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1 год\август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'2021-2023'!$A$14:$BL$313</definedName>
    <definedName name="_xlnm.Print_Titles" localSheetId="0">'2021-2023'!$13:$14</definedName>
    <definedName name="_xlnm.Print_Area" localSheetId="0">'2021-2023'!$A$1:$BJ$310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1" i="1" l="1"/>
  <c r="U196" i="1" l="1"/>
  <c r="U176" i="1"/>
  <c r="U172" i="1" l="1"/>
  <c r="U41" i="1" l="1"/>
  <c r="BI139" i="1" l="1"/>
  <c r="AP139" i="1"/>
  <c r="U139" i="1"/>
  <c r="BJ164" i="1"/>
  <c r="AQ164" i="1"/>
  <c r="V164" i="1"/>
  <c r="BI167" i="1"/>
  <c r="AP167" i="1"/>
  <c r="U167" i="1"/>
  <c r="BJ231" i="1"/>
  <c r="AQ231" i="1"/>
  <c r="U120" i="1"/>
  <c r="BI168" i="1" l="1"/>
  <c r="BI296" i="1" s="1"/>
  <c r="AP168" i="1"/>
  <c r="AP165" i="1" s="1"/>
  <c r="U168" i="1"/>
  <c r="H222" i="1"/>
  <c r="J222" i="1" s="1"/>
  <c r="L222" i="1" s="1"/>
  <c r="N222" i="1" s="1"/>
  <c r="P222" i="1" s="1"/>
  <c r="R222" i="1" s="1"/>
  <c r="T222" i="1" s="1"/>
  <c r="V222" i="1" s="1"/>
  <c r="H223" i="1"/>
  <c r="J223" i="1" s="1"/>
  <c r="L223" i="1" s="1"/>
  <c r="N223" i="1" s="1"/>
  <c r="P223" i="1" s="1"/>
  <c r="R223" i="1" s="1"/>
  <c r="T223" i="1" s="1"/>
  <c r="V223" i="1" s="1"/>
  <c r="U220" i="1"/>
  <c r="BJ222" i="1"/>
  <c r="BJ223" i="1"/>
  <c r="AQ222" i="1"/>
  <c r="AQ223" i="1"/>
  <c r="U225" i="1"/>
  <c r="BJ227" i="1"/>
  <c r="BJ228" i="1"/>
  <c r="AQ227" i="1"/>
  <c r="AQ228" i="1"/>
  <c r="H227" i="1"/>
  <c r="J227" i="1" s="1"/>
  <c r="L227" i="1" s="1"/>
  <c r="N227" i="1" s="1"/>
  <c r="P227" i="1" s="1"/>
  <c r="R227" i="1" s="1"/>
  <c r="T227" i="1" s="1"/>
  <c r="V227" i="1" s="1"/>
  <c r="H228" i="1"/>
  <c r="J228" i="1" s="1"/>
  <c r="L228" i="1" s="1"/>
  <c r="N228" i="1" s="1"/>
  <c r="P228" i="1" s="1"/>
  <c r="R228" i="1" s="1"/>
  <c r="T228" i="1" s="1"/>
  <c r="V228" i="1" s="1"/>
  <c r="BI310" i="1"/>
  <c r="BI309" i="1"/>
  <c r="BI308" i="1"/>
  <c r="BI307" i="1"/>
  <c r="BI306" i="1"/>
  <c r="BI287" i="1"/>
  <c r="BI305" i="1" s="1"/>
  <c r="BI286" i="1"/>
  <c r="BI285" i="1"/>
  <c r="BI263" i="1"/>
  <c r="BI257" i="1"/>
  <c r="BI251" i="1"/>
  <c r="BI250" i="1"/>
  <c r="BI244" i="1"/>
  <c r="BI241" i="1"/>
  <c r="BI240" i="1"/>
  <c r="BI235" i="1"/>
  <c r="BI234" i="1"/>
  <c r="BI232" i="1" s="1"/>
  <c r="BI215" i="1"/>
  <c r="BI211" i="1"/>
  <c r="BI207" i="1"/>
  <c r="BI201" i="1"/>
  <c r="BI197" i="1"/>
  <c r="BI193" i="1"/>
  <c r="BI189" i="1"/>
  <c r="BI185" i="1"/>
  <c r="BI181" i="1"/>
  <c r="BI177" i="1"/>
  <c r="BI173" i="1"/>
  <c r="BI169" i="1"/>
  <c r="BI153" i="1"/>
  <c r="BI146" i="1"/>
  <c r="BI141" i="1"/>
  <c r="BI140" i="1"/>
  <c r="BI137" i="1" s="1"/>
  <c r="BI126" i="1"/>
  <c r="BI123" i="1"/>
  <c r="BI118" i="1"/>
  <c r="BI103" i="1"/>
  <c r="BI299" i="1" s="1"/>
  <c r="BI102" i="1"/>
  <c r="BI101" i="1"/>
  <c r="BI100" i="1"/>
  <c r="BI68" i="1"/>
  <c r="BI64" i="1"/>
  <c r="BI59" i="1"/>
  <c r="BI54" i="1"/>
  <c r="BI49" i="1"/>
  <c r="BI44" i="1"/>
  <c r="BI39" i="1"/>
  <c r="BI30" i="1"/>
  <c r="BI25" i="1"/>
  <c r="BI19" i="1"/>
  <c r="BI18" i="1"/>
  <c r="BI17" i="1"/>
  <c r="AP310" i="1"/>
  <c r="AP309" i="1"/>
  <c r="AP307" i="1"/>
  <c r="AP306" i="1"/>
  <c r="AP287" i="1"/>
  <c r="AP305" i="1" s="1"/>
  <c r="AP286" i="1"/>
  <c r="AP285" i="1"/>
  <c r="AP263" i="1"/>
  <c r="AP257" i="1"/>
  <c r="AP251" i="1"/>
  <c r="AP250" i="1"/>
  <c r="AP244" i="1"/>
  <c r="AP241" i="1"/>
  <c r="AP240" i="1"/>
  <c r="AP235" i="1"/>
  <c r="AP234" i="1"/>
  <c r="AP232" i="1" s="1"/>
  <c r="AP215" i="1"/>
  <c r="AP211" i="1"/>
  <c r="AP207" i="1"/>
  <c r="AP201" i="1"/>
  <c r="AP197" i="1"/>
  <c r="AP193" i="1"/>
  <c r="AP189" i="1"/>
  <c r="AP185" i="1"/>
  <c r="AP181" i="1"/>
  <c r="AP177" i="1"/>
  <c r="AP173" i="1"/>
  <c r="AP169" i="1"/>
  <c r="AP153" i="1"/>
  <c r="AP146" i="1"/>
  <c r="AP141" i="1"/>
  <c r="AP140" i="1"/>
  <c r="AP137" i="1" s="1"/>
  <c r="AP133" i="1"/>
  <c r="AP308" i="1" s="1"/>
  <c r="AP126" i="1"/>
  <c r="AP123" i="1"/>
  <c r="AP118" i="1"/>
  <c r="AP106" i="1"/>
  <c r="AP103" i="1"/>
  <c r="AP299" i="1" s="1"/>
  <c r="AP102" i="1"/>
  <c r="AP101" i="1"/>
  <c r="AP100" i="1"/>
  <c r="AP68" i="1"/>
  <c r="AP64" i="1"/>
  <c r="AP59" i="1"/>
  <c r="AP54" i="1"/>
  <c r="AP49" i="1"/>
  <c r="AP44" i="1"/>
  <c r="AP39" i="1"/>
  <c r="AP30" i="1"/>
  <c r="AP25" i="1"/>
  <c r="AP19" i="1"/>
  <c r="AP18" i="1"/>
  <c r="AP17" i="1"/>
  <c r="U310" i="1"/>
  <c r="U309" i="1"/>
  <c r="U308" i="1"/>
  <c r="U307" i="1"/>
  <c r="U306" i="1"/>
  <c r="U287" i="1"/>
  <c r="U305" i="1" s="1"/>
  <c r="U286" i="1"/>
  <c r="U285" i="1"/>
  <c r="U263" i="1"/>
  <c r="U257" i="1"/>
  <c r="U251" i="1"/>
  <c r="U250" i="1"/>
  <c r="U244" i="1"/>
  <c r="U241" i="1"/>
  <c r="U240" i="1"/>
  <c r="U235" i="1"/>
  <c r="U234" i="1"/>
  <c r="U232" i="1" s="1"/>
  <c r="U215" i="1"/>
  <c r="U211" i="1"/>
  <c r="U207" i="1"/>
  <c r="U201" i="1"/>
  <c r="U197" i="1"/>
  <c r="U193" i="1"/>
  <c r="U189" i="1"/>
  <c r="U185" i="1"/>
  <c r="U181" i="1"/>
  <c r="U177" i="1"/>
  <c r="U173" i="1"/>
  <c r="U169" i="1"/>
  <c r="U153" i="1"/>
  <c r="U311" i="1" s="1"/>
  <c r="U146" i="1"/>
  <c r="U141" i="1"/>
  <c r="U140" i="1"/>
  <c r="U137" i="1" s="1"/>
  <c r="U126" i="1"/>
  <c r="U123" i="1"/>
  <c r="U118" i="1"/>
  <c r="U106" i="1"/>
  <c r="U103" i="1"/>
  <c r="U299" i="1" s="1"/>
  <c r="U102" i="1"/>
  <c r="U101" i="1"/>
  <c r="U100" i="1"/>
  <c r="U81" i="1"/>
  <c r="U68" i="1"/>
  <c r="U64" i="1"/>
  <c r="U59" i="1"/>
  <c r="U54" i="1"/>
  <c r="U49" i="1"/>
  <c r="U44" i="1"/>
  <c r="U39" i="1"/>
  <c r="U35" i="1"/>
  <c r="U30" i="1"/>
  <c r="U25" i="1"/>
  <c r="U19" i="1"/>
  <c r="U18" i="1"/>
  <c r="U17" i="1"/>
  <c r="BI165" i="1" l="1"/>
  <c r="BI98" i="1"/>
  <c r="BI302" i="1"/>
  <c r="U298" i="1"/>
  <c r="AP248" i="1"/>
  <c r="AP283" i="1"/>
  <c r="AP238" i="1"/>
  <c r="BI283" i="1"/>
  <c r="U302" i="1"/>
  <c r="U15" i="1"/>
  <c r="AP303" i="1"/>
  <c r="BI297" i="1"/>
  <c r="AP297" i="1"/>
  <c r="AP302" i="1"/>
  <c r="BI238" i="1"/>
  <c r="U297" i="1"/>
  <c r="U248" i="1"/>
  <c r="U283" i="1"/>
  <c r="BI303" i="1"/>
  <c r="AP304" i="1"/>
  <c r="AP98" i="1"/>
  <c r="BI304" i="1"/>
  <c r="U301" i="1"/>
  <c r="AP15" i="1"/>
  <c r="BI301" i="1"/>
  <c r="U303" i="1"/>
  <c r="U165" i="1"/>
  <c r="AP296" i="1"/>
  <c r="U296" i="1"/>
  <c r="BI248" i="1"/>
  <c r="BI298" i="1"/>
  <c r="BI15" i="1"/>
  <c r="AP298" i="1"/>
  <c r="AP301" i="1"/>
  <c r="U98" i="1"/>
  <c r="U304" i="1"/>
  <c r="U238" i="1"/>
  <c r="BG17" i="1"/>
  <c r="AN17" i="1"/>
  <c r="S17" i="1"/>
  <c r="BH97" i="1"/>
  <c r="BJ97" i="1" s="1"/>
  <c r="AO97" i="1"/>
  <c r="AQ97" i="1" s="1"/>
  <c r="T97" i="1"/>
  <c r="V97" i="1" s="1"/>
  <c r="AP294" i="1" l="1"/>
  <c r="AP311" i="1" s="1"/>
  <c r="BI294" i="1"/>
  <c r="U294" i="1"/>
  <c r="U312" i="1" s="1"/>
  <c r="U313" i="1" s="1"/>
  <c r="BG310" i="1"/>
  <c r="BG309" i="1"/>
  <c r="BG308" i="1"/>
  <c r="BG307" i="1"/>
  <c r="BG306" i="1"/>
  <c r="BG287" i="1"/>
  <c r="BG305" i="1" s="1"/>
  <c r="BG286" i="1"/>
  <c r="BG285" i="1"/>
  <c r="BG263" i="1"/>
  <c r="BG257" i="1"/>
  <c r="BG251" i="1"/>
  <c r="BG250" i="1"/>
  <c r="BG248" i="1" s="1"/>
  <c r="BG244" i="1"/>
  <c r="BG241" i="1"/>
  <c r="BG240" i="1"/>
  <c r="BG235" i="1"/>
  <c r="BG234" i="1"/>
  <c r="BG232" i="1" s="1"/>
  <c r="BG215" i="1"/>
  <c r="BG211" i="1"/>
  <c r="BG207" i="1"/>
  <c r="BG201" i="1"/>
  <c r="BG197" i="1"/>
  <c r="BG193" i="1"/>
  <c r="BG189" i="1"/>
  <c r="BG185" i="1"/>
  <c r="BG181" i="1"/>
  <c r="BG177" i="1"/>
  <c r="BG173" i="1"/>
  <c r="BG169" i="1"/>
  <c r="BG168" i="1"/>
  <c r="BG167" i="1"/>
  <c r="BG153" i="1"/>
  <c r="BG146" i="1"/>
  <c r="BG141" i="1"/>
  <c r="BG140" i="1"/>
  <c r="BG139" i="1"/>
  <c r="BG126" i="1"/>
  <c r="BG123" i="1"/>
  <c r="BG118" i="1"/>
  <c r="BG103" i="1"/>
  <c r="BG299" i="1" s="1"/>
  <c r="BG102" i="1"/>
  <c r="BG101" i="1"/>
  <c r="BG100" i="1"/>
  <c r="BG68" i="1"/>
  <c r="BG64" i="1"/>
  <c r="BG59" i="1"/>
  <c r="BG54" i="1"/>
  <c r="BG49" i="1"/>
  <c r="BG44" i="1"/>
  <c r="BG39" i="1"/>
  <c r="BG30" i="1"/>
  <c r="BG25" i="1"/>
  <c r="BG19" i="1"/>
  <c r="BG298" i="1" s="1"/>
  <c r="BG18" i="1"/>
  <c r="AN310" i="1"/>
  <c r="AN309" i="1"/>
  <c r="AN307" i="1"/>
  <c r="AN306" i="1"/>
  <c r="AN287" i="1"/>
  <c r="AN286" i="1"/>
  <c r="AN285" i="1"/>
  <c r="AN263" i="1"/>
  <c r="AN257" i="1"/>
  <c r="AN251" i="1"/>
  <c r="AN250" i="1"/>
  <c r="AN244" i="1"/>
  <c r="AN241" i="1"/>
  <c r="AN240" i="1"/>
  <c r="AN235" i="1"/>
  <c r="AN234" i="1"/>
  <c r="AN232" i="1" s="1"/>
  <c r="AN215" i="1"/>
  <c r="AN211" i="1"/>
  <c r="AN207" i="1"/>
  <c r="AN201" i="1"/>
  <c r="AN197" i="1"/>
  <c r="AN193" i="1"/>
  <c r="AN189" i="1"/>
  <c r="AN185" i="1"/>
  <c r="AN181" i="1"/>
  <c r="AN177" i="1"/>
  <c r="AN173" i="1"/>
  <c r="AN169" i="1"/>
  <c r="AN168" i="1"/>
  <c r="AN296" i="1" s="1"/>
  <c r="AN167" i="1"/>
  <c r="AN153" i="1"/>
  <c r="AN146" i="1"/>
  <c r="AN141" i="1"/>
  <c r="AN140" i="1"/>
  <c r="AN139" i="1"/>
  <c r="AN133" i="1"/>
  <c r="AN308" i="1" s="1"/>
  <c r="AN126" i="1"/>
  <c r="AN123" i="1"/>
  <c r="AN118" i="1"/>
  <c r="AN106" i="1"/>
  <c r="AN103" i="1"/>
  <c r="AN299" i="1" s="1"/>
  <c r="AN102" i="1"/>
  <c r="AN101" i="1"/>
  <c r="AN100" i="1"/>
  <c r="AN68" i="1"/>
  <c r="AN64" i="1"/>
  <c r="AN59" i="1"/>
  <c r="AN54" i="1"/>
  <c r="AN49" i="1"/>
  <c r="AN44" i="1"/>
  <c r="AN39" i="1"/>
  <c r="AN30" i="1"/>
  <c r="AN25" i="1"/>
  <c r="AN19" i="1"/>
  <c r="AN18" i="1"/>
  <c r="S310" i="1"/>
  <c r="S309" i="1"/>
  <c r="S308" i="1"/>
  <c r="S307" i="1"/>
  <c r="S306" i="1"/>
  <c r="S287" i="1"/>
  <c r="S305" i="1" s="1"/>
  <c r="S286" i="1"/>
  <c r="S285" i="1"/>
  <c r="S263" i="1"/>
  <c r="S257" i="1"/>
  <c r="S251" i="1"/>
  <c r="S250" i="1"/>
  <c r="S244" i="1"/>
  <c r="S241" i="1"/>
  <c r="S240" i="1"/>
  <c r="S235" i="1"/>
  <c r="S234" i="1"/>
  <c r="S232" i="1" s="1"/>
  <c r="S215" i="1"/>
  <c r="S211" i="1"/>
  <c r="S207" i="1"/>
  <c r="S201" i="1"/>
  <c r="S197" i="1"/>
  <c r="S193" i="1"/>
  <c r="S189" i="1"/>
  <c r="S185" i="1"/>
  <c r="S181" i="1"/>
  <c r="S177" i="1"/>
  <c r="S173" i="1"/>
  <c r="S169" i="1"/>
  <c r="S168" i="1"/>
  <c r="S296" i="1" s="1"/>
  <c r="S167" i="1"/>
  <c r="S153" i="1"/>
  <c r="S311" i="1" s="1"/>
  <c r="S146" i="1"/>
  <c r="S141" i="1"/>
  <c r="S140" i="1"/>
  <c r="S139" i="1"/>
  <c r="S126" i="1"/>
  <c r="S123" i="1"/>
  <c r="S118" i="1"/>
  <c r="S106" i="1"/>
  <c r="S103" i="1"/>
  <c r="S299" i="1" s="1"/>
  <c r="S102" i="1"/>
  <c r="S101" i="1"/>
  <c r="S100" i="1"/>
  <c r="S81" i="1"/>
  <c r="S68" i="1"/>
  <c r="S64" i="1"/>
  <c r="S59" i="1"/>
  <c r="S54" i="1"/>
  <c r="S49" i="1"/>
  <c r="S44" i="1"/>
  <c r="S39" i="1"/>
  <c r="S35" i="1"/>
  <c r="S30" i="1"/>
  <c r="S25" i="1"/>
  <c r="S19" i="1"/>
  <c r="S18" i="1"/>
  <c r="BG238" i="1" l="1"/>
  <c r="BG15" i="1"/>
  <c r="AP312" i="1"/>
  <c r="AP313" i="1" s="1"/>
  <c r="BI312" i="1"/>
  <c r="BI311" i="1"/>
  <c r="S283" i="1"/>
  <c r="AN15" i="1"/>
  <c r="S298" i="1"/>
  <c r="S304" i="1"/>
  <c r="S165" i="1"/>
  <c r="AN165" i="1"/>
  <c r="BG137" i="1"/>
  <c r="S301" i="1"/>
  <c r="BG296" i="1"/>
  <c r="BG165" i="1"/>
  <c r="BG302" i="1"/>
  <c r="S297" i="1"/>
  <c r="S303" i="1"/>
  <c r="AN301" i="1"/>
  <c r="S137" i="1"/>
  <c r="AN302" i="1"/>
  <c r="BG304" i="1"/>
  <c r="BG98" i="1"/>
  <c r="S302" i="1"/>
  <c r="AN283" i="1"/>
  <c r="BG297" i="1"/>
  <c r="BG303" i="1"/>
  <c r="AN304" i="1"/>
  <c r="AN98" i="1"/>
  <c r="AN137" i="1"/>
  <c r="AN297" i="1"/>
  <c r="BG283" i="1"/>
  <c r="S98" i="1"/>
  <c r="BG301" i="1"/>
  <c r="AN248" i="1"/>
  <c r="AN298" i="1"/>
  <c r="AN303" i="1"/>
  <c r="AN305" i="1"/>
  <c r="AN238" i="1"/>
  <c r="S248" i="1"/>
  <c r="S15" i="1"/>
  <c r="S238" i="1"/>
  <c r="BF80" i="1"/>
  <c r="BH80" i="1" s="1"/>
  <c r="BJ80" i="1" s="1"/>
  <c r="AM80" i="1"/>
  <c r="AO80" i="1" s="1"/>
  <c r="AQ80" i="1" s="1"/>
  <c r="BI313" i="1" l="1"/>
  <c r="BG294" i="1"/>
  <c r="BG311" i="1" s="1"/>
  <c r="AN294" i="1"/>
  <c r="AN311" i="1" s="1"/>
  <c r="S294" i="1"/>
  <c r="BE310" i="1"/>
  <c r="AL310" i="1"/>
  <c r="Q310" i="1"/>
  <c r="BE285" i="1"/>
  <c r="AL285" i="1"/>
  <c r="Q285" i="1"/>
  <c r="BF293" i="1"/>
  <c r="BH293" i="1" s="1"/>
  <c r="BJ293" i="1" s="1"/>
  <c r="AM293" i="1"/>
  <c r="AO293" i="1" s="1"/>
  <c r="AQ293" i="1" s="1"/>
  <c r="R293" i="1"/>
  <c r="T293" i="1" s="1"/>
  <c r="V293" i="1" s="1"/>
  <c r="BG312" i="1" l="1"/>
  <c r="BG313" i="1" s="1"/>
  <c r="AN312" i="1"/>
  <c r="AN313" i="1" s="1"/>
  <c r="S312" i="1"/>
  <c r="S313" i="1" s="1"/>
  <c r="BE139" i="1"/>
  <c r="AL139" i="1"/>
  <c r="Q139" i="1"/>
  <c r="R163" i="1"/>
  <c r="T163" i="1" s="1"/>
  <c r="V163" i="1" s="1"/>
  <c r="BF163" i="1"/>
  <c r="BH163" i="1" s="1"/>
  <c r="BJ163" i="1" s="1"/>
  <c r="AM163" i="1"/>
  <c r="AO163" i="1" s="1"/>
  <c r="AQ163" i="1" s="1"/>
  <c r="BE17" i="1"/>
  <c r="AL17" i="1"/>
  <c r="Q17" i="1"/>
  <c r="BF96" i="1"/>
  <c r="BH96" i="1" s="1"/>
  <c r="BJ96" i="1" s="1"/>
  <c r="AM96" i="1"/>
  <c r="AO96" i="1" s="1"/>
  <c r="AQ96" i="1" s="1"/>
  <c r="R96" i="1"/>
  <c r="T96" i="1" s="1"/>
  <c r="V96" i="1" s="1"/>
  <c r="BF95" i="1"/>
  <c r="BH95" i="1" s="1"/>
  <c r="BJ95" i="1" s="1"/>
  <c r="AM95" i="1"/>
  <c r="AO95" i="1" s="1"/>
  <c r="AQ95" i="1" s="1"/>
  <c r="R95" i="1"/>
  <c r="T95" i="1" s="1"/>
  <c r="V95" i="1" s="1"/>
  <c r="BE309" i="1" l="1"/>
  <c r="BE308" i="1"/>
  <c r="BE307" i="1"/>
  <c r="BE306" i="1"/>
  <c r="BE287" i="1"/>
  <c r="BE305" i="1" s="1"/>
  <c r="BE286" i="1"/>
  <c r="BE263" i="1"/>
  <c r="BE257" i="1"/>
  <c r="BE251" i="1"/>
  <c r="BE250" i="1"/>
  <c r="BE244" i="1"/>
  <c r="BE241" i="1"/>
  <c r="BE240" i="1"/>
  <c r="BE235" i="1"/>
  <c r="BE234" i="1"/>
  <c r="BE215" i="1"/>
  <c r="BE211" i="1"/>
  <c r="BE207" i="1"/>
  <c r="BE201" i="1"/>
  <c r="BE197" i="1"/>
  <c r="BE193" i="1"/>
  <c r="BE189" i="1"/>
  <c r="BE185" i="1"/>
  <c r="BE181" i="1"/>
  <c r="BE177" i="1"/>
  <c r="BE173" i="1"/>
  <c r="BE169" i="1"/>
  <c r="BE168" i="1"/>
  <c r="BE296" i="1" s="1"/>
  <c r="BE167" i="1"/>
  <c r="BE153" i="1"/>
  <c r="BE146" i="1"/>
  <c r="BE141" i="1"/>
  <c r="BE140" i="1"/>
  <c r="BE126" i="1"/>
  <c r="BE123" i="1"/>
  <c r="BE118" i="1"/>
  <c r="BE103" i="1"/>
  <c r="BE299" i="1" s="1"/>
  <c r="BE102" i="1"/>
  <c r="BE101" i="1"/>
  <c r="BE100" i="1"/>
  <c r="BE68" i="1"/>
  <c r="BE64" i="1"/>
  <c r="BE59" i="1"/>
  <c r="BE54" i="1"/>
  <c r="BE49" i="1"/>
  <c r="BE44" i="1"/>
  <c r="BE39" i="1"/>
  <c r="BE30" i="1"/>
  <c r="BE25" i="1"/>
  <c r="BE19" i="1"/>
  <c r="BE298" i="1" s="1"/>
  <c r="BE18" i="1"/>
  <c r="AL309" i="1"/>
  <c r="AL307" i="1"/>
  <c r="AL306" i="1"/>
  <c r="AL287" i="1"/>
  <c r="AL286" i="1"/>
  <c r="AL263" i="1"/>
  <c r="AL257" i="1"/>
  <c r="AL251" i="1"/>
  <c r="AL250" i="1"/>
  <c r="AL244" i="1"/>
  <c r="AL241" i="1"/>
  <c r="AL240" i="1"/>
  <c r="AL235" i="1"/>
  <c r="AL234" i="1"/>
  <c r="AL232" i="1" s="1"/>
  <c r="AL215" i="1"/>
  <c r="AL211" i="1"/>
  <c r="AL207" i="1"/>
  <c r="AL201" i="1"/>
  <c r="AL197" i="1"/>
  <c r="AL193" i="1"/>
  <c r="AL189" i="1"/>
  <c r="AL185" i="1"/>
  <c r="AL181" i="1"/>
  <c r="AL177" i="1"/>
  <c r="AL173" i="1"/>
  <c r="AL169" i="1"/>
  <c r="AL168" i="1"/>
  <c r="AL167" i="1"/>
  <c r="AL153" i="1"/>
  <c r="AL146" i="1"/>
  <c r="AL141" i="1"/>
  <c r="AL140" i="1"/>
  <c r="AL133" i="1"/>
  <c r="AL308" i="1" s="1"/>
  <c r="AL126" i="1"/>
  <c r="AL123" i="1"/>
  <c r="AL118" i="1"/>
  <c r="AL106" i="1"/>
  <c r="AL103" i="1"/>
  <c r="AL299" i="1" s="1"/>
  <c r="AL102" i="1"/>
  <c r="AL101" i="1"/>
  <c r="AL100" i="1"/>
  <c r="AL68" i="1"/>
  <c r="AL64" i="1"/>
  <c r="AL59" i="1"/>
  <c r="AL54" i="1"/>
  <c r="AL49" i="1"/>
  <c r="AL44" i="1"/>
  <c r="AL39" i="1"/>
  <c r="AL30" i="1"/>
  <c r="AL25" i="1"/>
  <c r="AL19" i="1"/>
  <c r="AL18" i="1"/>
  <c r="Q309" i="1"/>
  <c r="Q308" i="1"/>
  <c r="Q307" i="1"/>
  <c r="Q306" i="1"/>
  <c r="Q287" i="1"/>
  <c r="Q286" i="1"/>
  <c r="Q263" i="1"/>
  <c r="Q257" i="1"/>
  <c r="Q251" i="1"/>
  <c r="Q250" i="1"/>
  <c r="Q244" i="1"/>
  <c r="Q241" i="1"/>
  <c r="Q240" i="1"/>
  <c r="Q235" i="1"/>
  <c r="Q234" i="1"/>
  <c r="Q232" i="1" s="1"/>
  <c r="Q215" i="1"/>
  <c r="Q211" i="1"/>
  <c r="Q207" i="1"/>
  <c r="Q201" i="1"/>
  <c r="Q197" i="1"/>
  <c r="Q193" i="1"/>
  <c r="Q189" i="1"/>
  <c r="Q185" i="1"/>
  <c r="Q181" i="1"/>
  <c r="Q177" i="1"/>
  <c r="Q173" i="1"/>
  <c r="Q169" i="1"/>
  <c r="Q168" i="1"/>
  <c r="Q296" i="1" s="1"/>
  <c r="Q167" i="1"/>
  <c r="Q153" i="1"/>
  <c r="Q311" i="1" s="1"/>
  <c r="Q146" i="1"/>
  <c r="Q141" i="1"/>
  <c r="Q140" i="1"/>
  <c r="Q126" i="1"/>
  <c r="Q123" i="1"/>
  <c r="Q118" i="1"/>
  <c r="Q106" i="1"/>
  <c r="Q103" i="1"/>
  <c r="Q299" i="1" s="1"/>
  <c r="Q102" i="1"/>
  <c r="Q101" i="1"/>
  <c r="Q100" i="1"/>
  <c r="Q81" i="1"/>
  <c r="Q68" i="1"/>
  <c r="Q64" i="1"/>
  <c r="Q59" i="1"/>
  <c r="Q54" i="1"/>
  <c r="Q49" i="1"/>
  <c r="Q44" i="1"/>
  <c r="Q39" i="1"/>
  <c r="Q35" i="1"/>
  <c r="Q30" i="1"/>
  <c r="Q25" i="1"/>
  <c r="Q19" i="1"/>
  <c r="Q18" i="1"/>
  <c r="BE301" i="1" l="1"/>
  <c r="Q301" i="1"/>
  <c r="AL301" i="1"/>
  <c r="AL248" i="1"/>
  <c r="Q302" i="1"/>
  <c r="AL302" i="1"/>
  <c r="BE302" i="1"/>
  <c r="BE165" i="1"/>
  <c r="AL283" i="1"/>
  <c r="AL297" i="1"/>
  <c r="Q137" i="1"/>
  <c r="BE283" i="1"/>
  <c r="BE238" i="1"/>
  <c r="AL137" i="1"/>
  <c r="Q283" i="1"/>
  <c r="AL304" i="1"/>
  <c r="Q297" i="1"/>
  <c r="Q238" i="1"/>
  <c r="Q15" i="1"/>
  <c r="Q98" i="1"/>
  <c r="Q248" i="1"/>
  <c r="AL98" i="1"/>
  <c r="AL238" i="1"/>
  <c r="BE303" i="1"/>
  <c r="BE248" i="1"/>
  <c r="BE15" i="1"/>
  <c r="BE297" i="1"/>
  <c r="BE304" i="1"/>
  <c r="BE98" i="1"/>
  <c r="AL165" i="1"/>
  <c r="Q304" i="1"/>
  <c r="BE137" i="1"/>
  <c r="BE232" i="1"/>
  <c r="AL296" i="1"/>
  <c r="AL298" i="1"/>
  <c r="AL303" i="1"/>
  <c r="AL305" i="1"/>
  <c r="AL15" i="1"/>
  <c r="Q165" i="1"/>
  <c r="Q298" i="1"/>
  <c r="Q303" i="1"/>
  <c r="Q305" i="1"/>
  <c r="BC310" i="1"/>
  <c r="BC309" i="1"/>
  <c r="BC308" i="1"/>
  <c r="BC307" i="1"/>
  <c r="BC306" i="1"/>
  <c r="BC287" i="1"/>
  <c r="BC305" i="1" s="1"/>
  <c r="BC286" i="1"/>
  <c r="BC285" i="1"/>
  <c r="BC263" i="1"/>
  <c r="BC257" i="1"/>
  <c r="BC251" i="1"/>
  <c r="BC250" i="1"/>
  <c r="BC244" i="1"/>
  <c r="BC241" i="1"/>
  <c r="BC240" i="1"/>
  <c r="BC235" i="1"/>
  <c r="BC234" i="1"/>
  <c r="BC215" i="1"/>
  <c r="BC211" i="1"/>
  <c r="BC207" i="1"/>
  <c r="BC201" i="1"/>
  <c r="BC197" i="1"/>
  <c r="BC193" i="1"/>
  <c r="BC189" i="1"/>
  <c r="BC185" i="1"/>
  <c r="BC181" i="1"/>
  <c r="BC177" i="1"/>
  <c r="BC173" i="1"/>
  <c r="BC169" i="1"/>
  <c r="BC168" i="1"/>
  <c r="BC167" i="1"/>
  <c r="BC153" i="1"/>
  <c r="BC146" i="1"/>
  <c r="BC141" i="1"/>
  <c r="BC140" i="1"/>
  <c r="BC139" i="1"/>
  <c r="BC126" i="1"/>
  <c r="BC123" i="1"/>
  <c r="BC118" i="1"/>
  <c r="BC103" i="1"/>
  <c r="BC299" i="1" s="1"/>
  <c r="BC102" i="1"/>
  <c r="BC101" i="1"/>
  <c r="BC100" i="1"/>
  <c r="BC68" i="1"/>
  <c r="BC64" i="1"/>
  <c r="BC59" i="1"/>
  <c r="BC54" i="1"/>
  <c r="BC49" i="1"/>
  <c r="BC44" i="1"/>
  <c r="BC39" i="1"/>
  <c r="BC30" i="1"/>
  <c r="BC25" i="1"/>
  <c r="BC19" i="1"/>
  <c r="BC298" i="1" s="1"/>
  <c r="BC18" i="1"/>
  <c r="BC17" i="1"/>
  <c r="AJ310" i="1"/>
  <c r="AJ309" i="1"/>
  <c r="AJ307" i="1"/>
  <c r="AJ306" i="1"/>
  <c r="AJ287" i="1"/>
  <c r="AJ286" i="1"/>
  <c r="AJ285" i="1"/>
  <c r="AJ263" i="1"/>
  <c r="AJ257" i="1"/>
  <c r="AJ251" i="1"/>
  <c r="AJ250" i="1"/>
  <c r="AJ244" i="1"/>
  <c r="AJ241" i="1"/>
  <c r="AJ240" i="1"/>
  <c r="AJ235" i="1"/>
  <c r="AJ234" i="1"/>
  <c r="AJ232" i="1" s="1"/>
  <c r="AJ215" i="1"/>
  <c r="AJ211" i="1"/>
  <c r="AJ207" i="1"/>
  <c r="AJ201" i="1"/>
  <c r="AJ197" i="1"/>
  <c r="AJ193" i="1"/>
  <c r="AJ189" i="1"/>
  <c r="AJ185" i="1"/>
  <c r="AJ181" i="1"/>
  <c r="AJ177" i="1"/>
  <c r="AJ173" i="1"/>
  <c r="AJ169" i="1"/>
  <c r="AJ168" i="1"/>
  <c r="AJ296" i="1" s="1"/>
  <c r="AJ167" i="1"/>
  <c r="AJ153" i="1"/>
  <c r="AJ146" i="1"/>
  <c r="AJ141" i="1"/>
  <c r="AJ140" i="1"/>
  <c r="AJ139" i="1"/>
  <c r="AJ133" i="1"/>
  <c r="AJ308" i="1" s="1"/>
  <c r="AJ126" i="1"/>
  <c r="AJ123" i="1"/>
  <c r="AJ118" i="1"/>
  <c r="AJ103" i="1"/>
  <c r="AJ299" i="1" s="1"/>
  <c r="AJ102" i="1"/>
  <c r="AJ101" i="1"/>
  <c r="AJ100" i="1"/>
  <c r="AJ68" i="1"/>
  <c r="AJ64" i="1"/>
  <c r="AJ59" i="1"/>
  <c r="AJ54" i="1"/>
  <c r="AJ49" i="1"/>
  <c r="AJ44" i="1"/>
  <c r="AJ39" i="1"/>
  <c r="AJ30" i="1"/>
  <c r="AJ19" i="1"/>
  <c r="AJ18" i="1"/>
  <c r="AJ17" i="1"/>
  <c r="O309" i="1"/>
  <c r="O308" i="1"/>
  <c r="O307" i="1"/>
  <c r="O306" i="1"/>
  <c r="O310" i="1"/>
  <c r="O287" i="1"/>
  <c r="O305" i="1" s="1"/>
  <c r="O286" i="1"/>
  <c r="O285" i="1"/>
  <c r="O263" i="1"/>
  <c r="O257" i="1"/>
  <c r="O251" i="1"/>
  <c r="O250" i="1"/>
  <c r="O244" i="1"/>
  <c r="O241" i="1"/>
  <c r="O240" i="1"/>
  <c r="O235" i="1"/>
  <c r="O234" i="1"/>
  <c r="O232" i="1" s="1"/>
  <c r="O215" i="1"/>
  <c r="O211" i="1"/>
  <c r="O207" i="1"/>
  <c r="O201" i="1"/>
  <c r="O197" i="1"/>
  <c r="O193" i="1"/>
  <c r="O189" i="1"/>
  <c r="O185" i="1"/>
  <c r="O181" i="1"/>
  <c r="O177" i="1"/>
  <c r="O173" i="1"/>
  <c r="O169" i="1"/>
  <c r="O168" i="1"/>
  <c r="O167" i="1"/>
  <c r="O153" i="1"/>
  <c r="O311" i="1" s="1"/>
  <c r="O146" i="1"/>
  <c r="O141" i="1"/>
  <c r="O140" i="1"/>
  <c r="O139" i="1"/>
  <c r="O126" i="1"/>
  <c r="O123" i="1"/>
  <c r="O118" i="1"/>
  <c r="O106" i="1"/>
  <c r="O103" i="1"/>
  <c r="O299" i="1" s="1"/>
  <c r="O102" i="1"/>
  <c r="O101" i="1"/>
  <c r="O100" i="1"/>
  <c r="O81" i="1"/>
  <c r="O68" i="1"/>
  <c r="O64" i="1"/>
  <c r="O59" i="1"/>
  <c r="O54" i="1"/>
  <c r="O49" i="1"/>
  <c r="O44" i="1"/>
  <c r="O39" i="1"/>
  <c r="O35" i="1"/>
  <c r="O30" i="1"/>
  <c r="O19" i="1"/>
  <c r="O18" i="1"/>
  <c r="O17" i="1"/>
  <c r="BC248" i="1" l="1"/>
  <c r="O137" i="1"/>
  <c r="AJ298" i="1"/>
  <c r="Q294" i="1"/>
  <c r="Q312" i="1" s="1"/>
  <c r="Q313" i="1" s="1"/>
  <c r="BC238" i="1"/>
  <c r="O283" i="1"/>
  <c r="AJ283" i="1"/>
  <c r="BE294" i="1"/>
  <c r="BE311" i="1" s="1"/>
  <c r="AL294" i="1"/>
  <c r="AL311" i="1" s="1"/>
  <c r="BC98" i="1"/>
  <c r="AJ238" i="1"/>
  <c r="O302" i="1"/>
  <c r="BC301" i="1"/>
  <c r="O304" i="1"/>
  <c r="AJ248" i="1"/>
  <c r="BC296" i="1"/>
  <c r="BC165" i="1"/>
  <c r="O303" i="1"/>
  <c r="BC15" i="1"/>
  <c r="BC304" i="1"/>
  <c r="BC137" i="1"/>
  <c r="BC303" i="1"/>
  <c r="AJ304" i="1"/>
  <c r="AJ302" i="1"/>
  <c r="BC297" i="1"/>
  <c r="BC302" i="1"/>
  <c r="BC283" i="1"/>
  <c r="BC232" i="1"/>
  <c r="AJ297" i="1"/>
  <c r="AJ98" i="1"/>
  <c r="AJ106" i="1"/>
  <c r="AJ137" i="1"/>
  <c r="AJ165" i="1"/>
  <c r="AJ303" i="1"/>
  <c r="AJ305" i="1"/>
  <c r="AJ15" i="1"/>
  <c r="AJ25" i="1"/>
  <c r="O165" i="1"/>
  <c r="O297" i="1"/>
  <c r="O98" i="1"/>
  <c r="O238" i="1"/>
  <c r="O248" i="1"/>
  <c r="O25" i="1"/>
  <c r="O296" i="1"/>
  <c r="O298" i="1"/>
  <c r="O15" i="1"/>
  <c r="BA17" i="1"/>
  <c r="AH17" i="1"/>
  <c r="M17" i="1"/>
  <c r="BB94" i="1"/>
  <c r="BD94" i="1" s="1"/>
  <c r="BF94" i="1" s="1"/>
  <c r="BH94" i="1" s="1"/>
  <c r="BJ94" i="1" s="1"/>
  <c r="AI94" i="1"/>
  <c r="AK94" i="1" s="1"/>
  <c r="AM94" i="1" s="1"/>
  <c r="AO94" i="1" s="1"/>
  <c r="AQ94" i="1" s="1"/>
  <c r="N94" i="1"/>
  <c r="P94" i="1" s="1"/>
  <c r="R94" i="1" s="1"/>
  <c r="T94" i="1" s="1"/>
  <c r="V94" i="1" s="1"/>
  <c r="BB92" i="1"/>
  <c r="BD92" i="1" s="1"/>
  <c r="BF92" i="1" s="1"/>
  <c r="BH92" i="1" s="1"/>
  <c r="BJ92" i="1" s="1"/>
  <c r="N92" i="1"/>
  <c r="P92" i="1" s="1"/>
  <c r="R92" i="1" s="1"/>
  <c r="T92" i="1" s="1"/>
  <c r="V92" i="1" s="1"/>
  <c r="AI92" i="1"/>
  <c r="AK92" i="1" s="1"/>
  <c r="AM92" i="1" s="1"/>
  <c r="AO92" i="1" s="1"/>
  <c r="AQ92" i="1" s="1"/>
  <c r="BE312" i="1" l="1"/>
  <c r="BE313" i="1" s="1"/>
  <c r="AL312" i="1"/>
  <c r="AL313" i="1" s="1"/>
  <c r="BC294" i="1"/>
  <c r="BC311" i="1" s="1"/>
  <c r="AJ294" i="1"/>
  <c r="AJ301" i="1"/>
  <c r="O301" i="1"/>
  <c r="O294" i="1"/>
  <c r="M106" i="1"/>
  <c r="AH108" i="1"/>
  <c r="AH106" i="1"/>
  <c r="AJ311" i="1" l="1"/>
  <c r="BC312" i="1"/>
  <c r="BC313" i="1" s="1"/>
  <c r="AJ312" i="1"/>
  <c r="O312" i="1"/>
  <c r="O313" i="1" s="1"/>
  <c r="M81" i="1"/>
  <c r="BA19" i="1"/>
  <c r="BA18" i="1"/>
  <c r="AH19" i="1"/>
  <c r="AH18" i="1"/>
  <c r="M19" i="1"/>
  <c r="M18" i="1"/>
  <c r="BB83" i="1"/>
  <c r="BD83" i="1" s="1"/>
  <c r="BF83" i="1" s="1"/>
  <c r="BH83" i="1" s="1"/>
  <c r="BJ83" i="1" s="1"/>
  <c r="BB84" i="1"/>
  <c r="BD84" i="1" s="1"/>
  <c r="BF84" i="1" s="1"/>
  <c r="BH84" i="1" s="1"/>
  <c r="BJ84" i="1" s="1"/>
  <c r="BB85" i="1"/>
  <c r="BD85" i="1" s="1"/>
  <c r="BF85" i="1" s="1"/>
  <c r="BH85" i="1" s="1"/>
  <c r="BJ85" i="1" s="1"/>
  <c r="AI83" i="1"/>
  <c r="AK83" i="1" s="1"/>
  <c r="AM83" i="1" s="1"/>
  <c r="AO83" i="1" s="1"/>
  <c r="AQ83" i="1" s="1"/>
  <c r="AI84" i="1"/>
  <c r="AK84" i="1" s="1"/>
  <c r="AM84" i="1" s="1"/>
  <c r="AO84" i="1" s="1"/>
  <c r="AQ84" i="1" s="1"/>
  <c r="AI85" i="1"/>
  <c r="AK85" i="1" s="1"/>
  <c r="AM85" i="1" s="1"/>
  <c r="AO85" i="1" s="1"/>
  <c r="AQ85" i="1" s="1"/>
  <c r="N85" i="1"/>
  <c r="P85" i="1" s="1"/>
  <c r="R85" i="1" s="1"/>
  <c r="T85" i="1" s="1"/>
  <c r="V85" i="1" s="1"/>
  <c r="H83" i="1"/>
  <c r="J83" i="1" s="1"/>
  <c r="L83" i="1" s="1"/>
  <c r="N83" i="1" s="1"/>
  <c r="P83" i="1" s="1"/>
  <c r="R83" i="1" s="1"/>
  <c r="T83" i="1" s="1"/>
  <c r="V83" i="1" s="1"/>
  <c r="H84" i="1"/>
  <c r="J84" i="1" s="1"/>
  <c r="L84" i="1" s="1"/>
  <c r="N84" i="1" s="1"/>
  <c r="P84" i="1" s="1"/>
  <c r="R84" i="1" s="1"/>
  <c r="T84" i="1" s="1"/>
  <c r="V84" i="1" s="1"/>
  <c r="BA100" i="1"/>
  <c r="AH100" i="1"/>
  <c r="M100" i="1"/>
  <c r="N136" i="1"/>
  <c r="P136" i="1" s="1"/>
  <c r="R136" i="1" s="1"/>
  <c r="T136" i="1" s="1"/>
  <c r="V136" i="1" s="1"/>
  <c r="BB136" i="1"/>
  <c r="BD136" i="1" s="1"/>
  <c r="BF136" i="1" s="1"/>
  <c r="BH136" i="1" s="1"/>
  <c r="BJ136" i="1" s="1"/>
  <c r="AI136" i="1"/>
  <c r="AK136" i="1" s="1"/>
  <c r="AM136" i="1" s="1"/>
  <c r="AO136" i="1" s="1"/>
  <c r="AQ136" i="1" s="1"/>
  <c r="N91" i="1"/>
  <c r="P91" i="1" s="1"/>
  <c r="R91" i="1" s="1"/>
  <c r="T91" i="1" s="1"/>
  <c r="V91" i="1" s="1"/>
  <c r="N93" i="1"/>
  <c r="P93" i="1" s="1"/>
  <c r="R93" i="1" s="1"/>
  <c r="T93" i="1" s="1"/>
  <c r="V93" i="1" s="1"/>
  <c r="BB91" i="1"/>
  <c r="BD91" i="1" s="1"/>
  <c r="BF91" i="1" s="1"/>
  <c r="BH91" i="1" s="1"/>
  <c r="BJ91" i="1" s="1"/>
  <c r="BB93" i="1"/>
  <c r="BD93" i="1" s="1"/>
  <c r="BF93" i="1" s="1"/>
  <c r="BH93" i="1" s="1"/>
  <c r="BJ93" i="1" s="1"/>
  <c r="AI91" i="1"/>
  <c r="AK91" i="1" s="1"/>
  <c r="AM91" i="1" s="1"/>
  <c r="AO91" i="1" s="1"/>
  <c r="AQ91" i="1" s="1"/>
  <c r="AI93" i="1"/>
  <c r="AK93" i="1" s="1"/>
  <c r="AM93" i="1" s="1"/>
  <c r="AO93" i="1" s="1"/>
  <c r="AQ93" i="1" s="1"/>
  <c r="M204" i="1"/>
  <c r="AJ313" i="1" l="1"/>
  <c r="M292" i="1"/>
  <c r="BB90" i="1" l="1"/>
  <c r="BD90" i="1" s="1"/>
  <c r="BF90" i="1" s="1"/>
  <c r="BH90" i="1" s="1"/>
  <c r="BJ90" i="1" s="1"/>
  <c r="AI90" i="1"/>
  <c r="AK90" i="1" s="1"/>
  <c r="AM90" i="1" s="1"/>
  <c r="AO90" i="1" s="1"/>
  <c r="AQ90" i="1" s="1"/>
  <c r="N90" i="1"/>
  <c r="P90" i="1" s="1"/>
  <c r="R90" i="1" s="1"/>
  <c r="T90" i="1" s="1"/>
  <c r="V90" i="1" s="1"/>
  <c r="BA167" i="1" l="1"/>
  <c r="AH167" i="1"/>
  <c r="M167" i="1"/>
  <c r="BB230" i="1"/>
  <c r="BD230" i="1" s="1"/>
  <c r="BF230" i="1" s="1"/>
  <c r="BH230" i="1" s="1"/>
  <c r="BJ230" i="1" s="1"/>
  <c r="AI230" i="1"/>
  <c r="AK230" i="1" s="1"/>
  <c r="AM230" i="1" s="1"/>
  <c r="AO230" i="1" s="1"/>
  <c r="AQ230" i="1" s="1"/>
  <c r="N230" i="1"/>
  <c r="P230" i="1" s="1"/>
  <c r="R230" i="1" s="1"/>
  <c r="T230" i="1" s="1"/>
  <c r="V230" i="1" s="1"/>
  <c r="BA285" i="1"/>
  <c r="AH285" i="1"/>
  <c r="M285" i="1"/>
  <c r="BA310" i="1"/>
  <c r="BB310" i="1" s="1"/>
  <c r="BD310" i="1" s="1"/>
  <c r="BF310" i="1" s="1"/>
  <c r="BH310" i="1" s="1"/>
  <c r="BJ310" i="1" s="1"/>
  <c r="AH310" i="1"/>
  <c r="AI310" i="1" s="1"/>
  <c r="AK310" i="1" s="1"/>
  <c r="AM310" i="1" s="1"/>
  <c r="AO310" i="1" s="1"/>
  <c r="AQ310" i="1" s="1"/>
  <c r="M310" i="1"/>
  <c r="N310" i="1" s="1"/>
  <c r="P310" i="1" s="1"/>
  <c r="R310" i="1" s="1"/>
  <c r="T310" i="1" s="1"/>
  <c r="V310" i="1" s="1"/>
  <c r="BB292" i="1"/>
  <c r="BD292" i="1" s="1"/>
  <c r="BF292" i="1" s="1"/>
  <c r="BH292" i="1" s="1"/>
  <c r="BJ292" i="1" s="1"/>
  <c r="AI292" i="1"/>
  <c r="AK292" i="1" s="1"/>
  <c r="AM292" i="1" s="1"/>
  <c r="AO292" i="1" s="1"/>
  <c r="AQ292" i="1" s="1"/>
  <c r="N292" i="1"/>
  <c r="P292" i="1" s="1"/>
  <c r="R292" i="1" s="1"/>
  <c r="T292" i="1" s="1"/>
  <c r="V292" i="1" s="1"/>
  <c r="BA102" i="1" l="1"/>
  <c r="BA101" i="1"/>
  <c r="AH102" i="1"/>
  <c r="AH101" i="1"/>
  <c r="M102" i="1"/>
  <c r="M101" i="1"/>
  <c r="G100" i="1"/>
  <c r="G17" i="1"/>
  <c r="BB108" i="1"/>
  <c r="BD108" i="1" s="1"/>
  <c r="BF108" i="1" s="1"/>
  <c r="BH108" i="1" s="1"/>
  <c r="BJ108" i="1" s="1"/>
  <c r="BB109" i="1"/>
  <c r="BD109" i="1" s="1"/>
  <c r="BF109" i="1" s="1"/>
  <c r="BH109" i="1" s="1"/>
  <c r="BJ109" i="1" s="1"/>
  <c r="BB110" i="1"/>
  <c r="BD110" i="1" s="1"/>
  <c r="BF110" i="1" s="1"/>
  <c r="BH110" i="1" s="1"/>
  <c r="BJ110" i="1" s="1"/>
  <c r="Y106" i="1"/>
  <c r="Y107" i="1"/>
  <c r="Y108" i="1"/>
  <c r="AA108" i="1" s="1"/>
  <c r="AC108" i="1" s="1"/>
  <c r="AE108" i="1" s="1"/>
  <c r="AG108" i="1" s="1"/>
  <c r="AI108" i="1" s="1"/>
  <c r="AK108" i="1" s="1"/>
  <c r="AM108" i="1" s="1"/>
  <c r="AO108" i="1" s="1"/>
  <c r="AQ108" i="1" s="1"/>
  <c r="Y109" i="1"/>
  <c r="AA109" i="1" s="1"/>
  <c r="AC109" i="1" s="1"/>
  <c r="AE109" i="1" s="1"/>
  <c r="AG109" i="1" s="1"/>
  <c r="AI109" i="1" s="1"/>
  <c r="AK109" i="1" s="1"/>
  <c r="AM109" i="1" s="1"/>
  <c r="AO109" i="1" s="1"/>
  <c r="AQ109" i="1" s="1"/>
  <c r="Y110" i="1"/>
  <c r="AA110" i="1" s="1"/>
  <c r="AC110" i="1" s="1"/>
  <c r="AE110" i="1" s="1"/>
  <c r="AG110" i="1" s="1"/>
  <c r="AI110" i="1" s="1"/>
  <c r="AK110" i="1" s="1"/>
  <c r="AM110" i="1" s="1"/>
  <c r="AO110" i="1" s="1"/>
  <c r="AQ110" i="1" s="1"/>
  <c r="H108" i="1"/>
  <c r="J108" i="1" s="1"/>
  <c r="L108" i="1" s="1"/>
  <c r="N108" i="1" s="1"/>
  <c r="P108" i="1" s="1"/>
  <c r="R108" i="1" s="1"/>
  <c r="T108" i="1" s="1"/>
  <c r="V108" i="1" s="1"/>
  <c r="H109" i="1"/>
  <c r="J109" i="1" s="1"/>
  <c r="L109" i="1" s="1"/>
  <c r="N109" i="1" s="1"/>
  <c r="P109" i="1" s="1"/>
  <c r="R109" i="1" s="1"/>
  <c r="T109" i="1" s="1"/>
  <c r="V109" i="1" s="1"/>
  <c r="H110" i="1"/>
  <c r="J110" i="1" s="1"/>
  <c r="L110" i="1" s="1"/>
  <c r="N110" i="1" s="1"/>
  <c r="P110" i="1" s="1"/>
  <c r="R110" i="1" s="1"/>
  <c r="T110" i="1" s="1"/>
  <c r="V110" i="1" s="1"/>
  <c r="BA309" i="1" l="1"/>
  <c r="BA308" i="1"/>
  <c r="BA307" i="1"/>
  <c r="BA306" i="1"/>
  <c r="BA287" i="1"/>
  <c r="BA305" i="1" s="1"/>
  <c r="BA286" i="1"/>
  <c r="BA283" i="1" s="1"/>
  <c r="BA263" i="1"/>
  <c r="BA257" i="1"/>
  <c r="BA251" i="1"/>
  <c r="BA250" i="1"/>
  <c r="BA244" i="1"/>
  <c r="BA241" i="1"/>
  <c r="BA240" i="1"/>
  <c r="BA235" i="1"/>
  <c r="BA234" i="1"/>
  <c r="BA232" i="1" s="1"/>
  <c r="BA215" i="1"/>
  <c r="BA211" i="1"/>
  <c r="BA207" i="1"/>
  <c r="BA201" i="1"/>
  <c r="BA197" i="1"/>
  <c r="BA193" i="1"/>
  <c r="BA189" i="1"/>
  <c r="BA185" i="1"/>
  <c r="BA181" i="1"/>
  <c r="BA177" i="1"/>
  <c r="BA173" i="1"/>
  <c r="BA169" i="1"/>
  <c r="BA168" i="1"/>
  <c r="BA296" i="1" s="1"/>
  <c r="BA153" i="1"/>
  <c r="BA146" i="1"/>
  <c r="BA141" i="1"/>
  <c r="BA140" i="1"/>
  <c r="BA139" i="1"/>
  <c r="BA126" i="1"/>
  <c r="BA123" i="1"/>
  <c r="BA118" i="1"/>
  <c r="BA103" i="1"/>
  <c r="BA98" i="1" s="1"/>
  <c r="BA68" i="1"/>
  <c r="BA64" i="1"/>
  <c r="BA59" i="1"/>
  <c r="BA54" i="1"/>
  <c r="BA49" i="1"/>
  <c r="BA44" i="1"/>
  <c r="BA39" i="1"/>
  <c r="BA30" i="1"/>
  <c r="BA25" i="1"/>
  <c r="BA298" i="1"/>
  <c r="AH309" i="1"/>
  <c r="AH307" i="1"/>
  <c r="AH306" i="1"/>
  <c r="AH287" i="1"/>
  <c r="AH305" i="1" s="1"/>
  <c r="AH286" i="1"/>
  <c r="AH283" i="1" s="1"/>
  <c r="AH263" i="1"/>
  <c r="AH257" i="1"/>
  <c r="AH251" i="1"/>
  <c r="AH250" i="1"/>
  <c r="AH244" i="1"/>
  <c r="AH241" i="1"/>
  <c r="AH240" i="1"/>
  <c r="AH235" i="1"/>
  <c r="AH234" i="1"/>
  <c r="AH232" i="1" s="1"/>
  <c r="AH215" i="1"/>
  <c r="AH211" i="1"/>
  <c r="AH207" i="1"/>
  <c r="AH201" i="1"/>
  <c r="AH197" i="1"/>
  <c r="AH193" i="1"/>
  <c r="AH189" i="1"/>
  <c r="AH185" i="1"/>
  <c r="AH181" i="1"/>
  <c r="AH177" i="1"/>
  <c r="AH173" i="1"/>
  <c r="AH169" i="1"/>
  <c r="AH168" i="1"/>
  <c r="AH296" i="1" s="1"/>
  <c r="AH153" i="1"/>
  <c r="AH146" i="1"/>
  <c r="AH141" i="1"/>
  <c r="AH140" i="1"/>
  <c r="AH139" i="1"/>
  <c r="AH133" i="1"/>
  <c r="AH308" i="1" s="1"/>
  <c r="AH126" i="1"/>
  <c r="AH123" i="1"/>
  <c r="AH118" i="1"/>
  <c r="AH103" i="1"/>
  <c r="AH299" i="1" s="1"/>
  <c r="AH68" i="1"/>
  <c r="AH64" i="1"/>
  <c r="AH59" i="1"/>
  <c r="AH54" i="1"/>
  <c r="AH49" i="1"/>
  <c r="AH44" i="1"/>
  <c r="AH39" i="1"/>
  <c r="AH30" i="1"/>
  <c r="AH28" i="1"/>
  <c r="AH25" i="1"/>
  <c r="AH298" i="1"/>
  <c r="M309" i="1"/>
  <c r="M308" i="1"/>
  <c r="M307" i="1"/>
  <c r="M306" i="1"/>
  <c r="M287" i="1"/>
  <c r="M305" i="1" s="1"/>
  <c r="M286" i="1"/>
  <c r="M283" i="1" s="1"/>
  <c r="M263" i="1"/>
  <c r="M257" i="1"/>
  <c r="M251" i="1"/>
  <c r="M250" i="1"/>
  <c r="M244" i="1"/>
  <c r="M241" i="1"/>
  <c r="M240" i="1"/>
  <c r="M235" i="1"/>
  <c r="M234" i="1"/>
  <c r="M232" i="1" s="1"/>
  <c r="M215" i="1"/>
  <c r="M211" i="1"/>
  <c r="M207" i="1"/>
  <c r="M201" i="1"/>
  <c r="M197" i="1"/>
  <c r="M193" i="1"/>
  <c r="M189" i="1"/>
  <c r="M185" i="1"/>
  <c r="M181" i="1"/>
  <c r="M177" i="1"/>
  <c r="M173" i="1"/>
  <c r="M169" i="1"/>
  <c r="M168" i="1"/>
  <c r="M296" i="1" s="1"/>
  <c r="M153" i="1"/>
  <c r="M311" i="1" s="1"/>
  <c r="M146" i="1"/>
  <c r="M141" i="1"/>
  <c r="M140" i="1"/>
  <c r="M139" i="1"/>
  <c r="M126" i="1"/>
  <c r="M123" i="1"/>
  <c r="M118" i="1"/>
  <c r="M103" i="1"/>
  <c r="M98" i="1" s="1"/>
  <c r="M68" i="1"/>
  <c r="M64" i="1"/>
  <c r="M59" i="1"/>
  <c r="M54" i="1"/>
  <c r="M49" i="1"/>
  <c r="M44" i="1"/>
  <c r="M39" i="1"/>
  <c r="M35" i="1"/>
  <c r="M30" i="1"/>
  <c r="M28" i="1"/>
  <c r="M25" i="1"/>
  <c r="M298" i="1"/>
  <c r="BA297" i="1" l="1"/>
  <c r="BA248" i="1"/>
  <c r="M304" i="1"/>
  <c r="AH304" i="1"/>
  <c r="BA304" i="1"/>
  <c r="BA238" i="1"/>
  <c r="M137" i="1"/>
  <c r="M238" i="1"/>
  <c r="AH297" i="1"/>
  <c r="M297" i="1"/>
  <c r="AH98" i="1"/>
  <c r="BA137" i="1"/>
  <c r="M301" i="1"/>
  <c r="M302" i="1"/>
  <c r="M248" i="1"/>
  <c r="AH238" i="1"/>
  <c r="AH301" i="1"/>
  <c r="BA302" i="1"/>
  <c r="BA165" i="1"/>
  <c r="BA301" i="1"/>
  <c r="AH302" i="1"/>
  <c r="BA299" i="1"/>
  <c r="BA303" i="1"/>
  <c r="M299" i="1"/>
  <c r="AH137" i="1"/>
  <c r="AH248" i="1"/>
  <c r="AH165" i="1"/>
  <c r="M165" i="1"/>
  <c r="M303" i="1"/>
  <c r="AH303" i="1"/>
  <c r="BA15" i="1"/>
  <c r="AH15" i="1"/>
  <c r="M15" i="1"/>
  <c r="AY139" i="1"/>
  <c r="AF139" i="1"/>
  <c r="K139" i="1"/>
  <c r="AZ159" i="1"/>
  <c r="BB159" i="1" s="1"/>
  <c r="BD159" i="1" s="1"/>
  <c r="BF159" i="1" s="1"/>
  <c r="BH159" i="1" s="1"/>
  <c r="BJ159" i="1" s="1"/>
  <c r="AG159" i="1"/>
  <c r="AI159" i="1" s="1"/>
  <c r="AK159" i="1" s="1"/>
  <c r="AM159" i="1" s="1"/>
  <c r="AO159" i="1" s="1"/>
  <c r="AQ159" i="1" s="1"/>
  <c r="L159" i="1"/>
  <c r="N159" i="1" s="1"/>
  <c r="P159" i="1" s="1"/>
  <c r="R159" i="1" s="1"/>
  <c r="T159" i="1" s="1"/>
  <c r="V159" i="1" s="1"/>
  <c r="M294" i="1" l="1"/>
  <c r="M312" i="1" s="1"/>
  <c r="M313" i="1" s="1"/>
  <c r="BA294" i="1"/>
  <c r="AH294" i="1"/>
  <c r="AF28" i="1"/>
  <c r="K28" i="1"/>
  <c r="AY309" i="1"/>
  <c r="AY308" i="1"/>
  <c r="AY307" i="1"/>
  <c r="AY306" i="1"/>
  <c r="AY287" i="1"/>
  <c r="AY305" i="1" s="1"/>
  <c r="AY286" i="1"/>
  <c r="AY285" i="1"/>
  <c r="AY263" i="1"/>
  <c r="AY257" i="1"/>
  <c r="AY251" i="1"/>
  <c r="AY250" i="1"/>
  <c r="AY244" i="1"/>
  <c r="AY241" i="1"/>
  <c r="AY240" i="1"/>
  <c r="AY235" i="1"/>
  <c r="AY234" i="1"/>
  <c r="AY232" i="1" s="1"/>
  <c r="AY215" i="1"/>
  <c r="AY211" i="1"/>
  <c r="AY207" i="1"/>
  <c r="AY201" i="1"/>
  <c r="AY197" i="1"/>
  <c r="AY193" i="1"/>
  <c r="AY189" i="1"/>
  <c r="AY185" i="1"/>
  <c r="AY181" i="1"/>
  <c r="AY177" i="1"/>
  <c r="AY173" i="1"/>
  <c r="AY169" i="1"/>
  <c r="AY168" i="1"/>
  <c r="AY296" i="1" s="1"/>
  <c r="AY167" i="1"/>
  <c r="AY153" i="1"/>
  <c r="AY146" i="1"/>
  <c r="AY141" i="1"/>
  <c r="AY140" i="1"/>
  <c r="AY126" i="1"/>
  <c r="AY123" i="1"/>
  <c r="AY118" i="1"/>
  <c r="AY103" i="1"/>
  <c r="AY299" i="1" s="1"/>
  <c r="AY102" i="1"/>
  <c r="AY101" i="1"/>
  <c r="AY100" i="1"/>
  <c r="AY68" i="1"/>
  <c r="AY64" i="1"/>
  <c r="AY59" i="1"/>
  <c r="AY54" i="1"/>
  <c r="AY49" i="1"/>
  <c r="AY44" i="1"/>
  <c r="AY39" i="1"/>
  <c r="AY30" i="1"/>
  <c r="AY25" i="1"/>
  <c r="AY19" i="1"/>
  <c r="AY18" i="1"/>
  <c r="AY17" i="1"/>
  <c r="AF309" i="1"/>
  <c r="AF307" i="1"/>
  <c r="AF306" i="1"/>
  <c r="AF287" i="1"/>
  <c r="AF305" i="1" s="1"/>
  <c r="AF286" i="1"/>
  <c r="AF285" i="1"/>
  <c r="AF263" i="1"/>
  <c r="AF257" i="1"/>
  <c r="AF251" i="1"/>
  <c r="AF250" i="1"/>
  <c r="AF244" i="1"/>
  <c r="AF241" i="1"/>
  <c r="AF240" i="1"/>
  <c r="AF235" i="1"/>
  <c r="AF234" i="1"/>
  <c r="AF232" i="1" s="1"/>
  <c r="AF215" i="1"/>
  <c r="AF211" i="1"/>
  <c r="AF207" i="1"/>
  <c r="AF201" i="1"/>
  <c r="AF197" i="1"/>
  <c r="AF193" i="1"/>
  <c r="AF189" i="1"/>
  <c r="AF185" i="1"/>
  <c r="AF181" i="1"/>
  <c r="AF177" i="1"/>
  <c r="AF173" i="1"/>
  <c r="AF169" i="1"/>
  <c r="AF168" i="1"/>
  <c r="AF296" i="1" s="1"/>
  <c r="AF167" i="1"/>
  <c r="AF153" i="1"/>
  <c r="AF146" i="1"/>
  <c r="AF141" i="1"/>
  <c r="AF140" i="1"/>
  <c r="AF137" i="1" s="1"/>
  <c r="AF133" i="1"/>
  <c r="AF126" i="1"/>
  <c r="AF123" i="1"/>
  <c r="AF118" i="1"/>
  <c r="AF103" i="1"/>
  <c r="AF102" i="1"/>
  <c r="AF101" i="1"/>
  <c r="AF100" i="1"/>
  <c r="AF68" i="1"/>
  <c r="AF64" i="1"/>
  <c r="AF59" i="1"/>
  <c r="AF54" i="1"/>
  <c r="AF49" i="1"/>
  <c r="AF44" i="1"/>
  <c r="AF39" i="1"/>
  <c r="AF30" i="1"/>
  <c r="AF25" i="1"/>
  <c r="AF19" i="1"/>
  <c r="AF18" i="1"/>
  <c r="AF17" i="1"/>
  <c r="K309" i="1"/>
  <c r="K308" i="1"/>
  <c r="K307" i="1"/>
  <c r="K306" i="1"/>
  <c r="K287" i="1"/>
  <c r="K305" i="1" s="1"/>
  <c r="K286" i="1"/>
  <c r="K285" i="1"/>
  <c r="K263" i="1"/>
  <c r="K257" i="1"/>
  <c r="K251" i="1"/>
  <c r="K250" i="1"/>
  <c r="K244" i="1"/>
  <c r="K241" i="1"/>
  <c r="K240" i="1"/>
  <c r="K235" i="1"/>
  <c r="K234" i="1"/>
  <c r="K232" i="1" s="1"/>
  <c r="K215" i="1"/>
  <c r="K211" i="1"/>
  <c r="K207" i="1"/>
  <c r="K201" i="1"/>
  <c r="K197" i="1"/>
  <c r="K193" i="1"/>
  <c r="K189" i="1"/>
  <c r="K185" i="1"/>
  <c r="K181" i="1"/>
  <c r="K177" i="1"/>
  <c r="K173" i="1"/>
  <c r="K169" i="1"/>
  <c r="K168" i="1"/>
  <c r="K167" i="1"/>
  <c r="K153" i="1"/>
  <c r="K311" i="1" s="1"/>
  <c r="K146" i="1"/>
  <c r="K141" i="1"/>
  <c r="K140" i="1"/>
  <c r="K126" i="1"/>
  <c r="K123" i="1"/>
  <c r="K118" i="1"/>
  <c r="K103" i="1"/>
  <c r="K299" i="1" s="1"/>
  <c r="K102" i="1"/>
  <c r="K101" i="1"/>
  <c r="K100" i="1"/>
  <c r="K68" i="1"/>
  <c r="K64" i="1"/>
  <c r="K59" i="1"/>
  <c r="K54" i="1"/>
  <c r="K49" i="1"/>
  <c r="K44" i="1"/>
  <c r="K39" i="1"/>
  <c r="K35" i="1"/>
  <c r="K30" i="1"/>
  <c r="K25" i="1"/>
  <c r="K19" i="1"/>
  <c r="K18" i="1"/>
  <c r="K17" i="1"/>
  <c r="AH312" i="1" l="1"/>
  <c r="AH311" i="1"/>
  <c r="BA312" i="1"/>
  <c r="BA311" i="1"/>
  <c r="AY298" i="1"/>
  <c r="AF283" i="1"/>
  <c r="AY283" i="1"/>
  <c r="AY15" i="1"/>
  <c r="AY302" i="1"/>
  <c r="K283" i="1"/>
  <c r="AY165" i="1"/>
  <c r="AF303" i="1"/>
  <c r="K303" i="1"/>
  <c r="AY303" i="1"/>
  <c r="AY238" i="1"/>
  <c r="AY98" i="1"/>
  <c r="AY301" i="1"/>
  <c r="AY248" i="1"/>
  <c r="AF302" i="1"/>
  <c r="AY304" i="1"/>
  <c r="K304" i="1"/>
  <c r="AF165" i="1"/>
  <c r="AF238" i="1"/>
  <c r="AY137" i="1"/>
  <c r="AY297" i="1"/>
  <c r="AF297" i="1"/>
  <c r="K298" i="1"/>
  <c r="K137" i="1"/>
  <c r="AF299" i="1"/>
  <c r="K302" i="1"/>
  <c r="K297" i="1"/>
  <c r="K296" i="1"/>
  <c r="AF98" i="1"/>
  <c r="AF308" i="1"/>
  <c r="AF301" i="1"/>
  <c r="AF248" i="1"/>
  <c r="AF15" i="1"/>
  <c r="AF304" i="1"/>
  <c r="AF298" i="1"/>
  <c r="K301" i="1"/>
  <c r="K98" i="1"/>
  <c r="K165" i="1"/>
  <c r="K238" i="1"/>
  <c r="K248" i="1"/>
  <c r="K15" i="1"/>
  <c r="AW309" i="1"/>
  <c r="AW308" i="1"/>
  <c r="AW307" i="1"/>
  <c r="AW306" i="1"/>
  <c r="AW287" i="1"/>
  <c r="AW305" i="1" s="1"/>
  <c r="AW286" i="1"/>
  <c r="AW285" i="1"/>
  <c r="AW263" i="1"/>
  <c r="AW257" i="1"/>
  <c r="AW251" i="1"/>
  <c r="AW250" i="1"/>
  <c r="AW244" i="1"/>
  <c r="AW241" i="1"/>
  <c r="AW240" i="1"/>
  <c r="AW235" i="1"/>
  <c r="AW234" i="1"/>
  <c r="AW232" i="1" s="1"/>
  <c r="AW215" i="1"/>
  <c r="AW211" i="1"/>
  <c r="AW207" i="1"/>
  <c r="AW201" i="1"/>
  <c r="AW197" i="1"/>
  <c r="AW193" i="1"/>
  <c r="AW189" i="1"/>
  <c r="AW185" i="1"/>
  <c r="AW181" i="1"/>
  <c r="AW177" i="1"/>
  <c r="AW173" i="1"/>
  <c r="AW169" i="1"/>
  <c r="AW168" i="1"/>
  <c r="AW296" i="1" s="1"/>
  <c r="AW167" i="1"/>
  <c r="AW153" i="1"/>
  <c r="AW146" i="1"/>
  <c r="AW141" i="1"/>
  <c r="AW140" i="1"/>
  <c r="AW139" i="1"/>
  <c r="AW126" i="1"/>
  <c r="AW123" i="1"/>
  <c r="AW118" i="1"/>
  <c r="AW103" i="1"/>
  <c r="AW299" i="1" s="1"/>
  <c r="AW102" i="1"/>
  <c r="AW101" i="1"/>
  <c r="AW100" i="1"/>
  <c r="AW68" i="1"/>
  <c r="AW64" i="1"/>
  <c r="AW59" i="1"/>
  <c r="AW54" i="1"/>
  <c r="AW49" i="1"/>
  <c r="AW44" i="1"/>
  <c r="AW39" i="1"/>
  <c r="AW30" i="1"/>
  <c r="AW25" i="1"/>
  <c r="AW19" i="1"/>
  <c r="AW298" i="1" s="1"/>
  <c r="AW18" i="1"/>
  <c r="AW17" i="1"/>
  <c r="AD309" i="1"/>
  <c r="AD307" i="1"/>
  <c r="AD306" i="1"/>
  <c r="AD287" i="1"/>
  <c r="AD305" i="1" s="1"/>
  <c r="AD286" i="1"/>
  <c r="AD285" i="1"/>
  <c r="AD263" i="1"/>
  <c r="AD257" i="1"/>
  <c r="AD251" i="1"/>
  <c r="AD250" i="1"/>
  <c r="AD244" i="1"/>
  <c r="AD241" i="1"/>
  <c r="AD240" i="1"/>
  <c r="AD235" i="1"/>
  <c r="AD234" i="1"/>
  <c r="AD215" i="1"/>
  <c r="AD211" i="1"/>
  <c r="AD207" i="1"/>
  <c r="AD201" i="1"/>
  <c r="AD197" i="1"/>
  <c r="AD193" i="1"/>
  <c r="AD189" i="1"/>
  <c r="AD185" i="1"/>
  <c r="AD181" i="1"/>
  <c r="AD177" i="1"/>
  <c r="AD173" i="1"/>
  <c r="AD169" i="1"/>
  <c r="AD168" i="1"/>
  <c r="AD296" i="1" s="1"/>
  <c r="AD167" i="1"/>
  <c r="AD153" i="1"/>
  <c r="AD146" i="1"/>
  <c r="AD141" i="1"/>
  <c r="AD140" i="1"/>
  <c r="AD139" i="1"/>
  <c r="AD133" i="1"/>
  <c r="AD126" i="1"/>
  <c r="AD123" i="1"/>
  <c r="AD118" i="1"/>
  <c r="AD103" i="1"/>
  <c r="AD102" i="1"/>
  <c r="AD101" i="1"/>
  <c r="AD100" i="1"/>
  <c r="AD68" i="1"/>
  <c r="AD64" i="1"/>
  <c r="AD59" i="1"/>
  <c r="AD54" i="1"/>
  <c r="AD49" i="1"/>
  <c r="AD44" i="1"/>
  <c r="AD39" i="1"/>
  <c r="AD30" i="1"/>
  <c r="AD25" i="1"/>
  <c r="AD19" i="1"/>
  <c r="AD18" i="1"/>
  <c r="AD17" i="1"/>
  <c r="I39" i="1"/>
  <c r="I309" i="1"/>
  <c r="I308" i="1"/>
  <c r="I307" i="1"/>
  <c r="I306" i="1"/>
  <c r="I287" i="1"/>
  <c r="I286" i="1"/>
  <c r="I285" i="1"/>
  <c r="I263" i="1"/>
  <c r="I257" i="1"/>
  <c r="I251" i="1"/>
  <c r="I250" i="1"/>
  <c r="I244" i="1"/>
  <c r="I241" i="1"/>
  <c r="I240" i="1"/>
  <c r="I235" i="1"/>
  <c r="I234" i="1"/>
  <c r="I215" i="1"/>
  <c r="I211" i="1"/>
  <c r="I207" i="1"/>
  <c r="I201" i="1"/>
  <c r="I197" i="1"/>
  <c r="I193" i="1"/>
  <c r="I189" i="1"/>
  <c r="I185" i="1"/>
  <c r="I181" i="1"/>
  <c r="I177" i="1"/>
  <c r="I173" i="1"/>
  <c r="I169" i="1"/>
  <c r="I168" i="1"/>
  <c r="I296" i="1" s="1"/>
  <c r="I167" i="1"/>
  <c r="I153" i="1"/>
  <c r="I146" i="1"/>
  <c r="I141" i="1"/>
  <c r="I140" i="1"/>
  <c r="I139" i="1"/>
  <c r="I126" i="1"/>
  <c r="I123" i="1"/>
  <c r="I100" i="1"/>
  <c r="I103" i="1"/>
  <c r="I299" i="1" s="1"/>
  <c r="I102" i="1"/>
  <c r="I101" i="1"/>
  <c r="I68" i="1"/>
  <c r="I64" i="1"/>
  <c r="I59" i="1"/>
  <c r="I54" i="1"/>
  <c r="I49" i="1"/>
  <c r="I44" i="1"/>
  <c r="I35" i="1"/>
  <c r="I30" i="1"/>
  <c r="I25" i="1"/>
  <c r="I19" i="1"/>
  <c r="I18" i="1"/>
  <c r="BA313" i="1" l="1"/>
  <c r="AH313" i="1"/>
  <c r="AY294" i="1"/>
  <c r="AF294" i="1"/>
  <c r="K294" i="1"/>
  <c r="K312" i="1" s="1"/>
  <c r="K313" i="1" s="1"/>
  <c r="AD302" i="1"/>
  <c r="AD248" i="1"/>
  <c r="AW283" i="1"/>
  <c r="AW165" i="1"/>
  <c r="AW238" i="1"/>
  <c r="AW15" i="1"/>
  <c r="AD299" i="1"/>
  <c r="AD283" i="1"/>
  <c r="AD165" i="1"/>
  <c r="AD232" i="1"/>
  <c r="AD238" i="1"/>
  <c r="AD301" i="1"/>
  <c r="AW302" i="1"/>
  <c r="AW301" i="1"/>
  <c r="AW248" i="1"/>
  <c r="AD137" i="1"/>
  <c r="AW98" i="1"/>
  <c r="AW297" i="1"/>
  <c r="AW304" i="1"/>
  <c r="AW303" i="1"/>
  <c r="AW137" i="1"/>
  <c r="AD308" i="1"/>
  <c r="AD98" i="1"/>
  <c r="AD15" i="1"/>
  <c r="AD297" i="1"/>
  <c r="AD304" i="1"/>
  <c r="AD298" i="1"/>
  <c r="AD303" i="1"/>
  <c r="I248" i="1"/>
  <c r="I305" i="1"/>
  <c r="I304" i="1"/>
  <c r="I298" i="1"/>
  <c r="I238" i="1"/>
  <c r="I283" i="1"/>
  <c r="I165" i="1"/>
  <c r="I137" i="1"/>
  <c r="I297" i="1"/>
  <c r="I98" i="1"/>
  <c r="I301" i="1"/>
  <c r="I303" i="1"/>
  <c r="I118" i="1"/>
  <c r="I232" i="1"/>
  <c r="I17" i="1"/>
  <c r="AB309" i="1"/>
  <c r="AB307" i="1"/>
  <c r="AB306" i="1"/>
  <c r="AB287" i="1"/>
  <c r="AB305" i="1" s="1"/>
  <c r="AB286" i="1"/>
  <c r="AB285" i="1"/>
  <c r="AB263" i="1"/>
  <c r="AB257" i="1"/>
  <c r="AB251" i="1"/>
  <c r="AB250" i="1"/>
  <c r="AB244" i="1"/>
  <c r="AB241" i="1"/>
  <c r="AB240" i="1"/>
  <c r="AB235" i="1"/>
  <c r="AB234" i="1"/>
  <c r="AB215" i="1"/>
  <c r="AB211" i="1"/>
  <c r="AB207" i="1"/>
  <c r="AB201" i="1"/>
  <c r="AB197" i="1"/>
  <c r="AB193" i="1"/>
  <c r="AB189" i="1"/>
  <c r="AB185" i="1"/>
  <c r="AB181" i="1"/>
  <c r="AB177" i="1"/>
  <c r="AB173" i="1"/>
  <c r="AB169" i="1"/>
  <c r="AB168" i="1"/>
  <c r="AB296" i="1" s="1"/>
  <c r="AB167" i="1"/>
  <c r="AB153" i="1"/>
  <c r="AB146" i="1"/>
  <c r="AB141" i="1"/>
  <c r="AB140" i="1"/>
  <c r="AB139" i="1"/>
  <c r="AB133" i="1"/>
  <c r="AB308" i="1" s="1"/>
  <c r="AB126" i="1"/>
  <c r="AB123" i="1"/>
  <c r="AB118" i="1"/>
  <c r="AB103" i="1"/>
  <c r="AB102" i="1"/>
  <c r="AB101" i="1"/>
  <c r="AB100" i="1"/>
  <c r="AB68" i="1"/>
  <c r="AB64" i="1"/>
  <c r="AB59" i="1"/>
  <c r="AB54" i="1"/>
  <c r="AB49" i="1"/>
  <c r="AB44" i="1"/>
  <c r="AB39" i="1"/>
  <c r="AB30" i="1"/>
  <c r="AB25" i="1"/>
  <c r="AB19" i="1"/>
  <c r="AB18" i="1"/>
  <c r="AB17" i="1"/>
  <c r="AF312" i="1" l="1"/>
  <c r="AF311" i="1"/>
  <c r="AY312" i="1"/>
  <c r="AY311" i="1"/>
  <c r="K310" i="1"/>
  <c r="AB248" i="1"/>
  <c r="AB283" i="1"/>
  <c r="AB165" i="1"/>
  <c r="AW294" i="1"/>
  <c r="AD294" i="1"/>
  <c r="AB238" i="1"/>
  <c r="I302" i="1"/>
  <c r="I15" i="1"/>
  <c r="AB297" i="1"/>
  <c r="AB15" i="1"/>
  <c r="AB137" i="1"/>
  <c r="AB232" i="1"/>
  <c r="AB299" i="1"/>
  <c r="AB302" i="1"/>
  <c r="AB304" i="1"/>
  <c r="AB98" i="1"/>
  <c r="AB298" i="1"/>
  <c r="AB301" i="1"/>
  <c r="AB303" i="1"/>
  <c r="AY313" i="1" l="1"/>
  <c r="AD312" i="1"/>
  <c r="AD311" i="1"/>
  <c r="AW312" i="1"/>
  <c r="AW311" i="1"/>
  <c r="AF313" i="1"/>
  <c r="I294" i="1"/>
  <c r="AB294" i="1"/>
  <c r="AU17" i="1"/>
  <c r="Z17" i="1"/>
  <c r="AV81" i="1"/>
  <c r="AX81" i="1" s="1"/>
  <c r="AZ81" i="1" s="1"/>
  <c r="BB81" i="1" s="1"/>
  <c r="BD81" i="1" s="1"/>
  <c r="BF81" i="1" s="1"/>
  <c r="BH81" i="1" s="1"/>
  <c r="BJ81" i="1" s="1"/>
  <c r="AA81" i="1"/>
  <c r="AC81" i="1" s="1"/>
  <c r="AE81" i="1" s="1"/>
  <c r="AG81" i="1" s="1"/>
  <c r="AI81" i="1" s="1"/>
  <c r="AK81" i="1" s="1"/>
  <c r="AM81" i="1" s="1"/>
  <c r="AO81" i="1" s="1"/>
  <c r="AQ81" i="1" s="1"/>
  <c r="AV88" i="1"/>
  <c r="AX88" i="1" s="1"/>
  <c r="AZ88" i="1" s="1"/>
  <c r="BB88" i="1" s="1"/>
  <c r="BD88" i="1" s="1"/>
  <c r="BF88" i="1" s="1"/>
  <c r="BH88" i="1" s="1"/>
  <c r="BJ88" i="1" s="1"/>
  <c r="AA88" i="1"/>
  <c r="AC88" i="1" s="1"/>
  <c r="AE88" i="1" s="1"/>
  <c r="AG88" i="1" s="1"/>
  <c r="AI88" i="1" s="1"/>
  <c r="AK88" i="1" s="1"/>
  <c r="AM88" i="1" s="1"/>
  <c r="AO88" i="1" s="1"/>
  <c r="AQ88" i="1" s="1"/>
  <c r="H88" i="1"/>
  <c r="J88" i="1" s="1"/>
  <c r="L88" i="1" s="1"/>
  <c r="N88" i="1" s="1"/>
  <c r="P88" i="1" s="1"/>
  <c r="R88" i="1" s="1"/>
  <c r="T88" i="1" s="1"/>
  <c r="V88" i="1" s="1"/>
  <c r="G87" i="1"/>
  <c r="G80" i="1"/>
  <c r="H81" i="1"/>
  <c r="J81" i="1" s="1"/>
  <c r="L81" i="1" s="1"/>
  <c r="N81" i="1" s="1"/>
  <c r="P81" i="1" s="1"/>
  <c r="R81" i="1" s="1"/>
  <c r="T81" i="1" s="1"/>
  <c r="V81" i="1" s="1"/>
  <c r="AW313" i="1" l="1"/>
  <c r="AD313" i="1"/>
  <c r="AB312" i="1"/>
  <c r="AB311" i="1"/>
  <c r="I310" i="1"/>
  <c r="G263" i="1"/>
  <c r="G250" i="1"/>
  <c r="AU167" i="1"/>
  <c r="Z167" i="1"/>
  <c r="AU139" i="1"/>
  <c r="Z139" i="1"/>
  <c r="G139" i="1"/>
  <c r="AU18" i="1"/>
  <c r="Z18" i="1"/>
  <c r="G18" i="1"/>
  <c r="AB313" i="1" l="1"/>
  <c r="G308" i="1"/>
  <c r="AS18" i="1"/>
  <c r="AS17" i="1"/>
  <c r="AR17" i="1"/>
  <c r="X18" i="1"/>
  <c r="W17" i="1"/>
  <c r="E18" i="1"/>
  <c r="D17" i="1"/>
  <c r="AV35" i="1"/>
  <c r="AX35" i="1" s="1"/>
  <c r="AZ35" i="1" s="1"/>
  <c r="BB35" i="1" s="1"/>
  <c r="BD35" i="1" s="1"/>
  <c r="BF35" i="1" s="1"/>
  <c r="BH35" i="1" s="1"/>
  <c r="BJ35" i="1" s="1"/>
  <c r="AV36" i="1"/>
  <c r="AX36" i="1" s="1"/>
  <c r="AZ36" i="1" s="1"/>
  <c r="BB36" i="1" s="1"/>
  <c r="BD36" i="1" s="1"/>
  <c r="BF36" i="1" s="1"/>
  <c r="BH36" i="1" s="1"/>
  <c r="BJ36" i="1" s="1"/>
  <c r="AV37" i="1"/>
  <c r="AX37" i="1" s="1"/>
  <c r="AZ37" i="1" s="1"/>
  <c r="BB37" i="1" s="1"/>
  <c r="BD37" i="1" s="1"/>
  <c r="BF37" i="1" s="1"/>
  <c r="BH37" i="1" s="1"/>
  <c r="BJ37" i="1" s="1"/>
  <c r="AV38" i="1"/>
  <c r="AX38" i="1" s="1"/>
  <c r="AZ38" i="1" s="1"/>
  <c r="BB38" i="1" s="1"/>
  <c r="BD38" i="1" s="1"/>
  <c r="BF38" i="1" s="1"/>
  <c r="BH38" i="1" s="1"/>
  <c r="BJ38" i="1" s="1"/>
  <c r="AA35" i="1"/>
  <c r="AC35" i="1" s="1"/>
  <c r="AE35" i="1" s="1"/>
  <c r="AG35" i="1" s="1"/>
  <c r="AI35" i="1" s="1"/>
  <c r="AK35" i="1" s="1"/>
  <c r="AM35" i="1" s="1"/>
  <c r="AO35" i="1" s="1"/>
  <c r="AQ35" i="1" s="1"/>
  <c r="AA36" i="1"/>
  <c r="AC36" i="1" s="1"/>
  <c r="AE36" i="1" s="1"/>
  <c r="AG36" i="1" s="1"/>
  <c r="AI36" i="1" s="1"/>
  <c r="AK36" i="1" s="1"/>
  <c r="AM36" i="1" s="1"/>
  <c r="AO36" i="1" s="1"/>
  <c r="AQ36" i="1" s="1"/>
  <c r="AA37" i="1"/>
  <c r="AC37" i="1" s="1"/>
  <c r="AE37" i="1" s="1"/>
  <c r="AG37" i="1" s="1"/>
  <c r="AI37" i="1" s="1"/>
  <c r="AK37" i="1" s="1"/>
  <c r="AM37" i="1" s="1"/>
  <c r="AO37" i="1" s="1"/>
  <c r="AQ37" i="1" s="1"/>
  <c r="AA38" i="1"/>
  <c r="AC38" i="1" s="1"/>
  <c r="AE38" i="1" s="1"/>
  <c r="AG38" i="1" s="1"/>
  <c r="AI38" i="1" s="1"/>
  <c r="AK38" i="1" s="1"/>
  <c r="AM38" i="1" s="1"/>
  <c r="AO38" i="1" s="1"/>
  <c r="AQ38" i="1" s="1"/>
  <c r="F38" i="1"/>
  <c r="H38" i="1" s="1"/>
  <c r="J38" i="1" s="1"/>
  <c r="L38" i="1" s="1"/>
  <c r="N38" i="1" s="1"/>
  <c r="P38" i="1" s="1"/>
  <c r="R38" i="1" s="1"/>
  <c r="T38" i="1" s="1"/>
  <c r="V38" i="1" s="1"/>
  <c r="G37" i="1"/>
  <c r="F37" i="1"/>
  <c r="E35" i="1"/>
  <c r="D35" i="1"/>
  <c r="AU39" i="1"/>
  <c r="Z39" i="1"/>
  <c r="AV41" i="1"/>
  <c r="AX41" i="1" s="1"/>
  <c r="AZ41" i="1" s="1"/>
  <c r="BB41" i="1" s="1"/>
  <c r="BD41" i="1" s="1"/>
  <c r="BF41" i="1" s="1"/>
  <c r="BH41" i="1" s="1"/>
  <c r="BJ41" i="1" s="1"/>
  <c r="AV42" i="1"/>
  <c r="AX42" i="1" s="1"/>
  <c r="AZ42" i="1" s="1"/>
  <c r="BB42" i="1" s="1"/>
  <c r="BD42" i="1" s="1"/>
  <c r="BF42" i="1" s="1"/>
  <c r="BH42" i="1" s="1"/>
  <c r="BJ42" i="1" s="1"/>
  <c r="AA41" i="1"/>
  <c r="AC41" i="1" s="1"/>
  <c r="AE41" i="1" s="1"/>
  <c r="AG41" i="1" s="1"/>
  <c r="AI41" i="1" s="1"/>
  <c r="AK41" i="1" s="1"/>
  <c r="AM41" i="1" s="1"/>
  <c r="AO41" i="1" s="1"/>
  <c r="AQ41" i="1" s="1"/>
  <c r="AA42" i="1"/>
  <c r="AC42" i="1" s="1"/>
  <c r="AE42" i="1" s="1"/>
  <c r="AG42" i="1" s="1"/>
  <c r="AI42" i="1" s="1"/>
  <c r="AK42" i="1" s="1"/>
  <c r="AM42" i="1" s="1"/>
  <c r="AO42" i="1" s="1"/>
  <c r="AQ42" i="1" s="1"/>
  <c r="H42" i="1"/>
  <c r="J42" i="1" s="1"/>
  <c r="L42" i="1" s="1"/>
  <c r="N42" i="1" s="1"/>
  <c r="P42" i="1" s="1"/>
  <c r="R42" i="1" s="1"/>
  <c r="T42" i="1" s="1"/>
  <c r="V42" i="1" s="1"/>
  <c r="G39" i="1"/>
  <c r="F41" i="1"/>
  <c r="H41" i="1" s="1"/>
  <c r="J41" i="1" s="1"/>
  <c r="L41" i="1" s="1"/>
  <c r="N41" i="1" s="1"/>
  <c r="P41" i="1" s="1"/>
  <c r="R41" i="1" s="1"/>
  <c r="T41" i="1" s="1"/>
  <c r="V41" i="1" s="1"/>
  <c r="G120" i="1"/>
  <c r="G35" i="1" l="1"/>
  <c r="H37" i="1"/>
  <c r="J37" i="1" s="1"/>
  <c r="L37" i="1" s="1"/>
  <c r="N37" i="1" s="1"/>
  <c r="P37" i="1" s="1"/>
  <c r="R37" i="1" s="1"/>
  <c r="T37" i="1" s="1"/>
  <c r="V37" i="1" s="1"/>
  <c r="F35" i="1"/>
  <c r="AU285" i="1"/>
  <c r="Z285" i="1"/>
  <c r="G285" i="1"/>
  <c r="AV161" i="1"/>
  <c r="AX161" i="1" s="1"/>
  <c r="AZ161" i="1" s="1"/>
  <c r="BB161" i="1" s="1"/>
  <c r="BD161" i="1" s="1"/>
  <c r="BF161" i="1" s="1"/>
  <c r="BH161" i="1" s="1"/>
  <c r="BJ161" i="1" s="1"/>
  <c r="AV162" i="1"/>
  <c r="AX162" i="1" s="1"/>
  <c r="AZ162" i="1" s="1"/>
  <c r="BB162" i="1" s="1"/>
  <c r="BD162" i="1" s="1"/>
  <c r="BF162" i="1" s="1"/>
  <c r="BH162" i="1" s="1"/>
  <c r="BJ162" i="1" s="1"/>
  <c r="AA161" i="1"/>
  <c r="AC161" i="1" s="1"/>
  <c r="AE161" i="1" s="1"/>
  <c r="AG161" i="1" s="1"/>
  <c r="AI161" i="1" s="1"/>
  <c r="AK161" i="1" s="1"/>
  <c r="AM161" i="1" s="1"/>
  <c r="AO161" i="1" s="1"/>
  <c r="AQ161" i="1" s="1"/>
  <c r="AA162" i="1"/>
  <c r="AC162" i="1" s="1"/>
  <c r="AE162" i="1" s="1"/>
  <c r="AG162" i="1" s="1"/>
  <c r="AI162" i="1" s="1"/>
  <c r="AK162" i="1" s="1"/>
  <c r="AM162" i="1" s="1"/>
  <c r="AO162" i="1" s="1"/>
  <c r="AQ162" i="1" s="1"/>
  <c r="H161" i="1"/>
  <c r="J161" i="1" s="1"/>
  <c r="L161" i="1" s="1"/>
  <c r="N161" i="1" s="1"/>
  <c r="P161" i="1" s="1"/>
  <c r="R161" i="1" s="1"/>
  <c r="T161" i="1" s="1"/>
  <c r="V161" i="1" s="1"/>
  <c r="H162" i="1"/>
  <c r="J162" i="1" s="1"/>
  <c r="L162" i="1" s="1"/>
  <c r="N162" i="1" s="1"/>
  <c r="P162" i="1" s="1"/>
  <c r="R162" i="1" s="1"/>
  <c r="T162" i="1" s="1"/>
  <c r="V162" i="1" s="1"/>
  <c r="G220" i="1"/>
  <c r="AV229" i="1"/>
  <c r="AX229" i="1" s="1"/>
  <c r="AZ229" i="1" s="1"/>
  <c r="BB229" i="1" s="1"/>
  <c r="BD229" i="1" s="1"/>
  <c r="BF229" i="1" s="1"/>
  <c r="BH229" i="1" s="1"/>
  <c r="BJ229" i="1" s="1"/>
  <c r="AA229" i="1"/>
  <c r="AC229" i="1" s="1"/>
  <c r="AE229" i="1" s="1"/>
  <c r="AG229" i="1" s="1"/>
  <c r="AI229" i="1" s="1"/>
  <c r="AK229" i="1" s="1"/>
  <c r="AM229" i="1" s="1"/>
  <c r="AO229" i="1" s="1"/>
  <c r="AQ229" i="1" s="1"/>
  <c r="H229" i="1"/>
  <c r="J229" i="1" s="1"/>
  <c r="L229" i="1" s="1"/>
  <c r="N229" i="1" s="1"/>
  <c r="P229" i="1" s="1"/>
  <c r="R229" i="1" s="1"/>
  <c r="T229" i="1" s="1"/>
  <c r="V229" i="1" s="1"/>
  <c r="AV225" i="1"/>
  <c r="AX225" i="1" s="1"/>
  <c r="AZ225" i="1" s="1"/>
  <c r="BB225" i="1" s="1"/>
  <c r="BD225" i="1" s="1"/>
  <c r="BF225" i="1" s="1"/>
  <c r="BH225" i="1" s="1"/>
  <c r="BJ225" i="1" s="1"/>
  <c r="AA225" i="1"/>
  <c r="AC225" i="1" s="1"/>
  <c r="AE225" i="1" s="1"/>
  <c r="AG225" i="1" s="1"/>
  <c r="AI225" i="1" s="1"/>
  <c r="AK225" i="1" s="1"/>
  <c r="AM225" i="1" s="1"/>
  <c r="AO225" i="1" s="1"/>
  <c r="AQ225" i="1" s="1"/>
  <c r="H225" i="1"/>
  <c r="J225" i="1" s="1"/>
  <c r="L225" i="1" s="1"/>
  <c r="N225" i="1" s="1"/>
  <c r="P225" i="1" s="1"/>
  <c r="R225" i="1" s="1"/>
  <c r="T225" i="1" s="1"/>
  <c r="V225" i="1" s="1"/>
  <c r="G171" i="1"/>
  <c r="G106" i="1"/>
  <c r="AU308" i="1"/>
  <c r="Z101" i="1"/>
  <c r="AU101" i="1"/>
  <c r="G101" i="1"/>
  <c r="AV135" i="1"/>
  <c r="AX135" i="1" s="1"/>
  <c r="AZ135" i="1" s="1"/>
  <c r="BB135" i="1" s="1"/>
  <c r="BD135" i="1" s="1"/>
  <c r="BF135" i="1" s="1"/>
  <c r="BH135" i="1" s="1"/>
  <c r="BJ135" i="1" s="1"/>
  <c r="Z133" i="1"/>
  <c r="AA133" i="1" s="1"/>
  <c r="AC133" i="1" s="1"/>
  <c r="AE133" i="1" s="1"/>
  <c r="AG133" i="1" s="1"/>
  <c r="AI133" i="1" s="1"/>
  <c r="AK133" i="1" s="1"/>
  <c r="AM133" i="1" s="1"/>
  <c r="AO133" i="1" s="1"/>
  <c r="AQ133" i="1" s="1"/>
  <c r="AA135" i="1"/>
  <c r="AC135" i="1" s="1"/>
  <c r="AE135" i="1" s="1"/>
  <c r="AG135" i="1" s="1"/>
  <c r="AI135" i="1" s="1"/>
  <c r="AK135" i="1" s="1"/>
  <c r="AM135" i="1" s="1"/>
  <c r="AO135" i="1" s="1"/>
  <c r="AQ135" i="1" s="1"/>
  <c r="H135" i="1"/>
  <c r="J135" i="1" s="1"/>
  <c r="L135" i="1" s="1"/>
  <c r="N135" i="1" s="1"/>
  <c r="P135" i="1" s="1"/>
  <c r="R135" i="1" s="1"/>
  <c r="T135" i="1" s="1"/>
  <c r="V135" i="1" s="1"/>
  <c r="AV133" i="1"/>
  <c r="AX133" i="1" s="1"/>
  <c r="AZ133" i="1" s="1"/>
  <c r="BB133" i="1" s="1"/>
  <c r="BD133" i="1" s="1"/>
  <c r="BF133" i="1" s="1"/>
  <c r="BH133" i="1" s="1"/>
  <c r="BJ133" i="1" s="1"/>
  <c r="H133" i="1"/>
  <c r="J133" i="1" s="1"/>
  <c r="L133" i="1" s="1"/>
  <c r="N133" i="1" s="1"/>
  <c r="P133" i="1" s="1"/>
  <c r="R133" i="1" s="1"/>
  <c r="T133" i="1" s="1"/>
  <c r="V133" i="1" s="1"/>
  <c r="AU263" i="1"/>
  <c r="Z263" i="1"/>
  <c r="AU250" i="1"/>
  <c r="Z250" i="1"/>
  <c r="AU100" i="1"/>
  <c r="Z100" i="1"/>
  <c r="AV291" i="1"/>
  <c r="AX291" i="1" s="1"/>
  <c r="AZ291" i="1" s="1"/>
  <c r="BB291" i="1" s="1"/>
  <c r="BD291" i="1" s="1"/>
  <c r="BF291" i="1" s="1"/>
  <c r="BH291" i="1" s="1"/>
  <c r="BJ291" i="1" s="1"/>
  <c r="AA291" i="1"/>
  <c r="AC291" i="1" s="1"/>
  <c r="AE291" i="1" s="1"/>
  <c r="AG291" i="1" s="1"/>
  <c r="AI291" i="1" s="1"/>
  <c r="AK291" i="1" s="1"/>
  <c r="AM291" i="1" s="1"/>
  <c r="AO291" i="1" s="1"/>
  <c r="AQ291" i="1" s="1"/>
  <c r="H291" i="1"/>
  <c r="J291" i="1" s="1"/>
  <c r="L291" i="1" s="1"/>
  <c r="N291" i="1" s="1"/>
  <c r="P291" i="1" s="1"/>
  <c r="R291" i="1" s="1"/>
  <c r="T291" i="1" s="1"/>
  <c r="V291" i="1" s="1"/>
  <c r="G242" i="1"/>
  <c r="AV262" i="1"/>
  <c r="AX262" i="1" s="1"/>
  <c r="AZ262" i="1" s="1"/>
  <c r="BB262" i="1" s="1"/>
  <c r="BD262" i="1" s="1"/>
  <c r="BF262" i="1" s="1"/>
  <c r="BH262" i="1" s="1"/>
  <c r="BJ262" i="1" s="1"/>
  <c r="AA262" i="1"/>
  <c r="AC262" i="1" s="1"/>
  <c r="AE262" i="1" s="1"/>
  <c r="AG262" i="1" s="1"/>
  <c r="AI262" i="1" s="1"/>
  <c r="AK262" i="1" s="1"/>
  <c r="AM262" i="1" s="1"/>
  <c r="AO262" i="1" s="1"/>
  <c r="AQ262" i="1" s="1"/>
  <c r="H262" i="1"/>
  <c r="J262" i="1" s="1"/>
  <c r="L262" i="1" s="1"/>
  <c r="N262" i="1" s="1"/>
  <c r="P262" i="1" s="1"/>
  <c r="R262" i="1" s="1"/>
  <c r="T262" i="1" s="1"/>
  <c r="V262" i="1" s="1"/>
  <c r="AV89" i="1"/>
  <c r="AX89" i="1" s="1"/>
  <c r="AZ89" i="1" s="1"/>
  <c r="BB89" i="1" s="1"/>
  <c r="BD89" i="1" s="1"/>
  <c r="BF89" i="1" s="1"/>
  <c r="BH89" i="1" s="1"/>
  <c r="BJ89" i="1" s="1"/>
  <c r="AA89" i="1"/>
  <c r="AC89" i="1" s="1"/>
  <c r="AE89" i="1" s="1"/>
  <c r="AG89" i="1" s="1"/>
  <c r="AI89" i="1" s="1"/>
  <c r="AK89" i="1" s="1"/>
  <c r="AM89" i="1" s="1"/>
  <c r="AO89" i="1" s="1"/>
  <c r="AQ89" i="1" s="1"/>
  <c r="H89" i="1"/>
  <c r="J89" i="1" s="1"/>
  <c r="L89" i="1" s="1"/>
  <c r="N89" i="1" s="1"/>
  <c r="P89" i="1" s="1"/>
  <c r="R89" i="1" s="1"/>
  <c r="T89" i="1" s="1"/>
  <c r="V89" i="1" s="1"/>
  <c r="H35" i="1" l="1"/>
  <c r="J35" i="1" s="1"/>
  <c r="L35" i="1" s="1"/>
  <c r="N35" i="1" s="1"/>
  <c r="P35" i="1" s="1"/>
  <c r="R35" i="1" s="1"/>
  <c r="T35" i="1" s="1"/>
  <c r="V35" i="1" s="1"/>
  <c r="G167" i="1"/>
  <c r="Z308" i="1"/>
  <c r="AV87" i="1"/>
  <c r="AX87" i="1" s="1"/>
  <c r="AZ87" i="1" s="1"/>
  <c r="BB87" i="1" s="1"/>
  <c r="BD87" i="1" s="1"/>
  <c r="BF87" i="1" s="1"/>
  <c r="BH87" i="1" s="1"/>
  <c r="BJ87" i="1" s="1"/>
  <c r="AA87" i="1"/>
  <c r="AC87" i="1" s="1"/>
  <c r="AE87" i="1" s="1"/>
  <c r="AG87" i="1" s="1"/>
  <c r="AI87" i="1" s="1"/>
  <c r="AK87" i="1" s="1"/>
  <c r="AM87" i="1" s="1"/>
  <c r="AO87" i="1" s="1"/>
  <c r="AQ87" i="1" s="1"/>
  <c r="H87" i="1"/>
  <c r="J87" i="1" s="1"/>
  <c r="L87" i="1" s="1"/>
  <c r="N87" i="1" s="1"/>
  <c r="P87" i="1" s="1"/>
  <c r="R87" i="1" s="1"/>
  <c r="T87" i="1" s="1"/>
  <c r="V87" i="1" s="1"/>
  <c r="AV86" i="1" l="1"/>
  <c r="AX86" i="1" s="1"/>
  <c r="AZ86" i="1" s="1"/>
  <c r="BB86" i="1" s="1"/>
  <c r="BD86" i="1" s="1"/>
  <c r="BF86" i="1" s="1"/>
  <c r="BH86" i="1" s="1"/>
  <c r="BJ86" i="1" s="1"/>
  <c r="AA86" i="1"/>
  <c r="AC86" i="1" s="1"/>
  <c r="AE86" i="1" s="1"/>
  <c r="AG86" i="1" s="1"/>
  <c r="AI86" i="1" s="1"/>
  <c r="AK86" i="1" s="1"/>
  <c r="AM86" i="1" s="1"/>
  <c r="AO86" i="1" s="1"/>
  <c r="AQ86" i="1" s="1"/>
  <c r="H86" i="1"/>
  <c r="J86" i="1" s="1"/>
  <c r="L86" i="1" s="1"/>
  <c r="N86" i="1" s="1"/>
  <c r="P86" i="1" s="1"/>
  <c r="R86" i="1" s="1"/>
  <c r="T86" i="1" s="1"/>
  <c r="V86" i="1" s="1"/>
  <c r="H80" i="1"/>
  <c r="J80" i="1" s="1"/>
  <c r="L80" i="1" s="1"/>
  <c r="N80" i="1" s="1"/>
  <c r="P80" i="1" s="1"/>
  <c r="R80" i="1" s="1"/>
  <c r="T80" i="1" s="1"/>
  <c r="V80" i="1" s="1"/>
  <c r="AV132" i="1"/>
  <c r="AX132" i="1" s="1"/>
  <c r="AZ132" i="1" s="1"/>
  <c r="BB132" i="1" s="1"/>
  <c r="BD132" i="1" s="1"/>
  <c r="BF132" i="1" s="1"/>
  <c r="BH132" i="1" s="1"/>
  <c r="BJ132" i="1" s="1"/>
  <c r="AA132" i="1"/>
  <c r="AC132" i="1" s="1"/>
  <c r="AE132" i="1" s="1"/>
  <c r="AG132" i="1" s="1"/>
  <c r="AI132" i="1" s="1"/>
  <c r="AK132" i="1" s="1"/>
  <c r="AM132" i="1" s="1"/>
  <c r="AO132" i="1" s="1"/>
  <c r="AQ132" i="1" s="1"/>
  <c r="H132" i="1"/>
  <c r="J132" i="1" s="1"/>
  <c r="L132" i="1" s="1"/>
  <c r="N132" i="1" s="1"/>
  <c r="P132" i="1" s="1"/>
  <c r="R132" i="1" s="1"/>
  <c r="T132" i="1" s="1"/>
  <c r="V132" i="1" s="1"/>
  <c r="AV131" i="1"/>
  <c r="AX131" i="1" s="1"/>
  <c r="AZ131" i="1" s="1"/>
  <c r="BB131" i="1" s="1"/>
  <c r="BD131" i="1" s="1"/>
  <c r="BF131" i="1" s="1"/>
  <c r="BH131" i="1" s="1"/>
  <c r="BJ131" i="1" s="1"/>
  <c r="AA131" i="1"/>
  <c r="AC131" i="1" s="1"/>
  <c r="AE131" i="1" s="1"/>
  <c r="AG131" i="1" s="1"/>
  <c r="AI131" i="1" s="1"/>
  <c r="AK131" i="1" s="1"/>
  <c r="AM131" i="1" s="1"/>
  <c r="AO131" i="1" s="1"/>
  <c r="AQ131" i="1" s="1"/>
  <c r="H131" i="1"/>
  <c r="J131" i="1" s="1"/>
  <c r="L131" i="1" s="1"/>
  <c r="N131" i="1" s="1"/>
  <c r="P131" i="1" s="1"/>
  <c r="R131" i="1" s="1"/>
  <c r="T131" i="1" s="1"/>
  <c r="V131" i="1" s="1"/>
  <c r="AV130" i="1"/>
  <c r="AX130" i="1" s="1"/>
  <c r="AZ130" i="1" s="1"/>
  <c r="BB130" i="1" s="1"/>
  <c r="BD130" i="1" s="1"/>
  <c r="BF130" i="1" s="1"/>
  <c r="BH130" i="1" s="1"/>
  <c r="BJ130" i="1" s="1"/>
  <c r="AA130" i="1"/>
  <c r="AC130" i="1" s="1"/>
  <c r="AE130" i="1" s="1"/>
  <c r="AG130" i="1" s="1"/>
  <c r="AI130" i="1" s="1"/>
  <c r="AK130" i="1" s="1"/>
  <c r="AM130" i="1" s="1"/>
  <c r="AO130" i="1" s="1"/>
  <c r="AQ130" i="1" s="1"/>
  <c r="H130" i="1"/>
  <c r="J130" i="1" s="1"/>
  <c r="L130" i="1" s="1"/>
  <c r="N130" i="1" s="1"/>
  <c r="P130" i="1" s="1"/>
  <c r="R130" i="1" s="1"/>
  <c r="T130" i="1" s="1"/>
  <c r="V130" i="1" s="1"/>
  <c r="AV281" i="1"/>
  <c r="AX281" i="1" s="1"/>
  <c r="AZ281" i="1" s="1"/>
  <c r="BB281" i="1" s="1"/>
  <c r="BD281" i="1" s="1"/>
  <c r="BF281" i="1" s="1"/>
  <c r="BH281" i="1" s="1"/>
  <c r="BJ281" i="1" s="1"/>
  <c r="AA281" i="1"/>
  <c r="AC281" i="1" s="1"/>
  <c r="AE281" i="1" s="1"/>
  <c r="AG281" i="1" s="1"/>
  <c r="AI281" i="1" s="1"/>
  <c r="AK281" i="1" s="1"/>
  <c r="AM281" i="1" s="1"/>
  <c r="AO281" i="1" s="1"/>
  <c r="AQ281" i="1" s="1"/>
  <c r="H281" i="1"/>
  <c r="J281" i="1" s="1"/>
  <c r="L281" i="1" s="1"/>
  <c r="N281" i="1" s="1"/>
  <c r="P281" i="1" s="1"/>
  <c r="R281" i="1" s="1"/>
  <c r="T281" i="1" s="1"/>
  <c r="V281" i="1" s="1"/>
  <c r="AV280" i="1"/>
  <c r="AX280" i="1" s="1"/>
  <c r="AZ280" i="1" s="1"/>
  <c r="BB280" i="1" s="1"/>
  <c r="BD280" i="1" s="1"/>
  <c r="BF280" i="1" s="1"/>
  <c r="BH280" i="1" s="1"/>
  <c r="BJ280" i="1" s="1"/>
  <c r="AA280" i="1"/>
  <c r="AC280" i="1" s="1"/>
  <c r="AE280" i="1" s="1"/>
  <c r="AG280" i="1" s="1"/>
  <c r="AI280" i="1" s="1"/>
  <c r="AK280" i="1" s="1"/>
  <c r="AM280" i="1" s="1"/>
  <c r="AO280" i="1" s="1"/>
  <c r="AQ280" i="1" s="1"/>
  <c r="H280" i="1"/>
  <c r="J280" i="1" s="1"/>
  <c r="L280" i="1" s="1"/>
  <c r="N280" i="1" s="1"/>
  <c r="P280" i="1" s="1"/>
  <c r="R280" i="1" s="1"/>
  <c r="T280" i="1" s="1"/>
  <c r="V280" i="1" s="1"/>
  <c r="AV282" i="1"/>
  <c r="AX282" i="1" s="1"/>
  <c r="AZ282" i="1" s="1"/>
  <c r="BB282" i="1" s="1"/>
  <c r="BD282" i="1" s="1"/>
  <c r="BF282" i="1" s="1"/>
  <c r="BH282" i="1" s="1"/>
  <c r="BJ282" i="1" s="1"/>
  <c r="AA282" i="1"/>
  <c r="AC282" i="1" s="1"/>
  <c r="AE282" i="1" s="1"/>
  <c r="AG282" i="1" s="1"/>
  <c r="AI282" i="1" s="1"/>
  <c r="AK282" i="1" s="1"/>
  <c r="AM282" i="1" s="1"/>
  <c r="AO282" i="1" s="1"/>
  <c r="AQ282" i="1" s="1"/>
  <c r="H282" i="1"/>
  <c r="J282" i="1" s="1"/>
  <c r="L282" i="1" s="1"/>
  <c r="N282" i="1" s="1"/>
  <c r="P282" i="1" s="1"/>
  <c r="R282" i="1" s="1"/>
  <c r="T282" i="1" s="1"/>
  <c r="V282" i="1" s="1"/>
  <c r="AV224" i="1" l="1"/>
  <c r="AX224" i="1" s="1"/>
  <c r="AZ224" i="1" s="1"/>
  <c r="BB224" i="1" s="1"/>
  <c r="BD224" i="1" s="1"/>
  <c r="BF224" i="1" s="1"/>
  <c r="BH224" i="1" s="1"/>
  <c r="BJ224" i="1" s="1"/>
  <c r="AA224" i="1"/>
  <c r="AC224" i="1" s="1"/>
  <c r="AE224" i="1" s="1"/>
  <c r="AG224" i="1" s="1"/>
  <c r="AI224" i="1" s="1"/>
  <c r="AK224" i="1" s="1"/>
  <c r="AM224" i="1" s="1"/>
  <c r="AO224" i="1" s="1"/>
  <c r="AQ224" i="1" s="1"/>
  <c r="H224" i="1"/>
  <c r="J224" i="1" s="1"/>
  <c r="L224" i="1" s="1"/>
  <c r="N224" i="1" s="1"/>
  <c r="P224" i="1" s="1"/>
  <c r="R224" i="1" s="1"/>
  <c r="T224" i="1" s="1"/>
  <c r="V224" i="1" s="1"/>
  <c r="AV220" i="1"/>
  <c r="AX220" i="1" s="1"/>
  <c r="AZ220" i="1" s="1"/>
  <c r="BB220" i="1" s="1"/>
  <c r="BD220" i="1" s="1"/>
  <c r="BF220" i="1" s="1"/>
  <c r="BH220" i="1" s="1"/>
  <c r="BJ220" i="1" s="1"/>
  <c r="AA220" i="1"/>
  <c r="AC220" i="1" s="1"/>
  <c r="AE220" i="1" s="1"/>
  <c r="AG220" i="1" s="1"/>
  <c r="AI220" i="1" s="1"/>
  <c r="AK220" i="1" s="1"/>
  <c r="AM220" i="1" s="1"/>
  <c r="AO220" i="1" s="1"/>
  <c r="AQ220" i="1" s="1"/>
  <c r="H220" i="1"/>
  <c r="J220" i="1" s="1"/>
  <c r="L220" i="1" s="1"/>
  <c r="N220" i="1" s="1"/>
  <c r="P220" i="1" s="1"/>
  <c r="R220" i="1" s="1"/>
  <c r="T220" i="1" s="1"/>
  <c r="V220" i="1" s="1"/>
  <c r="AU309" i="1" l="1"/>
  <c r="AU307" i="1"/>
  <c r="AU306" i="1"/>
  <c r="AU287" i="1"/>
  <c r="AU305" i="1" s="1"/>
  <c r="AU286" i="1"/>
  <c r="AU257" i="1"/>
  <c r="AU251" i="1"/>
  <c r="AU244" i="1"/>
  <c r="AU241" i="1"/>
  <c r="AU240" i="1"/>
  <c r="AU235" i="1"/>
  <c r="AU234" i="1"/>
  <c r="AU232" i="1" s="1"/>
  <c r="AU215" i="1"/>
  <c r="AU211" i="1"/>
  <c r="AU207" i="1"/>
  <c r="AU201" i="1"/>
  <c r="AU197" i="1"/>
  <c r="AU193" i="1"/>
  <c r="AU189" i="1"/>
  <c r="AU185" i="1"/>
  <c r="AU181" i="1"/>
  <c r="AU177" i="1"/>
  <c r="AU173" i="1"/>
  <c r="AU169" i="1"/>
  <c r="AU168" i="1"/>
  <c r="AU296" i="1" s="1"/>
  <c r="AU153" i="1"/>
  <c r="AU146" i="1"/>
  <c r="AU141" i="1"/>
  <c r="AU140" i="1"/>
  <c r="AU126" i="1"/>
  <c r="AU123" i="1"/>
  <c r="AU118" i="1"/>
  <c r="AU103" i="1"/>
  <c r="AU299" i="1" s="1"/>
  <c r="AU102" i="1"/>
  <c r="AU68" i="1"/>
  <c r="AU64" i="1"/>
  <c r="AU59" i="1"/>
  <c r="AU54" i="1"/>
  <c r="AU49" i="1"/>
  <c r="AU44" i="1"/>
  <c r="AU30" i="1"/>
  <c r="AU25" i="1"/>
  <c r="AU19" i="1"/>
  <c r="Z309" i="1"/>
  <c r="Z307" i="1"/>
  <c r="Z306" i="1"/>
  <c r="Z287" i="1"/>
  <c r="Z305" i="1" s="1"/>
  <c r="Z286" i="1"/>
  <c r="Z257" i="1"/>
  <c r="Z251" i="1"/>
  <c r="Z244" i="1"/>
  <c r="Z241" i="1"/>
  <c r="Z240" i="1"/>
  <c r="Z235" i="1"/>
  <c r="Z234" i="1"/>
  <c r="Z232" i="1" s="1"/>
  <c r="Z215" i="1"/>
  <c r="Z211" i="1"/>
  <c r="Z207" i="1"/>
  <c r="Z201" i="1"/>
  <c r="Z197" i="1"/>
  <c r="Z193" i="1"/>
  <c r="Z189" i="1"/>
  <c r="Z185" i="1"/>
  <c r="Z181" i="1"/>
  <c r="Z177" i="1"/>
  <c r="Z173" i="1"/>
  <c r="Z169" i="1"/>
  <c r="Z168" i="1"/>
  <c r="Z296" i="1" s="1"/>
  <c r="Z153" i="1"/>
  <c r="Z146" i="1"/>
  <c r="Z141" i="1"/>
  <c r="Z140" i="1"/>
  <c r="Z126" i="1"/>
  <c r="Z123" i="1"/>
  <c r="Z118" i="1"/>
  <c r="Z103" i="1"/>
  <c r="Z299" i="1" s="1"/>
  <c r="Z102" i="1"/>
  <c r="Z68" i="1"/>
  <c r="Z64" i="1"/>
  <c r="Z59" i="1"/>
  <c r="Z54" i="1"/>
  <c r="Z49" i="1"/>
  <c r="Z44" i="1"/>
  <c r="Z30" i="1"/>
  <c r="Z25" i="1"/>
  <c r="Z19" i="1"/>
  <c r="G25" i="1"/>
  <c r="G309" i="1"/>
  <c r="G307" i="1"/>
  <c r="G306" i="1"/>
  <c r="G287" i="1"/>
  <c r="G305" i="1" s="1"/>
  <c r="G286" i="1"/>
  <c r="G257" i="1"/>
  <c r="G251" i="1"/>
  <c r="G244" i="1"/>
  <c r="G241" i="1"/>
  <c r="G240" i="1"/>
  <c r="G235" i="1"/>
  <c r="G234" i="1"/>
  <c r="G232" i="1" s="1"/>
  <c r="G215" i="1"/>
  <c r="G211" i="1"/>
  <c r="G207" i="1"/>
  <c r="G201" i="1"/>
  <c r="G197" i="1"/>
  <c r="G193" i="1"/>
  <c r="G189" i="1"/>
  <c r="G185" i="1"/>
  <c r="G181" i="1"/>
  <c r="G177" i="1"/>
  <c r="G173" i="1"/>
  <c r="G169" i="1"/>
  <c r="G168" i="1"/>
  <c r="G153" i="1"/>
  <c r="G146" i="1"/>
  <c r="G141" i="1"/>
  <c r="G140" i="1"/>
  <c r="G126" i="1"/>
  <c r="G123" i="1"/>
  <c r="G118" i="1"/>
  <c r="G103" i="1"/>
  <c r="G299" i="1" s="1"/>
  <c r="G102" i="1"/>
  <c r="G68" i="1"/>
  <c r="G64" i="1"/>
  <c r="G59" i="1"/>
  <c r="G54" i="1"/>
  <c r="G49" i="1"/>
  <c r="G44" i="1"/>
  <c r="G30" i="1"/>
  <c r="G19" i="1"/>
  <c r="G15" i="1" s="1"/>
  <c r="G301" i="1" l="1"/>
  <c r="AU301" i="1"/>
  <c r="Z301" i="1"/>
  <c r="G304" i="1"/>
  <c r="Z304" i="1"/>
  <c r="AU304" i="1"/>
  <c r="AU303" i="1"/>
  <c r="Z303" i="1"/>
  <c r="G303" i="1"/>
  <c r="Z238" i="1"/>
  <c r="G283" i="1"/>
  <c r="AU298" i="1"/>
  <c r="AU15" i="1"/>
  <c r="Z302" i="1"/>
  <c r="Z165" i="1"/>
  <c r="Z283" i="1"/>
  <c r="AU283" i="1"/>
  <c r="Z15" i="1"/>
  <c r="G137" i="1"/>
  <c r="AU302" i="1"/>
  <c r="AU297" i="1"/>
  <c r="AU137" i="1"/>
  <c r="AU98" i="1"/>
  <c r="Z298" i="1"/>
  <c r="Z297" i="1"/>
  <c r="G298" i="1"/>
  <c r="G302" i="1"/>
  <c r="G297" i="1"/>
  <c r="G98" i="1"/>
  <c r="AU165" i="1"/>
  <c r="AU238" i="1"/>
  <c r="AU248" i="1"/>
  <c r="Z248" i="1"/>
  <c r="Z98" i="1"/>
  <c r="Z137" i="1"/>
  <c r="G248" i="1"/>
  <c r="G238" i="1"/>
  <c r="G165" i="1"/>
  <c r="G296" i="1"/>
  <c r="D19" i="1"/>
  <c r="G294" i="1" l="1"/>
  <c r="G310" i="1" s="1"/>
  <c r="AU294" i="1"/>
  <c r="Z294" i="1"/>
  <c r="Z312" i="1" l="1"/>
  <c r="Z311" i="1"/>
  <c r="AU312" i="1"/>
  <c r="AU311" i="1"/>
  <c r="AS263" i="1"/>
  <c r="X263" i="1"/>
  <c r="AT268" i="1"/>
  <c r="AV268" i="1" s="1"/>
  <c r="AX268" i="1" s="1"/>
  <c r="AZ268" i="1" s="1"/>
  <c r="BB268" i="1" s="1"/>
  <c r="BD268" i="1" s="1"/>
  <c r="BF268" i="1" s="1"/>
  <c r="BH268" i="1" s="1"/>
  <c r="BJ268" i="1" s="1"/>
  <c r="AT269" i="1"/>
  <c r="AV269" i="1" s="1"/>
  <c r="AX269" i="1" s="1"/>
  <c r="AZ269" i="1" s="1"/>
  <c r="BB269" i="1" s="1"/>
  <c r="BD269" i="1" s="1"/>
  <c r="BF269" i="1" s="1"/>
  <c r="BH269" i="1" s="1"/>
  <c r="BJ269" i="1" s="1"/>
  <c r="AT270" i="1"/>
  <c r="AV270" i="1" s="1"/>
  <c r="AX270" i="1" s="1"/>
  <c r="AZ270" i="1" s="1"/>
  <c r="BB270" i="1" s="1"/>
  <c r="BD270" i="1" s="1"/>
  <c r="BF270" i="1" s="1"/>
  <c r="BH270" i="1" s="1"/>
  <c r="BJ270" i="1" s="1"/>
  <c r="AT271" i="1"/>
  <c r="AV271" i="1" s="1"/>
  <c r="AX271" i="1" s="1"/>
  <c r="AZ271" i="1" s="1"/>
  <c r="BB271" i="1" s="1"/>
  <c r="BD271" i="1" s="1"/>
  <c r="BF271" i="1" s="1"/>
  <c r="BH271" i="1" s="1"/>
  <c r="BJ271" i="1" s="1"/>
  <c r="AT272" i="1"/>
  <c r="AV272" i="1" s="1"/>
  <c r="AX272" i="1" s="1"/>
  <c r="AZ272" i="1" s="1"/>
  <c r="BB272" i="1" s="1"/>
  <c r="BD272" i="1" s="1"/>
  <c r="BF272" i="1" s="1"/>
  <c r="BH272" i="1" s="1"/>
  <c r="BJ272" i="1" s="1"/>
  <c r="AT273" i="1"/>
  <c r="AV273" i="1" s="1"/>
  <c r="AX273" i="1" s="1"/>
  <c r="AZ273" i="1" s="1"/>
  <c r="BB273" i="1" s="1"/>
  <c r="BD273" i="1" s="1"/>
  <c r="BF273" i="1" s="1"/>
  <c r="BH273" i="1" s="1"/>
  <c r="BJ273" i="1" s="1"/>
  <c r="AT274" i="1"/>
  <c r="AV274" i="1" s="1"/>
  <c r="AX274" i="1" s="1"/>
  <c r="AZ274" i="1" s="1"/>
  <c r="BB274" i="1" s="1"/>
  <c r="BD274" i="1" s="1"/>
  <c r="BF274" i="1" s="1"/>
  <c r="BH274" i="1" s="1"/>
  <c r="BJ274" i="1" s="1"/>
  <c r="AT275" i="1"/>
  <c r="AV275" i="1" s="1"/>
  <c r="AX275" i="1" s="1"/>
  <c r="AZ275" i="1" s="1"/>
  <c r="BB275" i="1" s="1"/>
  <c r="BD275" i="1" s="1"/>
  <c r="BF275" i="1" s="1"/>
  <c r="BH275" i="1" s="1"/>
  <c r="BJ275" i="1" s="1"/>
  <c r="AT276" i="1"/>
  <c r="AV276" i="1" s="1"/>
  <c r="AX276" i="1" s="1"/>
  <c r="AZ276" i="1" s="1"/>
  <c r="BB276" i="1" s="1"/>
  <c r="BD276" i="1" s="1"/>
  <c r="BF276" i="1" s="1"/>
  <c r="BH276" i="1" s="1"/>
  <c r="BJ276" i="1" s="1"/>
  <c r="AT277" i="1"/>
  <c r="AV277" i="1" s="1"/>
  <c r="AX277" i="1" s="1"/>
  <c r="AZ277" i="1" s="1"/>
  <c r="BB277" i="1" s="1"/>
  <c r="BD277" i="1" s="1"/>
  <c r="BF277" i="1" s="1"/>
  <c r="BH277" i="1" s="1"/>
  <c r="BJ277" i="1" s="1"/>
  <c r="AT278" i="1"/>
  <c r="AV278" i="1" s="1"/>
  <c r="AX278" i="1" s="1"/>
  <c r="AZ278" i="1" s="1"/>
  <c r="BB278" i="1" s="1"/>
  <c r="BD278" i="1" s="1"/>
  <c r="BF278" i="1" s="1"/>
  <c r="BH278" i="1" s="1"/>
  <c r="BJ278" i="1" s="1"/>
  <c r="AT279" i="1"/>
  <c r="AV279" i="1" s="1"/>
  <c r="AX279" i="1" s="1"/>
  <c r="AZ279" i="1" s="1"/>
  <c r="BB279" i="1" s="1"/>
  <c r="BD279" i="1" s="1"/>
  <c r="BF279" i="1" s="1"/>
  <c r="BH279" i="1" s="1"/>
  <c r="BJ279" i="1" s="1"/>
  <c r="Y268" i="1"/>
  <c r="AA268" i="1" s="1"/>
  <c r="AC268" i="1" s="1"/>
  <c r="AE268" i="1" s="1"/>
  <c r="AG268" i="1" s="1"/>
  <c r="AI268" i="1" s="1"/>
  <c r="AK268" i="1" s="1"/>
  <c r="AM268" i="1" s="1"/>
  <c r="AO268" i="1" s="1"/>
  <c r="AQ268" i="1" s="1"/>
  <c r="Y269" i="1"/>
  <c r="AA269" i="1" s="1"/>
  <c r="AC269" i="1" s="1"/>
  <c r="AE269" i="1" s="1"/>
  <c r="AG269" i="1" s="1"/>
  <c r="AI269" i="1" s="1"/>
  <c r="AK269" i="1" s="1"/>
  <c r="AM269" i="1" s="1"/>
  <c r="AO269" i="1" s="1"/>
  <c r="AQ269" i="1" s="1"/>
  <c r="Y270" i="1"/>
  <c r="AA270" i="1" s="1"/>
  <c r="AC270" i="1" s="1"/>
  <c r="AE270" i="1" s="1"/>
  <c r="AG270" i="1" s="1"/>
  <c r="AI270" i="1" s="1"/>
  <c r="AK270" i="1" s="1"/>
  <c r="AM270" i="1" s="1"/>
  <c r="AO270" i="1" s="1"/>
  <c r="AQ270" i="1" s="1"/>
  <c r="Y271" i="1"/>
  <c r="AA271" i="1" s="1"/>
  <c r="AC271" i="1" s="1"/>
  <c r="AE271" i="1" s="1"/>
  <c r="AG271" i="1" s="1"/>
  <c r="AI271" i="1" s="1"/>
  <c r="AK271" i="1" s="1"/>
  <c r="AM271" i="1" s="1"/>
  <c r="AO271" i="1" s="1"/>
  <c r="AQ271" i="1" s="1"/>
  <c r="Y272" i="1"/>
  <c r="AA272" i="1" s="1"/>
  <c r="AC272" i="1" s="1"/>
  <c r="AE272" i="1" s="1"/>
  <c r="AG272" i="1" s="1"/>
  <c r="AI272" i="1" s="1"/>
  <c r="AK272" i="1" s="1"/>
  <c r="AM272" i="1" s="1"/>
  <c r="AO272" i="1" s="1"/>
  <c r="AQ272" i="1" s="1"/>
  <c r="Y273" i="1"/>
  <c r="AA273" i="1" s="1"/>
  <c r="AC273" i="1" s="1"/>
  <c r="AE273" i="1" s="1"/>
  <c r="AG273" i="1" s="1"/>
  <c r="AI273" i="1" s="1"/>
  <c r="AK273" i="1" s="1"/>
  <c r="AM273" i="1" s="1"/>
  <c r="AO273" i="1" s="1"/>
  <c r="AQ273" i="1" s="1"/>
  <c r="Y274" i="1"/>
  <c r="AA274" i="1" s="1"/>
  <c r="AC274" i="1" s="1"/>
  <c r="AE274" i="1" s="1"/>
  <c r="AG274" i="1" s="1"/>
  <c r="AI274" i="1" s="1"/>
  <c r="AK274" i="1" s="1"/>
  <c r="AM274" i="1" s="1"/>
  <c r="AO274" i="1" s="1"/>
  <c r="AQ274" i="1" s="1"/>
  <c r="Y275" i="1"/>
  <c r="AA275" i="1" s="1"/>
  <c r="AC275" i="1" s="1"/>
  <c r="AE275" i="1" s="1"/>
  <c r="AG275" i="1" s="1"/>
  <c r="AI275" i="1" s="1"/>
  <c r="AK275" i="1" s="1"/>
  <c r="AM275" i="1" s="1"/>
  <c r="AO275" i="1" s="1"/>
  <c r="AQ275" i="1" s="1"/>
  <c r="Y276" i="1"/>
  <c r="AA276" i="1" s="1"/>
  <c r="AC276" i="1" s="1"/>
  <c r="AE276" i="1" s="1"/>
  <c r="AG276" i="1" s="1"/>
  <c r="AI276" i="1" s="1"/>
  <c r="AK276" i="1" s="1"/>
  <c r="AM276" i="1" s="1"/>
  <c r="AO276" i="1" s="1"/>
  <c r="AQ276" i="1" s="1"/>
  <c r="Y277" i="1"/>
  <c r="AA277" i="1" s="1"/>
  <c r="AC277" i="1" s="1"/>
  <c r="AE277" i="1" s="1"/>
  <c r="AG277" i="1" s="1"/>
  <c r="AI277" i="1" s="1"/>
  <c r="AK277" i="1" s="1"/>
  <c r="AM277" i="1" s="1"/>
  <c r="AO277" i="1" s="1"/>
  <c r="AQ277" i="1" s="1"/>
  <c r="Y278" i="1"/>
  <c r="AA278" i="1" s="1"/>
  <c r="AC278" i="1" s="1"/>
  <c r="AE278" i="1" s="1"/>
  <c r="AG278" i="1" s="1"/>
  <c r="AI278" i="1" s="1"/>
  <c r="AK278" i="1" s="1"/>
  <c r="AM278" i="1" s="1"/>
  <c r="AO278" i="1" s="1"/>
  <c r="AQ278" i="1" s="1"/>
  <c r="Y279" i="1"/>
  <c r="AA279" i="1" s="1"/>
  <c r="AC279" i="1" s="1"/>
  <c r="AE279" i="1" s="1"/>
  <c r="AG279" i="1" s="1"/>
  <c r="AI279" i="1" s="1"/>
  <c r="AK279" i="1" s="1"/>
  <c r="AM279" i="1" s="1"/>
  <c r="AO279" i="1" s="1"/>
  <c r="AQ279" i="1" s="1"/>
  <c r="F268" i="1"/>
  <c r="H268" i="1" s="1"/>
  <c r="J268" i="1" s="1"/>
  <c r="L268" i="1" s="1"/>
  <c r="N268" i="1" s="1"/>
  <c r="P268" i="1" s="1"/>
  <c r="R268" i="1" s="1"/>
  <c r="T268" i="1" s="1"/>
  <c r="V268" i="1" s="1"/>
  <c r="F269" i="1"/>
  <c r="H269" i="1" s="1"/>
  <c r="J269" i="1" s="1"/>
  <c r="L269" i="1" s="1"/>
  <c r="N269" i="1" s="1"/>
  <c r="P269" i="1" s="1"/>
  <c r="R269" i="1" s="1"/>
  <c r="T269" i="1" s="1"/>
  <c r="V269" i="1" s="1"/>
  <c r="F270" i="1"/>
  <c r="H270" i="1" s="1"/>
  <c r="J270" i="1" s="1"/>
  <c r="L270" i="1" s="1"/>
  <c r="N270" i="1" s="1"/>
  <c r="P270" i="1" s="1"/>
  <c r="R270" i="1" s="1"/>
  <c r="T270" i="1" s="1"/>
  <c r="V270" i="1" s="1"/>
  <c r="F271" i="1"/>
  <c r="H271" i="1" s="1"/>
  <c r="J271" i="1" s="1"/>
  <c r="L271" i="1" s="1"/>
  <c r="N271" i="1" s="1"/>
  <c r="P271" i="1" s="1"/>
  <c r="R271" i="1" s="1"/>
  <c r="T271" i="1" s="1"/>
  <c r="V271" i="1" s="1"/>
  <c r="F272" i="1"/>
  <c r="H272" i="1" s="1"/>
  <c r="J272" i="1" s="1"/>
  <c r="L272" i="1" s="1"/>
  <c r="N272" i="1" s="1"/>
  <c r="P272" i="1" s="1"/>
  <c r="R272" i="1" s="1"/>
  <c r="T272" i="1" s="1"/>
  <c r="V272" i="1" s="1"/>
  <c r="F273" i="1"/>
  <c r="H273" i="1" s="1"/>
  <c r="J273" i="1" s="1"/>
  <c r="L273" i="1" s="1"/>
  <c r="N273" i="1" s="1"/>
  <c r="P273" i="1" s="1"/>
  <c r="R273" i="1" s="1"/>
  <c r="T273" i="1" s="1"/>
  <c r="V273" i="1" s="1"/>
  <c r="F274" i="1"/>
  <c r="H274" i="1" s="1"/>
  <c r="J274" i="1" s="1"/>
  <c r="L274" i="1" s="1"/>
  <c r="N274" i="1" s="1"/>
  <c r="P274" i="1" s="1"/>
  <c r="R274" i="1" s="1"/>
  <c r="T274" i="1" s="1"/>
  <c r="V274" i="1" s="1"/>
  <c r="F275" i="1"/>
  <c r="H275" i="1" s="1"/>
  <c r="J275" i="1" s="1"/>
  <c r="L275" i="1" s="1"/>
  <c r="N275" i="1" s="1"/>
  <c r="P275" i="1" s="1"/>
  <c r="R275" i="1" s="1"/>
  <c r="T275" i="1" s="1"/>
  <c r="V275" i="1" s="1"/>
  <c r="F276" i="1"/>
  <c r="H276" i="1" s="1"/>
  <c r="J276" i="1" s="1"/>
  <c r="L276" i="1" s="1"/>
  <c r="N276" i="1" s="1"/>
  <c r="P276" i="1" s="1"/>
  <c r="R276" i="1" s="1"/>
  <c r="T276" i="1" s="1"/>
  <c r="V276" i="1" s="1"/>
  <c r="F277" i="1"/>
  <c r="H277" i="1" s="1"/>
  <c r="J277" i="1" s="1"/>
  <c r="L277" i="1" s="1"/>
  <c r="N277" i="1" s="1"/>
  <c r="P277" i="1" s="1"/>
  <c r="R277" i="1" s="1"/>
  <c r="T277" i="1" s="1"/>
  <c r="V277" i="1" s="1"/>
  <c r="F278" i="1"/>
  <c r="H278" i="1" s="1"/>
  <c r="J278" i="1" s="1"/>
  <c r="L278" i="1" s="1"/>
  <c r="N278" i="1" s="1"/>
  <c r="P278" i="1" s="1"/>
  <c r="R278" i="1" s="1"/>
  <c r="T278" i="1" s="1"/>
  <c r="V278" i="1" s="1"/>
  <c r="F279" i="1"/>
  <c r="H279" i="1" s="1"/>
  <c r="J279" i="1" s="1"/>
  <c r="L279" i="1" s="1"/>
  <c r="N279" i="1" s="1"/>
  <c r="P279" i="1" s="1"/>
  <c r="R279" i="1" s="1"/>
  <c r="T279" i="1" s="1"/>
  <c r="V279" i="1" s="1"/>
  <c r="AS309" i="1"/>
  <c r="AT309" i="1" s="1"/>
  <c r="AV309" i="1" s="1"/>
  <c r="AX309" i="1" s="1"/>
  <c r="AZ309" i="1" s="1"/>
  <c r="BB309" i="1" s="1"/>
  <c r="BD309" i="1" s="1"/>
  <c r="BF309" i="1" s="1"/>
  <c r="BH309" i="1" s="1"/>
  <c r="BJ309" i="1" s="1"/>
  <c r="X309" i="1"/>
  <c r="Y309" i="1" s="1"/>
  <c r="AA309" i="1" s="1"/>
  <c r="AC309" i="1" s="1"/>
  <c r="AE309" i="1" s="1"/>
  <c r="AG309" i="1" s="1"/>
  <c r="AI309" i="1" s="1"/>
  <c r="AK309" i="1" s="1"/>
  <c r="AM309" i="1" s="1"/>
  <c r="AO309" i="1" s="1"/>
  <c r="AQ309" i="1" s="1"/>
  <c r="X100" i="1"/>
  <c r="E100" i="1"/>
  <c r="E309" i="1"/>
  <c r="F309" i="1" s="1"/>
  <c r="H309" i="1" s="1"/>
  <c r="J309" i="1" s="1"/>
  <c r="L309" i="1" s="1"/>
  <c r="N309" i="1" s="1"/>
  <c r="P309" i="1" s="1"/>
  <c r="R309" i="1" s="1"/>
  <c r="T309" i="1" s="1"/>
  <c r="V309" i="1" s="1"/>
  <c r="AT266" i="1"/>
  <c r="AV266" i="1" s="1"/>
  <c r="AX266" i="1" s="1"/>
  <c r="AZ266" i="1" s="1"/>
  <c r="BB266" i="1" s="1"/>
  <c r="BD266" i="1" s="1"/>
  <c r="BF266" i="1" s="1"/>
  <c r="BH266" i="1" s="1"/>
  <c r="BJ266" i="1" s="1"/>
  <c r="Y266" i="1"/>
  <c r="AA266" i="1" s="1"/>
  <c r="AC266" i="1" s="1"/>
  <c r="AE266" i="1" s="1"/>
  <c r="AG266" i="1" s="1"/>
  <c r="AI266" i="1" s="1"/>
  <c r="AK266" i="1" s="1"/>
  <c r="AM266" i="1" s="1"/>
  <c r="AO266" i="1" s="1"/>
  <c r="AQ266" i="1" s="1"/>
  <c r="F266" i="1"/>
  <c r="H266" i="1" s="1"/>
  <c r="J266" i="1" s="1"/>
  <c r="L266" i="1" s="1"/>
  <c r="N266" i="1" s="1"/>
  <c r="P266" i="1" s="1"/>
  <c r="R266" i="1" s="1"/>
  <c r="T266" i="1" s="1"/>
  <c r="V266" i="1" s="1"/>
  <c r="E265" i="1"/>
  <c r="E263" i="1" s="1"/>
  <c r="AS308" i="1"/>
  <c r="AT308" i="1" s="1"/>
  <c r="AV308" i="1" s="1"/>
  <c r="AX308" i="1" s="1"/>
  <c r="AZ308" i="1" s="1"/>
  <c r="BB308" i="1" s="1"/>
  <c r="BD308" i="1" s="1"/>
  <c r="BF308" i="1" s="1"/>
  <c r="BH308" i="1" s="1"/>
  <c r="BJ308" i="1" s="1"/>
  <c r="X308" i="1"/>
  <c r="Y308" i="1" s="1"/>
  <c r="AA308" i="1" s="1"/>
  <c r="AC308" i="1" s="1"/>
  <c r="AE308" i="1" s="1"/>
  <c r="AG308" i="1" s="1"/>
  <c r="AI308" i="1" s="1"/>
  <c r="AK308" i="1" s="1"/>
  <c r="AM308" i="1" s="1"/>
  <c r="AO308" i="1" s="1"/>
  <c r="AQ308" i="1" s="1"/>
  <c r="E308" i="1"/>
  <c r="F308" i="1" s="1"/>
  <c r="H308" i="1" s="1"/>
  <c r="J308" i="1" s="1"/>
  <c r="L308" i="1" s="1"/>
  <c r="N308" i="1" s="1"/>
  <c r="P308" i="1" s="1"/>
  <c r="R308" i="1" s="1"/>
  <c r="T308" i="1" s="1"/>
  <c r="V308" i="1" s="1"/>
  <c r="AS100" i="1"/>
  <c r="AT113" i="1"/>
  <c r="AV113" i="1" s="1"/>
  <c r="AX113" i="1" s="1"/>
  <c r="AZ113" i="1" s="1"/>
  <c r="BB113" i="1" s="1"/>
  <c r="BD113" i="1" s="1"/>
  <c r="BF113" i="1" s="1"/>
  <c r="BH113" i="1" s="1"/>
  <c r="BJ113" i="1" s="1"/>
  <c r="Y113" i="1"/>
  <c r="AA113" i="1" s="1"/>
  <c r="AC113" i="1" s="1"/>
  <c r="AE113" i="1" s="1"/>
  <c r="AG113" i="1" s="1"/>
  <c r="AI113" i="1" s="1"/>
  <c r="AK113" i="1" s="1"/>
  <c r="AM113" i="1" s="1"/>
  <c r="AO113" i="1" s="1"/>
  <c r="AQ113" i="1" s="1"/>
  <c r="F113" i="1"/>
  <c r="H113" i="1" s="1"/>
  <c r="J113" i="1" s="1"/>
  <c r="L113" i="1" s="1"/>
  <c r="N113" i="1" s="1"/>
  <c r="P113" i="1" s="1"/>
  <c r="R113" i="1" s="1"/>
  <c r="T113" i="1" s="1"/>
  <c r="V113" i="1" s="1"/>
  <c r="AS167" i="1"/>
  <c r="X167" i="1"/>
  <c r="E167" i="1"/>
  <c r="AT219" i="1"/>
  <c r="AV219" i="1" s="1"/>
  <c r="AX219" i="1" s="1"/>
  <c r="AZ219" i="1" s="1"/>
  <c r="BB219" i="1" s="1"/>
  <c r="BD219" i="1" s="1"/>
  <c r="BF219" i="1" s="1"/>
  <c r="BH219" i="1" s="1"/>
  <c r="BJ219" i="1" s="1"/>
  <c r="Y219" i="1"/>
  <c r="AA219" i="1" s="1"/>
  <c r="AC219" i="1" s="1"/>
  <c r="AE219" i="1" s="1"/>
  <c r="AG219" i="1" s="1"/>
  <c r="AI219" i="1" s="1"/>
  <c r="AK219" i="1" s="1"/>
  <c r="AM219" i="1" s="1"/>
  <c r="AO219" i="1" s="1"/>
  <c r="AQ219" i="1" s="1"/>
  <c r="F219" i="1"/>
  <c r="H219" i="1" s="1"/>
  <c r="J219" i="1" s="1"/>
  <c r="L219" i="1" s="1"/>
  <c r="N219" i="1" s="1"/>
  <c r="P219" i="1" s="1"/>
  <c r="R219" i="1" s="1"/>
  <c r="T219" i="1" s="1"/>
  <c r="V219" i="1" s="1"/>
  <c r="AS139" i="1"/>
  <c r="X139" i="1"/>
  <c r="E139" i="1"/>
  <c r="AT160" i="1"/>
  <c r="AV160" i="1" s="1"/>
  <c r="AX160" i="1" s="1"/>
  <c r="AZ160" i="1" s="1"/>
  <c r="BB160" i="1" s="1"/>
  <c r="BD160" i="1" s="1"/>
  <c r="BF160" i="1" s="1"/>
  <c r="BH160" i="1" s="1"/>
  <c r="BJ160" i="1" s="1"/>
  <c r="Y160" i="1"/>
  <c r="AA160" i="1" s="1"/>
  <c r="AC160" i="1" s="1"/>
  <c r="AE160" i="1" s="1"/>
  <c r="AG160" i="1" s="1"/>
  <c r="AI160" i="1" s="1"/>
  <c r="AK160" i="1" s="1"/>
  <c r="AM160" i="1" s="1"/>
  <c r="AO160" i="1" s="1"/>
  <c r="AQ160" i="1" s="1"/>
  <c r="F160" i="1"/>
  <c r="H160" i="1" s="1"/>
  <c r="J160" i="1" s="1"/>
  <c r="L160" i="1" s="1"/>
  <c r="N160" i="1" s="1"/>
  <c r="P160" i="1" s="1"/>
  <c r="R160" i="1" s="1"/>
  <c r="T160" i="1" s="1"/>
  <c r="V160" i="1" s="1"/>
  <c r="X46" i="1"/>
  <c r="X17" i="1" s="1"/>
  <c r="E24" i="1"/>
  <c r="E17" i="1" s="1"/>
  <c r="F63" i="1"/>
  <c r="H63" i="1" s="1"/>
  <c r="J63" i="1" s="1"/>
  <c r="L63" i="1" s="1"/>
  <c r="N63" i="1" s="1"/>
  <c r="P63" i="1" s="1"/>
  <c r="R63" i="1" s="1"/>
  <c r="T63" i="1" s="1"/>
  <c r="V63" i="1" s="1"/>
  <c r="AU313" i="1" l="1"/>
  <c r="Z313" i="1"/>
  <c r="AT20" i="1"/>
  <c r="AT21" i="1"/>
  <c r="AV21" i="1" s="1"/>
  <c r="AX21" i="1" s="1"/>
  <c r="AZ21" i="1" s="1"/>
  <c r="BB21" i="1" s="1"/>
  <c r="BD21" i="1" s="1"/>
  <c r="BF21" i="1" s="1"/>
  <c r="BH21" i="1" s="1"/>
  <c r="BJ21" i="1" s="1"/>
  <c r="AT22" i="1"/>
  <c r="AV22" i="1" s="1"/>
  <c r="AX22" i="1" s="1"/>
  <c r="AZ22" i="1" s="1"/>
  <c r="BB22" i="1" s="1"/>
  <c r="BD22" i="1" s="1"/>
  <c r="BF22" i="1" s="1"/>
  <c r="BH22" i="1" s="1"/>
  <c r="BJ22" i="1" s="1"/>
  <c r="AT23" i="1"/>
  <c r="AV23" i="1" s="1"/>
  <c r="AX23" i="1" s="1"/>
  <c r="AZ23" i="1" s="1"/>
  <c r="BB23" i="1" s="1"/>
  <c r="BD23" i="1" s="1"/>
  <c r="BF23" i="1" s="1"/>
  <c r="BH23" i="1" s="1"/>
  <c r="BJ23" i="1" s="1"/>
  <c r="AT24" i="1"/>
  <c r="AV24" i="1" s="1"/>
  <c r="AX24" i="1" s="1"/>
  <c r="AZ24" i="1" s="1"/>
  <c r="BB24" i="1" s="1"/>
  <c r="BD24" i="1" s="1"/>
  <c r="BF24" i="1" s="1"/>
  <c r="BH24" i="1" s="1"/>
  <c r="BJ24" i="1" s="1"/>
  <c r="AT27" i="1"/>
  <c r="AV27" i="1" s="1"/>
  <c r="AX27" i="1" s="1"/>
  <c r="AZ27" i="1" s="1"/>
  <c r="BB27" i="1" s="1"/>
  <c r="BD27" i="1" s="1"/>
  <c r="BF27" i="1" s="1"/>
  <c r="BH27" i="1" s="1"/>
  <c r="BJ27" i="1" s="1"/>
  <c r="AT28" i="1"/>
  <c r="AV28" i="1" s="1"/>
  <c r="AX28" i="1" s="1"/>
  <c r="AZ28" i="1" s="1"/>
  <c r="BB28" i="1" s="1"/>
  <c r="BD28" i="1" s="1"/>
  <c r="BF28" i="1" s="1"/>
  <c r="BH28" i="1" s="1"/>
  <c r="BJ28" i="1" s="1"/>
  <c r="AT29" i="1"/>
  <c r="AV29" i="1" s="1"/>
  <c r="AX29" i="1" s="1"/>
  <c r="AZ29" i="1" s="1"/>
  <c r="BB29" i="1" s="1"/>
  <c r="BD29" i="1" s="1"/>
  <c r="BF29" i="1" s="1"/>
  <c r="BH29" i="1" s="1"/>
  <c r="BJ29" i="1" s="1"/>
  <c r="AT32" i="1"/>
  <c r="AV32" i="1" s="1"/>
  <c r="AX32" i="1" s="1"/>
  <c r="AZ32" i="1" s="1"/>
  <c r="BB32" i="1" s="1"/>
  <c r="BD32" i="1" s="1"/>
  <c r="BF32" i="1" s="1"/>
  <c r="BH32" i="1" s="1"/>
  <c r="BJ32" i="1" s="1"/>
  <c r="AT33" i="1"/>
  <c r="AV33" i="1" s="1"/>
  <c r="AX33" i="1" s="1"/>
  <c r="AZ33" i="1" s="1"/>
  <c r="BB33" i="1" s="1"/>
  <c r="BD33" i="1" s="1"/>
  <c r="BF33" i="1" s="1"/>
  <c r="BH33" i="1" s="1"/>
  <c r="BJ33" i="1" s="1"/>
  <c r="AT34" i="1"/>
  <c r="AV34" i="1" s="1"/>
  <c r="AX34" i="1" s="1"/>
  <c r="AZ34" i="1" s="1"/>
  <c r="BB34" i="1" s="1"/>
  <c r="BD34" i="1" s="1"/>
  <c r="BF34" i="1" s="1"/>
  <c r="BH34" i="1" s="1"/>
  <c r="BJ34" i="1" s="1"/>
  <c r="AT39" i="1"/>
  <c r="AV39" i="1" s="1"/>
  <c r="AX39" i="1" s="1"/>
  <c r="AZ39" i="1" s="1"/>
  <c r="BB39" i="1" s="1"/>
  <c r="BD39" i="1" s="1"/>
  <c r="BF39" i="1" s="1"/>
  <c r="BH39" i="1" s="1"/>
  <c r="BJ39" i="1" s="1"/>
  <c r="AT43" i="1"/>
  <c r="AV43" i="1" s="1"/>
  <c r="AX43" i="1" s="1"/>
  <c r="AZ43" i="1" s="1"/>
  <c r="BB43" i="1" s="1"/>
  <c r="BD43" i="1" s="1"/>
  <c r="BF43" i="1" s="1"/>
  <c r="BH43" i="1" s="1"/>
  <c r="BJ43" i="1" s="1"/>
  <c r="AT46" i="1"/>
  <c r="AV46" i="1" s="1"/>
  <c r="AX46" i="1" s="1"/>
  <c r="AZ46" i="1" s="1"/>
  <c r="BB46" i="1" s="1"/>
  <c r="BD46" i="1" s="1"/>
  <c r="BF46" i="1" s="1"/>
  <c r="BH46" i="1" s="1"/>
  <c r="BJ46" i="1" s="1"/>
  <c r="AT47" i="1"/>
  <c r="AV47" i="1" s="1"/>
  <c r="AX47" i="1" s="1"/>
  <c r="AZ47" i="1" s="1"/>
  <c r="BB47" i="1" s="1"/>
  <c r="BD47" i="1" s="1"/>
  <c r="BF47" i="1" s="1"/>
  <c r="BH47" i="1" s="1"/>
  <c r="BJ47" i="1" s="1"/>
  <c r="AT48" i="1"/>
  <c r="AV48" i="1" s="1"/>
  <c r="AX48" i="1" s="1"/>
  <c r="AZ48" i="1" s="1"/>
  <c r="BB48" i="1" s="1"/>
  <c r="BD48" i="1" s="1"/>
  <c r="BF48" i="1" s="1"/>
  <c r="BH48" i="1" s="1"/>
  <c r="BJ48" i="1" s="1"/>
  <c r="AT51" i="1"/>
  <c r="AV51" i="1" s="1"/>
  <c r="AX51" i="1" s="1"/>
  <c r="AZ51" i="1" s="1"/>
  <c r="BB51" i="1" s="1"/>
  <c r="BD51" i="1" s="1"/>
  <c r="BF51" i="1" s="1"/>
  <c r="BH51" i="1" s="1"/>
  <c r="BJ51" i="1" s="1"/>
  <c r="AT52" i="1"/>
  <c r="AV52" i="1" s="1"/>
  <c r="AX52" i="1" s="1"/>
  <c r="AZ52" i="1" s="1"/>
  <c r="BB52" i="1" s="1"/>
  <c r="BD52" i="1" s="1"/>
  <c r="BF52" i="1" s="1"/>
  <c r="BH52" i="1" s="1"/>
  <c r="BJ52" i="1" s="1"/>
  <c r="AT53" i="1"/>
  <c r="AV53" i="1" s="1"/>
  <c r="AX53" i="1" s="1"/>
  <c r="AZ53" i="1" s="1"/>
  <c r="BB53" i="1" s="1"/>
  <c r="BD53" i="1" s="1"/>
  <c r="BF53" i="1" s="1"/>
  <c r="BH53" i="1" s="1"/>
  <c r="BJ53" i="1" s="1"/>
  <c r="AT56" i="1"/>
  <c r="AV56" i="1" s="1"/>
  <c r="AX56" i="1" s="1"/>
  <c r="AZ56" i="1" s="1"/>
  <c r="BB56" i="1" s="1"/>
  <c r="BD56" i="1" s="1"/>
  <c r="BF56" i="1" s="1"/>
  <c r="BH56" i="1" s="1"/>
  <c r="BJ56" i="1" s="1"/>
  <c r="AT57" i="1"/>
  <c r="AV57" i="1" s="1"/>
  <c r="AX57" i="1" s="1"/>
  <c r="AZ57" i="1" s="1"/>
  <c r="BB57" i="1" s="1"/>
  <c r="BD57" i="1" s="1"/>
  <c r="BF57" i="1" s="1"/>
  <c r="BH57" i="1" s="1"/>
  <c r="BJ57" i="1" s="1"/>
  <c r="AT58" i="1"/>
  <c r="AV58" i="1" s="1"/>
  <c r="AX58" i="1" s="1"/>
  <c r="AZ58" i="1" s="1"/>
  <c r="BB58" i="1" s="1"/>
  <c r="BD58" i="1" s="1"/>
  <c r="BF58" i="1" s="1"/>
  <c r="BH58" i="1" s="1"/>
  <c r="BJ58" i="1" s="1"/>
  <c r="AT61" i="1"/>
  <c r="AV61" i="1" s="1"/>
  <c r="AX61" i="1" s="1"/>
  <c r="AZ61" i="1" s="1"/>
  <c r="BB61" i="1" s="1"/>
  <c r="BD61" i="1" s="1"/>
  <c r="BF61" i="1" s="1"/>
  <c r="BH61" i="1" s="1"/>
  <c r="BJ61" i="1" s="1"/>
  <c r="AT63" i="1"/>
  <c r="AV63" i="1" s="1"/>
  <c r="AX63" i="1" s="1"/>
  <c r="AZ63" i="1" s="1"/>
  <c r="BB63" i="1" s="1"/>
  <c r="BD63" i="1" s="1"/>
  <c r="BF63" i="1" s="1"/>
  <c r="BH63" i="1" s="1"/>
  <c r="BJ63" i="1" s="1"/>
  <c r="AT66" i="1"/>
  <c r="AV66" i="1" s="1"/>
  <c r="AX66" i="1" s="1"/>
  <c r="AZ66" i="1" s="1"/>
  <c r="BB66" i="1" s="1"/>
  <c r="BD66" i="1" s="1"/>
  <c r="BF66" i="1" s="1"/>
  <c r="BH66" i="1" s="1"/>
  <c r="BJ66" i="1" s="1"/>
  <c r="AT67" i="1"/>
  <c r="AV67" i="1" s="1"/>
  <c r="AX67" i="1" s="1"/>
  <c r="AZ67" i="1" s="1"/>
  <c r="BB67" i="1" s="1"/>
  <c r="BD67" i="1" s="1"/>
  <c r="BF67" i="1" s="1"/>
  <c r="BH67" i="1" s="1"/>
  <c r="BJ67" i="1" s="1"/>
  <c r="AT70" i="1"/>
  <c r="AV70" i="1" s="1"/>
  <c r="AX70" i="1" s="1"/>
  <c r="AZ70" i="1" s="1"/>
  <c r="BB70" i="1" s="1"/>
  <c r="BD70" i="1" s="1"/>
  <c r="BF70" i="1" s="1"/>
  <c r="BH70" i="1" s="1"/>
  <c r="BJ70" i="1" s="1"/>
  <c r="AT71" i="1"/>
  <c r="AV71" i="1" s="1"/>
  <c r="AX71" i="1" s="1"/>
  <c r="AZ71" i="1" s="1"/>
  <c r="BB71" i="1" s="1"/>
  <c r="BD71" i="1" s="1"/>
  <c r="BF71" i="1" s="1"/>
  <c r="BH71" i="1" s="1"/>
  <c r="BJ71" i="1" s="1"/>
  <c r="AT72" i="1"/>
  <c r="AV72" i="1" s="1"/>
  <c r="AX72" i="1" s="1"/>
  <c r="AZ72" i="1" s="1"/>
  <c r="BB72" i="1" s="1"/>
  <c r="BD72" i="1" s="1"/>
  <c r="BF72" i="1" s="1"/>
  <c r="BH72" i="1" s="1"/>
  <c r="BJ72" i="1" s="1"/>
  <c r="AT73" i="1"/>
  <c r="AV73" i="1" s="1"/>
  <c r="AX73" i="1" s="1"/>
  <c r="AZ73" i="1" s="1"/>
  <c r="BB73" i="1" s="1"/>
  <c r="BD73" i="1" s="1"/>
  <c r="BF73" i="1" s="1"/>
  <c r="BH73" i="1" s="1"/>
  <c r="BJ73" i="1" s="1"/>
  <c r="AT74" i="1"/>
  <c r="AV74" i="1" s="1"/>
  <c r="AX74" i="1" s="1"/>
  <c r="AZ74" i="1" s="1"/>
  <c r="BB74" i="1" s="1"/>
  <c r="BD74" i="1" s="1"/>
  <c r="BF74" i="1" s="1"/>
  <c r="BH74" i="1" s="1"/>
  <c r="BJ74" i="1" s="1"/>
  <c r="AT75" i="1"/>
  <c r="AV75" i="1" s="1"/>
  <c r="AX75" i="1" s="1"/>
  <c r="AZ75" i="1" s="1"/>
  <c r="BB75" i="1" s="1"/>
  <c r="BD75" i="1" s="1"/>
  <c r="BF75" i="1" s="1"/>
  <c r="BH75" i="1" s="1"/>
  <c r="BJ75" i="1" s="1"/>
  <c r="AT76" i="1"/>
  <c r="AV76" i="1" s="1"/>
  <c r="AX76" i="1" s="1"/>
  <c r="AZ76" i="1" s="1"/>
  <c r="BB76" i="1" s="1"/>
  <c r="BD76" i="1" s="1"/>
  <c r="BF76" i="1" s="1"/>
  <c r="BH76" i="1" s="1"/>
  <c r="BJ76" i="1" s="1"/>
  <c r="AT77" i="1"/>
  <c r="AV77" i="1" s="1"/>
  <c r="AX77" i="1" s="1"/>
  <c r="AZ77" i="1" s="1"/>
  <c r="BB77" i="1" s="1"/>
  <c r="BD77" i="1" s="1"/>
  <c r="BF77" i="1" s="1"/>
  <c r="BH77" i="1" s="1"/>
  <c r="BJ77" i="1" s="1"/>
  <c r="AT78" i="1"/>
  <c r="AV78" i="1" s="1"/>
  <c r="AX78" i="1" s="1"/>
  <c r="AZ78" i="1" s="1"/>
  <c r="BB78" i="1" s="1"/>
  <c r="BD78" i="1" s="1"/>
  <c r="BF78" i="1" s="1"/>
  <c r="BH78" i="1" s="1"/>
  <c r="BJ78" i="1" s="1"/>
  <c r="AT79" i="1"/>
  <c r="AV79" i="1" s="1"/>
  <c r="AX79" i="1" s="1"/>
  <c r="AZ79" i="1" s="1"/>
  <c r="BB79" i="1" s="1"/>
  <c r="BD79" i="1" s="1"/>
  <c r="BF79" i="1" s="1"/>
  <c r="BH79" i="1" s="1"/>
  <c r="BJ79" i="1" s="1"/>
  <c r="AT104" i="1"/>
  <c r="AV104" i="1" s="1"/>
  <c r="AX104" i="1" s="1"/>
  <c r="AZ104" i="1" s="1"/>
  <c r="BB104" i="1" s="1"/>
  <c r="BD104" i="1" s="1"/>
  <c r="BF104" i="1" s="1"/>
  <c r="BH104" i="1" s="1"/>
  <c r="BJ104" i="1" s="1"/>
  <c r="AT105" i="1"/>
  <c r="AV105" i="1" s="1"/>
  <c r="AX105" i="1" s="1"/>
  <c r="AZ105" i="1" s="1"/>
  <c r="BB105" i="1" s="1"/>
  <c r="BD105" i="1" s="1"/>
  <c r="BF105" i="1" s="1"/>
  <c r="BH105" i="1" s="1"/>
  <c r="BJ105" i="1" s="1"/>
  <c r="AT106" i="1"/>
  <c r="AV106" i="1" s="1"/>
  <c r="AX106" i="1" s="1"/>
  <c r="AZ106" i="1" s="1"/>
  <c r="BB106" i="1" s="1"/>
  <c r="BD106" i="1" s="1"/>
  <c r="BF106" i="1" s="1"/>
  <c r="BH106" i="1" s="1"/>
  <c r="BJ106" i="1" s="1"/>
  <c r="AT111" i="1"/>
  <c r="AV111" i="1" s="1"/>
  <c r="AX111" i="1" s="1"/>
  <c r="AZ111" i="1" s="1"/>
  <c r="BB111" i="1" s="1"/>
  <c r="BD111" i="1" s="1"/>
  <c r="BF111" i="1" s="1"/>
  <c r="BH111" i="1" s="1"/>
  <c r="BJ111" i="1" s="1"/>
  <c r="AT112" i="1"/>
  <c r="AV112" i="1" s="1"/>
  <c r="AX112" i="1" s="1"/>
  <c r="AZ112" i="1" s="1"/>
  <c r="BB112" i="1" s="1"/>
  <c r="BD112" i="1" s="1"/>
  <c r="BF112" i="1" s="1"/>
  <c r="BH112" i="1" s="1"/>
  <c r="BJ112" i="1" s="1"/>
  <c r="AT114" i="1"/>
  <c r="AV114" i="1" s="1"/>
  <c r="AX114" i="1" s="1"/>
  <c r="AZ114" i="1" s="1"/>
  <c r="BB114" i="1" s="1"/>
  <c r="BD114" i="1" s="1"/>
  <c r="BF114" i="1" s="1"/>
  <c r="BH114" i="1" s="1"/>
  <c r="BJ114" i="1" s="1"/>
  <c r="AT115" i="1"/>
  <c r="AV115" i="1" s="1"/>
  <c r="AX115" i="1" s="1"/>
  <c r="AZ115" i="1" s="1"/>
  <c r="BB115" i="1" s="1"/>
  <c r="BD115" i="1" s="1"/>
  <c r="BF115" i="1" s="1"/>
  <c r="BH115" i="1" s="1"/>
  <c r="BJ115" i="1" s="1"/>
  <c r="AT116" i="1"/>
  <c r="AV116" i="1" s="1"/>
  <c r="AX116" i="1" s="1"/>
  <c r="AZ116" i="1" s="1"/>
  <c r="BB116" i="1" s="1"/>
  <c r="BD116" i="1" s="1"/>
  <c r="BF116" i="1" s="1"/>
  <c r="BH116" i="1" s="1"/>
  <c r="BJ116" i="1" s="1"/>
  <c r="AT117" i="1"/>
  <c r="AV117" i="1" s="1"/>
  <c r="AX117" i="1" s="1"/>
  <c r="AZ117" i="1" s="1"/>
  <c r="BB117" i="1" s="1"/>
  <c r="BD117" i="1" s="1"/>
  <c r="BF117" i="1" s="1"/>
  <c r="BH117" i="1" s="1"/>
  <c r="BJ117" i="1" s="1"/>
  <c r="AT120" i="1"/>
  <c r="AV120" i="1" s="1"/>
  <c r="AX120" i="1" s="1"/>
  <c r="AZ120" i="1" s="1"/>
  <c r="BB120" i="1" s="1"/>
  <c r="BD120" i="1" s="1"/>
  <c r="BF120" i="1" s="1"/>
  <c r="BH120" i="1" s="1"/>
  <c r="BJ120" i="1" s="1"/>
  <c r="AT121" i="1"/>
  <c r="AV121" i="1" s="1"/>
  <c r="AX121" i="1" s="1"/>
  <c r="AZ121" i="1" s="1"/>
  <c r="BB121" i="1" s="1"/>
  <c r="BD121" i="1" s="1"/>
  <c r="BF121" i="1" s="1"/>
  <c r="BH121" i="1" s="1"/>
  <c r="BJ121" i="1" s="1"/>
  <c r="AT122" i="1"/>
  <c r="AV122" i="1" s="1"/>
  <c r="AX122" i="1" s="1"/>
  <c r="AZ122" i="1" s="1"/>
  <c r="BB122" i="1" s="1"/>
  <c r="BD122" i="1" s="1"/>
  <c r="BF122" i="1" s="1"/>
  <c r="BH122" i="1" s="1"/>
  <c r="BJ122" i="1" s="1"/>
  <c r="AT125" i="1"/>
  <c r="AV125" i="1" s="1"/>
  <c r="AX125" i="1" s="1"/>
  <c r="AZ125" i="1" s="1"/>
  <c r="BB125" i="1" s="1"/>
  <c r="BD125" i="1" s="1"/>
  <c r="BF125" i="1" s="1"/>
  <c r="BH125" i="1" s="1"/>
  <c r="BJ125" i="1" s="1"/>
  <c r="AT128" i="1"/>
  <c r="AV128" i="1" s="1"/>
  <c r="AX128" i="1" s="1"/>
  <c r="AZ128" i="1" s="1"/>
  <c r="BB128" i="1" s="1"/>
  <c r="BD128" i="1" s="1"/>
  <c r="BF128" i="1" s="1"/>
  <c r="BH128" i="1" s="1"/>
  <c r="BJ128" i="1" s="1"/>
  <c r="AT129" i="1"/>
  <c r="AV129" i="1" s="1"/>
  <c r="AX129" i="1" s="1"/>
  <c r="AZ129" i="1" s="1"/>
  <c r="BB129" i="1" s="1"/>
  <c r="BD129" i="1" s="1"/>
  <c r="BF129" i="1" s="1"/>
  <c r="BH129" i="1" s="1"/>
  <c r="BJ129" i="1" s="1"/>
  <c r="AT143" i="1"/>
  <c r="AV143" i="1" s="1"/>
  <c r="AX143" i="1" s="1"/>
  <c r="AZ143" i="1" s="1"/>
  <c r="BB143" i="1" s="1"/>
  <c r="BD143" i="1" s="1"/>
  <c r="BF143" i="1" s="1"/>
  <c r="BH143" i="1" s="1"/>
  <c r="BJ143" i="1" s="1"/>
  <c r="AT144" i="1"/>
  <c r="AV144" i="1" s="1"/>
  <c r="AX144" i="1" s="1"/>
  <c r="AZ144" i="1" s="1"/>
  <c r="BB144" i="1" s="1"/>
  <c r="BD144" i="1" s="1"/>
  <c r="BF144" i="1" s="1"/>
  <c r="BH144" i="1" s="1"/>
  <c r="BJ144" i="1" s="1"/>
  <c r="AT145" i="1"/>
  <c r="AV145" i="1" s="1"/>
  <c r="AX145" i="1" s="1"/>
  <c r="AZ145" i="1" s="1"/>
  <c r="BB145" i="1" s="1"/>
  <c r="BD145" i="1" s="1"/>
  <c r="BF145" i="1" s="1"/>
  <c r="BH145" i="1" s="1"/>
  <c r="BJ145" i="1" s="1"/>
  <c r="AT148" i="1"/>
  <c r="AV148" i="1" s="1"/>
  <c r="AX148" i="1" s="1"/>
  <c r="AZ148" i="1" s="1"/>
  <c r="BB148" i="1" s="1"/>
  <c r="BD148" i="1" s="1"/>
  <c r="BF148" i="1" s="1"/>
  <c r="BH148" i="1" s="1"/>
  <c r="BJ148" i="1" s="1"/>
  <c r="AT149" i="1"/>
  <c r="AV149" i="1" s="1"/>
  <c r="AX149" i="1" s="1"/>
  <c r="AZ149" i="1" s="1"/>
  <c r="BB149" i="1" s="1"/>
  <c r="BD149" i="1" s="1"/>
  <c r="BF149" i="1" s="1"/>
  <c r="BH149" i="1" s="1"/>
  <c r="BJ149" i="1" s="1"/>
  <c r="AT150" i="1"/>
  <c r="AV150" i="1" s="1"/>
  <c r="AX150" i="1" s="1"/>
  <c r="AZ150" i="1" s="1"/>
  <c r="BB150" i="1" s="1"/>
  <c r="BD150" i="1" s="1"/>
  <c r="BF150" i="1" s="1"/>
  <c r="BH150" i="1" s="1"/>
  <c r="BJ150" i="1" s="1"/>
  <c r="AT151" i="1"/>
  <c r="AV151" i="1" s="1"/>
  <c r="AX151" i="1" s="1"/>
  <c r="AZ151" i="1" s="1"/>
  <c r="BB151" i="1" s="1"/>
  <c r="BD151" i="1" s="1"/>
  <c r="BF151" i="1" s="1"/>
  <c r="BH151" i="1" s="1"/>
  <c r="BJ151" i="1" s="1"/>
  <c r="AT152" i="1"/>
  <c r="AV152" i="1" s="1"/>
  <c r="AX152" i="1" s="1"/>
  <c r="AZ152" i="1" s="1"/>
  <c r="BB152" i="1" s="1"/>
  <c r="BD152" i="1" s="1"/>
  <c r="BF152" i="1" s="1"/>
  <c r="BH152" i="1" s="1"/>
  <c r="BJ152" i="1" s="1"/>
  <c r="AT155" i="1"/>
  <c r="AV155" i="1" s="1"/>
  <c r="AX155" i="1" s="1"/>
  <c r="AZ155" i="1" s="1"/>
  <c r="BB155" i="1" s="1"/>
  <c r="BD155" i="1" s="1"/>
  <c r="BF155" i="1" s="1"/>
  <c r="BH155" i="1" s="1"/>
  <c r="BJ155" i="1" s="1"/>
  <c r="AT156" i="1"/>
  <c r="AV156" i="1" s="1"/>
  <c r="AX156" i="1" s="1"/>
  <c r="AZ156" i="1" s="1"/>
  <c r="BB156" i="1" s="1"/>
  <c r="BD156" i="1" s="1"/>
  <c r="BF156" i="1" s="1"/>
  <c r="BH156" i="1" s="1"/>
  <c r="BJ156" i="1" s="1"/>
  <c r="AT157" i="1"/>
  <c r="AV157" i="1" s="1"/>
  <c r="AX157" i="1" s="1"/>
  <c r="AZ157" i="1" s="1"/>
  <c r="BB157" i="1" s="1"/>
  <c r="BD157" i="1" s="1"/>
  <c r="BF157" i="1" s="1"/>
  <c r="BH157" i="1" s="1"/>
  <c r="BJ157" i="1" s="1"/>
  <c r="AT158" i="1"/>
  <c r="AV158" i="1" s="1"/>
  <c r="AX158" i="1" s="1"/>
  <c r="AZ158" i="1" s="1"/>
  <c r="BB158" i="1" s="1"/>
  <c r="BD158" i="1" s="1"/>
  <c r="BF158" i="1" s="1"/>
  <c r="BH158" i="1" s="1"/>
  <c r="BJ158" i="1" s="1"/>
  <c r="AT171" i="1"/>
  <c r="AV171" i="1" s="1"/>
  <c r="AX171" i="1" s="1"/>
  <c r="AZ171" i="1" s="1"/>
  <c r="BB171" i="1" s="1"/>
  <c r="BD171" i="1" s="1"/>
  <c r="BF171" i="1" s="1"/>
  <c r="BH171" i="1" s="1"/>
  <c r="BJ171" i="1" s="1"/>
  <c r="AT172" i="1"/>
  <c r="AV172" i="1" s="1"/>
  <c r="AX172" i="1" s="1"/>
  <c r="AZ172" i="1" s="1"/>
  <c r="BB172" i="1" s="1"/>
  <c r="BD172" i="1" s="1"/>
  <c r="BF172" i="1" s="1"/>
  <c r="BH172" i="1" s="1"/>
  <c r="BJ172" i="1" s="1"/>
  <c r="AT175" i="1"/>
  <c r="AV175" i="1" s="1"/>
  <c r="AX175" i="1" s="1"/>
  <c r="AZ175" i="1" s="1"/>
  <c r="BB175" i="1" s="1"/>
  <c r="BD175" i="1" s="1"/>
  <c r="BF175" i="1" s="1"/>
  <c r="BH175" i="1" s="1"/>
  <c r="BJ175" i="1" s="1"/>
  <c r="AT176" i="1"/>
  <c r="AV176" i="1" s="1"/>
  <c r="AX176" i="1" s="1"/>
  <c r="AZ176" i="1" s="1"/>
  <c r="BB176" i="1" s="1"/>
  <c r="BD176" i="1" s="1"/>
  <c r="BF176" i="1" s="1"/>
  <c r="BH176" i="1" s="1"/>
  <c r="BJ176" i="1" s="1"/>
  <c r="AT179" i="1"/>
  <c r="AV179" i="1" s="1"/>
  <c r="AX179" i="1" s="1"/>
  <c r="AZ179" i="1" s="1"/>
  <c r="BB179" i="1" s="1"/>
  <c r="BD179" i="1" s="1"/>
  <c r="BF179" i="1" s="1"/>
  <c r="BH179" i="1" s="1"/>
  <c r="BJ179" i="1" s="1"/>
  <c r="AT180" i="1"/>
  <c r="AV180" i="1" s="1"/>
  <c r="AX180" i="1" s="1"/>
  <c r="AZ180" i="1" s="1"/>
  <c r="BB180" i="1" s="1"/>
  <c r="BD180" i="1" s="1"/>
  <c r="BF180" i="1" s="1"/>
  <c r="BH180" i="1" s="1"/>
  <c r="BJ180" i="1" s="1"/>
  <c r="AT183" i="1"/>
  <c r="AV183" i="1" s="1"/>
  <c r="AX183" i="1" s="1"/>
  <c r="AZ183" i="1" s="1"/>
  <c r="BB183" i="1" s="1"/>
  <c r="BD183" i="1" s="1"/>
  <c r="BF183" i="1" s="1"/>
  <c r="BH183" i="1" s="1"/>
  <c r="BJ183" i="1" s="1"/>
  <c r="AT184" i="1"/>
  <c r="AV184" i="1" s="1"/>
  <c r="AX184" i="1" s="1"/>
  <c r="AZ184" i="1" s="1"/>
  <c r="BB184" i="1" s="1"/>
  <c r="BD184" i="1" s="1"/>
  <c r="BF184" i="1" s="1"/>
  <c r="BH184" i="1" s="1"/>
  <c r="BJ184" i="1" s="1"/>
  <c r="AT187" i="1"/>
  <c r="AV187" i="1" s="1"/>
  <c r="AX187" i="1" s="1"/>
  <c r="AZ187" i="1" s="1"/>
  <c r="BB187" i="1" s="1"/>
  <c r="BD187" i="1" s="1"/>
  <c r="BF187" i="1" s="1"/>
  <c r="BH187" i="1" s="1"/>
  <c r="BJ187" i="1" s="1"/>
  <c r="AT188" i="1"/>
  <c r="AV188" i="1" s="1"/>
  <c r="AX188" i="1" s="1"/>
  <c r="AZ188" i="1" s="1"/>
  <c r="BB188" i="1" s="1"/>
  <c r="BD188" i="1" s="1"/>
  <c r="BF188" i="1" s="1"/>
  <c r="BH188" i="1" s="1"/>
  <c r="BJ188" i="1" s="1"/>
  <c r="AT191" i="1"/>
  <c r="AV191" i="1" s="1"/>
  <c r="AX191" i="1" s="1"/>
  <c r="AZ191" i="1" s="1"/>
  <c r="BB191" i="1" s="1"/>
  <c r="BD191" i="1" s="1"/>
  <c r="BF191" i="1" s="1"/>
  <c r="BH191" i="1" s="1"/>
  <c r="BJ191" i="1" s="1"/>
  <c r="AT192" i="1"/>
  <c r="AV192" i="1" s="1"/>
  <c r="AX192" i="1" s="1"/>
  <c r="AZ192" i="1" s="1"/>
  <c r="BB192" i="1" s="1"/>
  <c r="BD192" i="1" s="1"/>
  <c r="BF192" i="1" s="1"/>
  <c r="BH192" i="1" s="1"/>
  <c r="BJ192" i="1" s="1"/>
  <c r="AT195" i="1"/>
  <c r="AV195" i="1" s="1"/>
  <c r="AX195" i="1" s="1"/>
  <c r="AZ195" i="1" s="1"/>
  <c r="BB195" i="1" s="1"/>
  <c r="BD195" i="1" s="1"/>
  <c r="BF195" i="1" s="1"/>
  <c r="BH195" i="1" s="1"/>
  <c r="BJ195" i="1" s="1"/>
  <c r="AT196" i="1"/>
  <c r="AV196" i="1" s="1"/>
  <c r="AX196" i="1" s="1"/>
  <c r="AZ196" i="1" s="1"/>
  <c r="BB196" i="1" s="1"/>
  <c r="BD196" i="1" s="1"/>
  <c r="BF196" i="1" s="1"/>
  <c r="BH196" i="1" s="1"/>
  <c r="BJ196" i="1" s="1"/>
  <c r="AT199" i="1"/>
  <c r="AV199" i="1" s="1"/>
  <c r="AX199" i="1" s="1"/>
  <c r="AZ199" i="1" s="1"/>
  <c r="BB199" i="1" s="1"/>
  <c r="BD199" i="1" s="1"/>
  <c r="BF199" i="1" s="1"/>
  <c r="BH199" i="1" s="1"/>
  <c r="BJ199" i="1" s="1"/>
  <c r="AT200" i="1"/>
  <c r="AV200" i="1" s="1"/>
  <c r="AX200" i="1" s="1"/>
  <c r="AZ200" i="1" s="1"/>
  <c r="BB200" i="1" s="1"/>
  <c r="BD200" i="1" s="1"/>
  <c r="BF200" i="1" s="1"/>
  <c r="BH200" i="1" s="1"/>
  <c r="BJ200" i="1" s="1"/>
  <c r="AT203" i="1"/>
  <c r="AV203" i="1" s="1"/>
  <c r="AX203" i="1" s="1"/>
  <c r="AZ203" i="1" s="1"/>
  <c r="BB203" i="1" s="1"/>
  <c r="BD203" i="1" s="1"/>
  <c r="BF203" i="1" s="1"/>
  <c r="BH203" i="1" s="1"/>
  <c r="BJ203" i="1" s="1"/>
  <c r="AT204" i="1"/>
  <c r="AV204" i="1" s="1"/>
  <c r="AX204" i="1" s="1"/>
  <c r="AZ204" i="1" s="1"/>
  <c r="BB204" i="1" s="1"/>
  <c r="BD204" i="1" s="1"/>
  <c r="BF204" i="1" s="1"/>
  <c r="BH204" i="1" s="1"/>
  <c r="BJ204" i="1" s="1"/>
  <c r="AT205" i="1"/>
  <c r="AV205" i="1" s="1"/>
  <c r="AX205" i="1" s="1"/>
  <c r="AZ205" i="1" s="1"/>
  <c r="BB205" i="1" s="1"/>
  <c r="BD205" i="1" s="1"/>
  <c r="BF205" i="1" s="1"/>
  <c r="BH205" i="1" s="1"/>
  <c r="BJ205" i="1" s="1"/>
  <c r="AT206" i="1"/>
  <c r="AV206" i="1" s="1"/>
  <c r="AX206" i="1" s="1"/>
  <c r="AZ206" i="1" s="1"/>
  <c r="BB206" i="1" s="1"/>
  <c r="BD206" i="1" s="1"/>
  <c r="BF206" i="1" s="1"/>
  <c r="BH206" i="1" s="1"/>
  <c r="BJ206" i="1" s="1"/>
  <c r="AT209" i="1"/>
  <c r="AV209" i="1" s="1"/>
  <c r="AX209" i="1" s="1"/>
  <c r="AZ209" i="1" s="1"/>
  <c r="BB209" i="1" s="1"/>
  <c r="BD209" i="1" s="1"/>
  <c r="BF209" i="1" s="1"/>
  <c r="BH209" i="1" s="1"/>
  <c r="BJ209" i="1" s="1"/>
  <c r="AT210" i="1"/>
  <c r="AV210" i="1" s="1"/>
  <c r="AX210" i="1" s="1"/>
  <c r="AZ210" i="1" s="1"/>
  <c r="BB210" i="1" s="1"/>
  <c r="BD210" i="1" s="1"/>
  <c r="BF210" i="1" s="1"/>
  <c r="BH210" i="1" s="1"/>
  <c r="BJ210" i="1" s="1"/>
  <c r="AT213" i="1"/>
  <c r="AV213" i="1" s="1"/>
  <c r="AX213" i="1" s="1"/>
  <c r="AZ213" i="1" s="1"/>
  <c r="BB213" i="1" s="1"/>
  <c r="BD213" i="1" s="1"/>
  <c r="BF213" i="1" s="1"/>
  <c r="BH213" i="1" s="1"/>
  <c r="BJ213" i="1" s="1"/>
  <c r="AT214" i="1"/>
  <c r="AV214" i="1" s="1"/>
  <c r="AX214" i="1" s="1"/>
  <c r="AZ214" i="1" s="1"/>
  <c r="BB214" i="1" s="1"/>
  <c r="BD214" i="1" s="1"/>
  <c r="BF214" i="1" s="1"/>
  <c r="BH214" i="1" s="1"/>
  <c r="BJ214" i="1" s="1"/>
  <c r="AT217" i="1"/>
  <c r="AV217" i="1" s="1"/>
  <c r="AX217" i="1" s="1"/>
  <c r="AZ217" i="1" s="1"/>
  <c r="BB217" i="1" s="1"/>
  <c r="BD217" i="1" s="1"/>
  <c r="BF217" i="1" s="1"/>
  <c r="BH217" i="1" s="1"/>
  <c r="BJ217" i="1" s="1"/>
  <c r="AT218" i="1"/>
  <c r="AV218" i="1" s="1"/>
  <c r="AX218" i="1" s="1"/>
  <c r="AZ218" i="1" s="1"/>
  <c r="BB218" i="1" s="1"/>
  <c r="BD218" i="1" s="1"/>
  <c r="BF218" i="1" s="1"/>
  <c r="BH218" i="1" s="1"/>
  <c r="BJ218" i="1" s="1"/>
  <c r="AT237" i="1"/>
  <c r="AV237" i="1" s="1"/>
  <c r="AX237" i="1" s="1"/>
  <c r="AZ237" i="1" s="1"/>
  <c r="BB237" i="1" s="1"/>
  <c r="BD237" i="1" s="1"/>
  <c r="BF237" i="1" s="1"/>
  <c r="BH237" i="1" s="1"/>
  <c r="BJ237" i="1" s="1"/>
  <c r="AT242" i="1"/>
  <c r="AV242" i="1" s="1"/>
  <c r="AX242" i="1" s="1"/>
  <c r="AZ242" i="1" s="1"/>
  <c r="BB242" i="1" s="1"/>
  <c r="BD242" i="1" s="1"/>
  <c r="BF242" i="1" s="1"/>
  <c r="BH242" i="1" s="1"/>
  <c r="BJ242" i="1" s="1"/>
  <c r="AT243" i="1"/>
  <c r="AV243" i="1" s="1"/>
  <c r="AX243" i="1" s="1"/>
  <c r="AZ243" i="1" s="1"/>
  <c r="BB243" i="1" s="1"/>
  <c r="BD243" i="1" s="1"/>
  <c r="BF243" i="1" s="1"/>
  <c r="BH243" i="1" s="1"/>
  <c r="BJ243" i="1" s="1"/>
  <c r="AT246" i="1"/>
  <c r="AV246" i="1" s="1"/>
  <c r="AX246" i="1" s="1"/>
  <c r="AZ246" i="1" s="1"/>
  <c r="BB246" i="1" s="1"/>
  <c r="BD246" i="1" s="1"/>
  <c r="BF246" i="1" s="1"/>
  <c r="BH246" i="1" s="1"/>
  <c r="BJ246" i="1" s="1"/>
  <c r="AT247" i="1"/>
  <c r="AV247" i="1" s="1"/>
  <c r="AX247" i="1" s="1"/>
  <c r="AZ247" i="1" s="1"/>
  <c r="BB247" i="1" s="1"/>
  <c r="BD247" i="1" s="1"/>
  <c r="BF247" i="1" s="1"/>
  <c r="BH247" i="1" s="1"/>
  <c r="BJ247" i="1" s="1"/>
  <c r="AT252" i="1"/>
  <c r="AV252" i="1" s="1"/>
  <c r="AX252" i="1" s="1"/>
  <c r="AZ252" i="1" s="1"/>
  <c r="BB252" i="1" s="1"/>
  <c r="BD252" i="1" s="1"/>
  <c r="BF252" i="1" s="1"/>
  <c r="BH252" i="1" s="1"/>
  <c r="BJ252" i="1" s="1"/>
  <c r="AT253" i="1"/>
  <c r="AV253" i="1" s="1"/>
  <c r="AX253" i="1" s="1"/>
  <c r="AZ253" i="1" s="1"/>
  <c r="BB253" i="1" s="1"/>
  <c r="BD253" i="1" s="1"/>
  <c r="BF253" i="1" s="1"/>
  <c r="BH253" i="1" s="1"/>
  <c r="BJ253" i="1" s="1"/>
  <c r="AT254" i="1"/>
  <c r="AV254" i="1" s="1"/>
  <c r="AX254" i="1" s="1"/>
  <c r="AZ254" i="1" s="1"/>
  <c r="BB254" i="1" s="1"/>
  <c r="BD254" i="1" s="1"/>
  <c r="BF254" i="1" s="1"/>
  <c r="BH254" i="1" s="1"/>
  <c r="BJ254" i="1" s="1"/>
  <c r="AT255" i="1"/>
  <c r="AV255" i="1" s="1"/>
  <c r="AX255" i="1" s="1"/>
  <c r="AZ255" i="1" s="1"/>
  <c r="BB255" i="1" s="1"/>
  <c r="BD255" i="1" s="1"/>
  <c r="BF255" i="1" s="1"/>
  <c r="BH255" i="1" s="1"/>
  <c r="BJ255" i="1" s="1"/>
  <c r="AT256" i="1"/>
  <c r="AV256" i="1" s="1"/>
  <c r="AX256" i="1" s="1"/>
  <c r="AZ256" i="1" s="1"/>
  <c r="BB256" i="1" s="1"/>
  <c r="BD256" i="1" s="1"/>
  <c r="BF256" i="1" s="1"/>
  <c r="BH256" i="1" s="1"/>
  <c r="BJ256" i="1" s="1"/>
  <c r="AT259" i="1"/>
  <c r="AV259" i="1" s="1"/>
  <c r="AX259" i="1" s="1"/>
  <c r="AZ259" i="1" s="1"/>
  <c r="BB259" i="1" s="1"/>
  <c r="BD259" i="1" s="1"/>
  <c r="BF259" i="1" s="1"/>
  <c r="BH259" i="1" s="1"/>
  <c r="BJ259" i="1" s="1"/>
  <c r="AT260" i="1"/>
  <c r="AV260" i="1" s="1"/>
  <c r="AX260" i="1" s="1"/>
  <c r="AZ260" i="1" s="1"/>
  <c r="BB260" i="1" s="1"/>
  <c r="BD260" i="1" s="1"/>
  <c r="BF260" i="1" s="1"/>
  <c r="BH260" i="1" s="1"/>
  <c r="BJ260" i="1" s="1"/>
  <c r="AT261" i="1"/>
  <c r="AV261" i="1" s="1"/>
  <c r="AX261" i="1" s="1"/>
  <c r="AZ261" i="1" s="1"/>
  <c r="BB261" i="1" s="1"/>
  <c r="BD261" i="1" s="1"/>
  <c r="BF261" i="1" s="1"/>
  <c r="BH261" i="1" s="1"/>
  <c r="BJ261" i="1" s="1"/>
  <c r="AT264" i="1"/>
  <c r="AV264" i="1" s="1"/>
  <c r="AX264" i="1" s="1"/>
  <c r="AZ264" i="1" s="1"/>
  <c r="BB264" i="1" s="1"/>
  <c r="BD264" i="1" s="1"/>
  <c r="BF264" i="1" s="1"/>
  <c r="BH264" i="1" s="1"/>
  <c r="BJ264" i="1" s="1"/>
  <c r="AT265" i="1"/>
  <c r="AV265" i="1" s="1"/>
  <c r="AX265" i="1" s="1"/>
  <c r="AZ265" i="1" s="1"/>
  <c r="BB265" i="1" s="1"/>
  <c r="BD265" i="1" s="1"/>
  <c r="BF265" i="1" s="1"/>
  <c r="BH265" i="1" s="1"/>
  <c r="BJ265" i="1" s="1"/>
  <c r="AT267" i="1"/>
  <c r="AV267" i="1" s="1"/>
  <c r="AX267" i="1" s="1"/>
  <c r="AZ267" i="1" s="1"/>
  <c r="BB267" i="1" s="1"/>
  <c r="BD267" i="1" s="1"/>
  <c r="BF267" i="1" s="1"/>
  <c r="BH267" i="1" s="1"/>
  <c r="BJ267" i="1" s="1"/>
  <c r="AT289" i="1"/>
  <c r="AV289" i="1" s="1"/>
  <c r="AX289" i="1" s="1"/>
  <c r="AZ289" i="1" s="1"/>
  <c r="BB289" i="1" s="1"/>
  <c r="BD289" i="1" s="1"/>
  <c r="BF289" i="1" s="1"/>
  <c r="BH289" i="1" s="1"/>
  <c r="BJ289" i="1" s="1"/>
  <c r="AT290" i="1"/>
  <c r="AV290" i="1" s="1"/>
  <c r="AX290" i="1" s="1"/>
  <c r="AZ290" i="1" s="1"/>
  <c r="BB290" i="1" s="1"/>
  <c r="BD290" i="1" s="1"/>
  <c r="BF290" i="1" s="1"/>
  <c r="BH290" i="1" s="1"/>
  <c r="BJ290" i="1" s="1"/>
  <c r="Y20" i="1"/>
  <c r="Y21" i="1"/>
  <c r="AA21" i="1" s="1"/>
  <c r="AC21" i="1" s="1"/>
  <c r="AE21" i="1" s="1"/>
  <c r="AG21" i="1" s="1"/>
  <c r="AI21" i="1" s="1"/>
  <c r="AK21" i="1" s="1"/>
  <c r="AM21" i="1" s="1"/>
  <c r="AO21" i="1" s="1"/>
  <c r="AQ21" i="1" s="1"/>
  <c r="Y22" i="1"/>
  <c r="AA22" i="1" s="1"/>
  <c r="AC22" i="1" s="1"/>
  <c r="AE22" i="1" s="1"/>
  <c r="AG22" i="1" s="1"/>
  <c r="AI22" i="1" s="1"/>
  <c r="AK22" i="1" s="1"/>
  <c r="AM22" i="1" s="1"/>
  <c r="AO22" i="1" s="1"/>
  <c r="AQ22" i="1" s="1"/>
  <c r="Y23" i="1"/>
  <c r="AA23" i="1" s="1"/>
  <c r="AC23" i="1" s="1"/>
  <c r="AE23" i="1" s="1"/>
  <c r="AG23" i="1" s="1"/>
  <c r="AI23" i="1" s="1"/>
  <c r="AK23" i="1" s="1"/>
  <c r="AM23" i="1" s="1"/>
  <c r="AO23" i="1" s="1"/>
  <c r="AQ23" i="1" s="1"/>
  <c r="Y24" i="1"/>
  <c r="AA24" i="1" s="1"/>
  <c r="AC24" i="1" s="1"/>
  <c r="AE24" i="1" s="1"/>
  <c r="AG24" i="1" s="1"/>
  <c r="AI24" i="1" s="1"/>
  <c r="AK24" i="1" s="1"/>
  <c r="AM24" i="1" s="1"/>
  <c r="AO24" i="1" s="1"/>
  <c r="AQ24" i="1" s="1"/>
  <c r="Y27" i="1"/>
  <c r="AA27" i="1" s="1"/>
  <c r="AC27" i="1" s="1"/>
  <c r="AE27" i="1" s="1"/>
  <c r="AG27" i="1" s="1"/>
  <c r="AI27" i="1" s="1"/>
  <c r="AK27" i="1" s="1"/>
  <c r="AM27" i="1" s="1"/>
  <c r="AO27" i="1" s="1"/>
  <c r="AQ27" i="1" s="1"/>
  <c r="Y28" i="1"/>
  <c r="AA28" i="1" s="1"/>
  <c r="AC28" i="1" s="1"/>
  <c r="AE28" i="1" s="1"/>
  <c r="AG28" i="1" s="1"/>
  <c r="AI28" i="1" s="1"/>
  <c r="AK28" i="1" s="1"/>
  <c r="AM28" i="1" s="1"/>
  <c r="AO28" i="1" s="1"/>
  <c r="AQ28" i="1" s="1"/>
  <c r="Y29" i="1"/>
  <c r="AA29" i="1" s="1"/>
  <c r="AC29" i="1" s="1"/>
  <c r="AE29" i="1" s="1"/>
  <c r="AG29" i="1" s="1"/>
  <c r="AI29" i="1" s="1"/>
  <c r="AK29" i="1" s="1"/>
  <c r="AM29" i="1" s="1"/>
  <c r="AO29" i="1" s="1"/>
  <c r="AQ29" i="1" s="1"/>
  <c r="Y32" i="1"/>
  <c r="AA32" i="1" s="1"/>
  <c r="AC32" i="1" s="1"/>
  <c r="AE32" i="1" s="1"/>
  <c r="AG32" i="1" s="1"/>
  <c r="AI32" i="1" s="1"/>
  <c r="AK32" i="1" s="1"/>
  <c r="AM32" i="1" s="1"/>
  <c r="AO32" i="1" s="1"/>
  <c r="AQ32" i="1" s="1"/>
  <c r="Y33" i="1"/>
  <c r="AA33" i="1" s="1"/>
  <c r="AC33" i="1" s="1"/>
  <c r="AE33" i="1" s="1"/>
  <c r="AG33" i="1" s="1"/>
  <c r="AI33" i="1" s="1"/>
  <c r="AK33" i="1" s="1"/>
  <c r="AM33" i="1" s="1"/>
  <c r="AO33" i="1" s="1"/>
  <c r="AQ33" i="1" s="1"/>
  <c r="Y34" i="1"/>
  <c r="AA34" i="1" s="1"/>
  <c r="AC34" i="1" s="1"/>
  <c r="AE34" i="1" s="1"/>
  <c r="AG34" i="1" s="1"/>
  <c r="AI34" i="1" s="1"/>
  <c r="AK34" i="1" s="1"/>
  <c r="AM34" i="1" s="1"/>
  <c r="AO34" i="1" s="1"/>
  <c r="AQ34" i="1" s="1"/>
  <c r="Y39" i="1"/>
  <c r="AA39" i="1" s="1"/>
  <c r="AC39" i="1" s="1"/>
  <c r="AE39" i="1" s="1"/>
  <c r="AG39" i="1" s="1"/>
  <c r="AI39" i="1" s="1"/>
  <c r="AK39" i="1" s="1"/>
  <c r="AM39" i="1" s="1"/>
  <c r="AO39" i="1" s="1"/>
  <c r="AQ39" i="1" s="1"/>
  <c r="Y43" i="1"/>
  <c r="AA43" i="1" s="1"/>
  <c r="AC43" i="1" s="1"/>
  <c r="AE43" i="1" s="1"/>
  <c r="AG43" i="1" s="1"/>
  <c r="AI43" i="1" s="1"/>
  <c r="AK43" i="1" s="1"/>
  <c r="AM43" i="1" s="1"/>
  <c r="AO43" i="1" s="1"/>
  <c r="AQ43" i="1" s="1"/>
  <c r="Y46" i="1"/>
  <c r="AA46" i="1" s="1"/>
  <c r="AC46" i="1" s="1"/>
  <c r="AE46" i="1" s="1"/>
  <c r="AG46" i="1" s="1"/>
  <c r="AI46" i="1" s="1"/>
  <c r="AK46" i="1" s="1"/>
  <c r="AM46" i="1" s="1"/>
  <c r="AO46" i="1" s="1"/>
  <c r="AQ46" i="1" s="1"/>
  <c r="Y47" i="1"/>
  <c r="AA47" i="1" s="1"/>
  <c r="AC47" i="1" s="1"/>
  <c r="AE47" i="1" s="1"/>
  <c r="AG47" i="1" s="1"/>
  <c r="AI47" i="1" s="1"/>
  <c r="AK47" i="1" s="1"/>
  <c r="AM47" i="1" s="1"/>
  <c r="AO47" i="1" s="1"/>
  <c r="AQ47" i="1" s="1"/>
  <c r="Y48" i="1"/>
  <c r="AA48" i="1" s="1"/>
  <c r="AC48" i="1" s="1"/>
  <c r="AE48" i="1" s="1"/>
  <c r="AG48" i="1" s="1"/>
  <c r="AI48" i="1" s="1"/>
  <c r="AK48" i="1" s="1"/>
  <c r="AM48" i="1" s="1"/>
  <c r="AO48" i="1" s="1"/>
  <c r="AQ48" i="1" s="1"/>
  <c r="Y51" i="1"/>
  <c r="AA51" i="1" s="1"/>
  <c r="AC51" i="1" s="1"/>
  <c r="AE51" i="1" s="1"/>
  <c r="AG51" i="1" s="1"/>
  <c r="AI51" i="1" s="1"/>
  <c r="AK51" i="1" s="1"/>
  <c r="AM51" i="1" s="1"/>
  <c r="AO51" i="1" s="1"/>
  <c r="AQ51" i="1" s="1"/>
  <c r="Y52" i="1"/>
  <c r="AA52" i="1" s="1"/>
  <c r="AC52" i="1" s="1"/>
  <c r="AE52" i="1" s="1"/>
  <c r="AG52" i="1" s="1"/>
  <c r="AI52" i="1" s="1"/>
  <c r="AK52" i="1" s="1"/>
  <c r="AM52" i="1" s="1"/>
  <c r="AO52" i="1" s="1"/>
  <c r="AQ52" i="1" s="1"/>
  <c r="Y53" i="1"/>
  <c r="AA53" i="1" s="1"/>
  <c r="AC53" i="1" s="1"/>
  <c r="AE53" i="1" s="1"/>
  <c r="AG53" i="1" s="1"/>
  <c r="AI53" i="1" s="1"/>
  <c r="AK53" i="1" s="1"/>
  <c r="AM53" i="1" s="1"/>
  <c r="AO53" i="1" s="1"/>
  <c r="AQ53" i="1" s="1"/>
  <c r="Y56" i="1"/>
  <c r="AA56" i="1" s="1"/>
  <c r="AC56" i="1" s="1"/>
  <c r="AE56" i="1" s="1"/>
  <c r="AG56" i="1" s="1"/>
  <c r="AI56" i="1" s="1"/>
  <c r="AK56" i="1" s="1"/>
  <c r="AM56" i="1" s="1"/>
  <c r="AO56" i="1" s="1"/>
  <c r="AQ56" i="1" s="1"/>
  <c r="Y58" i="1"/>
  <c r="AA58" i="1" s="1"/>
  <c r="AC58" i="1" s="1"/>
  <c r="AE58" i="1" s="1"/>
  <c r="AG58" i="1" s="1"/>
  <c r="AI58" i="1" s="1"/>
  <c r="AK58" i="1" s="1"/>
  <c r="AM58" i="1" s="1"/>
  <c r="AO58" i="1" s="1"/>
  <c r="AQ58" i="1" s="1"/>
  <c r="Y61" i="1"/>
  <c r="AA61" i="1" s="1"/>
  <c r="AC61" i="1" s="1"/>
  <c r="AE61" i="1" s="1"/>
  <c r="AG61" i="1" s="1"/>
  <c r="AI61" i="1" s="1"/>
  <c r="AK61" i="1" s="1"/>
  <c r="AM61" i="1" s="1"/>
  <c r="AO61" i="1" s="1"/>
  <c r="AQ61" i="1" s="1"/>
  <c r="Y62" i="1"/>
  <c r="AA62" i="1" s="1"/>
  <c r="AC62" i="1" s="1"/>
  <c r="AE62" i="1" s="1"/>
  <c r="AG62" i="1" s="1"/>
  <c r="AI62" i="1" s="1"/>
  <c r="AK62" i="1" s="1"/>
  <c r="AM62" i="1" s="1"/>
  <c r="AO62" i="1" s="1"/>
  <c r="AQ62" i="1" s="1"/>
  <c r="Y63" i="1"/>
  <c r="AA63" i="1" s="1"/>
  <c r="AC63" i="1" s="1"/>
  <c r="AE63" i="1" s="1"/>
  <c r="AG63" i="1" s="1"/>
  <c r="AI63" i="1" s="1"/>
  <c r="AK63" i="1" s="1"/>
  <c r="AM63" i="1" s="1"/>
  <c r="AO63" i="1" s="1"/>
  <c r="AQ63" i="1" s="1"/>
  <c r="Y66" i="1"/>
  <c r="AA66" i="1" s="1"/>
  <c r="AC66" i="1" s="1"/>
  <c r="AE66" i="1" s="1"/>
  <c r="AG66" i="1" s="1"/>
  <c r="AI66" i="1" s="1"/>
  <c r="AK66" i="1" s="1"/>
  <c r="AM66" i="1" s="1"/>
  <c r="AO66" i="1" s="1"/>
  <c r="AQ66" i="1" s="1"/>
  <c r="Y67" i="1"/>
  <c r="AA67" i="1" s="1"/>
  <c r="AC67" i="1" s="1"/>
  <c r="AE67" i="1" s="1"/>
  <c r="AG67" i="1" s="1"/>
  <c r="AI67" i="1" s="1"/>
  <c r="AK67" i="1" s="1"/>
  <c r="AM67" i="1" s="1"/>
  <c r="AO67" i="1" s="1"/>
  <c r="AQ67" i="1" s="1"/>
  <c r="Y70" i="1"/>
  <c r="AA70" i="1" s="1"/>
  <c r="AC70" i="1" s="1"/>
  <c r="AE70" i="1" s="1"/>
  <c r="AG70" i="1" s="1"/>
  <c r="AI70" i="1" s="1"/>
  <c r="AK70" i="1" s="1"/>
  <c r="AM70" i="1" s="1"/>
  <c r="AO70" i="1" s="1"/>
  <c r="AQ70" i="1" s="1"/>
  <c r="Y71" i="1"/>
  <c r="AA71" i="1" s="1"/>
  <c r="AC71" i="1" s="1"/>
  <c r="AE71" i="1" s="1"/>
  <c r="AG71" i="1" s="1"/>
  <c r="AI71" i="1" s="1"/>
  <c r="AK71" i="1" s="1"/>
  <c r="AM71" i="1" s="1"/>
  <c r="AO71" i="1" s="1"/>
  <c r="AQ71" i="1" s="1"/>
  <c r="Y72" i="1"/>
  <c r="AA72" i="1" s="1"/>
  <c r="AC72" i="1" s="1"/>
  <c r="AE72" i="1" s="1"/>
  <c r="AG72" i="1" s="1"/>
  <c r="AI72" i="1" s="1"/>
  <c r="AK72" i="1" s="1"/>
  <c r="AM72" i="1" s="1"/>
  <c r="AO72" i="1" s="1"/>
  <c r="AQ72" i="1" s="1"/>
  <c r="Y73" i="1"/>
  <c r="AA73" i="1" s="1"/>
  <c r="AC73" i="1" s="1"/>
  <c r="AE73" i="1" s="1"/>
  <c r="AG73" i="1" s="1"/>
  <c r="AI73" i="1" s="1"/>
  <c r="AK73" i="1" s="1"/>
  <c r="AM73" i="1" s="1"/>
  <c r="AO73" i="1" s="1"/>
  <c r="AQ73" i="1" s="1"/>
  <c r="Y74" i="1"/>
  <c r="AA74" i="1" s="1"/>
  <c r="AC74" i="1" s="1"/>
  <c r="AE74" i="1" s="1"/>
  <c r="AG74" i="1" s="1"/>
  <c r="AI74" i="1" s="1"/>
  <c r="AK74" i="1" s="1"/>
  <c r="AM74" i="1" s="1"/>
  <c r="AO74" i="1" s="1"/>
  <c r="AQ74" i="1" s="1"/>
  <c r="Y75" i="1"/>
  <c r="AA75" i="1" s="1"/>
  <c r="AC75" i="1" s="1"/>
  <c r="AE75" i="1" s="1"/>
  <c r="AG75" i="1" s="1"/>
  <c r="AI75" i="1" s="1"/>
  <c r="AK75" i="1" s="1"/>
  <c r="AM75" i="1" s="1"/>
  <c r="AO75" i="1" s="1"/>
  <c r="AQ75" i="1" s="1"/>
  <c r="Y76" i="1"/>
  <c r="AA76" i="1" s="1"/>
  <c r="AC76" i="1" s="1"/>
  <c r="AE76" i="1" s="1"/>
  <c r="AG76" i="1" s="1"/>
  <c r="AI76" i="1" s="1"/>
  <c r="AK76" i="1" s="1"/>
  <c r="AM76" i="1" s="1"/>
  <c r="AO76" i="1" s="1"/>
  <c r="AQ76" i="1" s="1"/>
  <c r="Y77" i="1"/>
  <c r="AA77" i="1" s="1"/>
  <c r="AC77" i="1" s="1"/>
  <c r="AE77" i="1" s="1"/>
  <c r="AG77" i="1" s="1"/>
  <c r="AI77" i="1" s="1"/>
  <c r="AK77" i="1" s="1"/>
  <c r="AM77" i="1" s="1"/>
  <c r="AO77" i="1" s="1"/>
  <c r="AQ77" i="1" s="1"/>
  <c r="Y78" i="1"/>
  <c r="AA78" i="1" s="1"/>
  <c r="AC78" i="1" s="1"/>
  <c r="AE78" i="1" s="1"/>
  <c r="AG78" i="1" s="1"/>
  <c r="AI78" i="1" s="1"/>
  <c r="AK78" i="1" s="1"/>
  <c r="AM78" i="1" s="1"/>
  <c r="AO78" i="1" s="1"/>
  <c r="AQ78" i="1" s="1"/>
  <c r="Y79" i="1"/>
  <c r="AA79" i="1" s="1"/>
  <c r="AC79" i="1" s="1"/>
  <c r="AE79" i="1" s="1"/>
  <c r="AG79" i="1" s="1"/>
  <c r="AI79" i="1" s="1"/>
  <c r="AK79" i="1" s="1"/>
  <c r="AM79" i="1" s="1"/>
  <c r="AO79" i="1" s="1"/>
  <c r="AQ79" i="1" s="1"/>
  <c r="Y104" i="1"/>
  <c r="AA104" i="1" s="1"/>
  <c r="AC104" i="1" s="1"/>
  <c r="AE104" i="1" s="1"/>
  <c r="AG104" i="1" s="1"/>
  <c r="AI104" i="1" s="1"/>
  <c r="AK104" i="1" s="1"/>
  <c r="AM104" i="1" s="1"/>
  <c r="AO104" i="1" s="1"/>
  <c r="AQ104" i="1" s="1"/>
  <c r="Y105" i="1"/>
  <c r="AA105" i="1" s="1"/>
  <c r="AC105" i="1" s="1"/>
  <c r="AE105" i="1" s="1"/>
  <c r="AG105" i="1" s="1"/>
  <c r="AI105" i="1" s="1"/>
  <c r="AK105" i="1" s="1"/>
  <c r="AM105" i="1" s="1"/>
  <c r="AO105" i="1" s="1"/>
  <c r="AQ105" i="1" s="1"/>
  <c r="AA106" i="1"/>
  <c r="AC106" i="1" s="1"/>
  <c r="AE106" i="1" s="1"/>
  <c r="AG106" i="1" s="1"/>
  <c r="AI106" i="1" s="1"/>
  <c r="AK106" i="1" s="1"/>
  <c r="AM106" i="1" s="1"/>
  <c r="AO106" i="1" s="1"/>
  <c r="AQ106" i="1" s="1"/>
  <c r="Y111" i="1"/>
  <c r="AA111" i="1" s="1"/>
  <c r="AC111" i="1" s="1"/>
  <c r="AE111" i="1" s="1"/>
  <c r="AG111" i="1" s="1"/>
  <c r="AI111" i="1" s="1"/>
  <c r="AK111" i="1" s="1"/>
  <c r="AM111" i="1" s="1"/>
  <c r="AO111" i="1" s="1"/>
  <c r="AQ111" i="1" s="1"/>
  <c r="Y112" i="1"/>
  <c r="AA112" i="1" s="1"/>
  <c r="AC112" i="1" s="1"/>
  <c r="AE112" i="1" s="1"/>
  <c r="AG112" i="1" s="1"/>
  <c r="AI112" i="1" s="1"/>
  <c r="AK112" i="1" s="1"/>
  <c r="AM112" i="1" s="1"/>
  <c r="AO112" i="1" s="1"/>
  <c r="AQ112" i="1" s="1"/>
  <c r="Y114" i="1"/>
  <c r="AA114" i="1" s="1"/>
  <c r="AC114" i="1" s="1"/>
  <c r="AE114" i="1" s="1"/>
  <c r="AG114" i="1" s="1"/>
  <c r="AI114" i="1" s="1"/>
  <c r="AK114" i="1" s="1"/>
  <c r="AM114" i="1" s="1"/>
  <c r="AO114" i="1" s="1"/>
  <c r="AQ114" i="1" s="1"/>
  <c r="Y115" i="1"/>
  <c r="AA115" i="1" s="1"/>
  <c r="AC115" i="1" s="1"/>
  <c r="AE115" i="1" s="1"/>
  <c r="AG115" i="1" s="1"/>
  <c r="AI115" i="1" s="1"/>
  <c r="AK115" i="1" s="1"/>
  <c r="AM115" i="1" s="1"/>
  <c r="AO115" i="1" s="1"/>
  <c r="AQ115" i="1" s="1"/>
  <c r="Y116" i="1"/>
  <c r="AA116" i="1" s="1"/>
  <c r="AC116" i="1" s="1"/>
  <c r="AE116" i="1" s="1"/>
  <c r="AG116" i="1" s="1"/>
  <c r="AI116" i="1" s="1"/>
  <c r="AK116" i="1" s="1"/>
  <c r="AM116" i="1" s="1"/>
  <c r="AO116" i="1" s="1"/>
  <c r="AQ116" i="1" s="1"/>
  <c r="Y117" i="1"/>
  <c r="AA117" i="1" s="1"/>
  <c r="AC117" i="1" s="1"/>
  <c r="AE117" i="1" s="1"/>
  <c r="AG117" i="1" s="1"/>
  <c r="AI117" i="1" s="1"/>
  <c r="AK117" i="1" s="1"/>
  <c r="AM117" i="1" s="1"/>
  <c r="AO117" i="1" s="1"/>
  <c r="AQ117" i="1" s="1"/>
  <c r="Y120" i="1"/>
  <c r="AA120" i="1" s="1"/>
  <c r="AC120" i="1" s="1"/>
  <c r="AE120" i="1" s="1"/>
  <c r="AG120" i="1" s="1"/>
  <c r="AI120" i="1" s="1"/>
  <c r="AK120" i="1" s="1"/>
  <c r="AM120" i="1" s="1"/>
  <c r="AO120" i="1" s="1"/>
  <c r="AQ120" i="1" s="1"/>
  <c r="Y121" i="1"/>
  <c r="AA121" i="1" s="1"/>
  <c r="AC121" i="1" s="1"/>
  <c r="AE121" i="1" s="1"/>
  <c r="AG121" i="1" s="1"/>
  <c r="AI121" i="1" s="1"/>
  <c r="AK121" i="1" s="1"/>
  <c r="AM121" i="1" s="1"/>
  <c r="AO121" i="1" s="1"/>
  <c r="AQ121" i="1" s="1"/>
  <c r="Y122" i="1"/>
  <c r="AA122" i="1" s="1"/>
  <c r="AC122" i="1" s="1"/>
  <c r="AE122" i="1" s="1"/>
  <c r="AG122" i="1" s="1"/>
  <c r="AI122" i="1" s="1"/>
  <c r="AK122" i="1" s="1"/>
  <c r="AM122" i="1" s="1"/>
  <c r="AO122" i="1" s="1"/>
  <c r="AQ122" i="1" s="1"/>
  <c r="Y125" i="1"/>
  <c r="AA125" i="1" s="1"/>
  <c r="AC125" i="1" s="1"/>
  <c r="AE125" i="1" s="1"/>
  <c r="AG125" i="1" s="1"/>
  <c r="AI125" i="1" s="1"/>
  <c r="AK125" i="1" s="1"/>
  <c r="AM125" i="1" s="1"/>
  <c r="AO125" i="1" s="1"/>
  <c r="AQ125" i="1" s="1"/>
  <c r="Y128" i="1"/>
  <c r="AA128" i="1" s="1"/>
  <c r="AC128" i="1" s="1"/>
  <c r="AE128" i="1" s="1"/>
  <c r="AG128" i="1" s="1"/>
  <c r="AI128" i="1" s="1"/>
  <c r="AK128" i="1" s="1"/>
  <c r="AM128" i="1" s="1"/>
  <c r="AO128" i="1" s="1"/>
  <c r="AQ128" i="1" s="1"/>
  <c r="Y129" i="1"/>
  <c r="AA129" i="1" s="1"/>
  <c r="AC129" i="1" s="1"/>
  <c r="AE129" i="1" s="1"/>
  <c r="AG129" i="1" s="1"/>
  <c r="AI129" i="1" s="1"/>
  <c r="AK129" i="1" s="1"/>
  <c r="AM129" i="1" s="1"/>
  <c r="AO129" i="1" s="1"/>
  <c r="AQ129" i="1" s="1"/>
  <c r="Y143" i="1"/>
  <c r="AA143" i="1" s="1"/>
  <c r="AC143" i="1" s="1"/>
  <c r="AE143" i="1" s="1"/>
  <c r="AG143" i="1" s="1"/>
  <c r="AI143" i="1" s="1"/>
  <c r="AK143" i="1" s="1"/>
  <c r="AM143" i="1" s="1"/>
  <c r="AO143" i="1" s="1"/>
  <c r="AQ143" i="1" s="1"/>
  <c r="Y144" i="1"/>
  <c r="AA144" i="1" s="1"/>
  <c r="AC144" i="1" s="1"/>
  <c r="AE144" i="1" s="1"/>
  <c r="AG144" i="1" s="1"/>
  <c r="AI144" i="1" s="1"/>
  <c r="AK144" i="1" s="1"/>
  <c r="AM144" i="1" s="1"/>
  <c r="AO144" i="1" s="1"/>
  <c r="AQ144" i="1" s="1"/>
  <c r="Y145" i="1"/>
  <c r="AA145" i="1" s="1"/>
  <c r="AC145" i="1" s="1"/>
  <c r="AE145" i="1" s="1"/>
  <c r="AG145" i="1" s="1"/>
  <c r="AI145" i="1" s="1"/>
  <c r="AK145" i="1" s="1"/>
  <c r="AM145" i="1" s="1"/>
  <c r="AO145" i="1" s="1"/>
  <c r="AQ145" i="1" s="1"/>
  <c r="Y148" i="1"/>
  <c r="AA148" i="1" s="1"/>
  <c r="AC148" i="1" s="1"/>
  <c r="AE148" i="1" s="1"/>
  <c r="AG148" i="1" s="1"/>
  <c r="AI148" i="1" s="1"/>
  <c r="AK148" i="1" s="1"/>
  <c r="AM148" i="1" s="1"/>
  <c r="AO148" i="1" s="1"/>
  <c r="AQ148" i="1" s="1"/>
  <c r="Y149" i="1"/>
  <c r="AA149" i="1" s="1"/>
  <c r="AC149" i="1" s="1"/>
  <c r="AE149" i="1" s="1"/>
  <c r="AG149" i="1" s="1"/>
  <c r="AI149" i="1" s="1"/>
  <c r="AK149" i="1" s="1"/>
  <c r="AM149" i="1" s="1"/>
  <c r="AO149" i="1" s="1"/>
  <c r="AQ149" i="1" s="1"/>
  <c r="Y150" i="1"/>
  <c r="AA150" i="1" s="1"/>
  <c r="AC150" i="1" s="1"/>
  <c r="AE150" i="1" s="1"/>
  <c r="AG150" i="1" s="1"/>
  <c r="AI150" i="1" s="1"/>
  <c r="AK150" i="1" s="1"/>
  <c r="AM150" i="1" s="1"/>
  <c r="AO150" i="1" s="1"/>
  <c r="AQ150" i="1" s="1"/>
  <c r="Y151" i="1"/>
  <c r="AA151" i="1" s="1"/>
  <c r="AC151" i="1" s="1"/>
  <c r="AE151" i="1" s="1"/>
  <c r="AG151" i="1" s="1"/>
  <c r="AI151" i="1" s="1"/>
  <c r="AK151" i="1" s="1"/>
  <c r="AM151" i="1" s="1"/>
  <c r="AO151" i="1" s="1"/>
  <c r="AQ151" i="1" s="1"/>
  <c r="Y152" i="1"/>
  <c r="AA152" i="1" s="1"/>
  <c r="AC152" i="1" s="1"/>
  <c r="AE152" i="1" s="1"/>
  <c r="AG152" i="1" s="1"/>
  <c r="AI152" i="1" s="1"/>
  <c r="AK152" i="1" s="1"/>
  <c r="AM152" i="1" s="1"/>
  <c r="AO152" i="1" s="1"/>
  <c r="AQ152" i="1" s="1"/>
  <c r="Y155" i="1"/>
  <c r="AA155" i="1" s="1"/>
  <c r="AC155" i="1" s="1"/>
  <c r="AE155" i="1" s="1"/>
  <c r="AG155" i="1" s="1"/>
  <c r="AI155" i="1" s="1"/>
  <c r="AK155" i="1" s="1"/>
  <c r="AM155" i="1" s="1"/>
  <c r="AO155" i="1" s="1"/>
  <c r="AQ155" i="1" s="1"/>
  <c r="Y156" i="1"/>
  <c r="AA156" i="1" s="1"/>
  <c r="AC156" i="1" s="1"/>
  <c r="AE156" i="1" s="1"/>
  <c r="AG156" i="1" s="1"/>
  <c r="AI156" i="1" s="1"/>
  <c r="AK156" i="1" s="1"/>
  <c r="AM156" i="1" s="1"/>
  <c r="AO156" i="1" s="1"/>
  <c r="AQ156" i="1" s="1"/>
  <c r="Y157" i="1"/>
  <c r="AA157" i="1" s="1"/>
  <c r="AC157" i="1" s="1"/>
  <c r="AE157" i="1" s="1"/>
  <c r="AG157" i="1" s="1"/>
  <c r="AI157" i="1" s="1"/>
  <c r="AK157" i="1" s="1"/>
  <c r="AM157" i="1" s="1"/>
  <c r="AO157" i="1" s="1"/>
  <c r="AQ157" i="1" s="1"/>
  <c r="Y158" i="1"/>
  <c r="AA158" i="1" s="1"/>
  <c r="AC158" i="1" s="1"/>
  <c r="AE158" i="1" s="1"/>
  <c r="AG158" i="1" s="1"/>
  <c r="AI158" i="1" s="1"/>
  <c r="AK158" i="1" s="1"/>
  <c r="AM158" i="1" s="1"/>
  <c r="AO158" i="1" s="1"/>
  <c r="AQ158" i="1" s="1"/>
  <c r="Y171" i="1"/>
  <c r="AA171" i="1" s="1"/>
  <c r="AC171" i="1" s="1"/>
  <c r="AE171" i="1" s="1"/>
  <c r="AG171" i="1" s="1"/>
  <c r="AI171" i="1" s="1"/>
  <c r="AK171" i="1" s="1"/>
  <c r="AM171" i="1" s="1"/>
  <c r="AO171" i="1" s="1"/>
  <c r="AQ171" i="1" s="1"/>
  <c r="Y172" i="1"/>
  <c r="AA172" i="1" s="1"/>
  <c r="AC172" i="1" s="1"/>
  <c r="AE172" i="1" s="1"/>
  <c r="AG172" i="1" s="1"/>
  <c r="AI172" i="1" s="1"/>
  <c r="AK172" i="1" s="1"/>
  <c r="AM172" i="1" s="1"/>
  <c r="AO172" i="1" s="1"/>
  <c r="AQ172" i="1" s="1"/>
  <c r="Y175" i="1"/>
  <c r="AA175" i="1" s="1"/>
  <c r="AC175" i="1" s="1"/>
  <c r="AE175" i="1" s="1"/>
  <c r="AG175" i="1" s="1"/>
  <c r="AI175" i="1" s="1"/>
  <c r="AK175" i="1" s="1"/>
  <c r="AM175" i="1" s="1"/>
  <c r="AO175" i="1" s="1"/>
  <c r="AQ175" i="1" s="1"/>
  <c r="Y176" i="1"/>
  <c r="AA176" i="1" s="1"/>
  <c r="AC176" i="1" s="1"/>
  <c r="AE176" i="1" s="1"/>
  <c r="AG176" i="1" s="1"/>
  <c r="AI176" i="1" s="1"/>
  <c r="AK176" i="1" s="1"/>
  <c r="AM176" i="1" s="1"/>
  <c r="AO176" i="1" s="1"/>
  <c r="AQ176" i="1" s="1"/>
  <c r="Y179" i="1"/>
  <c r="AA179" i="1" s="1"/>
  <c r="AC179" i="1" s="1"/>
  <c r="AE179" i="1" s="1"/>
  <c r="AG179" i="1" s="1"/>
  <c r="AI179" i="1" s="1"/>
  <c r="AK179" i="1" s="1"/>
  <c r="AM179" i="1" s="1"/>
  <c r="AO179" i="1" s="1"/>
  <c r="AQ179" i="1" s="1"/>
  <c r="Y180" i="1"/>
  <c r="AA180" i="1" s="1"/>
  <c r="AC180" i="1" s="1"/>
  <c r="AE180" i="1" s="1"/>
  <c r="AG180" i="1" s="1"/>
  <c r="AI180" i="1" s="1"/>
  <c r="AK180" i="1" s="1"/>
  <c r="AM180" i="1" s="1"/>
  <c r="AO180" i="1" s="1"/>
  <c r="AQ180" i="1" s="1"/>
  <c r="Y183" i="1"/>
  <c r="AA183" i="1" s="1"/>
  <c r="AC183" i="1" s="1"/>
  <c r="AE183" i="1" s="1"/>
  <c r="AG183" i="1" s="1"/>
  <c r="AI183" i="1" s="1"/>
  <c r="AK183" i="1" s="1"/>
  <c r="AM183" i="1" s="1"/>
  <c r="AO183" i="1" s="1"/>
  <c r="AQ183" i="1" s="1"/>
  <c r="Y184" i="1"/>
  <c r="AA184" i="1" s="1"/>
  <c r="AC184" i="1" s="1"/>
  <c r="AE184" i="1" s="1"/>
  <c r="AG184" i="1" s="1"/>
  <c r="AI184" i="1" s="1"/>
  <c r="AK184" i="1" s="1"/>
  <c r="AM184" i="1" s="1"/>
  <c r="AO184" i="1" s="1"/>
  <c r="AQ184" i="1" s="1"/>
  <c r="Y187" i="1"/>
  <c r="AA187" i="1" s="1"/>
  <c r="AC187" i="1" s="1"/>
  <c r="AE187" i="1" s="1"/>
  <c r="AG187" i="1" s="1"/>
  <c r="AI187" i="1" s="1"/>
  <c r="AK187" i="1" s="1"/>
  <c r="AM187" i="1" s="1"/>
  <c r="AO187" i="1" s="1"/>
  <c r="AQ187" i="1" s="1"/>
  <c r="Y188" i="1"/>
  <c r="AA188" i="1" s="1"/>
  <c r="AC188" i="1" s="1"/>
  <c r="AE188" i="1" s="1"/>
  <c r="AG188" i="1" s="1"/>
  <c r="AI188" i="1" s="1"/>
  <c r="AK188" i="1" s="1"/>
  <c r="AM188" i="1" s="1"/>
  <c r="AO188" i="1" s="1"/>
  <c r="AQ188" i="1" s="1"/>
  <c r="Y191" i="1"/>
  <c r="AA191" i="1" s="1"/>
  <c r="AC191" i="1" s="1"/>
  <c r="AE191" i="1" s="1"/>
  <c r="AG191" i="1" s="1"/>
  <c r="AI191" i="1" s="1"/>
  <c r="AK191" i="1" s="1"/>
  <c r="AM191" i="1" s="1"/>
  <c r="AO191" i="1" s="1"/>
  <c r="AQ191" i="1" s="1"/>
  <c r="Y192" i="1"/>
  <c r="AA192" i="1" s="1"/>
  <c r="AC192" i="1" s="1"/>
  <c r="AE192" i="1" s="1"/>
  <c r="AG192" i="1" s="1"/>
  <c r="AI192" i="1" s="1"/>
  <c r="AK192" i="1" s="1"/>
  <c r="AM192" i="1" s="1"/>
  <c r="AO192" i="1" s="1"/>
  <c r="AQ192" i="1" s="1"/>
  <c r="Y195" i="1"/>
  <c r="AA195" i="1" s="1"/>
  <c r="AC195" i="1" s="1"/>
  <c r="AE195" i="1" s="1"/>
  <c r="AG195" i="1" s="1"/>
  <c r="AI195" i="1" s="1"/>
  <c r="AK195" i="1" s="1"/>
  <c r="AM195" i="1" s="1"/>
  <c r="AO195" i="1" s="1"/>
  <c r="AQ195" i="1" s="1"/>
  <c r="Y196" i="1"/>
  <c r="AA196" i="1" s="1"/>
  <c r="AC196" i="1" s="1"/>
  <c r="AE196" i="1" s="1"/>
  <c r="AG196" i="1" s="1"/>
  <c r="AI196" i="1" s="1"/>
  <c r="AK196" i="1" s="1"/>
  <c r="AM196" i="1" s="1"/>
  <c r="AO196" i="1" s="1"/>
  <c r="AQ196" i="1" s="1"/>
  <c r="Y199" i="1"/>
  <c r="AA199" i="1" s="1"/>
  <c r="AC199" i="1" s="1"/>
  <c r="AE199" i="1" s="1"/>
  <c r="AG199" i="1" s="1"/>
  <c r="AI199" i="1" s="1"/>
  <c r="AK199" i="1" s="1"/>
  <c r="AM199" i="1" s="1"/>
  <c r="AO199" i="1" s="1"/>
  <c r="AQ199" i="1" s="1"/>
  <c r="Y200" i="1"/>
  <c r="AA200" i="1" s="1"/>
  <c r="AC200" i="1" s="1"/>
  <c r="AE200" i="1" s="1"/>
  <c r="AG200" i="1" s="1"/>
  <c r="AI200" i="1" s="1"/>
  <c r="AK200" i="1" s="1"/>
  <c r="AM200" i="1" s="1"/>
  <c r="AO200" i="1" s="1"/>
  <c r="AQ200" i="1" s="1"/>
  <c r="Y203" i="1"/>
  <c r="AA203" i="1" s="1"/>
  <c r="AC203" i="1" s="1"/>
  <c r="AE203" i="1" s="1"/>
  <c r="AG203" i="1" s="1"/>
  <c r="AI203" i="1" s="1"/>
  <c r="AK203" i="1" s="1"/>
  <c r="AM203" i="1" s="1"/>
  <c r="AO203" i="1" s="1"/>
  <c r="AQ203" i="1" s="1"/>
  <c r="Y204" i="1"/>
  <c r="AA204" i="1" s="1"/>
  <c r="AC204" i="1" s="1"/>
  <c r="AE204" i="1" s="1"/>
  <c r="AG204" i="1" s="1"/>
  <c r="AI204" i="1" s="1"/>
  <c r="AK204" i="1" s="1"/>
  <c r="AM204" i="1" s="1"/>
  <c r="AO204" i="1" s="1"/>
  <c r="AQ204" i="1" s="1"/>
  <c r="Y205" i="1"/>
  <c r="AA205" i="1" s="1"/>
  <c r="AC205" i="1" s="1"/>
  <c r="AE205" i="1" s="1"/>
  <c r="AG205" i="1" s="1"/>
  <c r="AI205" i="1" s="1"/>
  <c r="AK205" i="1" s="1"/>
  <c r="AM205" i="1" s="1"/>
  <c r="AO205" i="1" s="1"/>
  <c r="AQ205" i="1" s="1"/>
  <c r="Y206" i="1"/>
  <c r="AA206" i="1" s="1"/>
  <c r="AC206" i="1" s="1"/>
  <c r="AE206" i="1" s="1"/>
  <c r="AG206" i="1" s="1"/>
  <c r="AI206" i="1" s="1"/>
  <c r="AK206" i="1" s="1"/>
  <c r="AM206" i="1" s="1"/>
  <c r="AO206" i="1" s="1"/>
  <c r="AQ206" i="1" s="1"/>
  <c r="Y209" i="1"/>
  <c r="AA209" i="1" s="1"/>
  <c r="AC209" i="1" s="1"/>
  <c r="AE209" i="1" s="1"/>
  <c r="AG209" i="1" s="1"/>
  <c r="AI209" i="1" s="1"/>
  <c r="AK209" i="1" s="1"/>
  <c r="AM209" i="1" s="1"/>
  <c r="AO209" i="1" s="1"/>
  <c r="AQ209" i="1" s="1"/>
  <c r="Y210" i="1"/>
  <c r="AA210" i="1" s="1"/>
  <c r="AC210" i="1" s="1"/>
  <c r="AE210" i="1" s="1"/>
  <c r="AG210" i="1" s="1"/>
  <c r="AI210" i="1" s="1"/>
  <c r="AK210" i="1" s="1"/>
  <c r="AM210" i="1" s="1"/>
  <c r="AO210" i="1" s="1"/>
  <c r="AQ210" i="1" s="1"/>
  <c r="Y213" i="1"/>
  <c r="AA213" i="1" s="1"/>
  <c r="AC213" i="1" s="1"/>
  <c r="AE213" i="1" s="1"/>
  <c r="AG213" i="1" s="1"/>
  <c r="AI213" i="1" s="1"/>
  <c r="AK213" i="1" s="1"/>
  <c r="AM213" i="1" s="1"/>
  <c r="AO213" i="1" s="1"/>
  <c r="AQ213" i="1" s="1"/>
  <c r="Y214" i="1"/>
  <c r="AA214" i="1" s="1"/>
  <c r="AC214" i="1" s="1"/>
  <c r="AE214" i="1" s="1"/>
  <c r="AG214" i="1" s="1"/>
  <c r="AI214" i="1" s="1"/>
  <c r="AK214" i="1" s="1"/>
  <c r="AM214" i="1" s="1"/>
  <c r="AO214" i="1" s="1"/>
  <c r="AQ214" i="1" s="1"/>
  <c r="Y217" i="1"/>
  <c r="AA217" i="1" s="1"/>
  <c r="AC217" i="1" s="1"/>
  <c r="AE217" i="1" s="1"/>
  <c r="AG217" i="1" s="1"/>
  <c r="AI217" i="1" s="1"/>
  <c r="AK217" i="1" s="1"/>
  <c r="AM217" i="1" s="1"/>
  <c r="AO217" i="1" s="1"/>
  <c r="AQ217" i="1" s="1"/>
  <c r="Y218" i="1"/>
  <c r="AA218" i="1" s="1"/>
  <c r="AC218" i="1" s="1"/>
  <c r="AE218" i="1" s="1"/>
  <c r="AG218" i="1" s="1"/>
  <c r="AI218" i="1" s="1"/>
  <c r="AK218" i="1" s="1"/>
  <c r="AM218" i="1" s="1"/>
  <c r="AO218" i="1" s="1"/>
  <c r="AQ218" i="1" s="1"/>
  <c r="Y237" i="1"/>
  <c r="AA237" i="1" s="1"/>
  <c r="AC237" i="1" s="1"/>
  <c r="AE237" i="1" s="1"/>
  <c r="AG237" i="1" s="1"/>
  <c r="AI237" i="1" s="1"/>
  <c r="AK237" i="1" s="1"/>
  <c r="AM237" i="1" s="1"/>
  <c r="AO237" i="1" s="1"/>
  <c r="AQ237" i="1" s="1"/>
  <c r="Y242" i="1"/>
  <c r="AA242" i="1" s="1"/>
  <c r="AC242" i="1" s="1"/>
  <c r="AE242" i="1" s="1"/>
  <c r="AG242" i="1" s="1"/>
  <c r="AI242" i="1" s="1"/>
  <c r="AK242" i="1" s="1"/>
  <c r="AM242" i="1" s="1"/>
  <c r="AO242" i="1" s="1"/>
  <c r="AQ242" i="1" s="1"/>
  <c r="Y243" i="1"/>
  <c r="AA243" i="1" s="1"/>
  <c r="AC243" i="1" s="1"/>
  <c r="AE243" i="1" s="1"/>
  <c r="AG243" i="1" s="1"/>
  <c r="AI243" i="1" s="1"/>
  <c r="AK243" i="1" s="1"/>
  <c r="AM243" i="1" s="1"/>
  <c r="AO243" i="1" s="1"/>
  <c r="AQ243" i="1" s="1"/>
  <c r="Y246" i="1"/>
  <c r="AA246" i="1" s="1"/>
  <c r="AC246" i="1" s="1"/>
  <c r="AE246" i="1" s="1"/>
  <c r="AG246" i="1" s="1"/>
  <c r="AI246" i="1" s="1"/>
  <c r="AK246" i="1" s="1"/>
  <c r="AM246" i="1" s="1"/>
  <c r="AO246" i="1" s="1"/>
  <c r="AQ246" i="1" s="1"/>
  <c r="Y247" i="1"/>
  <c r="AA247" i="1" s="1"/>
  <c r="AC247" i="1" s="1"/>
  <c r="AE247" i="1" s="1"/>
  <c r="AG247" i="1" s="1"/>
  <c r="AI247" i="1" s="1"/>
  <c r="AK247" i="1" s="1"/>
  <c r="AM247" i="1" s="1"/>
  <c r="AO247" i="1" s="1"/>
  <c r="AQ247" i="1" s="1"/>
  <c r="Y252" i="1"/>
  <c r="AA252" i="1" s="1"/>
  <c r="AC252" i="1" s="1"/>
  <c r="AE252" i="1" s="1"/>
  <c r="AG252" i="1" s="1"/>
  <c r="AI252" i="1" s="1"/>
  <c r="AK252" i="1" s="1"/>
  <c r="AM252" i="1" s="1"/>
  <c r="AO252" i="1" s="1"/>
  <c r="AQ252" i="1" s="1"/>
  <c r="Y253" i="1"/>
  <c r="AA253" i="1" s="1"/>
  <c r="AC253" i="1" s="1"/>
  <c r="AE253" i="1" s="1"/>
  <c r="AG253" i="1" s="1"/>
  <c r="AI253" i="1" s="1"/>
  <c r="AK253" i="1" s="1"/>
  <c r="AM253" i="1" s="1"/>
  <c r="AO253" i="1" s="1"/>
  <c r="AQ253" i="1" s="1"/>
  <c r="Y254" i="1"/>
  <c r="AA254" i="1" s="1"/>
  <c r="AC254" i="1" s="1"/>
  <c r="AE254" i="1" s="1"/>
  <c r="AG254" i="1" s="1"/>
  <c r="AI254" i="1" s="1"/>
  <c r="AK254" i="1" s="1"/>
  <c r="AM254" i="1" s="1"/>
  <c r="AO254" i="1" s="1"/>
  <c r="AQ254" i="1" s="1"/>
  <c r="Y255" i="1"/>
  <c r="AA255" i="1" s="1"/>
  <c r="AC255" i="1" s="1"/>
  <c r="AE255" i="1" s="1"/>
  <c r="AG255" i="1" s="1"/>
  <c r="AI255" i="1" s="1"/>
  <c r="AK255" i="1" s="1"/>
  <c r="AM255" i="1" s="1"/>
  <c r="AO255" i="1" s="1"/>
  <c r="AQ255" i="1" s="1"/>
  <c r="Y256" i="1"/>
  <c r="AA256" i="1" s="1"/>
  <c r="AC256" i="1" s="1"/>
  <c r="AE256" i="1" s="1"/>
  <c r="AG256" i="1" s="1"/>
  <c r="AI256" i="1" s="1"/>
  <c r="AK256" i="1" s="1"/>
  <c r="AM256" i="1" s="1"/>
  <c r="AO256" i="1" s="1"/>
  <c r="AQ256" i="1" s="1"/>
  <c r="Y259" i="1"/>
  <c r="AA259" i="1" s="1"/>
  <c r="AC259" i="1" s="1"/>
  <c r="AE259" i="1" s="1"/>
  <c r="AG259" i="1" s="1"/>
  <c r="AI259" i="1" s="1"/>
  <c r="AK259" i="1" s="1"/>
  <c r="AM259" i="1" s="1"/>
  <c r="AO259" i="1" s="1"/>
  <c r="AQ259" i="1" s="1"/>
  <c r="Y260" i="1"/>
  <c r="AA260" i="1" s="1"/>
  <c r="AC260" i="1" s="1"/>
  <c r="AE260" i="1" s="1"/>
  <c r="AG260" i="1" s="1"/>
  <c r="AI260" i="1" s="1"/>
  <c r="AK260" i="1" s="1"/>
  <c r="AM260" i="1" s="1"/>
  <c r="AO260" i="1" s="1"/>
  <c r="AQ260" i="1" s="1"/>
  <c r="Y261" i="1"/>
  <c r="AA261" i="1" s="1"/>
  <c r="AC261" i="1" s="1"/>
  <c r="AE261" i="1" s="1"/>
  <c r="AG261" i="1" s="1"/>
  <c r="AI261" i="1" s="1"/>
  <c r="AK261" i="1" s="1"/>
  <c r="AM261" i="1" s="1"/>
  <c r="AO261" i="1" s="1"/>
  <c r="AQ261" i="1" s="1"/>
  <c r="Y264" i="1"/>
  <c r="AA264" i="1" s="1"/>
  <c r="AC264" i="1" s="1"/>
  <c r="AE264" i="1" s="1"/>
  <c r="AG264" i="1" s="1"/>
  <c r="AI264" i="1" s="1"/>
  <c r="AK264" i="1" s="1"/>
  <c r="AM264" i="1" s="1"/>
  <c r="AO264" i="1" s="1"/>
  <c r="AQ264" i="1" s="1"/>
  <c r="Y265" i="1"/>
  <c r="AA265" i="1" s="1"/>
  <c r="AC265" i="1" s="1"/>
  <c r="AE265" i="1" s="1"/>
  <c r="AG265" i="1" s="1"/>
  <c r="AI265" i="1" s="1"/>
  <c r="AK265" i="1" s="1"/>
  <c r="AM265" i="1" s="1"/>
  <c r="AO265" i="1" s="1"/>
  <c r="AQ265" i="1" s="1"/>
  <c r="Y267" i="1"/>
  <c r="AA267" i="1" s="1"/>
  <c r="AC267" i="1" s="1"/>
  <c r="AE267" i="1" s="1"/>
  <c r="AG267" i="1" s="1"/>
  <c r="AI267" i="1" s="1"/>
  <c r="AK267" i="1" s="1"/>
  <c r="AM267" i="1" s="1"/>
  <c r="AO267" i="1" s="1"/>
  <c r="AQ267" i="1" s="1"/>
  <c r="Y289" i="1"/>
  <c r="AA289" i="1" s="1"/>
  <c r="AC289" i="1" s="1"/>
  <c r="AE289" i="1" s="1"/>
  <c r="AG289" i="1" s="1"/>
  <c r="AI289" i="1" s="1"/>
  <c r="AK289" i="1" s="1"/>
  <c r="AM289" i="1" s="1"/>
  <c r="AO289" i="1" s="1"/>
  <c r="AQ289" i="1" s="1"/>
  <c r="Y290" i="1"/>
  <c r="AA290" i="1" s="1"/>
  <c r="AC290" i="1" s="1"/>
  <c r="AE290" i="1" s="1"/>
  <c r="AG290" i="1" s="1"/>
  <c r="AI290" i="1" s="1"/>
  <c r="AK290" i="1" s="1"/>
  <c r="AM290" i="1" s="1"/>
  <c r="AO290" i="1" s="1"/>
  <c r="AQ290" i="1" s="1"/>
  <c r="F20" i="1"/>
  <c r="H20" i="1" s="1"/>
  <c r="J20" i="1" s="1"/>
  <c r="L20" i="1" s="1"/>
  <c r="N20" i="1" s="1"/>
  <c r="P20" i="1" s="1"/>
  <c r="R20" i="1" s="1"/>
  <c r="T20" i="1" s="1"/>
  <c r="V20" i="1" s="1"/>
  <c r="F21" i="1"/>
  <c r="H21" i="1" s="1"/>
  <c r="J21" i="1" s="1"/>
  <c r="L21" i="1" s="1"/>
  <c r="N21" i="1" s="1"/>
  <c r="P21" i="1" s="1"/>
  <c r="R21" i="1" s="1"/>
  <c r="T21" i="1" s="1"/>
  <c r="V21" i="1" s="1"/>
  <c r="F22" i="1"/>
  <c r="H22" i="1" s="1"/>
  <c r="J22" i="1" s="1"/>
  <c r="L22" i="1" s="1"/>
  <c r="N22" i="1" s="1"/>
  <c r="P22" i="1" s="1"/>
  <c r="R22" i="1" s="1"/>
  <c r="T22" i="1" s="1"/>
  <c r="V22" i="1" s="1"/>
  <c r="F23" i="1"/>
  <c r="H23" i="1" s="1"/>
  <c r="J23" i="1" s="1"/>
  <c r="L23" i="1" s="1"/>
  <c r="N23" i="1" s="1"/>
  <c r="P23" i="1" s="1"/>
  <c r="R23" i="1" s="1"/>
  <c r="T23" i="1" s="1"/>
  <c r="V23" i="1" s="1"/>
  <c r="F24" i="1"/>
  <c r="H24" i="1" s="1"/>
  <c r="J24" i="1" s="1"/>
  <c r="L24" i="1" s="1"/>
  <c r="N24" i="1" s="1"/>
  <c r="P24" i="1" s="1"/>
  <c r="R24" i="1" s="1"/>
  <c r="T24" i="1" s="1"/>
  <c r="V24" i="1" s="1"/>
  <c r="F27" i="1"/>
  <c r="H27" i="1" s="1"/>
  <c r="J27" i="1" s="1"/>
  <c r="L27" i="1" s="1"/>
  <c r="N27" i="1" s="1"/>
  <c r="P27" i="1" s="1"/>
  <c r="R27" i="1" s="1"/>
  <c r="T27" i="1" s="1"/>
  <c r="V27" i="1" s="1"/>
  <c r="F29" i="1"/>
  <c r="H29" i="1" s="1"/>
  <c r="J29" i="1" s="1"/>
  <c r="L29" i="1" s="1"/>
  <c r="N29" i="1" s="1"/>
  <c r="P29" i="1" s="1"/>
  <c r="R29" i="1" s="1"/>
  <c r="T29" i="1" s="1"/>
  <c r="V29" i="1" s="1"/>
  <c r="F32" i="1"/>
  <c r="H32" i="1" s="1"/>
  <c r="J32" i="1" s="1"/>
  <c r="L32" i="1" s="1"/>
  <c r="N32" i="1" s="1"/>
  <c r="P32" i="1" s="1"/>
  <c r="R32" i="1" s="1"/>
  <c r="T32" i="1" s="1"/>
  <c r="V32" i="1" s="1"/>
  <c r="F33" i="1"/>
  <c r="H33" i="1" s="1"/>
  <c r="J33" i="1" s="1"/>
  <c r="L33" i="1" s="1"/>
  <c r="N33" i="1" s="1"/>
  <c r="P33" i="1" s="1"/>
  <c r="R33" i="1" s="1"/>
  <c r="T33" i="1" s="1"/>
  <c r="V33" i="1" s="1"/>
  <c r="F34" i="1"/>
  <c r="H34" i="1" s="1"/>
  <c r="J34" i="1" s="1"/>
  <c r="L34" i="1" s="1"/>
  <c r="N34" i="1" s="1"/>
  <c r="P34" i="1" s="1"/>
  <c r="R34" i="1" s="1"/>
  <c r="T34" i="1" s="1"/>
  <c r="V34" i="1" s="1"/>
  <c r="F39" i="1"/>
  <c r="H39" i="1" s="1"/>
  <c r="J39" i="1" s="1"/>
  <c r="L39" i="1" s="1"/>
  <c r="N39" i="1" s="1"/>
  <c r="P39" i="1" s="1"/>
  <c r="R39" i="1" s="1"/>
  <c r="T39" i="1" s="1"/>
  <c r="V39" i="1" s="1"/>
  <c r="F43" i="1"/>
  <c r="H43" i="1" s="1"/>
  <c r="J43" i="1" s="1"/>
  <c r="L43" i="1" s="1"/>
  <c r="N43" i="1" s="1"/>
  <c r="P43" i="1" s="1"/>
  <c r="R43" i="1" s="1"/>
  <c r="T43" i="1" s="1"/>
  <c r="V43" i="1" s="1"/>
  <c r="F46" i="1"/>
  <c r="H46" i="1" s="1"/>
  <c r="J46" i="1" s="1"/>
  <c r="L46" i="1" s="1"/>
  <c r="N46" i="1" s="1"/>
  <c r="P46" i="1" s="1"/>
  <c r="R46" i="1" s="1"/>
  <c r="T46" i="1" s="1"/>
  <c r="V46" i="1" s="1"/>
  <c r="F47" i="1"/>
  <c r="H47" i="1" s="1"/>
  <c r="J47" i="1" s="1"/>
  <c r="L47" i="1" s="1"/>
  <c r="N47" i="1" s="1"/>
  <c r="P47" i="1" s="1"/>
  <c r="R47" i="1" s="1"/>
  <c r="T47" i="1" s="1"/>
  <c r="V47" i="1" s="1"/>
  <c r="F48" i="1"/>
  <c r="H48" i="1" s="1"/>
  <c r="J48" i="1" s="1"/>
  <c r="L48" i="1" s="1"/>
  <c r="N48" i="1" s="1"/>
  <c r="P48" i="1" s="1"/>
  <c r="R48" i="1" s="1"/>
  <c r="T48" i="1" s="1"/>
  <c r="V48" i="1" s="1"/>
  <c r="F51" i="1"/>
  <c r="H51" i="1" s="1"/>
  <c r="J51" i="1" s="1"/>
  <c r="L51" i="1" s="1"/>
  <c r="N51" i="1" s="1"/>
  <c r="P51" i="1" s="1"/>
  <c r="R51" i="1" s="1"/>
  <c r="T51" i="1" s="1"/>
  <c r="V51" i="1" s="1"/>
  <c r="F52" i="1"/>
  <c r="H52" i="1" s="1"/>
  <c r="J52" i="1" s="1"/>
  <c r="L52" i="1" s="1"/>
  <c r="N52" i="1" s="1"/>
  <c r="P52" i="1" s="1"/>
  <c r="R52" i="1" s="1"/>
  <c r="T52" i="1" s="1"/>
  <c r="V52" i="1" s="1"/>
  <c r="F53" i="1"/>
  <c r="H53" i="1" s="1"/>
  <c r="J53" i="1" s="1"/>
  <c r="L53" i="1" s="1"/>
  <c r="N53" i="1" s="1"/>
  <c r="P53" i="1" s="1"/>
  <c r="R53" i="1" s="1"/>
  <c r="T53" i="1" s="1"/>
  <c r="V53" i="1" s="1"/>
  <c r="F56" i="1"/>
  <c r="H56" i="1" s="1"/>
  <c r="J56" i="1" s="1"/>
  <c r="L56" i="1" s="1"/>
  <c r="N56" i="1" s="1"/>
  <c r="P56" i="1" s="1"/>
  <c r="R56" i="1" s="1"/>
  <c r="T56" i="1" s="1"/>
  <c r="V56" i="1" s="1"/>
  <c r="F57" i="1"/>
  <c r="H57" i="1" s="1"/>
  <c r="J57" i="1" s="1"/>
  <c r="L57" i="1" s="1"/>
  <c r="N57" i="1" s="1"/>
  <c r="P57" i="1" s="1"/>
  <c r="R57" i="1" s="1"/>
  <c r="T57" i="1" s="1"/>
  <c r="V57" i="1" s="1"/>
  <c r="F58" i="1"/>
  <c r="H58" i="1" s="1"/>
  <c r="J58" i="1" s="1"/>
  <c r="L58" i="1" s="1"/>
  <c r="N58" i="1" s="1"/>
  <c r="P58" i="1" s="1"/>
  <c r="R58" i="1" s="1"/>
  <c r="T58" i="1" s="1"/>
  <c r="V58" i="1" s="1"/>
  <c r="F61" i="1"/>
  <c r="H61" i="1" s="1"/>
  <c r="J61" i="1" s="1"/>
  <c r="L61" i="1" s="1"/>
  <c r="N61" i="1" s="1"/>
  <c r="P61" i="1" s="1"/>
  <c r="R61" i="1" s="1"/>
  <c r="T61" i="1" s="1"/>
  <c r="V61" i="1" s="1"/>
  <c r="F62" i="1"/>
  <c r="H62" i="1" s="1"/>
  <c r="J62" i="1" s="1"/>
  <c r="L62" i="1" s="1"/>
  <c r="N62" i="1" s="1"/>
  <c r="P62" i="1" s="1"/>
  <c r="R62" i="1" s="1"/>
  <c r="T62" i="1" s="1"/>
  <c r="V62" i="1" s="1"/>
  <c r="F66" i="1"/>
  <c r="H66" i="1" s="1"/>
  <c r="J66" i="1" s="1"/>
  <c r="L66" i="1" s="1"/>
  <c r="N66" i="1" s="1"/>
  <c r="P66" i="1" s="1"/>
  <c r="R66" i="1" s="1"/>
  <c r="T66" i="1" s="1"/>
  <c r="V66" i="1" s="1"/>
  <c r="F67" i="1"/>
  <c r="H67" i="1" s="1"/>
  <c r="J67" i="1" s="1"/>
  <c r="L67" i="1" s="1"/>
  <c r="N67" i="1" s="1"/>
  <c r="P67" i="1" s="1"/>
  <c r="R67" i="1" s="1"/>
  <c r="T67" i="1" s="1"/>
  <c r="V67" i="1" s="1"/>
  <c r="F70" i="1"/>
  <c r="H70" i="1" s="1"/>
  <c r="J70" i="1" s="1"/>
  <c r="L70" i="1" s="1"/>
  <c r="N70" i="1" s="1"/>
  <c r="P70" i="1" s="1"/>
  <c r="R70" i="1" s="1"/>
  <c r="T70" i="1" s="1"/>
  <c r="V70" i="1" s="1"/>
  <c r="F71" i="1"/>
  <c r="H71" i="1" s="1"/>
  <c r="J71" i="1" s="1"/>
  <c r="L71" i="1" s="1"/>
  <c r="N71" i="1" s="1"/>
  <c r="P71" i="1" s="1"/>
  <c r="R71" i="1" s="1"/>
  <c r="T71" i="1" s="1"/>
  <c r="V71" i="1" s="1"/>
  <c r="F72" i="1"/>
  <c r="H72" i="1" s="1"/>
  <c r="J72" i="1" s="1"/>
  <c r="L72" i="1" s="1"/>
  <c r="N72" i="1" s="1"/>
  <c r="P72" i="1" s="1"/>
  <c r="R72" i="1" s="1"/>
  <c r="T72" i="1" s="1"/>
  <c r="V72" i="1" s="1"/>
  <c r="F73" i="1"/>
  <c r="H73" i="1" s="1"/>
  <c r="J73" i="1" s="1"/>
  <c r="L73" i="1" s="1"/>
  <c r="N73" i="1" s="1"/>
  <c r="P73" i="1" s="1"/>
  <c r="R73" i="1" s="1"/>
  <c r="T73" i="1" s="1"/>
  <c r="V73" i="1" s="1"/>
  <c r="F74" i="1"/>
  <c r="H74" i="1" s="1"/>
  <c r="J74" i="1" s="1"/>
  <c r="L74" i="1" s="1"/>
  <c r="N74" i="1" s="1"/>
  <c r="P74" i="1" s="1"/>
  <c r="R74" i="1" s="1"/>
  <c r="T74" i="1" s="1"/>
  <c r="V74" i="1" s="1"/>
  <c r="F75" i="1"/>
  <c r="H75" i="1" s="1"/>
  <c r="J75" i="1" s="1"/>
  <c r="L75" i="1" s="1"/>
  <c r="N75" i="1" s="1"/>
  <c r="P75" i="1" s="1"/>
  <c r="R75" i="1" s="1"/>
  <c r="T75" i="1" s="1"/>
  <c r="V75" i="1" s="1"/>
  <c r="F76" i="1"/>
  <c r="H76" i="1" s="1"/>
  <c r="J76" i="1" s="1"/>
  <c r="L76" i="1" s="1"/>
  <c r="N76" i="1" s="1"/>
  <c r="P76" i="1" s="1"/>
  <c r="R76" i="1" s="1"/>
  <c r="T76" i="1" s="1"/>
  <c r="V76" i="1" s="1"/>
  <c r="F77" i="1"/>
  <c r="H77" i="1" s="1"/>
  <c r="J77" i="1" s="1"/>
  <c r="L77" i="1" s="1"/>
  <c r="N77" i="1" s="1"/>
  <c r="P77" i="1" s="1"/>
  <c r="R77" i="1" s="1"/>
  <c r="T77" i="1" s="1"/>
  <c r="V77" i="1" s="1"/>
  <c r="F78" i="1"/>
  <c r="H78" i="1" s="1"/>
  <c r="J78" i="1" s="1"/>
  <c r="L78" i="1" s="1"/>
  <c r="N78" i="1" s="1"/>
  <c r="P78" i="1" s="1"/>
  <c r="R78" i="1" s="1"/>
  <c r="T78" i="1" s="1"/>
  <c r="V78" i="1" s="1"/>
  <c r="F79" i="1"/>
  <c r="H79" i="1" s="1"/>
  <c r="J79" i="1" s="1"/>
  <c r="L79" i="1" s="1"/>
  <c r="N79" i="1" s="1"/>
  <c r="P79" i="1" s="1"/>
  <c r="R79" i="1" s="1"/>
  <c r="T79" i="1" s="1"/>
  <c r="V79" i="1" s="1"/>
  <c r="F104" i="1"/>
  <c r="H104" i="1" s="1"/>
  <c r="J104" i="1" s="1"/>
  <c r="L104" i="1" s="1"/>
  <c r="N104" i="1" s="1"/>
  <c r="P104" i="1" s="1"/>
  <c r="R104" i="1" s="1"/>
  <c r="T104" i="1" s="1"/>
  <c r="V104" i="1" s="1"/>
  <c r="F105" i="1"/>
  <c r="H105" i="1" s="1"/>
  <c r="J105" i="1" s="1"/>
  <c r="L105" i="1" s="1"/>
  <c r="N105" i="1" s="1"/>
  <c r="P105" i="1" s="1"/>
  <c r="R105" i="1" s="1"/>
  <c r="T105" i="1" s="1"/>
  <c r="V105" i="1" s="1"/>
  <c r="F106" i="1"/>
  <c r="H106" i="1" s="1"/>
  <c r="J106" i="1" s="1"/>
  <c r="L106" i="1" s="1"/>
  <c r="N106" i="1" s="1"/>
  <c r="P106" i="1" s="1"/>
  <c r="R106" i="1" s="1"/>
  <c r="T106" i="1" s="1"/>
  <c r="V106" i="1" s="1"/>
  <c r="F111" i="1"/>
  <c r="H111" i="1" s="1"/>
  <c r="J111" i="1" s="1"/>
  <c r="L111" i="1" s="1"/>
  <c r="N111" i="1" s="1"/>
  <c r="P111" i="1" s="1"/>
  <c r="R111" i="1" s="1"/>
  <c r="T111" i="1" s="1"/>
  <c r="V111" i="1" s="1"/>
  <c r="F112" i="1"/>
  <c r="H112" i="1" s="1"/>
  <c r="J112" i="1" s="1"/>
  <c r="L112" i="1" s="1"/>
  <c r="N112" i="1" s="1"/>
  <c r="P112" i="1" s="1"/>
  <c r="R112" i="1" s="1"/>
  <c r="T112" i="1" s="1"/>
  <c r="V112" i="1" s="1"/>
  <c r="F114" i="1"/>
  <c r="H114" i="1" s="1"/>
  <c r="J114" i="1" s="1"/>
  <c r="L114" i="1" s="1"/>
  <c r="N114" i="1" s="1"/>
  <c r="P114" i="1" s="1"/>
  <c r="R114" i="1" s="1"/>
  <c r="T114" i="1" s="1"/>
  <c r="V114" i="1" s="1"/>
  <c r="F115" i="1"/>
  <c r="H115" i="1" s="1"/>
  <c r="J115" i="1" s="1"/>
  <c r="L115" i="1" s="1"/>
  <c r="N115" i="1" s="1"/>
  <c r="P115" i="1" s="1"/>
  <c r="R115" i="1" s="1"/>
  <c r="T115" i="1" s="1"/>
  <c r="V115" i="1" s="1"/>
  <c r="F116" i="1"/>
  <c r="H116" i="1" s="1"/>
  <c r="J116" i="1" s="1"/>
  <c r="L116" i="1" s="1"/>
  <c r="N116" i="1" s="1"/>
  <c r="P116" i="1" s="1"/>
  <c r="R116" i="1" s="1"/>
  <c r="T116" i="1" s="1"/>
  <c r="V116" i="1" s="1"/>
  <c r="F117" i="1"/>
  <c r="H117" i="1" s="1"/>
  <c r="J117" i="1" s="1"/>
  <c r="L117" i="1" s="1"/>
  <c r="N117" i="1" s="1"/>
  <c r="P117" i="1" s="1"/>
  <c r="R117" i="1" s="1"/>
  <c r="T117" i="1" s="1"/>
  <c r="V117" i="1" s="1"/>
  <c r="F120" i="1"/>
  <c r="H120" i="1" s="1"/>
  <c r="J120" i="1" s="1"/>
  <c r="L120" i="1" s="1"/>
  <c r="N120" i="1" s="1"/>
  <c r="P120" i="1" s="1"/>
  <c r="R120" i="1" s="1"/>
  <c r="T120" i="1" s="1"/>
  <c r="V120" i="1" s="1"/>
  <c r="F121" i="1"/>
  <c r="H121" i="1" s="1"/>
  <c r="J121" i="1" s="1"/>
  <c r="L121" i="1" s="1"/>
  <c r="N121" i="1" s="1"/>
  <c r="P121" i="1" s="1"/>
  <c r="R121" i="1" s="1"/>
  <c r="T121" i="1" s="1"/>
  <c r="V121" i="1" s="1"/>
  <c r="F122" i="1"/>
  <c r="H122" i="1" s="1"/>
  <c r="J122" i="1" s="1"/>
  <c r="L122" i="1" s="1"/>
  <c r="N122" i="1" s="1"/>
  <c r="P122" i="1" s="1"/>
  <c r="R122" i="1" s="1"/>
  <c r="T122" i="1" s="1"/>
  <c r="V122" i="1" s="1"/>
  <c r="F125" i="1"/>
  <c r="H125" i="1" s="1"/>
  <c r="J125" i="1" s="1"/>
  <c r="L125" i="1" s="1"/>
  <c r="N125" i="1" s="1"/>
  <c r="P125" i="1" s="1"/>
  <c r="R125" i="1" s="1"/>
  <c r="T125" i="1" s="1"/>
  <c r="V125" i="1" s="1"/>
  <c r="F128" i="1"/>
  <c r="H128" i="1" s="1"/>
  <c r="J128" i="1" s="1"/>
  <c r="L128" i="1" s="1"/>
  <c r="N128" i="1" s="1"/>
  <c r="P128" i="1" s="1"/>
  <c r="R128" i="1" s="1"/>
  <c r="T128" i="1" s="1"/>
  <c r="V128" i="1" s="1"/>
  <c r="F129" i="1"/>
  <c r="H129" i="1" s="1"/>
  <c r="J129" i="1" s="1"/>
  <c r="L129" i="1" s="1"/>
  <c r="N129" i="1" s="1"/>
  <c r="P129" i="1" s="1"/>
  <c r="R129" i="1" s="1"/>
  <c r="T129" i="1" s="1"/>
  <c r="V129" i="1" s="1"/>
  <c r="F143" i="1"/>
  <c r="H143" i="1" s="1"/>
  <c r="J143" i="1" s="1"/>
  <c r="L143" i="1" s="1"/>
  <c r="N143" i="1" s="1"/>
  <c r="P143" i="1" s="1"/>
  <c r="R143" i="1" s="1"/>
  <c r="T143" i="1" s="1"/>
  <c r="V143" i="1" s="1"/>
  <c r="F144" i="1"/>
  <c r="H144" i="1" s="1"/>
  <c r="J144" i="1" s="1"/>
  <c r="L144" i="1" s="1"/>
  <c r="N144" i="1" s="1"/>
  <c r="P144" i="1" s="1"/>
  <c r="R144" i="1" s="1"/>
  <c r="T144" i="1" s="1"/>
  <c r="V144" i="1" s="1"/>
  <c r="F145" i="1"/>
  <c r="H145" i="1" s="1"/>
  <c r="J145" i="1" s="1"/>
  <c r="L145" i="1" s="1"/>
  <c r="N145" i="1" s="1"/>
  <c r="P145" i="1" s="1"/>
  <c r="R145" i="1" s="1"/>
  <c r="T145" i="1" s="1"/>
  <c r="V145" i="1" s="1"/>
  <c r="F148" i="1"/>
  <c r="H148" i="1" s="1"/>
  <c r="J148" i="1" s="1"/>
  <c r="L148" i="1" s="1"/>
  <c r="N148" i="1" s="1"/>
  <c r="P148" i="1" s="1"/>
  <c r="R148" i="1" s="1"/>
  <c r="T148" i="1" s="1"/>
  <c r="V148" i="1" s="1"/>
  <c r="F149" i="1"/>
  <c r="H149" i="1" s="1"/>
  <c r="J149" i="1" s="1"/>
  <c r="L149" i="1" s="1"/>
  <c r="N149" i="1" s="1"/>
  <c r="P149" i="1" s="1"/>
  <c r="R149" i="1" s="1"/>
  <c r="T149" i="1" s="1"/>
  <c r="V149" i="1" s="1"/>
  <c r="F150" i="1"/>
  <c r="H150" i="1" s="1"/>
  <c r="J150" i="1" s="1"/>
  <c r="L150" i="1" s="1"/>
  <c r="N150" i="1" s="1"/>
  <c r="P150" i="1" s="1"/>
  <c r="R150" i="1" s="1"/>
  <c r="T150" i="1" s="1"/>
  <c r="V150" i="1" s="1"/>
  <c r="F151" i="1"/>
  <c r="H151" i="1" s="1"/>
  <c r="J151" i="1" s="1"/>
  <c r="L151" i="1" s="1"/>
  <c r="N151" i="1" s="1"/>
  <c r="P151" i="1" s="1"/>
  <c r="R151" i="1" s="1"/>
  <c r="T151" i="1" s="1"/>
  <c r="V151" i="1" s="1"/>
  <c r="F152" i="1"/>
  <c r="H152" i="1" s="1"/>
  <c r="J152" i="1" s="1"/>
  <c r="L152" i="1" s="1"/>
  <c r="N152" i="1" s="1"/>
  <c r="P152" i="1" s="1"/>
  <c r="R152" i="1" s="1"/>
  <c r="T152" i="1" s="1"/>
  <c r="V152" i="1" s="1"/>
  <c r="F155" i="1"/>
  <c r="H155" i="1" s="1"/>
  <c r="J155" i="1" s="1"/>
  <c r="L155" i="1" s="1"/>
  <c r="N155" i="1" s="1"/>
  <c r="P155" i="1" s="1"/>
  <c r="R155" i="1" s="1"/>
  <c r="T155" i="1" s="1"/>
  <c r="V155" i="1" s="1"/>
  <c r="F156" i="1"/>
  <c r="H156" i="1" s="1"/>
  <c r="J156" i="1" s="1"/>
  <c r="L156" i="1" s="1"/>
  <c r="N156" i="1" s="1"/>
  <c r="P156" i="1" s="1"/>
  <c r="R156" i="1" s="1"/>
  <c r="T156" i="1" s="1"/>
  <c r="V156" i="1" s="1"/>
  <c r="F157" i="1"/>
  <c r="H157" i="1" s="1"/>
  <c r="J157" i="1" s="1"/>
  <c r="L157" i="1" s="1"/>
  <c r="N157" i="1" s="1"/>
  <c r="P157" i="1" s="1"/>
  <c r="R157" i="1" s="1"/>
  <c r="T157" i="1" s="1"/>
  <c r="V157" i="1" s="1"/>
  <c r="F158" i="1"/>
  <c r="H158" i="1" s="1"/>
  <c r="J158" i="1" s="1"/>
  <c r="L158" i="1" s="1"/>
  <c r="N158" i="1" s="1"/>
  <c r="P158" i="1" s="1"/>
  <c r="R158" i="1" s="1"/>
  <c r="T158" i="1" s="1"/>
  <c r="V158" i="1" s="1"/>
  <c r="F171" i="1"/>
  <c r="H171" i="1" s="1"/>
  <c r="J171" i="1" s="1"/>
  <c r="L171" i="1" s="1"/>
  <c r="N171" i="1" s="1"/>
  <c r="P171" i="1" s="1"/>
  <c r="R171" i="1" s="1"/>
  <c r="T171" i="1" s="1"/>
  <c r="V171" i="1" s="1"/>
  <c r="F172" i="1"/>
  <c r="H172" i="1" s="1"/>
  <c r="J172" i="1" s="1"/>
  <c r="L172" i="1" s="1"/>
  <c r="N172" i="1" s="1"/>
  <c r="P172" i="1" s="1"/>
  <c r="R172" i="1" s="1"/>
  <c r="T172" i="1" s="1"/>
  <c r="V172" i="1" s="1"/>
  <c r="F175" i="1"/>
  <c r="H175" i="1" s="1"/>
  <c r="J175" i="1" s="1"/>
  <c r="L175" i="1" s="1"/>
  <c r="N175" i="1" s="1"/>
  <c r="P175" i="1" s="1"/>
  <c r="R175" i="1" s="1"/>
  <c r="T175" i="1" s="1"/>
  <c r="V175" i="1" s="1"/>
  <c r="F176" i="1"/>
  <c r="H176" i="1" s="1"/>
  <c r="J176" i="1" s="1"/>
  <c r="L176" i="1" s="1"/>
  <c r="N176" i="1" s="1"/>
  <c r="P176" i="1" s="1"/>
  <c r="R176" i="1" s="1"/>
  <c r="T176" i="1" s="1"/>
  <c r="V176" i="1" s="1"/>
  <c r="F179" i="1"/>
  <c r="H179" i="1" s="1"/>
  <c r="J179" i="1" s="1"/>
  <c r="L179" i="1" s="1"/>
  <c r="N179" i="1" s="1"/>
  <c r="P179" i="1" s="1"/>
  <c r="R179" i="1" s="1"/>
  <c r="T179" i="1" s="1"/>
  <c r="V179" i="1" s="1"/>
  <c r="F180" i="1"/>
  <c r="H180" i="1" s="1"/>
  <c r="J180" i="1" s="1"/>
  <c r="L180" i="1" s="1"/>
  <c r="N180" i="1" s="1"/>
  <c r="P180" i="1" s="1"/>
  <c r="R180" i="1" s="1"/>
  <c r="T180" i="1" s="1"/>
  <c r="V180" i="1" s="1"/>
  <c r="F183" i="1"/>
  <c r="H183" i="1" s="1"/>
  <c r="J183" i="1" s="1"/>
  <c r="L183" i="1" s="1"/>
  <c r="N183" i="1" s="1"/>
  <c r="P183" i="1" s="1"/>
  <c r="R183" i="1" s="1"/>
  <c r="T183" i="1" s="1"/>
  <c r="V183" i="1" s="1"/>
  <c r="F184" i="1"/>
  <c r="H184" i="1" s="1"/>
  <c r="J184" i="1" s="1"/>
  <c r="L184" i="1" s="1"/>
  <c r="N184" i="1" s="1"/>
  <c r="P184" i="1" s="1"/>
  <c r="R184" i="1" s="1"/>
  <c r="T184" i="1" s="1"/>
  <c r="V184" i="1" s="1"/>
  <c r="F187" i="1"/>
  <c r="H187" i="1" s="1"/>
  <c r="J187" i="1" s="1"/>
  <c r="L187" i="1" s="1"/>
  <c r="N187" i="1" s="1"/>
  <c r="P187" i="1" s="1"/>
  <c r="R187" i="1" s="1"/>
  <c r="T187" i="1" s="1"/>
  <c r="V187" i="1" s="1"/>
  <c r="F188" i="1"/>
  <c r="H188" i="1" s="1"/>
  <c r="J188" i="1" s="1"/>
  <c r="L188" i="1" s="1"/>
  <c r="N188" i="1" s="1"/>
  <c r="P188" i="1" s="1"/>
  <c r="R188" i="1" s="1"/>
  <c r="T188" i="1" s="1"/>
  <c r="V188" i="1" s="1"/>
  <c r="F191" i="1"/>
  <c r="H191" i="1" s="1"/>
  <c r="J191" i="1" s="1"/>
  <c r="L191" i="1" s="1"/>
  <c r="N191" i="1" s="1"/>
  <c r="P191" i="1" s="1"/>
  <c r="R191" i="1" s="1"/>
  <c r="T191" i="1" s="1"/>
  <c r="V191" i="1" s="1"/>
  <c r="F192" i="1"/>
  <c r="H192" i="1" s="1"/>
  <c r="J192" i="1" s="1"/>
  <c r="L192" i="1" s="1"/>
  <c r="N192" i="1" s="1"/>
  <c r="P192" i="1" s="1"/>
  <c r="R192" i="1" s="1"/>
  <c r="T192" i="1" s="1"/>
  <c r="V192" i="1" s="1"/>
  <c r="F195" i="1"/>
  <c r="H195" i="1" s="1"/>
  <c r="J195" i="1" s="1"/>
  <c r="L195" i="1" s="1"/>
  <c r="N195" i="1" s="1"/>
  <c r="P195" i="1" s="1"/>
  <c r="R195" i="1" s="1"/>
  <c r="T195" i="1" s="1"/>
  <c r="V195" i="1" s="1"/>
  <c r="F196" i="1"/>
  <c r="H196" i="1" s="1"/>
  <c r="J196" i="1" s="1"/>
  <c r="L196" i="1" s="1"/>
  <c r="N196" i="1" s="1"/>
  <c r="P196" i="1" s="1"/>
  <c r="R196" i="1" s="1"/>
  <c r="T196" i="1" s="1"/>
  <c r="V196" i="1" s="1"/>
  <c r="F199" i="1"/>
  <c r="H199" i="1" s="1"/>
  <c r="J199" i="1" s="1"/>
  <c r="L199" i="1" s="1"/>
  <c r="N199" i="1" s="1"/>
  <c r="P199" i="1" s="1"/>
  <c r="R199" i="1" s="1"/>
  <c r="T199" i="1" s="1"/>
  <c r="V199" i="1" s="1"/>
  <c r="F200" i="1"/>
  <c r="H200" i="1" s="1"/>
  <c r="J200" i="1" s="1"/>
  <c r="L200" i="1" s="1"/>
  <c r="N200" i="1" s="1"/>
  <c r="P200" i="1" s="1"/>
  <c r="R200" i="1" s="1"/>
  <c r="T200" i="1" s="1"/>
  <c r="V200" i="1" s="1"/>
  <c r="F203" i="1"/>
  <c r="H203" i="1" s="1"/>
  <c r="J203" i="1" s="1"/>
  <c r="L203" i="1" s="1"/>
  <c r="N203" i="1" s="1"/>
  <c r="P203" i="1" s="1"/>
  <c r="R203" i="1" s="1"/>
  <c r="T203" i="1" s="1"/>
  <c r="V203" i="1" s="1"/>
  <c r="F204" i="1"/>
  <c r="H204" i="1" s="1"/>
  <c r="J204" i="1" s="1"/>
  <c r="L204" i="1" s="1"/>
  <c r="N204" i="1" s="1"/>
  <c r="P204" i="1" s="1"/>
  <c r="R204" i="1" s="1"/>
  <c r="T204" i="1" s="1"/>
  <c r="V204" i="1" s="1"/>
  <c r="F205" i="1"/>
  <c r="H205" i="1" s="1"/>
  <c r="J205" i="1" s="1"/>
  <c r="L205" i="1" s="1"/>
  <c r="N205" i="1" s="1"/>
  <c r="P205" i="1" s="1"/>
  <c r="R205" i="1" s="1"/>
  <c r="T205" i="1" s="1"/>
  <c r="V205" i="1" s="1"/>
  <c r="F206" i="1"/>
  <c r="H206" i="1" s="1"/>
  <c r="J206" i="1" s="1"/>
  <c r="L206" i="1" s="1"/>
  <c r="N206" i="1" s="1"/>
  <c r="P206" i="1" s="1"/>
  <c r="R206" i="1" s="1"/>
  <c r="T206" i="1" s="1"/>
  <c r="V206" i="1" s="1"/>
  <c r="F209" i="1"/>
  <c r="H209" i="1" s="1"/>
  <c r="J209" i="1" s="1"/>
  <c r="L209" i="1" s="1"/>
  <c r="N209" i="1" s="1"/>
  <c r="P209" i="1" s="1"/>
  <c r="R209" i="1" s="1"/>
  <c r="T209" i="1" s="1"/>
  <c r="V209" i="1" s="1"/>
  <c r="F210" i="1"/>
  <c r="H210" i="1" s="1"/>
  <c r="J210" i="1" s="1"/>
  <c r="L210" i="1" s="1"/>
  <c r="N210" i="1" s="1"/>
  <c r="P210" i="1" s="1"/>
  <c r="R210" i="1" s="1"/>
  <c r="T210" i="1" s="1"/>
  <c r="V210" i="1" s="1"/>
  <c r="F213" i="1"/>
  <c r="H213" i="1" s="1"/>
  <c r="J213" i="1" s="1"/>
  <c r="L213" i="1" s="1"/>
  <c r="N213" i="1" s="1"/>
  <c r="P213" i="1" s="1"/>
  <c r="R213" i="1" s="1"/>
  <c r="T213" i="1" s="1"/>
  <c r="V213" i="1" s="1"/>
  <c r="F214" i="1"/>
  <c r="H214" i="1" s="1"/>
  <c r="J214" i="1" s="1"/>
  <c r="L214" i="1" s="1"/>
  <c r="N214" i="1" s="1"/>
  <c r="P214" i="1" s="1"/>
  <c r="R214" i="1" s="1"/>
  <c r="T214" i="1" s="1"/>
  <c r="V214" i="1" s="1"/>
  <c r="F217" i="1"/>
  <c r="H217" i="1" s="1"/>
  <c r="J217" i="1" s="1"/>
  <c r="L217" i="1" s="1"/>
  <c r="N217" i="1" s="1"/>
  <c r="P217" i="1" s="1"/>
  <c r="R217" i="1" s="1"/>
  <c r="T217" i="1" s="1"/>
  <c r="V217" i="1" s="1"/>
  <c r="F218" i="1"/>
  <c r="H218" i="1" s="1"/>
  <c r="J218" i="1" s="1"/>
  <c r="L218" i="1" s="1"/>
  <c r="N218" i="1" s="1"/>
  <c r="P218" i="1" s="1"/>
  <c r="R218" i="1" s="1"/>
  <c r="T218" i="1" s="1"/>
  <c r="V218" i="1" s="1"/>
  <c r="F237" i="1"/>
  <c r="H237" i="1" s="1"/>
  <c r="J237" i="1" s="1"/>
  <c r="L237" i="1" s="1"/>
  <c r="N237" i="1" s="1"/>
  <c r="P237" i="1" s="1"/>
  <c r="R237" i="1" s="1"/>
  <c r="T237" i="1" s="1"/>
  <c r="V237" i="1" s="1"/>
  <c r="F242" i="1"/>
  <c r="H242" i="1" s="1"/>
  <c r="J242" i="1" s="1"/>
  <c r="L242" i="1" s="1"/>
  <c r="N242" i="1" s="1"/>
  <c r="P242" i="1" s="1"/>
  <c r="R242" i="1" s="1"/>
  <c r="T242" i="1" s="1"/>
  <c r="V242" i="1" s="1"/>
  <c r="F243" i="1"/>
  <c r="H243" i="1" s="1"/>
  <c r="J243" i="1" s="1"/>
  <c r="L243" i="1" s="1"/>
  <c r="N243" i="1" s="1"/>
  <c r="P243" i="1" s="1"/>
  <c r="R243" i="1" s="1"/>
  <c r="T243" i="1" s="1"/>
  <c r="V243" i="1" s="1"/>
  <c r="F246" i="1"/>
  <c r="H246" i="1" s="1"/>
  <c r="J246" i="1" s="1"/>
  <c r="L246" i="1" s="1"/>
  <c r="N246" i="1" s="1"/>
  <c r="P246" i="1" s="1"/>
  <c r="R246" i="1" s="1"/>
  <c r="T246" i="1" s="1"/>
  <c r="V246" i="1" s="1"/>
  <c r="F247" i="1"/>
  <c r="H247" i="1" s="1"/>
  <c r="J247" i="1" s="1"/>
  <c r="L247" i="1" s="1"/>
  <c r="N247" i="1" s="1"/>
  <c r="P247" i="1" s="1"/>
  <c r="R247" i="1" s="1"/>
  <c r="T247" i="1" s="1"/>
  <c r="V247" i="1" s="1"/>
  <c r="F252" i="1"/>
  <c r="H252" i="1" s="1"/>
  <c r="J252" i="1" s="1"/>
  <c r="L252" i="1" s="1"/>
  <c r="N252" i="1" s="1"/>
  <c r="P252" i="1" s="1"/>
  <c r="R252" i="1" s="1"/>
  <c r="T252" i="1" s="1"/>
  <c r="V252" i="1" s="1"/>
  <c r="F253" i="1"/>
  <c r="H253" i="1" s="1"/>
  <c r="J253" i="1" s="1"/>
  <c r="L253" i="1" s="1"/>
  <c r="N253" i="1" s="1"/>
  <c r="P253" i="1" s="1"/>
  <c r="R253" i="1" s="1"/>
  <c r="T253" i="1" s="1"/>
  <c r="V253" i="1" s="1"/>
  <c r="F254" i="1"/>
  <c r="H254" i="1" s="1"/>
  <c r="J254" i="1" s="1"/>
  <c r="L254" i="1" s="1"/>
  <c r="N254" i="1" s="1"/>
  <c r="P254" i="1" s="1"/>
  <c r="R254" i="1" s="1"/>
  <c r="T254" i="1" s="1"/>
  <c r="V254" i="1" s="1"/>
  <c r="F255" i="1"/>
  <c r="H255" i="1" s="1"/>
  <c r="J255" i="1" s="1"/>
  <c r="L255" i="1" s="1"/>
  <c r="N255" i="1" s="1"/>
  <c r="P255" i="1" s="1"/>
  <c r="R255" i="1" s="1"/>
  <c r="T255" i="1" s="1"/>
  <c r="V255" i="1" s="1"/>
  <c r="F256" i="1"/>
  <c r="H256" i="1" s="1"/>
  <c r="J256" i="1" s="1"/>
  <c r="L256" i="1" s="1"/>
  <c r="N256" i="1" s="1"/>
  <c r="P256" i="1" s="1"/>
  <c r="R256" i="1" s="1"/>
  <c r="T256" i="1" s="1"/>
  <c r="V256" i="1" s="1"/>
  <c r="F259" i="1"/>
  <c r="H259" i="1" s="1"/>
  <c r="J259" i="1" s="1"/>
  <c r="L259" i="1" s="1"/>
  <c r="N259" i="1" s="1"/>
  <c r="P259" i="1" s="1"/>
  <c r="R259" i="1" s="1"/>
  <c r="T259" i="1" s="1"/>
  <c r="V259" i="1" s="1"/>
  <c r="F260" i="1"/>
  <c r="H260" i="1" s="1"/>
  <c r="J260" i="1" s="1"/>
  <c r="L260" i="1" s="1"/>
  <c r="N260" i="1" s="1"/>
  <c r="P260" i="1" s="1"/>
  <c r="R260" i="1" s="1"/>
  <c r="T260" i="1" s="1"/>
  <c r="V260" i="1" s="1"/>
  <c r="F261" i="1"/>
  <c r="H261" i="1" s="1"/>
  <c r="J261" i="1" s="1"/>
  <c r="L261" i="1" s="1"/>
  <c r="N261" i="1" s="1"/>
  <c r="P261" i="1" s="1"/>
  <c r="R261" i="1" s="1"/>
  <c r="T261" i="1" s="1"/>
  <c r="V261" i="1" s="1"/>
  <c r="F264" i="1"/>
  <c r="H264" i="1" s="1"/>
  <c r="J264" i="1" s="1"/>
  <c r="L264" i="1" s="1"/>
  <c r="N264" i="1" s="1"/>
  <c r="P264" i="1" s="1"/>
  <c r="R264" i="1" s="1"/>
  <c r="T264" i="1" s="1"/>
  <c r="V264" i="1" s="1"/>
  <c r="F265" i="1"/>
  <c r="H265" i="1" s="1"/>
  <c r="J265" i="1" s="1"/>
  <c r="L265" i="1" s="1"/>
  <c r="N265" i="1" s="1"/>
  <c r="P265" i="1" s="1"/>
  <c r="R265" i="1" s="1"/>
  <c r="T265" i="1" s="1"/>
  <c r="V265" i="1" s="1"/>
  <c r="F267" i="1"/>
  <c r="H267" i="1" s="1"/>
  <c r="J267" i="1" s="1"/>
  <c r="L267" i="1" s="1"/>
  <c r="N267" i="1" s="1"/>
  <c r="P267" i="1" s="1"/>
  <c r="R267" i="1" s="1"/>
  <c r="T267" i="1" s="1"/>
  <c r="V267" i="1" s="1"/>
  <c r="F289" i="1"/>
  <c r="H289" i="1" s="1"/>
  <c r="J289" i="1" s="1"/>
  <c r="L289" i="1" s="1"/>
  <c r="N289" i="1" s="1"/>
  <c r="P289" i="1" s="1"/>
  <c r="R289" i="1" s="1"/>
  <c r="T289" i="1" s="1"/>
  <c r="V289" i="1" s="1"/>
  <c r="F290" i="1"/>
  <c r="H290" i="1" s="1"/>
  <c r="J290" i="1" s="1"/>
  <c r="L290" i="1" s="1"/>
  <c r="N290" i="1" s="1"/>
  <c r="P290" i="1" s="1"/>
  <c r="R290" i="1" s="1"/>
  <c r="T290" i="1" s="1"/>
  <c r="V290" i="1" s="1"/>
  <c r="AS307" i="1"/>
  <c r="AS306" i="1"/>
  <c r="AS287" i="1"/>
  <c r="AS305" i="1" s="1"/>
  <c r="AS286" i="1"/>
  <c r="AS285" i="1"/>
  <c r="AS257" i="1"/>
  <c r="AS251" i="1"/>
  <c r="AS250" i="1"/>
  <c r="AS244" i="1"/>
  <c r="AS241" i="1"/>
  <c r="AS240" i="1"/>
  <c r="AS235" i="1"/>
  <c r="AS234" i="1"/>
  <c r="AS232" i="1" s="1"/>
  <c r="AS215" i="1"/>
  <c r="AS211" i="1"/>
  <c r="AS207" i="1"/>
  <c r="AS201" i="1"/>
  <c r="AS197" i="1"/>
  <c r="AS193" i="1"/>
  <c r="AS189" i="1"/>
  <c r="AS185" i="1"/>
  <c r="AS181" i="1"/>
  <c r="AS177" i="1"/>
  <c r="AS173" i="1"/>
  <c r="AS169" i="1"/>
  <c r="AS168" i="1"/>
  <c r="AS296" i="1" s="1"/>
  <c r="AS153" i="1"/>
  <c r="AS146" i="1"/>
  <c r="AS141" i="1"/>
  <c r="AS140" i="1"/>
  <c r="AS126" i="1"/>
  <c r="AS123" i="1"/>
  <c r="AS118" i="1"/>
  <c r="AS103" i="1"/>
  <c r="AS299" i="1" s="1"/>
  <c r="AS102" i="1"/>
  <c r="AS101" i="1"/>
  <c r="AS68" i="1"/>
  <c r="AS64" i="1"/>
  <c r="AS59" i="1"/>
  <c r="AS54" i="1"/>
  <c r="AS49" i="1"/>
  <c r="AS44" i="1"/>
  <c r="AS30" i="1"/>
  <c r="AS25" i="1"/>
  <c r="AS19" i="1"/>
  <c r="X307" i="1"/>
  <c r="X306" i="1"/>
  <c r="X287" i="1"/>
  <c r="X305" i="1" s="1"/>
  <c r="X286" i="1"/>
  <c r="X285" i="1"/>
  <c r="X257" i="1"/>
  <c r="X251" i="1"/>
  <c r="X250" i="1"/>
  <c r="X244" i="1"/>
  <c r="X241" i="1"/>
  <c r="X240" i="1"/>
  <c r="X235" i="1"/>
  <c r="X234" i="1"/>
  <c r="X232" i="1" s="1"/>
  <c r="X215" i="1"/>
  <c r="X211" i="1"/>
  <c r="X207" i="1"/>
  <c r="X201" i="1"/>
  <c r="X197" i="1"/>
  <c r="X193" i="1"/>
  <c r="X189" i="1"/>
  <c r="X185" i="1"/>
  <c r="X181" i="1"/>
  <c r="X177" i="1"/>
  <c r="X173" i="1"/>
  <c r="X169" i="1"/>
  <c r="X168" i="1"/>
  <c r="X296" i="1" s="1"/>
  <c r="X153" i="1"/>
  <c r="X146" i="1"/>
  <c r="X141" i="1"/>
  <c r="X140" i="1"/>
  <c r="X126" i="1"/>
  <c r="X123" i="1"/>
  <c r="X118" i="1"/>
  <c r="X103" i="1"/>
  <c r="X299" i="1" s="1"/>
  <c r="X102" i="1"/>
  <c r="X101" i="1"/>
  <c r="X68" i="1"/>
  <c r="X64" i="1"/>
  <c r="X59" i="1"/>
  <c r="X54" i="1"/>
  <c r="X49" i="1"/>
  <c r="X44" i="1"/>
  <c r="X30" i="1"/>
  <c r="X25" i="1"/>
  <c r="X19" i="1"/>
  <c r="E207" i="1"/>
  <c r="E307" i="1"/>
  <c r="E306" i="1"/>
  <c r="E287" i="1"/>
  <c r="E305" i="1" s="1"/>
  <c r="E286" i="1"/>
  <c r="E285" i="1"/>
  <c r="E257" i="1"/>
  <c r="E251" i="1"/>
  <c r="E250" i="1"/>
  <c r="E244" i="1"/>
  <c r="E241" i="1"/>
  <c r="E240" i="1"/>
  <c r="E235" i="1"/>
  <c r="E234" i="1"/>
  <c r="E232" i="1" s="1"/>
  <c r="E215" i="1"/>
  <c r="E211" i="1"/>
  <c r="E201" i="1"/>
  <c r="E197" i="1"/>
  <c r="E193" i="1"/>
  <c r="E189" i="1"/>
  <c r="E185" i="1"/>
  <c r="E181" i="1"/>
  <c r="E177" i="1"/>
  <c r="E173" i="1"/>
  <c r="E169" i="1"/>
  <c r="E168" i="1"/>
  <c r="E296" i="1" s="1"/>
  <c r="E153" i="1"/>
  <c r="E146" i="1"/>
  <c r="E141" i="1"/>
  <c r="E140" i="1"/>
  <c r="E126" i="1"/>
  <c r="E123" i="1"/>
  <c r="E118" i="1"/>
  <c r="E103" i="1"/>
  <c r="E299" i="1" s="1"/>
  <c r="E102" i="1"/>
  <c r="E101" i="1"/>
  <c r="E68" i="1"/>
  <c r="E64" i="1"/>
  <c r="E59" i="1"/>
  <c r="E54" i="1"/>
  <c r="E49" i="1"/>
  <c r="E44" i="1"/>
  <c r="E30" i="1"/>
  <c r="E25" i="1"/>
  <c r="E19" i="1"/>
  <c r="AA20" i="1" l="1"/>
  <c r="AV20" i="1"/>
  <c r="X301" i="1"/>
  <c r="AS301" i="1"/>
  <c r="E301" i="1"/>
  <c r="E98" i="1"/>
  <c r="X304" i="1"/>
  <c r="X303" i="1"/>
  <c r="E304" i="1"/>
  <c r="AS304" i="1"/>
  <c r="E303" i="1"/>
  <c r="AS303" i="1"/>
  <c r="AS15" i="1"/>
  <c r="AS298" i="1"/>
  <c r="AS137" i="1"/>
  <c r="AS283" i="1"/>
  <c r="X283" i="1"/>
  <c r="E238" i="1"/>
  <c r="X98" i="1"/>
  <c r="X302" i="1"/>
  <c r="X165" i="1"/>
  <c r="X248" i="1"/>
  <c r="AS238" i="1"/>
  <c r="X297" i="1"/>
  <c r="E302" i="1"/>
  <c r="E165" i="1"/>
  <c r="E283" i="1"/>
  <c r="X15" i="1"/>
  <c r="X298" i="1"/>
  <c r="X137" i="1"/>
  <c r="X238" i="1"/>
  <c r="AS98" i="1"/>
  <c r="AS302" i="1"/>
  <c r="AS165" i="1"/>
  <c r="AS248" i="1"/>
  <c r="AS297" i="1"/>
  <c r="E248" i="1"/>
  <c r="E137" i="1"/>
  <c r="E298" i="1"/>
  <c r="E297" i="1"/>
  <c r="E15" i="1"/>
  <c r="W307" i="1"/>
  <c r="Y307" i="1" s="1"/>
  <c r="AA307" i="1" s="1"/>
  <c r="AC307" i="1" s="1"/>
  <c r="AE307" i="1" s="1"/>
  <c r="AG307" i="1" s="1"/>
  <c r="AI307" i="1" s="1"/>
  <c r="AK307" i="1" s="1"/>
  <c r="AM307" i="1" s="1"/>
  <c r="AO307" i="1" s="1"/>
  <c r="AQ307" i="1" s="1"/>
  <c r="AR307" i="1"/>
  <c r="AT307" i="1" s="1"/>
  <c r="AV307" i="1" s="1"/>
  <c r="AX307" i="1" s="1"/>
  <c r="AZ307" i="1" s="1"/>
  <c r="BB307" i="1" s="1"/>
  <c r="BD307" i="1" s="1"/>
  <c r="BF307" i="1" s="1"/>
  <c r="BH307" i="1" s="1"/>
  <c r="BJ307" i="1" s="1"/>
  <c r="D307" i="1"/>
  <c r="F307" i="1" s="1"/>
  <c r="H307" i="1" s="1"/>
  <c r="J307" i="1" s="1"/>
  <c r="L307" i="1" s="1"/>
  <c r="N307" i="1" s="1"/>
  <c r="P307" i="1" s="1"/>
  <c r="R307" i="1" s="1"/>
  <c r="T307" i="1" s="1"/>
  <c r="V307" i="1" s="1"/>
  <c r="AX20" i="1" l="1"/>
  <c r="AC20" i="1"/>
  <c r="E294" i="1"/>
  <c r="E310" i="1" s="1"/>
  <c r="X294" i="1"/>
  <c r="AS294" i="1"/>
  <c r="W234" i="1"/>
  <c r="Y234" i="1" s="1"/>
  <c r="AA234" i="1" s="1"/>
  <c r="AC234" i="1" s="1"/>
  <c r="AE234" i="1" s="1"/>
  <c r="AG234" i="1" s="1"/>
  <c r="AI234" i="1" s="1"/>
  <c r="AK234" i="1" s="1"/>
  <c r="AM234" i="1" s="1"/>
  <c r="AO234" i="1" s="1"/>
  <c r="AQ234" i="1" s="1"/>
  <c r="AR234" i="1"/>
  <c r="AT234" i="1" s="1"/>
  <c r="AV234" i="1" s="1"/>
  <c r="AX234" i="1" s="1"/>
  <c r="AZ234" i="1" s="1"/>
  <c r="BB234" i="1" s="1"/>
  <c r="BD234" i="1" s="1"/>
  <c r="BF234" i="1" s="1"/>
  <c r="BH234" i="1" s="1"/>
  <c r="BJ234" i="1" s="1"/>
  <c r="D234" i="1"/>
  <c r="F234" i="1" s="1"/>
  <c r="H234" i="1" s="1"/>
  <c r="J234" i="1" s="1"/>
  <c r="L234" i="1" s="1"/>
  <c r="N234" i="1" s="1"/>
  <c r="P234" i="1" s="1"/>
  <c r="R234" i="1" s="1"/>
  <c r="T234" i="1" s="1"/>
  <c r="V234" i="1" s="1"/>
  <c r="X312" i="1" l="1"/>
  <c r="X311" i="1"/>
  <c r="AS312" i="1"/>
  <c r="AS311" i="1"/>
  <c r="AE20" i="1"/>
  <c r="AZ20" i="1"/>
  <c r="W139" i="1"/>
  <c r="Y139" i="1" s="1"/>
  <c r="AA139" i="1" s="1"/>
  <c r="AC139" i="1" s="1"/>
  <c r="AE139" i="1" s="1"/>
  <c r="AG139" i="1" s="1"/>
  <c r="AI139" i="1" s="1"/>
  <c r="AK139" i="1" s="1"/>
  <c r="AM139" i="1" s="1"/>
  <c r="AO139" i="1" s="1"/>
  <c r="AQ139" i="1" s="1"/>
  <c r="AR139" i="1"/>
  <c r="AT139" i="1" s="1"/>
  <c r="AV139" i="1" s="1"/>
  <c r="AX139" i="1" s="1"/>
  <c r="AZ139" i="1" s="1"/>
  <c r="BB139" i="1" s="1"/>
  <c r="BD139" i="1" s="1"/>
  <c r="BF139" i="1" s="1"/>
  <c r="BH139" i="1" s="1"/>
  <c r="BJ139" i="1" s="1"/>
  <c r="W140" i="1"/>
  <c r="Y140" i="1" s="1"/>
  <c r="AA140" i="1" s="1"/>
  <c r="AC140" i="1" s="1"/>
  <c r="AE140" i="1" s="1"/>
  <c r="AG140" i="1" s="1"/>
  <c r="AI140" i="1" s="1"/>
  <c r="AK140" i="1" s="1"/>
  <c r="AM140" i="1" s="1"/>
  <c r="AO140" i="1" s="1"/>
  <c r="AQ140" i="1" s="1"/>
  <c r="AR140" i="1"/>
  <c r="AT140" i="1" s="1"/>
  <c r="AV140" i="1" s="1"/>
  <c r="AX140" i="1" s="1"/>
  <c r="AZ140" i="1" s="1"/>
  <c r="BB140" i="1" s="1"/>
  <c r="BD140" i="1" s="1"/>
  <c r="BF140" i="1" s="1"/>
  <c r="BH140" i="1" s="1"/>
  <c r="BJ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D139" i="1"/>
  <c r="F139" i="1" s="1"/>
  <c r="H139" i="1" s="1"/>
  <c r="J139" i="1" s="1"/>
  <c r="L139" i="1" s="1"/>
  <c r="N139" i="1" s="1"/>
  <c r="P139" i="1" s="1"/>
  <c r="R139" i="1" s="1"/>
  <c r="T139" i="1" s="1"/>
  <c r="V139" i="1" s="1"/>
  <c r="W146" i="1"/>
  <c r="Y146" i="1" s="1"/>
  <c r="AA146" i="1" s="1"/>
  <c r="AC146" i="1" s="1"/>
  <c r="AE146" i="1" s="1"/>
  <c r="AG146" i="1" s="1"/>
  <c r="AI146" i="1" s="1"/>
  <c r="AK146" i="1" s="1"/>
  <c r="AM146" i="1" s="1"/>
  <c r="AO146" i="1" s="1"/>
  <c r="AQ146" i="1" s="1"/>
  <c r="AR146" i="1"/>
  <c r="AT146" i="1" s="1"/>
  <c r="AV146" i="1" s="1"/>
  <c r="AX146" i="1" s="1"/>
  <c r="AZ146" i="1" s="1"/>
  <c r="BB146" i="1" s="1"/>
  <c r="BD146" i="1" s="1"/>
  <c r="BF146" i="1" s="1"/>
  <c r="BH146" i="1" s="1"/>
  <c r="BJ146" i="1" s="1"/>
  <c r="D146" i="1"/>
  <c r="F146" i="1" s="1"/>
  <c r="H146" i="1" s="1"/>
  <c r="J146" i="1" s="1"/>
  <c r="L146" i="1" s="1"/>
  <c r="N146" i="1" s="1"/>
  <c r="P146" i="1" s="1"/>
  <c r="R146" i="1" s="1"/>
  <c r="T146" i="1" s="1"/>
  <c r="V146" i="1" s="1"/>
  <c r="W153" i="1"/>
  <c r="AR153" i="1"/>
  <c r="D153" i="1"/>
  <c r="F153" i="1" s="1"/>
  <c r="H153" i="1" s="1"/>
  <c r="J153" i="1" s="1"/>
  <c r="L153" i="1" s="1"/>
  <c r="N153" i="1" s="1"/>
  <c r="P153" i="1" s="1"/>
  <c r="R153" i="1" s="1"/>
  <c r="T153" i="1" s="1"/>
  <c r="V153" i="1" s="1"/>
  <c r="AS313" i="1" l="1"/>
  <c r="X313" i="1"/>
  <c r="BB20" i="1"/>
  <c r="BD20" i="1" s="1"/>
  <c r="BF20" i="1" s="1"/>
  <c r="BH20" i="1" s="1"/>
  <c r="BJ20" i="1" s="1"/>
  <c r="AG20" i="1"/>
  <c r="AT153" i="1"/>
  <c r="Y153" i="1"/>
  <c r="Y17" i="1"/>
  <c r="AA17" i="1" s="1"/>
  <c r="AC17" i="1" s="1"/>
  <c r="AE17" i="1" s="1"/>
  <c r="AG17" i="1" s="1"/>
  <c r="AI17" i="1" s="1"/>
  <c r="AK17" i="1" s="1"/>
  <c r="AM17" i="1" s="1"/>
  <c r="AO17" i="1" s="1"/>
  <c r="AQ17" i="1" s="1"/>
  <c r="W19" i="1"/>
  <c r="Y19" i="1" s="1"/>
  <c r="AA19" i="1" s="1"/>
  <c r="AC19" i="1" s="1"/>
  <c r="AE19" i="1" s="1"/>
  <c r="AG19" i="1" s="1"/>
  <c r="AI19" i="1" s="1"/>
  <c r="AK19" i="1" s="1"/>
  <c r="AM19" i="1" s="1"/>
  <c r="AO19" i="1" s="1"/>
  <c r="AQ19" i="1" s="1"/>
  <c r="AR19" i="1"/>
  <c r="AT19" i="1" s="1"/>
  <c r="AV19" i="1" s="1"/>
  <c r="AX19" i="1" s="1"/>
  <c r="AZ19" i="1" s="1"/>
  <c r="BB19" i="1" s="1"/>
  <c r="BD19" i="1" s="1"/>
  <c r="BF19" i="1" s="1"/>
  <c r="BH19" i="1" s="1"/>
  <c r="BJ19" i="1" s="1"/>
  <c r="F19" i="1"/>
  <c r="H19" i="1" s="1"/>
  <c r="J19" i="1" s="1"/>
  <c r="L19" i="1" s="1"/>
  <c r="N19" i="1" s="1"/>
  <c r="P19" i="1" s="1"/>
  <c r="R19" i="1" s="1"/>
  <c r="T19" i="1" s="1"/>
  <c r="V19" i="1" s="1"/>
  <c r="AT17" i="1"/>
  <c r="AV17" i="1" s="1"/>
  <c r="AX17" i="1" s="1"/>
  <c r="AZ17" i="1" s="1"/>
  <c r="BB17" i="1" s="1"/>
  <c r="BD17" i="1" s="1"/>
  <c r="BF17" i="1" s="1"/>
  <c r="BH17" i="1" s="1"/>
  <c r="BJ17" i="1" s="1"/>
  <c r="F17" i="1"/>
  <c r="H17" i="1" s="1"/>
  <c r="J17" i="1" s="1"/>
  <c r="L17" i="1" s="1"/>
  <c r="N17" i="1" s="1"/>
  <c r="P17" i="1" s="1"/>
  <c r="R17" i="1" s="1"/>
  <c r="T17" i="1" s="1"/>
  <c r="V17" i="1" s="1"/>
  <c r="W30" i="1"/>
  <c r="AR30" i="1"/>
  <c r="D30" i="1"/>
  <c r="AI20" i="1" l="1"/>
  <c r="AK20" i="1" s="1"/>
  <c r="AM20" i="1" s="1"/>
  <c r="AO20" i="1" s="1"/>
  <c r="AQ20" i="1" s="1"/>
  <c r="AA153" i="1"/>
  <c r="AV153" i="1"/>
  <c r="AT30" i="1"/>
  <c r="AV30" i="1" s="1"/>
  <c r="AX30" i="1" s="1"/>
  <c r="AZ30" i="1" s="1"/>
  <c r="BB30" i="1" s="1"/>
  <c r="BD30" i="1" s="1"/>
  <c r="BF30" i="1" s="1"/>
  <c r="BH30" i="1" s="1"/>
  <c r="BJ30" i="1" s="1"/>
  <c r="F30" i="1"/>
  <c r="H30" i="1" s="1"/>
  <c r="J30" i="1" s="1"/>
  <c r="L30" i="1" s="1"/>
  <c r="N30" i="1" s="1"/>
  <c r="P30" i="1" s="1"/>
  <c r="R30" i="1" s="1"/>
  <c r="T30" i="1" s="1"/>
  <c r="V30" i="1" s="1"/>
  <c r="Y30" i="1"/>
  <c r="AA30" i="1" s="1"/>
  <c r="AC30" i="1" s="1"/>
  <c r="AE30" i="1" s="1"/>
  <c r="AG30" i="1" s="1"/>
  <c r="AI30" i="1" s="1"/>
  <c r="AK30" i="1" s="1"/>
  <c r="AM30" i="1" s="1"/>
  <c r="AO30" i="1" s="1"/>
  <c r="AQ30" i="1" s="1"/>
  <c r="W250" i="1"/>
  <c r="Y250" i="1" s="1"/>
  <c r="AA250" i="1" s="1"/>
  <c r="AC250" i="1" s="1"/>
  <c r="AE250" i="1" s="1"/>
  <c r="AG250" i="1" s="1"/>
  <c r="AI250" i="1" s="1"/>
  <c r="AK250" i="1" s="1"/>
  <c r="AM250" i="1" s="1"/>
  <c r="AO250" i="1" s="1"/>
  <c r="AQ250" i="1" s="1"/>
  <c r="AR250" i="1"/>
  <c r="AT250" i="1" s="1"/>
  <c r="AV250" i="1" s="1"/>
  <c r="AX250" i="1" s="1"/>
  <c r="AZ250" i="1" s="1"/>
  <c r="BB250" i="1" s="1"/>
  <c r="BD250" i="1" s="1"/>
  <c r="BF250" i="1" s="1"/>
  <c r="BH250" i="1" s="1"/>
  <c r="BJ250" i="1" s="1"/>
  <c r="D250" i="1"/>
  <c r="F250" i="1" s="1"/>
  <c r="H250" i="1" s="1"/>
  <c r="J250" i="1" s="1"/>
  <c r="L250" i="1" s="1"/>
  <c r="N250" i="1" s="1"/>
  <c r="P250" i="1" s="1"/>
  <c r="R250" i="1" s="1"/>
  <c r="T250" i="1" s="1"/>
  <c r="V250" i="1" s="1"/>
  <c r="AX153" i="1" l="1"/>
  <c r="AC153" i="1"/>
  <c r="W240" i="1"/>
  <c r="Y240" i="1" s="1"/>
  <c r="AA240" i="1" s="1"/>
  <c r="AC240" i="1" s="1"/>
  <c r="AE240" i="1" s="1"/>
  <c r="AG240" i="1" s="1"/>
  <c r="AI240" i="1" s="1"/>
  <c r="AK240" i="1" s="1"/>
  <c r="AM240" i="1" s="1"/>
  <c r="AO240" i="1" s="1"/>
  <c r="AQ240" i="1" s="1"/>
  <c r="AR240" i="1"/>
  <c r="AT240" i="1" s="1"/>
  <c r="AV240" i="1" s="1"/>
  <c r="AX240" i="1" s="1"/>
  <c r="AZ240" i="1" s="1"/>
  <c r="BB240" i="1" s="1"/>
  <c r="BD240" i="1" s="1"/>
  <c r="BF240" i="1" s="1"/>
  <c r="BH240" i="1" s="1"/>
  <c r="BJ240" i="1" s="1"/>
  <c r="W241" i="1"/>
  <c r="Y241" i="1" s="1"/>
  <c r="AA241" i="1" s="1"/>
  <c r="AC241" i="1" s="1"/>
  <c r="AE241" i="1" s="1"/>
  <c r="AG241" i="1" s="1"/>
  <c r="AI241" i="1" s="1"/>
  <c r="AK241" i="1" s="1"/>
  <c r="AM241" i="1" s="1"/>
  <c r="AO241" i="1" s="1"/>
  <c r="AQ241" i="1" s="1"/>
  <c r="AR241" i="1"/>
  <c r="AT241" i="1" s="1"/>
  <c r="AV241" i="1" s="1"/>
  <c r="AX241" i="1" s="1"/>
  <c r="AZ241" i="1" s="1"/>
  <c r="BB241" i="1" s="1"/>
  <c r="BD241" i="1" s="1"/>
  <c r="BF241" i="1" s="1"/>
  <c r="BH241" i="1" s="1"/>
  <c r="BJ241" i="1" s="1"/>
  <c r="D241" i="1"/>
  <c r="F241" i="1" s="1"/>
  <c r="H241" i="1" s="1"/>
  <c r="J241" i="1" s="1"/>
  <c r="D240" i="1"/>
  <c r="F240" i="1" s="1"/>
  <c r="H240" i="1" s="1"/>
  <c r="J240" i="1" s="1"/>
  <c r="L240" i="1" s="1"/>
  <c r="N240" i="1" s="1"/>
  <c r="P240" i="1" s="1"/>
  <c r="R240" i="1" s="1"/>
  <c r="T240" i="1" s="1"/>
  <c r="V240" i="1" s="1"/>
  <c r="W251" i="1"/>
  <c r="AR251" i="1"/>
  <c r="D251" i="1"/>
  <c r="W306" i="1"/>
  <c r="Y306" i="1" s="1"/>
  <c r="AA306" i="1" s="1"/>
  <c r="AC306" i="1" s="1"/>
  <c r="AE306" i="1" s="1"/>
  <c r="AG306" i="1" s="1"/>
  <c r="AI306" i="1" s="1"/>
  <c r="AK306" i="1" s="1"/>
  <c r="AM306" i="1" s="1"/>
  <c r="AO306" i="1" s="1"/>
  <c r="AQ306" i="1" s="1"/>
  <c r="AR306" i="1"/>
  <c r="AT306" i="1" s="1"/>
  <c r="AV306" i="1" s="1"/>
  <c r="AX306" i="1" s="1"/>
  <c r="AZ306" i="1" s="1"/>
  <c r="BB306" i="1" s="1"/>
  <c r="BD306" i="1" s="1"/>
  <c r="BF306" i="1" s="1"/>
  <c r="BH306" i="1" s="1"/>
  <c r="BJ306" i="1" s="1"/>
  <c r="D306" i="1"/>
  <c r="F306" i="1" s="1"/>
  <c r="H306" i="1" s="1"/>
  <c r="J306" i="1" s="1"/>
  <c r="L306" i="1" s="1"/>
  <c r="N306" i="1" s="1"/>
  <c r="P306" i="1" s="1"/>
  <c r="R306" i="1" s="1"/>
  <c r="T306" i="1" s="1"/>
  <c r="V306" i="1" s="1"/>
  <c r="L241" i="1" l="1"/>
  <c r="N241" i="1" s="1"/>
  <c r="P241" i="1" s="1"/>
  <c r="R241" i="1" s="1"/>
  <c r="T241" i="1" s="1"/>
  <c r="V241" i="1" s="1"/>
  <c r="AE153" i="1"/>
  <c r="AZ153" i="1"/>
  <c r="AR248" i="1"/>
  <c r="AT248" i="1" s="1"/>
  <c r="AV248" i="1" s="1"/>
  <c r="AX248" i="1" s="1"/>
  <c r="AZ248" i="1" s="1"/>
  <c r="BB248" i="1" s="1"/>
  <c r="BD248" i="1" s="1"/>
  <c r="BF248" i="1" s="1"/>
  <c r="BH248" i="1" s="1"/>
  <c r="BJ248" i="1" s="1"/>
  <c r="AT251" i="1"/>
  <c r="AV251" i="1" s="1"/>
  <c r="AX251" i="1" s="1"/>
  <c r="AZ251" i="1" s="1"/>
  <c r="BB251" i="1" s="1"/>
  <c r="BD251" i="1" s="1"/>
  <c r="BF251" i="1" s="1"/>
  <c r="BH251" i="1" s="1"/>
  <c r="BJ251" i="1" s="1"/>
  <c r="D248" i="1"/>
  <c r="F248" i="1" s="1"/>
  <c r="H248" i="1" s="1"/>
  <c r="J248" i="1" s="1"/>
  <c r="L248" i="1" s="1"/>
  <c r="N248" i="1" s="1"/>
  <c r="P248" i="1" s="1"/>
  <c r="R248" i="1" s="1"/>
  <c r="T248" i="1" s="1"/>
  <c r="V248" i="1" s="1"/>
  <c r="F251" i="1"/>
  <c r="H251" i="1" s="1"/>
  <c r="J251" i="1" s="1"/>
  <c r="L251" i="1" s="1"/>
  <c r="N251" i="1" s="1"/>
  <c r="P251" i="1" s="1"/>
  <c r="R251" i="1" s="1"/>
  <c r="T251" i="1" s="1"/>
  <c r="V251" i="1" s="1"/>
  <c r="W248" i="1"/>
  <c r="Y248" i="1" s="1"/>
  <c r="AA248" i="1" s="1"/>
  <c r="AC248" i="1" s="1"/>
  <c r="AE248" i="1" s="1"/>
  <c r="AG248" i="1" s="1"/>
  <c r="AI248" i="1" s="1"/>
  <c r="AK248" i="1" s="1"/>
  <c r="AM248" i="1" s="1"/>
  <c r="AO248" i="1" s="1"/>
  <c r="AQ248" i="1" s="1"/>
  <c r="Y251" i="1"/>
  <c r="AA251" i="1" s="1"/>
  <c r="AC251" i="1" s="1"/>
  <c r="AE251" i="1" s="1"/>
  <c r="AG251" i="1" s="1"/>
  <c r="AI251" i="1" s="1"/>
  <c r="AK251" i="1" s="1"/>
  <c r="AM251" i="1" s="1"/>
  <c r="AO251" i="1" s="1"/>
  <c r="AQ251" i="1" s="1"/>
  <c r="D238" i="1"/>
  <c r="F238" i="1" s="1"/>
  <c r="H238" i="1" s="1"/>
  <c r="J238" i="1" s="1"/>
  <c r="L238" i="1" s="1"/>
  <c r="N238" i="1" s="1"/>
  <c r="P238" i="1" s="1"/>
  <c r="R238" i="1" s="1"/>
  <c r="T238" i="1" s="1"/>
  <c r="V238" i="1" s="1"/>
  <c r="W238" i="1"/>
  <c r="Y238" i="1" s="1"/>
  <c r="AA238" i="1" s="1"/>
  <c r="AC238" i="1" s="1"/>
  <c r="AE238" i="1" s="1"/>
  <c r="AG238" i="1" s="1"/>
  <c r="AI238" i="1" s="1"/>
  <c r="AK238" i="1" s="1"/>
  <c r="AM238" i="1" s="1"/>
  <c r="AO238" i="1" s="1"/>
  <c r="AQ238" i="1" s="1"/>
  <c r="AR238" i="1"/>
  <c r="AT238" i="1" s="1"/>
  <c r="AV238" i="1" s="1"/>
  <c r="AX238" i="1" s="1"/>
  <c r="AZ238" i="1" s="1"/>
  <c r="BB238" i="1" s="1"/>
  <c r="BD238" i="1" s="1"/>
  <c r="BF238" i="1" s="1"/>
  <c r="BH238" i="1" s="1"/>
  <c r="BJ238" i="1" s="1"/>
  <c r="W167" i="1"/>
  <c r="Y167" i="1" s="1"/>
  <c r="AA167" i="1" s="1"/>
  <c r="AC167" i="1" s="1"/>
  <c r="AE167" i="1" s="1"/>
  <c r="AG167" i="1" s="1"/>
  <c r="AI167" i="1" s="1"/>
  <c r="AK167" i="1" s="1"/>
  <c r="AM167" i="1" s="1"/>
  <c r="AO167" i="1" s="1"/>
  <c r="AQ167" i="1" s="1"/>
  <c r="AR167" i="1"/>
  <c r="AT167" i="1" s="1"/>
  <c r="AV167" i="1" s="1"/>
  <c r="AX167" i="1" s="1"/>
  <c r="AZ167" i="1" s="1"/>
  <c r="BB167" i="1" s="1"/>
  <c r="BD167" i="1" s="1"/>
  <c r="BF167" i="1" s="1"/>
  <c r="BH167" i="1" s="1"/>
  <c r="BJ167" i="1" s="1"/>
  <c r="D167" i="1"/>
  <c r="F167" i="1" s="1"/>
  <c r="H167" i="1" s="1"/>
  <c r="J167" i="1" s="1"/>
  <c r="L167" i="1" s="1"/>
  <c r="N167" i="1" s="1"/>
  <c r="P167" i="1" s="1"/>
  <c r="R167" i="1" s="1"/>
  <c r="T167" i="1" s="1"/>
  <c r="V167" i="1" s="1"/>
  <c r="W285" i="1"/>
  <c r="Y285" i="1" s="1"/>
  <c r="AA285" i="1" s="1"/>
  <c r="AC285" i="1" s="1"/>
  <c r="AE285" i="1" s="1"/>
  <c r="AG285" i="1" s="1"/>
  <c r="AI285" i="1" s="1"/>
  <c r="AK285" i="1" s="1"/>
  <c r="AM285" i="1" s="1"/>
  <c r="AO285" i="1" s="1"/>
  <c r="AQ285" i="1" s="1"/>
  <c r="AR285" i="1"/>
  <c r="AT285" i="1" s="1"/>
  <c r="AV285" i="1" s="1"/>
  <c r="AX285" i="1" s="1"/>
  <c r="AZ285" i="1" s="1"/>
  <c r="BB285" i="1" s="1"/>
  <c r="BD285" i="1" s="1"/>
  <c r="BF285" i="1" s="1"/>
  <c r="BH285" i="1" s="1"/>
  <c r="BJ285" i="1" s="1"/>
  <c r="W286" i="1"/>
  <c r="Y286" i="1" s="1"/>
  <c r="AA286" i="1" s="1"/>
  <c r="AC286" i="1" s="1"/>
  <c r="AE286" i="1" s="1"/>
  <c r="AG286" i="1" s="1"/>
  <c r="AI286" i="1" s="1"/>
  <c r="AK286" i="1" s="1"/>
  <c r="AM286" i="1" s="1"/>
  <c r="AO286" i="1" s="1"/>
  <c r="AQ286" i="1" s="1"/>
  <c r="AR286" i="1"/>
  <c r="AT286" i="1" s="1"/>
  <c r="AV286" i="1" s="1"/>
  <c r="AX286" i="1" s="1"/>
  <c r="AZ286" i="1" s="1"/>
  <c r="BB286" i="1" s="1"/>
  <c r="BD286" i="1" s="1"/>
  <c r="BF286" i="1" s="1"/>
  <c r="BH286" i="1" s="1"/>
  <c r="BJ286" i="1" s="1"/>
  <c r="D286" i="1"/>
  <c r="F286" i="1" s="1"/>
  <c r="H286" i="1" s="1"/>
  <c r="J286" i="1" s="1"/>
  <c r="L286" i="1" s="1"/>
  <c r="N286" i="1" s="1"/>
  <c r="P286" i="1" s="1"/>
  <c r="R286" i="1" s="1"/>
  <c r="T286" i="1" s="1"/>
  <c r="V286" i="1" s="1"/>
  <c r="D285" i="1"/>
  <c r="F285" i="1" s="1"/>
  <c r="H285" i="1" s="1"/>
  <c r="J285" i="1" s="1"/>
  <c r="L285" i="1" s="1"/>
  <c r="N285" i="1" s="1"/>
  <c r="P285" i="1" s="1"/>
  <c r="R285" i="1" s="1"/>
  <c r="T285" i="1" s="1"/>
  <c r="V285" i="1" s="1"/>
  <c r="W287" i="1"/>
  <c r="AR287" i="1"/>
  <c r="D287" i="1"/>
  <c r="BB153" i="1" l="1"/>
  <c r="BD153" i="1" s="1"/>
  <c r="BF153" i="1" s="1"/>
  <c r="BH153" i="1" s="1"/>
  <c r="BJ153" i="1" s="1"/>
  <c r="AG153" i="1"/>
  <c r="AR305" i="1"/>
  <c r="AT305" i="1" s="1"/>
  <c r="AV305" i="1" s="1"/>
  <c r="AX305" i="1" s="1"/>
  <c r="AZ305" i="1" s="1"/>
  <c r="BB305" i="1" s="1"/>
  <c r="BD305" i="1" s="1"/>
  <c r="BF305" i="1" s="1"/>
  <c r="BH305" i="1" s="1"/>
  <c r="BJ305" i="1" s="1"/>
  <c r="AT287" i="1"/>
  <c r="AV287" i="1" s="1"/>
  <c r="AX287" i="1" s="1"/>
  <c r="AZ287" i="1" s="1"/>
  <c r="BB287" i="1" s="1"/>
  <c r="BD287" i="1" s="1"/>
  <c r="BF287" i="1" s="1"/>
  <c r="BH287" i="1" s="1"/>
  <c r="BJ287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F287" i="1"/>
  <c r="H287" i="1" s="1"/>
  <c r="J287" i="1" s="1"/>
  <c r="L287" i="1" s="1"/>
  <c r="N287" i="1" s="1"/>
  <c r="P287" i="1" s="1"/>
  <c r="R287" i="1" s="1"/>
  <c r="T287" i="1" s="1"/>
  <c r="V287" i="1" s="1"/>
  <c r="W305" i="1"/>
  <c r="Y305" i="1" s="1"/>
  <c r="AA305" i="1" s="1"/>
  <c r="AC305" i="1" s="1"/>
  <c r="AE305" i="1" s="1"/>
  <c r="AG305" i="1" s="1"/>
  <c r="AI305" i="1" s="1"/>
  <c r="AK305" i="1" s="1"/>
  <c r="AM305" i="1" s="1"/>
  <c r="AO305" i="1" s="1"/>
  <c r="AQ305" i="1" s="1"/>
  <c r="Y287" i="1"/>
  <c r="AA287" i="1" s="1"/>
  <c r="AC287" i="1" s="1"/>
  <c r="AE287" i="1" s="1"/>
  <c r="AG287" i="1" s="1"/>
  <c r="AI287" i="1" s="1"/>
  <c r="AK287" i="1" s="1"/>
  <c r="AM287" i="1" s="1"/>
  <c r="AO287" i="1" s="1"/>
  <c r="AQ287" i="1" s="1"/>
  <c r="D283" i="1"/>
  <c r="F283" i="1" s="1"/>
  <c r="H283" i="1" s="1"/>
  <c r="J283" i="1" s="1"/>
  <c r="L283" i="1" s="1"/>
  <c r="N283" i="1" s="1"/>
  <c r="P283" i="1" s="1"/>
  <c r="R283" i="1" s="1"/>
  <c r="T283" i="1" s="1"/>
  <c r="V283" i="1" s="1"/>
  <c r="AR283" i="1"/>
  <c r="AT283" i="1" s="1"/>
  <c r="AV283" i="1" s="1"/>
  <c r="AX283" i="1" s="1"/>
  <c r="AZ283" i="1" s="1"/>
  <c r="BB283" i="1" s="1"/>
  <c r="BD283" i="1" s="1"/>
  <c r="BF283" i="1" s="1"/>
  <c r="BH283" i="1" s="1"/>
  <c r="BJ283" i="1" s="1"/>
  <c r="W283" i="1"/>
  <c r="Y283" i="1" s="1"/>
  <c r="AA283" i="1" s="1"/>
  <c r="AC283" i="1" s="1"/>
  <c r="AE283" i="1" s="1"/>
  <c r="AG283" i="1" s="1"/>
  <c r="AI283" i="1" s="1"/>
  <c r="AK283" i="1" s="1"/>
  <c r="AM283" i="1" s="1"/>
  <c r="AO283" i="1" s="1"/>
  <c r="AQ283" i="1" s="1"/>
  <c r="AI153" i="1" l="1"/>
  <c r="AK153" i="1" s="1"/>
  <c r="AM153" i="1" s="1"/>
  <c r="AO153" i="1" s="1"/>
  <c r="AQ153" i="1" s="1"/>
  <c r="W100" i="1"/>
  <c r="Y100" i="1" s="1"/>
  <c r="AA100" i="1" s="1"/>
  <c r="AC100" i="1" s="1"/>
  <c r="AE100" i="1" s="1"/>
  <c r="AG100" i="1" s="1"/>
  <c r="AI100" i="1" s="1"/>
  <c r="AK100" i="1" s="1"/>
  <c r="AM100" i="1" s="1"/>
  <c r="AO100" i="1" s="1"/>
  <c r="AQ100" i="1" s="1"/>
  <c r="AR100" i="1"/>
  <c r="AT100" i="1" s="1"/>
  <c r="AV100" i="1" s="1"/>
  <c r="AX100" i="1" s="1"/>
  <c r="AZ100" i="1" s="1"/>
  <c r="BB100" i="1" s="1"/>
  <c r="BD100" i="1" s="1"/>
  <c r="BF100" i="1" s="1"/>
  <c r="BH100" i="1" s="1"/>
  <c r="BJ100" i="1" s="1"/>
  <c r="W101" i="1"/>
  <c r="Y101" i="1" s="1"/>
  <c r="AA101" i="1" s="1"/>
  <c r="AC101" i="1" s="1"/>
  <c r="AE101" i="1" s="1"/>
  <c r="AG101" i="1" s="1"/>
  <c r="AI101" i="1" s="1"/>
  <c r="AK101" i="1" s="1"/>
  <c r="AM101" i="1" s="1"/>
  <c r="AO101" i="1" s="1"/>
  <c r="AQ101" i="1" s="1"/>
  <c r="AR101" i="1"/>
  <c r="AT101" i="1" s="1"/>
  <c r="AV101" i="1" s="1"/>
  <c r="AX101" i="1" s="1"/>
  <c r="AZ101" i="1" s="1"/>
  <c r="BB101" i="1" s="1"/>
  <c r="BD101" i="1" s="1"/>
  <c r="BF101" i="1" s="1"/>
  <c r="BH101" i="1" s="1"/>
  <c r="BJ101" i="1" s="1"/>
  <c r="W102" i="1"/>
  <c r="AR102" i="1"/>
  <c r="AT102" i="1" s="1"/>
  <c r="AV102" i="1" s="1"/>
  <c r="AX102" i="1" s="1"/>
  <c r="AZ102" i="1" s="1"/>
  <c r="BB102" i="1" s="1"/>
  <c r="BD102" i="1" s="1"/>
  <c r="BF102" i="1" s="1"/>
  <c r="BH102" i="1" s="1"/>
  <c r="BJ102" i="1" s="1"/>
  <c r="W103" i="1"/>
  <c r="AR103" i="1"/>
  <c r="D103" i="1"/>
  <c r="D102" i="1"/>
  <c r="D101" i="1"/>
  <c r="F101" i="1" s="1"/>
  <c r="H101" i="1" s="1"/>
  <c r="J101" i="1" s="1"/>
  <c r="L101" i="1" s="1"/>
  <c r="N101" i="1" s="1"/>
  <c r="P101" i="1" s="1"/>
  <c r="R101" i="1" s="1"/>
  <c r="T101" i="1" s="1"/>
  <c r="V101" i="1" s="1"/>
  <c r="D100" i="1"/>
  <c r="F100" i="1" s="1"/>
  <c r="H100" i="1" s="1"/>
  <c r="J100" i="1" s="1"/>
  <c r="L100" i="1" s="1"/>
  <c r="N100" i="1" s="1"/>
  <c r="P100" i="1" s="1"/>
  <c r="R100" i="1" s="1"/>
  <c r="T100" i="1" s="1"/>
  <c r="V100" i="1" s="1"/>
  <c r="W126" i="1"/>
  <c r="Y126" i="1" s="1"/>
  <c r="AA126" i="1" s="1"/>
  <c r="AC126" i="1" s="1"/>
  <c r="AE126" i="1" s="1"/>
  <c r="AG126" i="1" s="1"/>
  <c r="AI126" i="1" s="1"/>
  <c r="AK126" i="1" s="1"/>
  <c r="AM126" i="1" s="1"/>
  <c r="AO126" i="1" s="1"/>
  <c r="AQ126" i="1" s="1"/>
  <c r="AR126" i="1"/>
  <c r="AT126" i="1" s="1"/>
  <c r="AV126" i="1" s="1"/>
  <c r="AX126" i="1" s="1"/>
  <c r="AZ126" i="1" s="1"/>
  <c r="BB126" i="1" s="1"/>
  <c r="BD126" i="1" s="1"/>
  <c r="BF126" i="1" s="1"/>
  <c r="BH126" i="1" s="1"/>
  <c r="BJ126" i="1" s="1"/>
  <c r="D126" i="1"/>
  <c r="F126" i="1" s="1"/>
  <c r="H126" i="1" s="1"/>
  <c r="J126" i="1" s="1"/>
  <c r="L126" i="1" s="1"/>
  <c r="N126" i="1" s="1"/>
  <c r="P126" i="1" s="1"/>
  <c r="R126" i="1" s="1"/>
  <c r="T126" i="1" s="1"/>
  <c r="V126" i="1" s="1"/>
  <c r="W123" i="1"/>
  <c r="Y123" i="1" s="1"/>
  <c r="AA123" i="1" s="1"/>
  <c r="AC123" i="1" s="1"/>
  <c r="AE123" i="1" s="1"/>
  <c r="AG123" i="1" s="1"/>
  <c r="AI123" i="1" s="1"/>
  <c r="AK123" i="1" s="1"/>
  <c r="AM123" i="1" s="1"/>
  <c r="AO123" i="1" s="1"/>
  <c r="AQ123" i="1" s="1"/>
  <c r="AR123" i="1"/>
  <c r="AT123" i="1" s="1"/>
  <c r="AV123" i="1" s="1"/>
  <c r="AX123" i="1" s="1"/>
  <c r="AZ123" i="1" s="1"/>
  <c r="BB123" i="1" s="1"/>
  <c r="BD123" i="1" s="1"/>
  <c r="BF123" i="1" s="1"/>
  <c r="BH123" i="1" s="1"/>
  <c r="BJ123" i="1" s="1"/>
  <c r="D123" i="1"/>
  <c r="F123" i="1" s="1"/>
  <c r="H123" i="1" s="1"/>
  <c r="J123" i="1" s="1"/>
  <c r="L123" i="1" s="1"/>
  <c r="N123" i="1" s="1"/>
  <c r="P123" i="1" s="1"/>
  <c r="R123" i="1" s="1"/>
  <c r="T123" i="1" s="1"/>
  <c r="V123" i="1" s="1"/>
  <c r="W118" i="1"/>
  <c r="Y118" i="1" s="1"/>
  <c r="AA118" i="1" s="1"/>
  <c r="AC118" i="1" s="1"/>
  <c r="AE118" i="1" s="1"/>
  <c r="AG118" i="1" s="1"/>
  <c r="AI118" i="1" s="1"/>
  <c r="AK118" i="1" s="1"/>
  <c r="AM118" i="1" s="1"/>
  <c r="AO118" i="1" s="1"/>
  <c r="AQ118" i="1" s="1"/>
  <c r="AR118" i="1"/>
  <c r="AT118" i="1" s="1"/>
  <c r="AV118" i="1" s="1"/>
  <c r="AX118" i="1" s="1"/>
  <c r="AZ118" i="1" s="1"/>
  <c r="BB118" i="1" s="1"/>
  <c r="BD118" i="1" s="1"/>
  <c r="BF118" i="1" s="1"/>
  <c r="BH118" i="1" s="1"/>
  <c r="BJ118" i="1" s="1"/>
  <c r="D118" i="1"/>
  <c r="F118" i="1" s="1"/>
  <c r="H118" i="1" s="1"/>
  <c r="J118" i="1" s="1"/>
  <c r="L118" i="1" s="1"/>
  <c r="N118" i="1" s="1"/>
  <c r="P118" i="1" s="1"/>
  <c r="R118" i="1" s="1"/>
  <c r="T118" i="1" s="1"/>
  <c r="V118" i="1" s="1"/>
  <c r="AR298" i="1"/>
  <c r="AT298" i="1" s="1"/>
  <c r="AV298" i="1" s="1"/>
  <c r="AX298" i="1" s="1"/>
  <c r="AZ298" i="1" s="1"/>
  <c r="BB298" i="1" s="1"/>
  <c r="BD298" i="1" s="1"/>
  <c r="BF298" i="1" s="1"/>
  <c r="BH298" i="1" s="1"/>
  <c r="BJ298" i="1" s="1"/>
  <c r="D298" i="1" l="1"/>
  <c r="F298" i="1" s="1"/>
  <c r="H298" i="1" s="1"/>
  <c r="J298" i="1" s="1"/>
  <c r="L298" i="1" s="1"/>
  <c r="N298" i="1" s="1"/>
  <c r="P298" i="1" s="1"/>
  <c r="R298" i="1" s="1"/>
  <c r="T298" i="1" s="1"/>
  <c r="V298" i="1" s="1"/>
  <c r="F102" i="1"/>
  <c r="H102" i="1" s="1"/>
  <c r="J102" i="1" s="1"/>
  <c r="L102" i="1" s="1"/>
  <c r="N102" i="1" s="1"/>
  <c r="P102" i="1" s="1"/>
  <c r="R102" i="1" s="1"/>
  <c r="T102" i="1" s="1"/>
  <c r="V102" i="1" s="1"/>
  <c r="AR299" i="1"/>
  <c r="AT299" i="1" s="1"/>
  <c r="AV299" i="1" s="1"/>
  <c r="AX299" i="1" s="1"/>
  <c r="AZ299" i="1" s="1"/>
  <c r="BB299" i="1" s="1"/>
  <c r="BD299" i="1" s="1"/>
  <c r="BF299" i="1" s="1"/>
  <c r="BH299" i="1" s="1"/>
  <c r="BJ299" i="1" s="1"/>
  <c r="AT103" i="1"/>
  <c r="AV103" i="1" s="1"/>
  <c r="AX103" i="1" s="1"/>
  <c r="AZ103" i="1" s="1"/>
  <c r="BB103" i="1" s="1"/>
  <c r="BD103" i="1" s="1"/>
  <c r="BF103" i="1" s="1"/>
  <c r="BH103" i="1" s="1"/>
  <c r="BJ103" i="1" s="1"/>
  <c r="D299" i="1"/>
  <c r="F299" i="1" s="1"/>
  <c r="H299" i="1" s="1"/>
  <c r="J299" i="1" s="1"/>
  <c r="L299" i="1" s="1"/>
  <c r="N299" i="1" s="1"/>
  <c r="P299" i="1" s="1"/>
  <c r="R299" i="1" s="1"/>
  <c r="T299" i="1" s="1"/>
  <c r="V299" i="1" s="1"/>
  <c r="F103" i="1"/>
  <c r="H103" i="1" s="1"/>
  <c r="J103" i="1" s="1"/>
  <c r="L103" i="1" s="1"/>
  <c r="N103" i="1" s="1"/>
  <c r="P103" i="1" s="1"/>
  <c r="R103" i="1" s="1"/>
  <c r="T103" i="1" s="1"/>
  <c r="V103" i="1" s="1"/>
  <c r="W299" i="1"/>
  <c r="Y299" i="1" s="1"/>
  <c r="AA299" i="1" s="1"/>
  <c r="AC299" i="1" s="1"/>
  <c r="AE299" i="1" s="1"/>
  <c r="AG299" i="1" s="1"/>
  <c r="AI299" i="1" s="1"/>
  <c r="AK299" i="1" s="1"/>
  <c r="AM299" i="1" s="1"/>
  <c r="AO299" i="1" s="1"/>
  <c r="AQ299" i="1" s="1"/>
  <c r="Y103" i="1"/>
  <c r="AA103" i="1" s="1"/>
  <c r="AC103" i="1" s="1"/>
  <c r="AE103" i="1" s="1"/>
  <c r="AG103" i="1" s="1"/>
  <c r="AI103" i="1" s="1"/>
  <c r="AK103" i="1" s="1"/>
  <c r="AM103" i="1" s="1"/>
  <c r="AO103" i="1" s="1"/>
  <c r="AQ103" i="1" s="1"/>
  <c r="W298" i="1"/>
  <c r="Y298" i="1" s="1"/>
  <c r="AA298" i="1" s="1"/>
  <c r="AC298" i="1" s="1"/>
  <c r="AE298" i="1" s="1"/>
  <c r="AG298" i="1" s="1"/>
  <c r="AI298" i="1" s="1"/>
  <c r="AK298" i="1" s="1"/>
  <c r="AM298" i="1" s="1"/>
  <c r="AO298" i="1" s="1"/>
  <c r="AQ298" i="1" s="1"/>
  <c r="Y102" i="1"/>
  <c r="AA102" i="1" s="1"/>
  <c r="AC102" i="1" s="1"/>
  <c r="AE102" i="1" s="1"/>
  <c r="AG102" i="1" s="1"/>
  <c r="AI102" i="1" s="1"/>
  <c r="AK102" i="1" s="1"/>
  <c r="AM102" i="1" s="1"/>
  <c r="AO102" i="1" s="1"/>
  <c r="AQ102" i="1" s="1"/>
  <c r="AR302" i="1"/>
  <c r="AT302" i="1" s="1"/>
  <c r="AV302" i="1" s="1"/>
  <c r="AX302" i="1" s="1"/>
  <c r="AZ302" i="1" s="1"/>
  <c r="BB302" i="1" s="1"/>
  <c r="BD302" i="1" s="1"/>
  <c r="BF302" i="1" s="1"/>
  <c r="BH302" i="1" s="1"/>
  <c r="BJ302" i="1" s="1"/>
  <c r="D302" i="1"/>
  <c r="F302" i="1" s="1"/>
  <c r="H302" i="1" s="1"/>
  <c r="J302" i="1" s="1"/>
  <c r="L302" i="1" s="1"/>
  <c r="N302" i="1" s="1"/>
  <c r="P302" i="1" s="1"/>
  <c r="R302" i="1" s="1"/>
  <c r="T302" i="1" s="1"/>
  <c r="V302" i="1" s="1"/>
  <c r="W302" i="1"/>
  <c r="Y302" i="1" s="1"/>
  <c r="AA302" i="1" s="1"/>
  <c r="AC302" i="1" s="1"/>
  <c r="AE302" i="1" s="1"/>
  <c r="AG302" i="1" s="1"/>
  <c r="AI302" i="1" s="1"/>
  <c r="AK302" i="1" s="1"/>
  <c r="AM302" i="1" s="1"/>
  <c r="AO302" i="1" s="1"/>
  <c r="AQ302" i="1" s="1"/>
  <c r="W68" i="1"/>
  <c r="Y68" i="1" s="1"/>
  <c r="AA68" i="1" s="1"/>
  <c r="AC68" i="1" s="1"/>
  <c r="AE68" i="1" s="1"/>
  <c r="AG68" i="1" s="1"/>
  <c r="AI68" i="1" s="1"/>
  <c r="AK68" i="1" s="1"/>
  <c r="AM68" i="1" s="1"/>
  <c r="AO68" i="1" s="1"/>
  <c r="AQ68" i="1" s="1"/>
  <c r="AR68" i="1"/>
  <c r="AT68" i="1" s="1"/>
  <c r="AV68" i="1" s="1"/>
  <c r="AX68" i="1" s="1"/>
  <c r="AZ68" i="1" s="1"/>
  <c r="BB68" i="1" s="1"/>
  <c r="BD68" i="1" s="1"/>
  <c r="BF68" i="1" s="1"/>
  <c r="BH68" i="1" s="1"/>
  <c r="BJ68" i="1" s="1"/>
  <c r="D68" i="1"/>
  <c r="F68" i="1" s="1"/>
  <c r="H68" i="1" s="1"/>
  <c r="J68" i="1" s="1"/>
  <c r="L68" i="1" s="1"/>
  <c r="N68" i="1" s="1"/>
  <c r="P68" i="1" s="1"/>
  <c r="R68" i="1" s="1"/>
  <c r="T68" i="1" s="1"/>
  <c r="V68" i="1" s="1"/>
  <c r="W64" i="1"/>
  <c r="AR64" i="1"/>
  <c r="D64" i="1"/>
  <c r="W59" i="1"/>
  <c r="Y59" i="1" s="1"/>
  <c r="AA59" i="1" s="1"/>
  <c r="AC59" i="1" s="1"/>
  <c r="AE59" i="1" s="1"/>
  <c r="AG59" i="1" s="1"/>
  <c r="AI59" i="1" s="1"/>
  <c r="AK59" i="1" s="1"/>
  <c r="AM59" i="1" s="1"/>
  <c r="AO59" i="1" s="1"/>
  <c r="AQ59" i="1" s="1"/>
  <c r="D59" i="1"/>
  <c r="F59" i="1" s="1"/>
  <c r="H59" i="1" s="1"/>
  <c r="J59" i="1" s="1"/>
  <c r="L59" i="1" s="1"/>
  <c r="N59" i="1" s="1"/>
  <c r="P59" i="1" s="1"/>
  <c r="R59" i="1" s="1"/>
  <c r="T59" i="1" s="1"/>
  <c r="V59" i="1" s="1"/>
  <c r="AR62" i="1"/>
  <c r="AR18" i="1" s="1"/>
  <c r="AR54" i="1"/>
  <c r="AT54" i="1" s="1"/>
  <c r="AV54" i="1" s="1"/>
  <c r="AX54" i="1" s="1"/>
  <c r="AZ54" i="1" s="1"/>
  <c r="BB54" i="1" s="1"/>
  <c r="BD54" i="1" s="1"/>
  <c r="BF54" i="1" s="1"/>
  <c r="BH54" i="1" s="1"/>
  <c r="BJ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W57" i="1"/>
  <c r="W18" i="1" s="1"/>
  <c r="W49" i="1"/>
  <c r="Y49" i="1" s="1"/>
  <c r="AA49" i="1" s="1"/>
  <c r="AC49" i="1" s="1"/>
  <c r="AE49" i="1" s="1"/>
  <c r="AG49" i="1" s="1"/>
  <c r="AI49" i="1" s="1"/>
  <c r="AK49" i="1" s="1"/>
  <c r="AM49" i="1" s="1"/>
  <c r="AO49" i="1" s="1"/>
  <c r="AQ49" i="1" s="1"/>
  <c r="AR49" i="1"/>
  <c r="AT49" i="1" s="1"/>
  <c r="AV49" i="1" s="1"/>
  <c r="AX49" i="1" s="1"/>
  <c r="AZ49" i="1" s="1"/>
  <c r="BB49" i="1" s="1"/>
  <c r="BD49" i="1" s="1"/>
  <c r="BF49" i="1" s="1"/>
  <c r="BH49" i="1" s="1"/>
  <c r="BJ49" i="1" s="1"/>
  <c r="D49" i="1"/>
  <c r="F49" i="1" s="1"/>
  <c r="H49" i="1" s="1"/>
  <c r="J49" i="1" s="1"/>
  <c r="L49" i="1" s="1"/>
  <c r="N49" i="1" s="1"/>
  <c r="P49" i="1" s="1"/>
  <c r="R49" i="1" s="1"/>
  <c r="T49" i="1" s="1"/>
  <c r="V49" i="1" s="1"/>
  <c r="W44" i="1"/>
  <c r="Y44" i="1" s="1"/>
  <c r="AA44" i="1" s="1"/>
  <c r="AC44" i="1" s="1"/>
  <c r="AE44" i="1" s="1"/>
  <c r="AG44" i="1" s="1"/>
  <c r="AI44" i="1" s="1"/>
  <c r="AK44" i="1" s="1"/>
  <c r="AM44" i="1" s="1"/>
  <c r="AO44" i="1" s="1"/>
  <c r="AQ44" i="1" s="1"/>
  <c r="AR44" i="1"/>
  <c r="AT44" i="1" s="1"/>
  <c r="AV44" i="1" s="1"/>
  <c r="AX44" i="1" s="1"/>
  <c r="AZ44" i="1" s="1"/>
  <c r="BB44" i="1" s="1"/>
  <c r="BD44" i="1" s="1"/>
  <c r="BF44" i="1" s="1"/>
  <c r="BH44" i="1" s="1"/>
  <c r="BJ44" i="1" s="1"/>
  <c r="D44" i="1"/>
  <c r="F44" i="1" s="1"/>
  <c r="H44" i="1" s="1"/>
  <c r="J44" i="1" s="1"/>
  <c r="L44" i="1" s="1"/>
  <c r="N44" i="1" s="1"/>
  <c r="P44" i="1" s="1"/>
  <c r="R44" i="1" s="1"/>
  <c r="T44" i="1" s="1"/>
  <c r="V44" i="1" s="1"/>
  <c r="W25" i="1"/>
  <c r="Y25" i="1" s="1"/>
  <c r="AA25" i="1" s="1"/>
  <c r="AC25" i="1" s="1"/>
  <c r="AE25" i="1" s="1"/>
  <c r="AG25" i="1" s="1"/>
  <c r="AI25" i="1" s="1"/>
  <c r="AK25" i="1" s="1"/>
  <c r="AM25" i="1" s="1"/>
  <c r="AO25" i="1" s="1"/>
  <c r="AQ25" i="1" s="1"/>
  <c r="AR25" i="1"/>
  <c r="AT25" i="1" s="1"/>
  <c r="AV25" i="1" s="1"/>
  <c r="AX25" i="1" s="1"/>
  <c r="AZ25" i="1" s="1"/>
  <c r="BB25" i="1" s="1"/>
  <c r="BD25" i="1" s="1"/>
  <c r="BF25" i="1" s="1"/>
  <c r="BH25" i="1" s="1"/>
  <c r="BJ25" i="1" s="1"/>
  <c r="D28" i="1"/>
  <c r="D18" i="1" s="1"/>
  <c r="W232" i="1"/>
  <c r="Y232" i="1" s="1"/>
  <c r="AA232" i="1" s="1"/>
  <c r="AC232" i="1" s="1"/>
  <c r="AE232" i="1" s="1"/>
  <c r="AG232" i="1" s="1"/>
  <c r="AI232" i="1" s="1"/>
  <c r="AK232" i="1" s="1"/>
  <c r="AM232" i="1" s="1"/>
  <c r="AO232" i="1" s="1"/>
  <c r="AQ232" i="1" s="1"/>
  <c r="AR232" i="1"/>
  <c r="AT232" i="1" s="1"/>
  <c r="AV232" i="1" s="1"/>
  <c r="AX232" i="1" s="1"/>
  <c r="AZ232" i="1" s="1"/>
  <c r="BB232" i="1" s="1"/>
  <c r="BD232" i="1" s="1"/>
  <c r="BF232" i="1" s="1"/>
  <c r="BH232" i="1" s="1"/>
  <c r="BJ232" i="1" s="1"/>
  <c r="D232" i="1"/>
  <c r="F232" i="1" s="1"/>
  <c r="H232" i="1" s="1"/>
  <c r="J232" i="1" s="1"/>
  <c r="L232" i="1" s="1"/>
  <c r="N232" i="1" s="1"/>
  <c r="P232" i="1" s="1"/>
  <c r="R232" i="1" s="1"/>
  <c r="T232" i="1" s="1"/>
  <c r="V232" i="1" s="1"/>
  <c r="W168" i="1"/>
  <c r="Y168" i="1" s="1"/>
  <c r="AA168" i="1" s="1"/>
  <c r="AC168" i="1" s="1"/>
  <c r="AE168" i="1" s="1"/>
  <c r="AG168" i="1" s="1"/>
  <c r="AI168" i="1" s="1"/>
  <c r="AK168" i="1" s="1"/>
  <c r="AM168" i="1" s="1"/>
  <c r="AO168" i="1" s="1"/>
  <c r="AQ168" i="1" s="1"/>
  <c r="AR168" i="1"/>
  <c r="AT168" i="1" s="1"/>
  <c r="AV168" i="1" s="1"/>
  <c r="AX168" i="1" s="1"/>
  <c r="AZ168" i="1" s="1"/>
  <c r="BB168" i="1" s="1"/>
  <c r="BD168" i="1" s="1"/>
  <c r="BF168" i="1" s="1"/>
  <c r="BH168" i="1" s="1"/>
  <c r="BJ168" i="1" s="1"/>
  <c r="D168" i="1"/>
  <c r="F168" i="1" s="1"/>
  <c r="H168" i="1" s="1"/>
  <c r="J168" i="1" s="1"/>
  <c r="L168" i="1" s="1"/>
  <c r="N168" i="1" s="1"/>
  <c r="P168" i="1" s="1"/>
  <c r="R168" i="1" s="1"/>
  <c r="T168" i="1" s="1"/>
  <c r="V168" i="1" s="1"/>
  <c r="D173" i="1"/>
  <c r="F173" i="1" s="1"/>
  <c r="H173" i="1" s="1"/>
  <c r="J173" i="1" s="1"/>
  <c r="L173" i="1" s="1"/>
  <c r="N173" i="1" s="1"/>
  <c r="P173" i="1" s="1"/>
  <c r="R173" i="1" s="1"/>
  <c r="T173" i="1" s="1"/>
  <c r="V173" i="1" s="1"/>
  <c r="AR169" i="1"/>
  <c r="AT169" i="1" s="1"/>
  <c r="AV169" i="1" s="1"/>
  <c r="AX169" i="1" s="1"/>
  <c r="AZ169" i="1" s="1"/>
  <c r="BB169" i="1" s="1"/>
  <c r="BD169" i="1" s="1"/>
  <c r="BF169" i="1" s="1"/>
  <c r="BH169" i="1" s="1"/>
  <c r="BJ169" i="1" s="1"/>
  <c r="W169" i="1"/>
  <c r="Y169" i="1" s="1"/>
  <c r="AA169" i="1" s="1"/>
  <c r="AC169" i="1" s="1"/>
  <c r="AE169" i="1" s="1"/>
  <c r="AG169" i="1" s="1"/>
  <c r="AI169" i="1" s="1"/>
  <c r="AK169" i="1" s="1"/>
  <c r="AM169" i="1" s="1"/>
  <c r="AO169" i="1" s="1"/>
  <c r="AQ169" i="1" s="1"/>
  <c r="D169" i="1"/>
  <c r="F169" i="1" s="1"/>
  <c r="H169" i="1" s="1"/>
  <c r="J169" i="1" s="1"/>
  <c r="L169" i="1" s="1"/>
  <c r="N169" i="1" s="1"/>
  <c r="P169" i="1" s="1"/>
  <c r="R169" i="1" s="1"/>
  <c r="T169" i="1" s="1"/>
  <c r="V169" i="1" s="1"/>
  <c r="F18" i="1" l="1"/>
  <c r="H18" i="1" s="1"/>
  <c r="J18" i="1" s="1"/>
  <c r="L18" i="1" s="1"/>
  <c r="N18" i="1" s="1"/>
  <c r="P18" i="1" s="1"/>
  <c r="R18" i="1" s="1"/>
  <c r="T18" i="1" s="1"/>
  <c r="V18" i="1" s="1"/>
  <c r="F28" i="1"/>
  <c r="H28" i="1" s="1"/>
  <c r="J28" i="1" s="1"/>
  <c r="L28" i="1" s="1"/>
  <c r="N28" i="1" s="1"/>
  <c r="P28" i="1" s="1"/>
  <c r="R28" i="1" s="1"/>
  <c r="T28" i="1" s="1"/>
  <c r="V28" i="1" s="1"/>
  <c r="AT18" i="1"/>
  <c r="AV18" i="1" s="1"/>
  <c r="AX18" i="1" s="1"/>
  <c r="AZ18" i="1" s="1"/>
  <c r="BB18" i="1" s="1"/>
  <c r="BD18" i="1" s="1"/>
  <c r="BF18" i="1" s="1"/>
  <c r="BH18" i="1" s="1"/>
  <c r="BJ18" i="1" s="1"/>
  <c r="AT62" i="1"/>
  <c r="AV62" i="1" s="1"/>
  <c r="AX62" i="1" s="1"/>
  <c r="AZ62" i="1" s="1"/>
  <c r="BB62" i="1" s="1"/>
  <c r="BD62" i="1" s="1"/>
  <c r="BF62" i="1" s="1"/>
  <c r="BH62" i="1" s="1"/>
  <c r="BJ62" i="1" s="1"/>
  <c r="Y57" i="1"/>
  <c r="AA57" i="1" s="1"/>
  <c r="AC57" i="1" s="1"/>
  <c r="AE57" i="1" s="1"/>
  <c r="AG57" i="1" s="1"/>
  <c r="AI57" i="1" s="1"/>
  <c r="AK57" i="1" s="1"/>
  <c r="AM57" i="1" s="1"/>
  <c r="AO57" i="1" s="1"/>
  <c r="AQ57" i="1" s="1"/>
  <c r="D304" i="1"/>
  <c r="F304" i="1" s="1"/>
  <c r="H304" i="1" s="1"/>
  <c r="J304" i="1" s="1"/>
  <c r="L304" i="1" s="1"/>
  <c r="N304" i="1" s="1"/>
  <c r="P304" i="1" s="1"/>
  <c r="R304" i="1" s="1"/>
  <c r="T304" i="1" s="1"/>
  <c r="V304" i="1" s="1"/>
  <c r="AT64" i="1"/>
  <c r="AV64" i="1" s="1"/>
  <c r="AX64" i="1" s="1"/>
  <c r="AZ64" i="1" s="1"/>
  <c r="BB64" i="1" s="1"/>
  <c r="BD64" i="1" s="1"/>
  <c r="BF64" i="1" s="1"/>
  <c r="BH64" i="1" s="1"/>
  <c r="BJ64" i="1" s="1"/>
  <c r="AR304" i="1"/>
  <c r="AT304" i="1" s="1"/>
  <c r="AV304" i="1" s="1"/>
  <c r="AX304" i="1" s="1"/>
  <c r="AZ304" i="1" s="1"/>
  <c r="BB304" i="1" s="1"/>
  <c r="BD304" i="1" s="1"/>
  <c r="BF304" i="1" s="1"/>
  <c r="BH304" i="1" s="1"/>
  <c r="BJ304" i="1" s="1"/>
  <c r="F64" i="1"/>
  <c r="H64" i="1" s="1"/>
  <c r="J64" i="1" s="1"/>
  <c r="L64" i="1" s="1"/>
  <c r="N64" i="1" s="1"/>
  <c r="P64" i="1" s="1"/>
  <c r="R64" i="1" s="1"/>
  <c r="T64" i="1" s="1"/>
  <c r="V64" i="1" s="1"/>
  <c r="Y64" i="1"/>
  <c r="AA64" i="1" s="1"/>
  <c r="AC64" i="1" s="1"/>
  <c r="AE64" i="1" s="1"/>
  <c r="AG64" i="1" s="1"/>
  <c r="AI64" i="1" s="1"/>
  <c r="AK64" i="1" s="1"/>
  <c r="AM64" i="1" s="1"/>
  <c r="AO64" i="1" s="1"/>
  <c r="AQ64" i="1" s="1"/>
  <c r="W304" i="1"/>
  <c r="Y304" i="1" s="1"/>
  <c r="AA304" i="1" s="1"/>
  <c r="AC304" i="1" s="1"/>
  <c r="AE304" i="1" s="1"/>
  <c r="AG304" i="1" s="1"/>
  <c r="AI304" i="1" s="1"/>
  <c r="AK304" i="1" s="1"/>
  <c r="AM304" i="1" s="1"/>
  <c r="AO304" i="1" s="1"/>
  <c r="AQ304" i="1" s="1"/>
  <c r="AR59" i="1"/>
  <c r="AT59" i="1" s="1"/>
  <c r="AV59" i="1" s="1"/>
  <c r="AX59" i="1" s="1"/>
  <c r="AZ59" i="1" s="1"/>
  <c r="BB59" i="1" s="1"/>
  <c r="BD59" i="1" s="1"/>
  <c r="BF59" i="1" s="1"/>
  <c r="BH59" i="1" s="1"/>
  <c r="BJ59" i="1" s="1"/>
  <c r="W54" i="1"/>
  <c r="Y54" i="1" s="1"/>
  <c r="AA54" i="1" s="1"/>
  <c r="AC54" i="1" s="1"/>
  <c r="AE54" i="1" s="1"/>
  <c r="AG54" i="1" s="1"/>
  <c r="AI54" i="1" s="1"/>
  <c r="AK54" i="1" s="1"/>
  <c r="AM54" i="1" s="1"/>
  <c r="AO54" i="1" s="1"/>
  <c r="AQ54" i="1" s="1"/>
  <c r="AR296" i="1"/>
  <c r="AT296" i="1" s="1"/>
  <c r="AV296" i="1" s="1"/>
  <c r="AX296" i="1" s="1"/>
  <c r="AZ296" i="1" s="1"/>
  <c r="BB296" i="1" s="1"/>
  <c r="BD296" i="1" s="1"/>
  <c r="BF296" i="1" s="1"/>
  <c r="BH296" i="1" s="1"/>
  <c r="BJ296" i="1" s="1"/>
  <c r="AR165" i="1"/>
  <c r="AT165" i="1" s="1"/>
  <c r="AV165" i="1" s="1"/>
  <c r="AX165" i="1" s="1"/>
  <c r="AZ165" i="1" s="1"/>
  <c r="BB165" i="1" s="1"/>
  <c r="BD165" i="1" s="1"/>
  <c r="BF165" i="1" s="1"/>
  <c r="BH165" i="1" s="1"/>
  <c r="BJ165" i="1" s="1"/>
  <c r="W296" i="1"/>
  <c r="Y296" i="1" s="1"/>
  <c r="AA296" i="1" s="1"/>
  <c r="AC296" i="1" s="1"/>
  <c r="AE296" i="1" s="1"/>
  <c r="AG296" i="1" s="1"/>
  <c r="AI296" i="1" s="1"/>
  <c r="AK296" i="1" s="1"/>
  <c r="AM296" i="1" s="1"/>
  <c r="AO296" i="1" s="1"/>
  <c r="AQ296" i="1" s="1"/>
  <c r="W165" i="1"/>
  <c r="Y165" i="1" s="1"/>
  <c r="AA165" i="1" s="1"/>
  <c r="AC165" i="1" s="1"/>
  <c r="AE165" i="1" s="1"/>
  <c r="AG165" i="1" s="1"/>
  <c r="AI165" i="1" s="1"/>
  <c r="AK165" i="1" s="1"/>
  <c r="AM165" i="1" s="1"/>
  <c r="AO165" i="1" s="1"/>
  <c r="AQ165" i="1" s="1"/>
  <c r="D296" i="1"/>
  <c r="F296" i="1" s="1"/>
  <c r="H296" i="1" s="1"/>
  <c r="J296" i="1" s="1"/>
  <c r="L296" i="1" s="1"/>
  <c r="N296" i="1" s="1"/>
  <c r="P296" i="1" s="1"/>
  <c r="R296" i="1" s="1"/>
  <c r="T296" i="1" s="1"/>
  <c r="V296" i="1" s="1"/>
  <c r="D165" i="1"/>
  <c r="F165" i="1" s="1"/>
  <c r="H165" i="1" s="1"/>
  <c r="J165" i="1" s="1"/>
  <c r="L165" i="1" s="1"/>
  <c r="N165" i="1" s="1"/>
  <c r="P165" i="1" s="1"/>
  <c r="R165" i="1" s="1"/>
  <c r="T165" i="1" s="1"/>
  <c r="V165" i="1" s="1"/>
  <c r="D297" i="1"/>
  <c r="F297" i="1" s="1"/>
  <c r="H297" i="1" s="1"/>
  <c r="J297" i="1" s="1"/>
  <c r="L297" i="1" s="1"/>
  <c r="N297" i="1" s="1"/>
  <c r="P297" i="1" s="1"/>
  <c r="R297" i="1" s="1"/>
  <c r="T297" i="1" s="1"/>
  <c r="V297" i="1" s="1"/>
  <c r="AR297" i="1"/>
  <c r="AT297" i="1" s="1"/>
  <c r="AV297" i="1" s="1"/>
  <c r="AX297" i="1" s="1"/>
  <c r="AZ297" i="1" s="1"/>
  <c r="BB297" i="1" s="1"/>
  <c r="BD297" i="1" s="1"/>
  <c r="BF297" i="1" s="1"/>
  <c r="BH297" i="1" s="1"/>
  <c r="BJ297" i="1" s="1"/>
  <c r="D25" i="1"/>
  <c r="F25" i="1" s="1"/>
  <c r="H25" i="1" s="1"/>
  <c r="J25" i="1" s="1"/>
  <c r="L25" i="1" s="1"/>
  <c r="N25" i="1" s="1"/>
  <c r="P25" i="1" s="1"/>
  <c r="R25" i="1" s="1"/>
  <c r="T25" i="1" s="1"/>
  <c r="V25" i="1" s="1"/>
  <c r="D263" i="1"/>
  <c r="F263" i="1" s="1"/>
  <c r="H263" i="1" s="1"/>
  <c r="J263" i="1" s="1"/>
  <c r="L263" i="1" s="1"/>
  <c r="N263" i="1" s="1"/>
  <c r="P263" i="1" s="1"/>
  <c r="R263" i="1" s="1"/>
  <c r="T263" i="1" s="1"/>
  <c r="V263" i="1" s="1"/>
  <c r="W244" i="1"/>
  <c r="AR244" i="1"/>
  <c r="D244" i="1"/>
  <c r="W257" i="1"/>
  <c r="Y257" i="1" s="1"/>
  <c r="AA257" i="1" s="1"/>
  <c r="AC257" i="1" s="1"/>
  <c r="AE257" i="1" s="1"/>
  <c r="AG257" i="1" s="1"/>
  <c r="AI257" i="1" s="1"/>
  <c r="AK257" i="1" s="1"/>
  <c r="AM257" i="1" s="1"/>
  <c r="AO257" i="1" s="1"/>
  <c r="AQ257" i="1" s="1"/>
  <c r="AR257" i="1"/>
  <c r="AT257" i="1" s="1"/>
  <c r="AV257" i="1" s="1"/>
  <c r="AX257" i="1" s="1"/>
  <c r="AZ257" i="1" s="1"/>
  <c r="BB257" i="1" s="1"/>
  <c r="BD257" i="1" s="1"/>
  <c r="BF257" i="1" s="1"/>
  <c r="BH257" i="1" s="1"/>
  <c r="BJ257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W235" i="1"/>
  <c r="Y235" i="1" s="1"/>
  <c r="AA235" i="1" s="1"/>
  <c r="AC235" i="1" s="1"/>
  <c r="AE235" i="1" s="1"/>
  <c r="AG235" i="1" s="1"/>
  <c r="AI235" i="1" s="1"/>
  <c r="AK235" i="1" s="1"/>
  <c r="AM235" i="1" s="1"/>
  <c r="AO235" i="1" s="1"/>
  <c r="AQ235" i="1" s="1"/>
  <c r="AR235" i="1"/>
  <c r="AT235" i="1" s="1"/>
  <c r="AV235" i="1" s="1"/>
  <c r="AX235" i="1" s="1"/>
  <c r="AZ235" i="1" s="1"/>
  <c r="BB235" i="1" s="1"/>
  <c r="BD235" i="1" s="1"/>
  <c r="BF235" i="1" s="1"/>
  <c r="BH235" i="1" s="1"/>
  <c r="BJ235" i="1" s="1"/>
  <c r="D235" i="1"/>
  <c r="F235" i="1" s="1"/>
  <c r="H235" i="1" s="1"/>
  <c r="J235" i="1" s="1"/>
  <c r="L235" i="1" s="1"/>
  <c r="N235" i="1" s="1"/>
  <c r="P235" i="1" s="1"/>
  <c r="R235" i="1" s="1"/>
  <c r="T235" i="1" s="1"/>
  <c r="V235" i="1" s="1"/>
  <c r="W141" i="1"/>
  <c r="Y141" i="1" s="1"/>
  <c r="AA141" i="1" s="1"/>
  <c r="AC141" i="1" s="1"/>
  <c r="AE141" i="1" s="1"/>
  <c r="AG141" i="1" s="1"/>
  <c r="AI141" i="1" s="1"/>
  <c r="AK141" i="1" s="1"/>
  <c r="AM141" i="1" s="1"/>
  <c r="AO141" i="1" s="1"/>
  <c r="AQ141" i="1" s="1"/>
  <c r="AR141" i="1"/>
  <c r="AT141" i="1" s="1"/>
  <c r="AV141" i="1" s="1"/>
  <c r="AX141" i="1" s="1"/>
  <c r="AZ141" i="1" s="1"/>
  <c r="BB141" i="1" s="1"/>
  <c r="BD141" i="1" s="1"/>
  <c r="BF141" i="1" s="1"/>
  <c r="BH141" i="1" s="1"/>
  <c r="BJ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W215" i="1"/>
  <c r="Y215" i="1" s="1"/>
  <c r="AA215" i="1" s="1"/>
  <c r="AC215" i="1" s="1"/>
  <c r="AE215" i="1" s="1"/>
  <c r="AG215" i="1" s="1"/>
  <c r="AI215" i="1" s="1"/>
  <c r="AK215" i="1" s="1"/>
  <c r="AM215" i="1" s="1"/>
  <c r="AO215" i="1" s="1"/>
  <c r="AQ215" i="1" s="1"/>
  <c r="AR215" i="1"/>
  <c r="AT215" i="1" s="1"/>
  <c r="AV215" i="1" s="1"/>
  <c r="AX215" i="1" s="1"/>
  <c r="AZ215" i="1" s="1"/>
  <c r="BB215" i="1" s="1"/>
  <c r="BD215" i="1" s="1"/>
  <c r="BF215" i="1" s="1"/>
  <c r="BH215" i="1" s="1"/>
  <c r="BJ215" i="1" s="1"/>
  <c r="D215" i="1"/>
  <c r="F215" i="1" s="1"/>
  <c r="H215" i="1" s="1"/>
  <c r="J215" i="1" s="1"/>
  <c r="L215" i="1" s="1"/>
  <c r="N215" i="1" s="1"/>
  <c r="P215" i="1" s="1"/>
  <c r="R215" i="1" s="1"/>
  <c r="T215" i="1" s="1"/>
  <c r="V215" i="1" s="1"/>
  <c r="W211" i="1"/>
  <c r="Y211" i="1" s="1"/>
  <c r="AA211" i="1" s="1"/>
  <c r="AC211" i="1" s="1"/>
  <c r="AE211" i="1" s="1"/>
  <c r="AG211" i="1" s="1"/>
  <c r="AI211" i="1" s="1"/>
  <c r="AK211" i="1" s="1"/>
  <c r="AM211" i="1" s="1"/>
  <c r="AO211" i="1" s="1"/>
  <c r="AQ211" i="1" s="1"/>
  <c r="AR211" i="1"/>
  <c r="AT211" i="1" s="1"/>
  <c r="AV211" i="1" s="1"/>
  <c r="AX211" i="1" s="1"/>
  <c r="AZ211" i="1" s="1"/>
  <c r="BB211" i="1" s="1"/>
  <c r="BD211" i="1" s="1"/>
  <c r="BF211" i="1" s="1"/>
  <c r="BH211" i="1" s="1"/>
  <c r="BJ211" i="1" s="1"/>
  <c r="D211" i="1"/>
  <c r="F211" i="1" s="1"/>
  <c r="H211" i="1" s="1"/>
  <c r="J211" i="1" s="1"/>
  <c r="L211" i="1" s="1"/>
  <c r="N211" i="1" s="1"/>
  <c r="P211" i="1" s="1"/>
  <c r="R211" i="1" s="1"/>
  <c r="T211" i="1" s="1"/>
  <c r="V211" i="1" s="1"/>
  <c r="W207" i="1"/>
  <c r="Y207" i="1" s="1"/>
  <c r="AA207" i="1" s="1"/>
  <c r="AC207" i="1" s="1"/>
  <c r="AE207" i="1" s="1"/>
  <c r="AG207" i="1" s="1"/>
  <c r="AI207" i="1" s="1"/>
  <c r="AK207" i="1" s="1"/>
  <c r="AM207" i="1" s="1"/>
  <c r="AO207" i="1" s="1"/>
  <c r="AQ207" i="1" s="1"/>
  <c r="AR207" i="1"/>
  <c r="AT207" i="1" s="1"/>
  <c r="AV207" i="1" s="1"/>
  <c r="AX207" i="1" s="1"/>
  <c r="AZ207" i="1" s="1"/>
  <c r="BB207" i="1" s="1"/>
  <c r="BD207" i="1" s="1"/>
  <c r="BF207" i="1" s="1"/>
  <c r="BH207" i="1" s="1"/>
  <c r="BJ207" i="1" s="1"/>
  <c r="D207" i="1"/>
  <c r="F207" i="1" s="1"/>
  <c r="H207" i="1" s="1"/>
  <c r="J207" i="1" s="1"/>
  <c r="L207" i="1" s="1"/>
  <c r="N207" i="1" s="1"/>
  <c r="P207" i="1" s="1"/>
  <c r="R207" i="1" s="1"/>
  <c r="T207" i="1" s="1"/>
  <c r="V207" i="1" s="1"/>
  <c r="W201" i="1"/>
  <c r="Y201" i="1" s="1"/>
  <c r="AA201" i="1" s="1"/>
  <c r="AC201" i="1" s="1"/>
  <c r="AE201" i="1" s="1"/>
  <c r="AG201" i="1" s="1"/>
  <c r="AI201" i="1" s="1"/>
  <c r="AK201" i="1" s="1"/>
  <c r="AM201" i="1" s="1"/>
  <c r="AO201" i="1" s="1"/>
  <c r="AQ201" i="1" s="1"/>
  <c r="AR201" i="1"/>
  <c r="AT201" i="1" s="1"/>
  <c r="AV201" i="1" s="1"/>
  <c r="AX201" i="1" s="1"/>
  <c r="AZ201" i="1" s="1"/>
  <c r="BB201" i="1" s="1"/>
  <c r="BD201" i="1" s="1"/>
  <c r="BF201" i="1" s="1"/>
  <c r="BH201" i="1" s="1"/>
  <c r="BJ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W197" i="1"/>
  <c r="Y197" i="1" s="1"/>
  <c r="AA197" i="1" s="1"/>
  <c r="AC197" i="1" s="1"/>
  <c r="AE197" i="1" s="1"/>
  <c r="AG197" i="1" s="1"/>
  <c r="AI197" i="1" s="1"/>
  <c r="AK197" i="1" s="1"/>
  <c r="AM197" i="1" s="1"/>
  <c r="AO197" i="1" s="1"/>
  <c r="AQ197" i="1" s="1"/>
  <c r="AR197" i="1"/>
  <c r="AT197" i="1" s="1"/>
  <c r="AV197" i="1" s="1"/>
  <c r="AX197" i="1" s="1"/>
  <c r="AZ197" i="1" s="1"/>
  <c r="BB197" i="1" s="1"/>
  <c r="BD197" i="1" s="1"/>
  <c r="BF197" i="1" s="1"/>
  <c r="BH197" i="1" s="1"/>
  <c r="BJ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W193" i="1"/>
  <c r="Y193" i="1" s="1"/>
  <c r="AA193" i="1" s="1"/>
  <c r="AC193" i="1" s="1"/>
  <c r="AE193" i="1" s="1"/>
  <c r="AG193" i="1" s="1"/>
  <c r="AI193" i="1" s="1"/>
  <c r="AK193" i="1" s="1"/>
  <c r="AM193" i="1" s="1"/>
  <c r="AO193" i="1" s="1"/>
  <c r="AQ193" i="1" s="1"/>
  <c r="AR193" i="1"/>
  <c r="AT193" i="1" s="1"/>
  <c r="AV193" i="1" s="1"/>
  <c r="AX193" i="1" s="1"/>
  <c r="AZ193" i="1" s="1"/>
  <c r="BB193" i="1" s="1"/>
  <c r="BD193" i="1" s="1"/>
  <c r="BF193" i="1" s="1"/>
  <c r="BH193" i="1" s="1"/>
  <c r="BJ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W189" i="1"/>
  <c r="Y189" i="1" s="1"/>
  <c r="AA189" i="1" s="1"/>
  <c r="AC189" i="1" s="1"/>
  <c r="AE189" i="1" s="1"/>
  <c r="AG189" i="1" s="1"/>
  <c r="AI189" i="1" s="1"/>
  <c r="AK189" i="1" s="1"/>
  <c r="AM189" i="1" s="1"/>
  <c r="AO189" i="1" s="1"/>
  <c r="AQ189" i="1" s="1"/>
  <c r="AR189" i="1"/>
  <c r="AT189" i="1" s="1"/>
  <c r="AV189" i="1" s="1"/>
  <c r="AX189" i="1" s="1"/>
  <c r="AZ189" i="1" s="1"/>
  <c r="BB189" i="1" s="1"/>
  <c r="BD189" i="1" s="1"/>
  <c r="BF189" i="1" s="1"/>
  <c r="BH189" i="1" s="1"/>
  <c r="BJ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W185" i="1"/>
  <c r="Y185" i="1" s="1"/>
  <c r="AA185" i="1" s="1"/>
  <c r="AC185" i="1" s="1"/>
  <c r="AE185" i="1" s="1"/>
  <c r="AG185" i="1" s="1"/>
  <c r="AI185" i="1" s="1"/>
  <c r="AK185" i="1" s="1"/>
  <c r="AM185" i="1" s="1"/>
  <c r="AO185" i="1" s="1"/>
  <c r="AQ185" i="1" s="1"/>
  <c r="AR185" i="1"/>
  <c r="AT185" i="1" s="1"/>
  <c r="AV185" i="1" s="1"/>
  <c r="AX185" i="1" s="1"/>
  <c r="AZ185" i="1" s="1"/>
  <c r="BB185" i="1" s="1"/>
  <c r="BD185" i="1" s="1"/>
  <c r="BF185" i="1" s="1"/>
  <c r="BH185" i="1" s="1"/>
  <c r="BJ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W181" i="1"/>
  <c r="Y181" i="1" s="1"/>
  <c r="AA181" i="1" s="1"/>
  <c r="AC181" i="1" s="1"/>
  <c r="AE181" i="1" s="1"/>
  <c r="AG181" i="1" s="1"/>
  <c r="AI181" i="1" s="1"/>
  <c r="AK181" i="1" s="1"/>
  <c r="AM181" i="1" s="1"/>
  <c r="AO181" i="1" s="1"/>
  <c r="AQ181" i="1" s="1"/>
  <c r="AR181" i="1"/>
  <c r="AT181" i="1" s="1"/>
  <c r="AV181" i="1" s="1"/>
  <c r="AX181" i="1" s="1"/>
  <c r="AZ181" i="1" s="1"/>
  <c r="BB181" i="1" s="1"/>
  <c r="BD181" i="1" s="1"/>
  <c r="BF181" i="1" s="1"/>
  <c r="BH181" i="1" s="1"/>
  <c r="BJ181" i="1" s="1"/>
  <c r="D181" i="1"/>
  <c r="F181" i="1" s="1"/>
  <c r="H181" i="1" s="1"/>
  <c r="J181" i="1" s="1"/>
  <c r="L181" i="1" s="1"/>
  <c r="N181" i="1" s="1"/>
  <c r="P181" i="1" s="1"/>
  <c r="R181" i="1" s="1"/>
  <c r="T181" i="1" s="1"/>
  <c r="V181" i="1" s="1"/>
  <c r="W177" i="1"/>
  <c r="Y177" i="1" s="1"/>
  <c r="AA177" i="1" s="1"/>
  <c r="AC177" i="1" s="1"/>
  <c r="AE177" i="1" s="1"/>
  <c r="AG177" i="1" s="1"/>
  <c r="AI177" i="1" s="1"/>
  <c r="AK177" i="1" s="1"/>
  <c r="AM177" i="1" s="1"/>
  <c r="AO177" i="1" s="1"/>
  <c r="AQ177" i="1" s="1"/>
  <c r="AR177" i="1"/>
  <c r="AT177" i="1" s="1"/>
  <c r="AV177" i="1" s="1"/>
  <c r="AX177" i="1" s="1"/>
  <c r="AZ177" i="1" s="1"/>
  <c r="BB177" i="1" s="1"/>
  <c r="BD177" i="1" s="1"/>
  <c r="BF177" i="1" s="1"/>
  <c r="BH177" i="1" s="1"/>
  <c r="BJ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W173" i="1"/>
  <c r="Y173" i="1" s="1"/>
  <c r="AA173" i="1" s="1"/>
  <c r="AC173" i="1" s="1"/>
  <c r="AE173" i="1" s="1"/>
  <c r="AG173" i="1" s="1"/>
  <c r="AI173" i="1" s="1"/>
  <c r="AK173" i="1" s="1"/>
  <c r="AM173" i="1" s="1"/>
  <c r="AO173" i="1" s="1"/>
  <c r="AQ173" i="1" s="1"/>
  <c r="AR173" i="1"/>
  <c r="AT173" i="1" s="1"/>
  <c r="AV173" i="1" s="1"/>
  <c r="AX173" i="1" s="1"/>
  <c r="AZ173" i="1" s="1"/>
  <c r="BB173" i="1" s="1"/>
  <c r="BD173" i="1" s="1"/>
  <c r="BF173" i="1" s="1"/>
  <c r="BH173" i="1" s="1"/>
  <c r="BJ173" i="1" s="1"/>
  <c r="D301" i="1" l="1"/>
  <c r="F301" i="1" s="1"/>
  <c r="H301" i="1" s="1"/>
  <c r="J301" i="1" s="1"/>
  <c r="L301" i="1" s="1"/>
  <c r="N301" i="1" s="1"/>
  <c r="P301" i="1" s="1"/>
  <c r="R301" i="1" s="1"/>
  <c r="T301" i="1" s="1"/>
  <c r="V301" i="1" s="1"/>
  <c r="AR301" i="1"/>
  <c r="AT301" i="1" s="1"/>
  <c r="AV301" i="1" s="1"/>
  <c r="AX301" i="1" s="1"/>
  <c r="AZ301" i="1" s="1"/>
  <c r="BB301" i="1" s="1"/>
  <c r="BD301" i="1" s="1"/>
  <c r="BF301" i="1" s="1"/>
  <c r="BH301" i="1" s="1"/>
  <c r="BJ301" i="1" s="1"/>
  <c r="W301" i="1"/>
  <c r="Y301" i="1" s="1"/>
  <c r="AA301" i="1" s="1"/>
  <c r="AC301" i="1" s="1"/>
  <c r="AE301" i="1" s="1"/>
  <c r="AG301" i="1" s="1"/>
  <c r="AI301" i="1" s="1"/>
  <c r="AK301" i="1" s="1"/>
  <c r="AM301" i="1" s="1"/>
  <c r="AO301" i="1" s="1"/>
  <c r="AQ301" i="1" s="1"/>
  <c r="AT244" i="1"/>
  <c r="AV244" i="1" s="1"/>
  <c r="AX244" i="1" s="1"/>
  <c r="AZ244" i="1" s="1"/>
  <c r="BB244" i="1" s="1"/>
  <c r="BD244" i="1" s="1"/>
  <c r="BF244" i="1" s="1"/>
  <c r="BH244" i="1" s="1"/>
  <c r="BJ244" i="1" s="1"/>
  <c r="F244" i="1"/>
  <c r="H244" i="1" s="1"/>
  <c r="J244" i="1" s="1"/>
  <c r="L244" i="1" s="1"/>
  <c r="N244" i="1" s="1"/>
  <c r="P244" i="1" s="1"/>
  <c r="R244" i="1" s="1"/>
  <c r="T244" i="1" s="1"/>
  <c r="V244" i="1" s="1"/>
  <c r="Y244" i="1"/>
  <c r="AA244" i="1" s="1"/>
  <c r="AC244" i="1" s="1"/>
  <c r="AE244" i="1" s="1"/>
  <c r="AG244" i="1" s="1"/>
  <c r="AI244" i="1" s="1"/>
  <c r="AK244" i="1" s="1"/>
  <c r="AM244" i="1" s="1"/>
  <c r="AO244" i="1" s="1"/>
  <c r="AQ244" i="1" s="1"/>
  <c r="W297" i="1"/>
  <c r="Y297" i="1" s="1"/>
  <c r="AA297" i="1" s="1"/>
  <c r="AC297" i="1" s="1"/>
  <c r="AE297" i="1" s="1"/>
  <c r="AG297" i="1" s="1"/>
  <c r="AI297" i="1" s="1"/>
  <c r="AK297" i="1" s="1"/>
  <c r="AM297" i="1" s="1"/>
  <c r="AO297" i="1" s="1"/>
  <c r="AQ297" i="1" s="1"/>
  <c r="Y18" i="1"/>
  <c r="AA18" i="1" s="1"/>
  <c r="AC18" i="1" s="1"/>
  <c r="AE18" i="1" s="1"/>
  <c r="AG18" i="1" s="1"/>
  <c r="AI18" i="1" s="1"/>
  <c r="AK18" i="1" s="1"/>
  <c r="AM18" i="1" s="1"/>
  <c r="AO18" i="1" s="1"/>
  <c r="AQ18" i="1" s="1"/>
  <c r="AR303" i="1"/>
  <c r="AT303" i="1" s="1"/>
  <c r="AV303" i="1" s="1"/>
  <c r="AX303" i="1" s="1"/>
  <c r="AZ303" i="1" s="1"/>
  <c r="BB303" i="1" s="1"/>
  <c r="BD303" i="1" s="1"/>
  <c r="BF303" i="1" s="1"/>
  <c r="BH303" i="1" s="1"/>
  <c r="BJ303" i="1" s="1"/>
  <c r="W303" i="1"/>
  <c r="Y303" i="1" s="1"/>
  <c r="AA303" i="1" s="1"/>
  <c r="AC303" i="1" s="1"/>
  <c r="AE303" i="1" s="1"/>
  <c r="AG303" i="1" s="1"/>
  <c r="AI303" i="1" s="1"/>
  <c r="AK303" i="1" s="1"/>
  <c r="AM303" i="1" s="1"/>
  <c r="AO303" i="1" s="1"/>
  <c r="AQ303" i="1" s="1"/>
  <c r="D303" i="1"/>
  <c r="F303" i="1" s="1"/>
  <c r="H303" i="1" s="1"/>
  <c r="J303" i="1" s="1"/>
  <c r="L303" i="1" s="1"/>
  <c r="N303" i="1" s="1"/>
  <c r="P303" i="1" s="1"/>
  <c r="R303" i="1" s="1"/>
  <c r="T303" i="1" s="1"/>
  <c r="V303" i="1" s="1"/>
  <c r="D15" i="1"/>
  <c r="F15" i="1" s="1"/>
  <c r="H15" i="1" s="1"/>
  <c r="J15" i="1" s="1"/>
  <c r="L15" i="1" s="1"/>
  <c r="N15" i="1" s="1"/>
  <c r="P15" i="1" s="1"/>
  <c r="R15" i="1" s="1"/>
  <c r="T15" i="1" s="1"/>
  <c r="V15" i="1" s="1"/>
  <c r="W15" i="1" l="1"/>
  <c r="Y15" i="1" s="1"/>
  <c r="AA15" i="1" s="1"/>
  <c r="AC15" i="1" s="1"/>
  <c r="AE15" i="1" s="1"/>
  <c r="AG15" i="1" s="1"/>
  <c r="AI15" i="1" s="1"/>
  <c r="AK15" i="1" s="1"/>
  <c r="AM15" i="1" s="1"/>
  <c r="AO15" i="1" s="1"/>
  <c r="AQ15" i="1" s="1"/>
  <c r="AR15" i="1"/>
  <c r="AT15" i="1" s="1"/>
  <c r="AV15" i="1" s="1"/>
  <c r="AX15" i="1" s="1"/>
  <c r="AZ15" i="1" s="1"/>
  <c r="BB15" i="1" s="1"/>
  <c r="BD15" i="1" s="1"/>
  <c r="BF15" i="1" s="1"/>
  <c r="BH15" i="1" s="1"/>
  <c r="BJ15" i="1" s="1"/>
  <c r="W263" i="1" l="1"/>
  <c r="Y263" i="1" s="1"/>
  <c r="AA263" i="1" s="1"/>
  <c r="AC263" i="1" s="1"/>
  <c r="AE263" i="1" s="1"/>
  <c r="AG263" i="1" s="1"/>
  <c r="AI263" i="1" s="1"/>
  <c r="AK263" i="1" s="1"/>
  <c r="AM263" i="1" s="1"/>
  <c r="AO263" i="1" s="1"/>
  <c r="AQ263" i="1" s="1"/>
  <c r="AR263" i="1"/>
  <c r="AT263" i="1" s="1"/>
  <c r="AV263" i="1" s="1"/>
  <c r="AX263" i="1" s="1"/>
  <c r="AZ263" i="1" s="1"/>
  <c r="BB263" i="1" s="1"/>
  <c r="BD263" i="1" s="1"/>
  <c r="BF263" i="1" s="1"/>
  <c r="BH263" i="1" s="1"/>
  <c r="BJ263" i="1" s="1"/>
  <c r="AR98" i="1" l="1"/>
  <c r="AT98" i="1" s="1"/>
  <c r="AV98" i="1" s="1"/>
  <c r="AX98" i="1" s="1"/>
  <c r="AZ98" i="1" s="1"/>
  <c r="BB98" i="1" s="1"/>
  <c r="BD98" i="1" s="1"/>
  <c r="BF98" i="1" s="1"/>
  <c r="BH98" i="1" s="1"/>
  <c r="BJ98" i="1" s="1"/>
  <c r="D98" i="1"/>
  <c r="F98" i="1" s="1"/>
  <c r="H98" i="1" s="1"/>
  <c r="J98" i="1" s="1"/>
  <c r="L98" i="1" s="1"/>
  <c r="N98" i="1" s="1"/>
  <c r="P98" i="1" s="1"/>
  <c r="R98" i="1" s="1"/>
  <c r="T98" i="1" s="1"/>
  <c r="V98" i="1" s="1"/>
  <c r="W98" i="1"/>
  <c r="Y98" i="1" s="1"/>
  <c r="AA98" i="1" s="1"/>
  <c r="AC98" i="1" s="1"/>
  <c r="AE98" i="1" s="1"/>
  <c r="AG98" i="1" s="1"/>
  <c r="AI98" i="1" s="1"/>
  <c r="AK98" i="1" s="1"/>
  <c r="AM98" i="1" s="1"/>
  <c r="AO98" i="1" s="1"/>
  <c r="AQ98" i="1" s="1"/>
  <c r="D137" i="1" l="1"/>
  <c r="W137" i="1"/>
  <c r="AR137" i="1"/>
  <c r="W294" i="1" l="1"/>
  <c r="Y137" i="1"/>
  <c r="AA137" i="1" s="1"/>
  <c r="AC137" i="1" s="1"/>
  <c r="AE137" i="1" s="1"/>
  <c r="AG137" i="1" s="1"/>
  <c r="AI137" i="1" s="1"/>
  <c r="AK137" i="1" s="1"/>
  <c r="AM137" i="1" s="1"/>
  <c r="AO137" i="1" s="1"/>
  <c r="AQ137" i="1" s="1"/>
  <c r="AR294" i="1"/>
  <c r="AT137" i="1"/>
  <c r="AV137" i="1" s="1"/>
  <c r="AX137" i="1" s="1"/>
  <c r="AZ137" i="1" s="1"/>
  <c r="BB137" i="1" s="1"/>
  <c r="BD137" i="1" s="1"/>
  <c r="BF137" i="1" s="1"/>
  <c r="BH137" i="1" s="1"/>
  <c r="BJ137" i="1" s="1"/>
  <c r="D294" i="1"/>
  <c r="F137" i="1"/>
  <c r="H137" i="1" s="1"/>
  <c r="J137" i="1" s="1"/>
  <c r="L137" i="1" s="1"/>
  <c r="N137" i="1" s="1"/>
  <c r="P137" i="1" s="1"/>
  <c r="R137" i="1" s="1"/>
  <c r="T137" i="1" s="1"/>
  <c r="V137" i="1" s="1"/>
  <c r="AR312" i="1" l="1"/>
  <c r="AR311" i="1"/>
  <c r="W312" i="1"/>
  <c r="W311" i="1"/>
  <c r="F294" i="1"/>
  <c r="H294" i="1" s="1"/>
  <c r="J294" i="1" s="1"/>
  <c r="L294" i="1" s="1"/>
  <c r="N294" i="1" s="1"/>
  <c r="P294" i="1" s="1"/>
  <c r="R294" i="1" s="1"/>
  <c r="T294" i="1" s="1"/>
  <c r="V294" i="1" s="1"/>
  <c r="D310" i="1"/>
  <c r="AT294" i="1"/>
  <c r="Y294" i="1"/>
  <c r="AT312" i="1" l="1"/>
  <c r="AT311" i="1"/>
  <c r="W313" i="1"/>
  <c r="Y312" i="1"/>
  <c r="Y311" i="1"/>
  <c r="AR313" i="1"/>
  <c r="AA294" i="1"/>
  <c r="AV294" i="1"/>
  <c r="Y313" i="1" l="1"/>
  <c r="AV312" i="1"/>
  <c r="AV311" i="1"/>
  <c r="AA312" i="1"/>
  <c r="AA311" i="1"/>
  <c r="AT313" i="1"/>
  <c r="AX294" i="1"/>
  <c r="AX311" i="1" s="1"/>
  <c r="AC294" i="1"/>
  <c r="AC312" i="1" l="1"/>
  <c r="AC311" i="1"/>
  <c r="AA313" i="1"/>
  <c r="AV313" i="1"/>
  <c r="AZ294" i="1"/>
  <c r="AZ311" i="1" s="1"/>
  <c r="AX312" i="1"/>
  <c r="AX313" i="1" s="1"/>
  <c r="AE294" i="1"/>
  <c r="AE311" i="1" s="1"/>
  <c r="AC313" i="1" l="1"/>
  <c r="AG294" i="1"/>
  <c r="AG311" i="1" s="1"/>
  <c r="AE312" i="1"/>
  <c r="AE313" i="1" s="1"/>
  <c r="BB294" i="1"/>
  <c r="AZ312" i="1"/>
  <c r="AZ313" i="1" s="1"/>
  <c r="BD294" i="1" l="1"/>
  <c r="BB311" i="1"/>
  <c r="AI294" i="1"/>
  <c r="AG312" i="1"/>
  <c r="AG313" i="1" s="1"/>
  <c r="AK294" i="1" l="1"/>
  <c r="AI311" i="1"/>
  <c r="BF294" i="1"/>
  <c r="BD311" i="1"/>
  <c r="BH294" i="1" l="1"/>
  <c r="BF311" i="1"/>
  <c r="AM294" i="1"/>
  <c r="AK311" i="1"/>
  <c r="AO294" i="1" l="1"/>
  <c r="AM311" i="1"/>
  <c r="BJ294" i="1"/>
  <c r="BH311" i="1"/>
  <c r="AQ294" i="1" l="1"/>
  <c r="AO311" i="1"/>
</calcChain>
</file>

<file path=xl/sharedStrings.xml><?xml version="1.0" encoding="utf-8"?>
<sst xmlns="http://schemas.openxmlformats.org/spreadsheetml/2006/main" count="776" uniqueCount="407">
  <si>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</si>
  <si>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</si>
  <si>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</si>
  <si>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</si>
  <si>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</si>
  <si>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</si>
  <si>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</si>
  <si>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</si>
  <si>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</si>
  <si>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</si>
  <si>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</si>
  <si>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</si>
  <si>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</si>
  <si>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</si>
  <si>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</si>
  <si>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</si>
  <si>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</si>
  <si>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</si>
  <si>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</si>
  <si>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</si>
  <si>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</si>
  <si>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</si>
  <si>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</si>
  <si>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</si>
  <si>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</si>
  <si>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</si>
  <si>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</si>
  <si>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</si>
  <si>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</si>
  <si>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</si>
  <si>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</si>
  <si>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</si>
  <si>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</si>
  <si>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</si>
  <si>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</si>
  <si>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</si>
  <si>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</si>
  <si>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</si>
  <si>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</si>
  <si>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</si>
  <si>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</si>
  <si>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</si>
  <si>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</si>
  <si>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</si>
  <si>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</si>
  <si>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</si>
  <si>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</si>
  <si>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</si>
  <si>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</si>
  <si>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</si>
  <si>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</si>
  <si>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</si>
  <si>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</si>
  <si>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</si>
  <si>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</si>
  <si>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</si>
  <si>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</si>
  <si>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</si>
  <si>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</si>
  <si>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</si>
  <si>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</si>
  <si>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</si>
  <si>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</si>
  <si>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</si>
  <si>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</si>
  <si>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</si>
  <si>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</si>
  <si>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</si>
  <si>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</si>
  <si>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</si>
  <si>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</si>
  <si>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</si>
  <si>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</si>
  <si>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</si>
  <si>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</si>
  <si>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</si>
  <si>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</si>
  <si>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</si>
  <si>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</si>
  <si>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</si>
  <si>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</si>
  <si>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</si>
  <si>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</si>
  <si>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</si>
  <si>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</si>
  <si>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</si>
  <si>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</si>
  <si>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</si>
  <si>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</si>
  <si>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</si>
  <si>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</si>
  <si>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</si>
  <si>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</si>
  <si>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</si>
  <si>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</si>
  <si>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</si>
  <si>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</si>
  <si>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</si>
  <si>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</si>
  <si>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</si>
  <si>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</si>
  <si>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</si>
  <si>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</si>
  <si>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</si>
  <si>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</si>
  <si>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</si>
  <si>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</si>
  <si>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</si>
  <si>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</si>
  <si>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</si>
  <si>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</si>
  <si>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</si>
  <si>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</si>
  <si>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</si>
  <si>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</si>
  <si>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</si>
  <si>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</si>
  <si>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</si>
  <si>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</si>
  <si>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</si>
  <si>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</si>
  <si>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</si>
  <si>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</si>
  <si>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</si>
  <si>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</si>
  <si>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</si>
  <si>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</si>
  <si>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</si>
  <si>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</si>
  <si>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</si>
  <si>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</si>
  <si>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</si>
  <si>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</si>
  <si>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</si>
  <si>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</si>
  <si>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</si>
  <si>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</si>
  <si>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</si>
  <si>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</si>
  <si>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</si>
  <si>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</si>
  <si>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</si>
  <si>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</si>
  <si>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</si>
  <si>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</si>
  <si>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</si>
  <si>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</si>
  <si>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</si>
  <si>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</si>
  <si>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</si>
  <si>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</si>
  <si>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</si>
  <si>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</si>
  <si>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</si>
  <si>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</si>
  <si>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</si>
  <si>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</si>
  <si>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</si>
  <si>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</si>
  <si>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</si>
  <si>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</si>
  <si>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</si>
  <si>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</si>
  <si>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</si>
  <si>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</si>
  <si>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</si>
  <si>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</si>
  <si>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</si>
  <si>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</si>
  <si>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</si>
  <si>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</si>
  <si>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</si>
  <si>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</si>
  <si>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</si>
  <si>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</si>
  <si>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</si>
  <si>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</si>
  <si>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</si>
  <si>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</si>
  <si>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</si>
  <si>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</si>
  <si>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</si>
  <si>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</si>
  <si>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</si>
  <si>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</si>
  <si>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</si>
  <si>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</si>
  <si>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</si>
  <si>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</si>
  <si>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</si>
  <si>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</si>
  <si>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</si>
  <si>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</si>
  <si>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</si>
  <si>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</si>
  <si>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</si>
  <si>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</si>
  <si>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</si>
  <si>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</si>
  <si>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</si>
  <si>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</si>
  <si>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</si>
  <si>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</si>
  <si>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</si>
  <si>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</si>
  <si>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</si>
  <si>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</si>
  <si>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</si>
  <si>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</si>
  <si>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</si>
  <si>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</si>
  <si>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</si>
  <si>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</si>
  <si>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</si>
  <si>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</si>
  <si>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</si>
  <si>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</si>
  <si>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</si>
  <si>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</si>
  <si>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</si>
  <si>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</si>
  <si>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</si>
  <si>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</si>
  <si>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</si>
  <si>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</si>
  <si>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</si>
  <si>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</si>
  <si>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</si>
  <si>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</si>
  <si>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</si>
  <si>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</si>
  <si>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</si>
  <si>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</si>
  <si>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</si>
  <si>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</si>
  <si>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</si>
  <si>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</si>
  <si>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</si>
  <si>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</si>
  <si>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</si>
  <si>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</si>
  <si>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</si>
  <si>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</si>
  <si>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</si>
  <si>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</si>
  <si>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</si>
  <si>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</si>
  <si>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</si>
  <si>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</si>
  <si>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</si>
  <si>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</si>
  <si>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</si>
  <si>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</si>
  <si>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</si>
  <si>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</si>
  <si>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</si>
  <si>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</si>
  <si>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</si>
  <si>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</si>
  <si>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</si>
  <si>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</si>
  <si>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</si>
  <si>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</si>
  <si>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</si>
  <si>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</si>
  <si>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</si>
  <si>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</si>
  <si>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</si>
  <si>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</si>
  <si>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</si>
  <si>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</si>
  <si>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</si>
  <si>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</si>
  <si>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</si>
  <si>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</si>
  <si>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</si>
  <si>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</si>
  <si>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</si>
  <si>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</si>
  <si>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</si>
  <si>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</si>
  <si>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</si>
  <si>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</si>
  <si>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</si>
  <si>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</si>
  <si>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</si>
  <si>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</si>
  <si>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</si>
  <si>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</si>
  <si>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</si>
  <si>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</si>
  <si>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</si>
  <si>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</si>
  <si>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</si>
  <si>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</si>
  <si>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</si>
  <si>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</si>
  <si>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</si>
  <si>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</si>
  <si>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</si>
  <si>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</si>
  <si>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</si>
  <si>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</si>
  <si>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</si>
  <si>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</si>
  <si>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</si>
  <si>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</si>
  <si>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</si>
  <si>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</si>
  <si>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</si>
  <si>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</si>
  <si>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</si>
  <si>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</si>
  <si>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</si>
  <si>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</si>
  <si>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</si>
  <si>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</si>
  <si>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</si>
  <si>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</si>
  <si>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</si>
  <si>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</si>
  <si>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</si>
  <si>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</si>
  <si>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</si>
  <si>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</si>
  <si>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</si>
  <si>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</si>
  <si>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</si>
  <si>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</si>
  <si>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</si>
  <si>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</si>
  <si>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</si>
  <si>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</si>
  <si>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</si>
  <si>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</si>
  <si>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</si>
  <si>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</si>
  <si>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</si>
  <si>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</si>
  <si>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</si>
  <si>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</si>
  <si>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</si>
  <si>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</si>
  <si>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</si>
  <si>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</si>
  <si>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</si>
  <si>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</si>
  <si>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</si>
  <si>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</si>
  <si>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</si>
  <si>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</si>
  <si>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</si>
  <si>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</si>
  <si>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</si>
  <si>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</si>
  <si>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</si>
  <si>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</si>
  <si>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</si>
  <si>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</si>
  <si>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</si>
  <si>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</si>
  <si>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</si>
  <si>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</si>
  <si>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</si>
  <si>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</si>
  <si>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</si>
  <si>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</si>
  <si>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</si>
  <si>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</si>
  <si>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</si>
  <si>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</si>
  <si>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</si>
  <si>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</si>
  <si>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</si>
  <si>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</si>
  <si>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</si>
  <si>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</si>
  <si>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</si>
  <si>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</si>
  <si>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</si>
  <si>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</si>
  <si>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</si>
  <si>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</si>
  <si>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</si>
  <si>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</si>
  <si>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</si>
  <si>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</si>
  <si>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</si>
  <si>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</si>
  <si>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</si>
  <si>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</si>
  <si>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Комитет июнь</t>
  </si>
  <si>
    <t>0820143250</t>
  </si>
  <si>
    <t>104.</t>
  </si>
  <si>
    <t>Реконструкция общежития по ул. Уральской, 110 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</si>
  <si>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</si>
  <si>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171F552430</t>
  </si>
  <si>
    <t>Уточнение август</t>
  </si>
  <si>
    <t>15101SЖ160, 1530143260, 1510121480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</si>
  <si>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</si>
  <si>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2010143380</t>
  </si>
  <si>
    <t>2010243370</t>
  </si>
  <si>
    <t>Реконструкция самотечного коллектора Д-360 мм/450 мм по бульвару Гагарина до шахты №13 ГРК</t>
  </si>
  <si>
    <t>Реконструкция здания МАОУ "Гимназия № 17" г. Перми (пристройка нового корпуса)</t>
  </si>
  <si>
    <t xml:space="preserve">Строительство здания для размещения общеобразовательного учреждения по ул. Юнг Прикамья, 3
</t>
  </si>
  <si>
    <t>105.</t>
  </si>
  <si>
    <t>Строительство (реконструкция) сетей наружного освещения на автомобильных дорогах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</si>
</sst>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2" borderId="6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M313"/>
  <sheetViews>
    <sheetView tabSelected="1" topLeftCell="A239" zoomScale="65" zoomScaleNormal="65" workbookViewId="0">
      <selection activeCell="BP310" sqref="BP310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4" width="17.5703125" style="12" hidden="1" customWidth="1"/>
    <col min="5" max="5" width="17.5703125" style="43" hidden="1" customWidth="1"/>
    <col min="6" max="20" width="17.5703125" style="12" hidden="1" customWidth="1"/>
    <col min="21" max="21" width="17.5703125" style="23" hidden="1" customWidth="1"/>
    <col min="22" max="22" width="17.5703125" style="12" customWidth="1"/>
    <col min="23" max="23" width="17.5703125" style="12" hidden="1" customWidth="1"/>
    <col min="24" max="24" width="17.5703125" style="43" hidden="1" customWidth="1"/>
    <col min="25" max="41" width="17.5703125" style="12" hidden="1" customWidth="1"/>
    <col min="42" max="42" width="17.5703125" style="23" hidden="1" customWidth="1"/>
    <col min="43" max="43" width="17.5703125" style="12" customWidth="1"/>
    <col min="44" max="60" width="17.5703125" style="12" hidden="1" customWidth="1"/>
    <col min="61" max="61" width="17.5703125" style="23" hidden="1" customWidth="1"/>
    <col min="62" max="62" width="17.5703125" style="12" customWidth="1"/>
    <col min="63" max="63" width="15" style="9" hidden="1" customWidth="1"/>
    <col min="64" max="64" width="9.42578125" style="3" hidden="1" customWidth="1"/>
    <col min="65" max="65" width="9.140625" style="3" hidden="1" customWidth="1"/>
    <col min="66" max="66" width="9.140625" style="3" customWidth="1"/>
    <col min="67" max="16384" width="9.140625" style="3"/>
  </cols>
  <sheetData>
    <row r="1" spans="1:62" ht="18" customHeight="1" x14ac:dyDescent="0.3">
      <c r="BJ1" s="12" t="s">
        <v>33</v>
      </c>
    </row>
    <row r="2" spans="1:62" ht="18" customHeight="1" x14ac:dyDescent="0.3">
      <c r="BG2" s="23"/>
      <c r="BJ2" s="12" t="s">
        <v>17</v>
      </c>
    </row>
    <row r="3" spans="1:62" ht="18" customHeight="1" x14ac:dyDescent="0.3">
      <c r="BG3" s="23"/>
      <c r="BJ3" s="12" t="s">
        <v>18</v>
      </c>
    </row>
    <row r="4" spans="1:62" ht="18" customHeight="1" x14ac:dyDescent="0.3">
      <c r="BG4" s="23"/>
    </row>
    <row r="5" spans="1:62" ht="18" customHeight="1" x14ac:dyDescent="0.3">
      <c r="AV5" s="64"/>
      <c r="AX5" s="64"/>
      <c r="AZ5" s="64"/>
      <c r="BB5" s="64"/>
      <c r="BD5" s="64"/>
      <c r="BF5" s="64"/>
      <c r="BG5" s="23"/>
      <c r="BH5" s="64"/>
      <c r="BJ5" s="64" t="s">
        <v>33</v>
      </c>
    </row>
    <row r="6" spans="1:62" ht="18" customHeight="1" x14ac:dyDescent="0.3">
      <c r="AV6" s="64"/>
      <c r="AX6" s="64"/>
      <c r="AZ6" s="64"/>
      <c r="BB6" s="64"/>
      <c r="BD6" s="64"/>
      <c r="BF6" s="64"/>
      <c r="BG6" s="23"/>
      <c r="BH6" s="64"/>
      <c r="BJ6" s="64" t="s">
        <v>17</v>
      </c>
    </row>
    <row r="7" spans="1:62" ht="18" customHeight="1" x14ac:dyDescent="0.3">
      <c r="AV7" s="64"/>
      <c r="AX7" s="64"/>
      <c r="AZ7" s="64"/>
      <c r="BB7" s="64"/>
      <c r="BD7" s="64"/>
      <c r="BF7" s="64"/>
      <c r="BG7" s="23"/>
      <c r="BH7" s="64"/>
      <c r="BJ7" s="64" t="s">
        <v>18</v>
      </c>
    </row>
    <row r="8" spans="1:62" ht="18" customHeight="1" x14ac:dyDescent="0.3">
      <c r="BG8" s="23"/>
      <c r="BJ8" s="12" t="s">
        <v>352</v>
      </c>
    </row>
    <row r="9" spans="1:62" ht="18" customHeight="1" x14ac:dyDescent="0.3">
      <c r="A9" s="89" t="s">
        <v>22</v>
      </c>
      <c r="B9" s="90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2"/>
      <c r="AS9" s="93"/>
      <c r="AT9" s="92"/>
      <c r="AU9" s="93"/>
      <c r="AV9" s="92"/>
      <c r="AW9" s="93"/>
      <c r="AX9" s="92"/>
      <c r="AY9" s="93"/>
      <c r="AZ9" s="92"/>
      <c r="BA9" s="93"/>
      <c r="BB9" s="92"/>
      <c r="BC9" s="93"/>
      <c r="BD9" s="93"/>
      <c r="BE9" s="93"/>
      <c r="BF9" s="92"/>
      <c r="BG9" s="93"/>
      <c r="BH9" s="92"/>
      <c r="BI9" s="93"/>
      <c r="BJ9" s="92"/>
    </row>
    <row r="10" spans="1:62" ht="18" customHeight="1" x14ac:dyDescent="0.3">
      <c r="A10" s="89" t="s">
        <v>34</v>
      </c>
      <c r="B10" s="90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2"/>
      <c r="AS10" s="93"/>
      <c r="AT10" s="92"/>
      <c r="AU10" s="93"/>
      <c r="AV10" s="92"/>
      <c r="AW10" s="93"/>
      <c r="AX10" s="92"/>
      <c r="AY10" s="93"/>
      <c r="AZ10" s="92"/>
      <c r="BA10" s="93"/>
      <c r="BB10" s="92"/>
      <c r="BC10" s="93"/>
      <c r="BD10" s="93"/>
      <c r="BE10" s="93"/>
      <c r="BF10" s="92"/>
      <c r="BG10" s="93"/>
      <c r="BH10" s="92"/>
      <c r="BI10" s="93"/>
      <c r="BJ10" s="92"/>
    </row>
    <row r="11" spans="1:62" ht="18" customHeight="1" x14ac:dyDescent="0.3">
      <c r="A11" s="94"/>
      <c r="B11" s="90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2"/>
      <c r="AS11" s="93"/>
      <c r="AT11" s="92"/>
      <c r="AU11" s="93"/>
      <c r="AV11" s="92"/>
      <c r="AW11" s="93"/>
      <c r="AX11" s="92"/>
      <c r="AY11" s="93"/>
      <c r="AZ11" s="92"/>
      <c r="BA11" s="93"/>
      <c r="BB11" s="92"/>
      <c r="BC11" s="93"/>
      <c r="BD11" s="93"/>
      <c r="BE11" s="93"/>
      <c r="BF11" s="92"/>
      <c r="BG11" s="93"/>
      <c r="BH11" s="92"/>
      <c r="BI11" s="93"/>
      <c r="BJ11" s="92"/>
    </row>
    <row r="12" spans="1:62" x14ac:dyDescent="0.3">
      <c r="A12" s="4"/>
      <c r="B12" s="11"/>
      <c r="C12" s="11"/>
      <c r="BJ12" s="12" t="s">
        <v>16</v>
      </c>
    </row>
    <row r="13" spans="1:62" ht="18.75" customHeight="1" x14ac:dyDescent="0.3">
      <c r="A13" s="97" t="s">
        <v>0</v>
      </c>
      <c r="B13" s="97" t="s">
        <v>13</v>
      </c>
      <c r="C13" s="97" t="s">
        <v>1</v>
      </c>
      <c r="D13" s="99" t="s">
        <v>23</v>
      </c>
      <c r="E13" s="101" t="s">
        <v>244</v>
      </c>
      <c r="F13" s="99" t="s">
        <v>23</v>
      </c>
      <c r="G13" s="95" t="s">
        <v>288</v>
      </c>
      <c r="H13" s="99" t="s">
        <v>23</v>
      </c>
      <c r="I13" s="95" t="s">
        <v>355</v>
      </c>
      <c r="J13" s="99" t="s">
        <v>23</v>
      </c>
      <c r="K13" s="95" t="s">
        <v>356</v>
      </c>
      <c r="L13" s="99" t="s">
        <v>23</v>
      </c>
      <c r="M13" s="95" t="s">
        <v>359</v>
      </c>
      <c r="N13" s="99" t="s">
        <v>23</v>
      </c>
      <c r="O13" s="95" t="s">
        <v>377</v>
      </c>
      <c r="P13" s="99" t="s">
        <v>23</v>
      </c>
      <c r="Q13" s="95" t="s">
        <v>379</v>
      </c>
      <c r="R13" s="99" t="s">
        <v>23</v>
      </c>
      <c r="S13" s="95" t="s">
        <v>391</v>
      </c>
      <c r="T13" s="99" t="s">
        <v>23</v>
      </c>
      <c r="U13" s="85" t="s">
        <v>397</v>
      </c>
      <c r="V13" s="99" t="s">
        <v>23</v>
      </c>
      <c r="W13" s="87" t="s">
        <v>24</v>
      </c>
      <c r="X13" s="101" t="s">
        <v>244</v>
      </c>
      <c r="Y13" s="87" t="s">
        <v>24</v>
      </c>
      <c r="Z13" s="95" t="s">
        <v>288</v>
      </c>
      <c r="AA13" s="87" t="s">
        <v>24</v>
      </c>
      <c r="AB13" s="95" t="s">
        <v>354</v>
      </c>
      <c r="AC13" s="87" t="s">
        <v>24</v>
      </c>
      <c r="AD13" s="95" t="s">
        <v>355</v>
      </c>
      <c r="AE13" s="87" t="s">
        <v>24</v>
      </c>
      <c r="AF13" s="95" t="s">
        <v>356</v>
      </c>
      <c r="AG13" s="87" t="s">
        <v>24</v>
      </c>
      <c r="AH13" s="95" t="s">
        <v>359</v>
      </c>
      <c r="AI13" s="87" t="s">
        <v>24</v>
      </c>
      <c r="AJ13" s="95" t="s">
        <v>377</v>
      </c>
      <c r="AK13" s="87" t="s">
        <v>24</v>
      </c>
      <c r="AL13" s="95" t="s">
        <v>379</v>
      </c>
      <c r="AM13" s="87" t="s">
        <v>24</v>
      </c>
      <c r="AN13" s="95" t="s">
        <v>391</v>
      </c>
      <c r="AO13" s="87" t="s">
        <v>24</v>
      </c>
      <c r="AP13" s="85" t="s">
        <v>397</v>
      </c>
      <c r="AQ13" s="87" t="s">
        <v>24</v>
      </c>
      <c r="AR13" s="87" t="s">
        <v>35</v>
      </c>
      <c r="AS13" s="95" t="s">
        <v>244</v>
      </c>
      <c r="AT13" s="87" t="s">
        <v>35</v>
      </c>
      <c r="AU13" s="95" t="s">
        <v>288</v>
      </c>
      <c r="AV13" s="87" t="s">
        <v>35</v>
      </c>
      <c r="AW13" s="95" t="s">
        <v>355</v>
      </c>
      <c r="AX13" s="87" t="s">
        <v>35</v>
      </c>
      <c r="AY13" s="95" t="s">
        <v>355</v>
      </c>
      <c r="AZ13" s="87" t="s">
        <v>35</v>
      </c>
      <c r="BA13" s="95" t="s">
        <v>359</v>
      </c>
      <c r="BB13" s="87" t="s">
        <v>35</v>
      </c>
      <c r="BC13" s="95" t="s">
        <v>377</v>
      </c>
      <c r="BD13" s="87" t="s">
        <v>35</v>
      </c>
      <c r="BE13" s="95" t="s">
        <v>379</v>
      </c>
      <c r="BF13" s="87" t="s">
        <v>35</v>
      </c>
      <c r="BG13" s="95" t="s">
        <v>391</v>
      </c>
      <c r="BH13" s="87" t="s">
        <v>35</v>
      </c>
      <c r="BI13" s="85" t="s">
        <v>397</v>
      </c>
      <c r="BJ13" s="87" t="s">
        <v>35</v>
      </c>
    </row>
    <row r="14" spans="1:62" x14ac:dyDescent="0.3">
      <c r="A14" s="98"/>
      <c r="B14" s="106"/>
      <c r="C14" s="98"/>
      <c r="D14" s="100"/>
      <c r="E14" s="102"/>
      <c r="F14" s="100"/>
      <c r="G14" s="96"/>
      <c r="H14" s="100"/>
      <c r="I14" s="96"/>
      <c r="J14" s="100"/>
      <c r="K14" s="96"/>
      <c r="L14" s="100"/>
      <c r="M14" s="96"/>
      <c r="N14" s="100"/>
      <c r="O14" s="96"/>
      <c r="P14" s="100"/>
      <c r="Q14" s="96"/>
      <c r="R14" s="100"/>
      <c r="S14" s="96"/>
      <c r="T14" s="100"/>
      <c r="U14" s="86"/>
      <c r="V14" s="100"/>
      <c r="W14" s="88"/>
      <c r="X14" s="102"/>
      <c r="Y14" s="88"/>
      <c r="Z14" s="96"/>
      <c r="AA14" s="88"/>
      <c r="AB14" s="96"/>
      <c r="AC14" s="88"/>
      <c r="AD14" s="96"/>
      <c r="AE14" s="88"/>
      <c r="AF14" s="96"/>
      <c r="AG14" s="88"/>
      <c r="AH14" s="96"/>
      <c r="AI14" s="88"/>
      <c r="AJ14" s="96"/>
      <c r="AK14" s="88"/>
      <c r="AL14" s="96"/>
      <c r="AM14" s="88"/>
      <c r="AN14" s="96"/>
      <c r="AO14" s="88"/>
      <c r="AP14" s="86"/>
      <c r="AQ14" s="88"/>
      <c r="AR14" s="88"/>
      <c r="AS14" s="96"/>
      <c r="AT14" s="88"/>
      <c r="AU14" s="96"/>
      <c r="AV14" s="88"/>
      <c r="AW14" s="96"/>
      <c r="AX14" s="88"/>
      <c r="AY14" s="96"/>
      <c r="AZ14" s="88"/>
      <c r="BA14" s="96"/>
      <c r="BB14" s="88"/>
      <c r="BC14" s="96"/>
      <c r="BD14" s="88"/>
      <c r="BE14" s="96"/>
      <c r="BF14" s="88"/>
      <c r="BG14" s="96"/>
      <c r="BH14" s="88"/>
      <c r="BI14" s="86"/>
      <c r="BJ14" s="88"/>
    </row>
    <row r="15" spans="1:62" x14ac:dyDescent="0.3">
      <c r="A15" s="58"/>
      <c r="B15" s="7" t="s">
        <v>2</v>
      </c>
      <c r="C15" s="7"/>
      <c r="D15" s="29">
        <f>D17+D18+D19</f>
        <v>1392505.5</v>
      </c>
      <c r="E15" s="29">
        <f>E17+E18+E19</f>
        <v>-160420.6</v>
      </c>
      <c r="F15" s="29">
        <f>D15+E15</f>
        <v>1232084.8999999999</v>
      </c>
      <c r="G15" s="29">
        <f>G17+G18+G19</f>
        <v>180275.78900000002</v>
      </c>
      <c r="H15" s="29">
        <f>F15+G15</f>
        <v>1412360.689</v>
      </c>
      <c r="I15" s="29">
        <f>I17+I18+I19</f>
        <v>-1481.5470000000005</v>
      </c>
      <c r="J15" s="29">
        <f>H15+I15</f>
        <v>1410879.142</v>
      </c>
      <c r="K15" s="29">
        <f>K17+K18+K19</f>
        <v>-26082.3</v>
      </c>
      <c r="L15" s="29">
        <f>J15+K15</f>
        <v>1384796.8419999999</v>
      </c>
      <c r="M15" s="29">
        <f>M17+M18+M19</f>
        <v>-136280.77800000002</v>
      </c>
      <c r="N15" s="29">
        <f>L15+M15</f>
        <v>1248516.064</v>
      </c>
      <c r="O15" s="29">
        <f>O17+O18+O19</f>
        <v>0</v>
      </c>
      <c r="P15" s="29">
        <f>N15+O15</f>
        <v>1248516.064</v>
      </c>
      <c r="Q15" s="29">
        <f>Q17+Q18+Q19</f>
        <v>-60400.86</v>
      </c>
      <c r="R15" s="29">
        <f>P15+Q15</f>
        <v>1188115.2039999999</v>
      </c>
      <c r="S15" s="29">
        <f>S17+S18+S19</f>
        <v>44439.759000000005</v>
      </c>
      <c r="T15" s="29">
        <f>R15+S15</f>
        <v>1232554.963</v>
      </c>
      <c r="U15" s="29">
        <f>U17+U18+U19</f>
        <v>-254227.87899999999</v>
      </c>
      <c r="V15" s="15">
        <f>T15+U15</f>
        <v>978327.08400000003</v>
      </c>
      <c r="W15" s="29">
        <f t="shared" ref="W15:AR15" si="0">W17+W18+W19</f>
        <v>1411436.5</v>
      </c>
      <c r="X15" s="29">
        <f>X17+X18+X19</f>
        <v>144990.90000000002</v>
      </c>
      <c r="Y15" s="29">
        <f>W15+X15</f>
        <v>1556427.4</v>
      </c>
      <c r="Z15" s="29">
        <f>Z17+Z18+Z19</f>
        <v>0</v>
      </c>
      <c r="AA15" s="29">
        <f>Y15+Z15</f>
        <v>1556427.4</v>
      </c>
      <c r="AB15" s="29">
        <f>AB17+AB18+AB19</f>
        <v>0</v>
      </c>
      <c r="AC15" s="29">
        <f>AA15+AB15</f>
        <v>1556427.4</v>
      </c>
      <c r="AD15" s="29">
        <f>AD17+AD18+AD19</f>
        <v>0</v>
      </c>
      <c r="AE15" s="29">
        <f>AC15+AD15</f>
        <v>1556427.4</v>
      </c>
      <c r="AF15" s="29">
        <f>AF17+AF18+AF19</f>
        <v>-28858.976999999999</v>
      </c>
      <c r="AG15" s="29">
        <f>AE15+AF15</f>
        <v>1527568.423</v>
      </c>
      <c r="AH15" s="29">
        <f>AH17+AH18+AH19</f>
        <v>216664.13500000001</v>
      </c>
      <c r="AI15" s="29">
        <f>AG15+AH15</f>
        <v>1744232.558</v>
      </c>
      <c r="AJ15" s="29">
        <f>AJ17+AJ18+AJ19</f>
        <v>0</v>
      </c>
      <c r="AK15" s="29">
        <f>AI15+AJ15</f>
        <v>1744232.558</v>
      </c>
      <c r="AL15" s="29">
        <f>AL17+AL18+AL19</f>
        <v>55158.9</v>
      </c>
      <c r="AM15" s="29">
        <f>AK15+AL15</f>
        <v>1799391.4579999999</v>
      </c>
      <c r="AN15" s="29">
        <f>AN17+AN18+AN19</f>
        <v>29908.492999999999</v>
      </c>
      <c r="AO15" s="29">
        <f>AM15+AN15</f>
        <v>1829299.9509999999</v>
      </c>
      <c r="AP15" s="29">
        <f>AP17+AP18+AP19</f>
        <v>-484802.30000000005</v>
      </c>
      <c r="AQ15" s="15">
        <f>AO15+AP15</f>
        <v>1344497.6509999998</v>
      </c>
      <c r="AR15" s="29">
        <f t="shared" si="0"/>
        <v>1015988</v>
      </c>
      <c r="AS15" s="30">
        <f>AS17+AS18+AS19</f>
        <v>-106010.1</v>
      </c>
      <c r="AT15" s="30">
        <f>AR15+AS15</f>
        <v>909977.9</v>
      </c>
      <c r="AU15" s="30">
        <f>AU17+AU18+AU19</f>
        <v>0</v>
      </c>
      <c r="AV15" s="30">
        <f>AT15+AU15</f>
        <v>909977.9</v>
      </c>
      <c r="AW15" s="30">
        <f>AW17+AW18+AW19</f>
        <v>0</v>
      </c>
      <c r="AX15" s="30">
        <f>AV15+AW15</f>
        <v>909977.9</v>
      </c>
      <c r="AY15" s="30">
        <f>AY17+AY18+AY19</f>
        <v>0</v>
      </c>
      <c r="AZ15" s="30">
        <f>AX15+AY15</f>
        <v>909977.9</v>
      </c>
      <c r="BA15" s="30">
        <f>BA17+BA18+BA19</f>
        <v>203684.962</v>
      </c>
      <c r="BB15" s="30">
        <f>AZ15+BA15</f>
        <v>1113662.862</v>
      </c>
      <c r="BC15" s="30">
        <f>BC17+BC18+BC19</f>
        <v>0</v>
      </c>
      <c r="BD15" s="30">
        <f>BB15+BC15</f>
        <v>1113662.862</v>
      </c>
      <c r="BE15" s="30">
        <f>BE17+BE18+BE19</f>
        <v>0</v>
      </c>
      <c r="BF15" s="30">
        <f>BD15+BE15</f>
        <v>1113662.862</v>
      </c>
      <c r="BG15" s="16">
        <f>BG17+BG18+BG19</f>
        <v>0</v>
      </c>
      <c r="BH15" s="30">
        <f>BF15+BG15</f>
        <v>1113662.862</v>
      </c>
      <c r="BI15" s="30">
        <f>BI17+BI18+BI19</f>
        <v>-605410.21399999992</v>
      </c>
      <c r="BJ15" s="16">
        <f>BH15+BI15</f>
        <v>508252.64800000004</v>
      </c>
    </row>
    <row r="16" spans="1:62" x14ac:dyDescent="0.3">
      <c r="A16" s="58"/>
      <c r="B16" s="7" t="s">
        <v>5</v>
      </c>
      <c r="C16" s="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15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15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16"/>
      <c r="BH16" s="30"/>
      <c r="BI16" s="30"/>
      <c r="BJ16" s="16"/>
    </row>
    <row r="17" spans="1:64" s="32" customFormat="1" hidden="1" x14ac:dyDescent="0.3">
      <c r="A17" s="28"/>
      <c r="B17" s="37" t="s">
        <v>6</v>
      </c>
      <c r="C17" s="38"/>
      <c r="D17" s="39">
        <f>D20+D21+D22+D23+D27+D39+D46+D51+D56+D61+D63+D66+D70+D73+D74+D75+D76+D77+D78+D79+D24+D48+D72+D32+D43+D53+D58+D37</f>
        <v>611119.5</v>
      </c>
      <c r="E17" s="39">
        <f>E20+E21+E22+E23+E27+E39+E46+E51+E56+E61+E63+E66+E70+E73+E74+E75+E76+E77+E78+E79+E24+E48+E72+E32+E43+E53+E58+E37</f>
        <v>-160420.6</v>
      </c>
      <c r="F17" s="29">
        <f t="shared" ref="F17:F103" si="1">D17+E17</f>
        <v>450698.9</v>
      </c>
      <c r="G17" s="39">
        <f>G20+G21+G22+G23+G27+G46+G51+G56+G61+G63+G66+G70+G73+G74+G75+G76+G77+G78+G79+G24+G48+G72+G32+G43+G53+G58+G37+G41+G80+G86+G87+G89+G81+G88</f>
        <v>180275.78900000002</v>
      </c>
      <c r="H17" s="29">
        <f t="shared" ref="H17:H25" si="2">F17+G17</f>
        <v>630974.68900000001</v>
      </c>
      <c r="I17" s="39">
        <f>I20+I21+I22+I23+I27+I46+I51+I56+I61+I63+I66+I70+I73+I74+I75+I76+I77+I78+I79+I24+I48+I72+I32+I43+I53+I58+I37+I41+I80+I86+I87+I89+I81+I88</f>
        <v>-5690.5220000000008</v>
      </c>
      <c r="J17" s="29">
        <f t="shared" ref="J17:J25" si="3">H17+I17</f>
        <v>625284.16700000002</v>
      </c>
      <c r="K17" s="39">
        <f>K20+K21+K22+K23+K27+K46+K51+K56+K61+K63+K66+K70+K73+K74+K75+K76+K77+K78+K79+K24+K48+K72+K32+K43+K53+K58+K37+K41+K80+K86+K87+K89+K81+K88</f>
        <v>0</v>
      </c>
      <c r="L17" s="29">
        <f t="shared" ref="L17:L25" si="4">J17+K17</f>
        <v>625284.16700000002</v>
      </c>
      <c r="M17" s="39">
        <f>M20+M21+M22+M23+M27+M46+M51+M56+M61+M63+M66+M70+M73+M74+M75+M76+M77+M78+M79+M24+M48+M72+M32+M43+M53+M58+M37+M41+M80+M86+M87+M89+M88+M90+M91+M93+M83+M92+M94</f>
        <v>-145632.04100000003</v>
      </c>
      <c r="N17" s="29">
        <f t="shared" ref="N17:N25" si="5">L17+M17</f>
        <v>479652.12599999999</v>
      </c>
      <c r="O17" s="39">
        <f>O20+O21+O22+O23+O27+O46+O51+O56+O61+O63+O66+O70+O73+O74+O75+O76+O77+O78+O79+O24+O48+O72+O32+O43+O53+O58+O37+O41+O80+O86+O87+O89+O88+O90+O91+O93+O83+O92+O94</f>
        <v>0</v>
      </c>
      <c r="P17" s="29">
        <f t="shared" ref="P17:P25" si="6">N17+O17</f>
        <v>479652.12599999999</v>
      </c>
      <c r="Q17" s="39">
        <f>Q20+Q21+Q22+Q23+Q27+Q46+Q51+Q56+Q61+Q63+Q66+Q70+Q73+Q74+Q75+Q76+Q77+Q78+Q79+Q24+Q48+Q72+Q32+Q43+Q53+Q58+Q37+Q41+Q80+Q86+Q87+Q89+Q88+Q90+Q91+Q93+Q83+Q92+Q94+Q95+Q96</f>
        <v>-60400.86</v>
      </c>
      <c r="R17" s="29">
        <f t="shared" ref="R17:R25" si="7">P17+Q17</f>
        <v>419251.266</v>
      </c>
      <c r="S17" s="39">
        <f>S20+S21+S22+S23+S27+S46+S51+S56+S61+S63+S66+S70+S73+S74+S75+S76+S77+S78+S79+S24+S48+S72+S32+S43+S53+S58+S37+S41+S80+S86+S87+S89+S88+S90+S91+S93+S83+S92+S94+S95+S96+S97</f>
        <v>44439.759000000005</v>
      </c>
      <c r="T17" s="29">
        <f t="shared" ref="T17:T25" si="8">R17+S17</f>
        <v>463691.02500000002</v>
      </c>
      <c r="U17" s="39">
        <f>U20+U21+U22+U23+U27+U46+U51+U56+U61+U63+U66+U70+U73+U74+U75+U76+U77+U78+U79+U24+U48+U72+U32+U43+U53+U58+U37+U41+U80+U86+U87+U89+U88+U90+U91+U93+U83+U92+U94+U95+U96+U97</f>
        <v>-11422.579000000002</v>
      </c>
      <c r="V17" s="29">
        <f t="shared" ref="V17:V25" si="9">T17+U17</f>
        <v>452268.446</v>
      </c>
      <c r="W17" s="39">
        <f>W20+W21+W22+W23+W27+W39+W46+W51+W56+W61+W63+W66+W70+W73+W74+W75+W76+W77+W78+W79+W24+W48+W72+W32+W43+W53+W58+W37</f>
        <v>524618.50000000012</v>
      </c>
      <c r="X17" s="39">
        <f>X20+X21+X22+X23+X27+X39+X46+X51+X56+X61+X63+X66+X70+X73+X74+X75+X76+X77+X78+X79+X24+X48+X72+X32+X43+X53+X58+X37</f>
        <v>144990.90000000002</v>
      </c>
      <c r="Y17" s="29">
        <f t="shared" ref="Y17:Y103" si="10">W17+X17</f>
        <v>669609.40000000014</v>
      </c>
      <c r="Z17" s="39">
        <f>Z20+Z21+Z22+Z23+Z27+Z46+Z51+Z56+Z61+Z63+Z66+Z70+Z73+Z74+Z75+Z76+Z77+Z78+Z79+Z24+Z48+Z72+Z32+Z43+Z53+Z58+Z37+Z41+Z82+Z86+Z87+Z89+Z81+Z88</f>
        <v>0</v>
      </c>
      <c r="AA17" s="29">
        <f t="shared" ref="AA17:AA25" si="11">Y17+Z17</f>
        <v>669609.40000000014</v>
      </c>
      <c r="AB17" s="39">
        <f>AB20+AB21+AB22+AB23+AB27+AB46+AB51+AB56+AB61+AB63+AB66+AB70+AB73+AB74+AB75+AB76+AB77+AB78+AB79+AB24+AB48+AB72+AB32+AB43+AB53+AB58+AB37+AB41+AB82+AB86+AB87+AB89+AB81+AB88</f>
        <v>0</v>
      </c>
      <c r="AC17" s="29">
        <f t="shared" ref="AC17:AC25" si="12">AA17+AB17</f>
        <v>669609.40000000014</v>
      </c>
      <c r="AD17" s="39">
        <f>AD20+AD21+AD22+AD23+AD27+AD46+AD51+AD56+AD61+AD63+AD66+AD70+AD73+AD74+AD75+AD76+AD77+AD78+AD79+AD24+AD48+AD72+AD32+AD43+AD53+AD58+AD37+AD41+AD82+AD86+AD87+AD89+AD81+AD88</f>
        <v>0</v>
      </c>
      <c r="AE17" s="29">
        <f t="shared" ref="AE17:AE25" si="13">AC17+AD17</f>
        <v>669609.40000000014</v>
      </c>
      <c r="AF17" s="39">
        <f>AF20+AF21+AF22+AF23+AF27+AF46+AF51+AF56+AF61+AF63+AF66+AF70+AF73+AF74+AF75+AF76+AF77+AF78+AF79+AF24+AF48+AF72+AF32+AF43+AF53+AF58+AF37+AF41+AF82+AF86+AF87+AF89+AF81+AF88</f>
        <v>-1537.377</v>
      </c>
      <c r="AG17" s="29">
        <f t="shared" ref="AG17:AG25" si="14">AE17+AF17</f>
        <v>668072.02300000016</v>
      </c>
      <c r="AH17" s="39">
        <f>AH20+AH21+AH22+AH23+AH27+AH46+AH51+AH56+AH61+AH63+AH66+AH70+AH73+AH74+AH75+AH76+AH77+AH78+AH79+AH24+AH48+AH72+AH32+AH43+AH53+AH58+AH37+AH41+AH80+AH86+AH87+AH89+AH88+AH90+AH91+AH93+AH83+AH92+AH94</f>
        <v>216664.13500000001</v>
      </c>
      <c r="AI17" s="29">
        <f t="shared" ref="AI17:AI25" si="15">AG17+AH17</f>
        <v>884736.15800000017</v>
      </c>
      <c r="AJ17" s="39">
        <f>AJ20+AJ21+AJ22+AJ23+AJ27+AJ46+AJ51+AJ56+AJ61+AJ63+AJ66+AJ70+AJ73+AJ74+AJ75+AJ76+AJ77+AJ78+AJ79+AJ24+AJ48+AJ72+AJ32+AJ43+AJ53+AJ58+AJ37+AJ41+AJ80+AJ86+AJ87+AJ89+AJ88+AJ90+AJ91+AJ93+AJ83+AJ92+AJ94</f>
        <v>0</v>
      </c>
      <c r="AK17" s="29">
        <f t="shared" ref="AK17:AK25" si="16">AI17+AJ17</f>
        <v>884736.15800000017</v>
      </c>
      <c r="AL17" s="39">
        <f>AL20+AL21+AL22+AL23+AL27+AL46+AL51+AL56+AL61+AL63+AL66+AL70+AL73+AL74+AL75+AL76+AL77+AL78+AL79+AL24+AL48+AL72+AL32+AL43+AL53+AL58+AL37+AL41+AL80+AL86+AL87+AL89+AL88+AL90+AL91+AL93+AL83+AL92+AL94+AL95+AL96</f>
        <v>55158.9</v>
      </c>
      <c r="AM17" s="29">
        <f t="shared" ref="AM17:AM25" si="17">AK17+AL17</f>
        <v>939895.05800000019</v>
      </c>
      <c r="AN17" s="39">
        <f>AN20+AN21+AN22+AN23+AN27+AN46+AN51+AN56+AN61+AN63+AN66+AN70+AN73+AN74+AN75+AN76+AN77+AN78+AN79+AN24+AN48+AN72+AN32+AN43+AN53+AN58+AN37+AN41+AN80+AN86+AN87+AN89+AN88+AN90+AN91+AN93+AN83+AN92+AN94+AN95+AN96+AN97</f>
        <v>29908.492999999999</v>
      </c>
      <c r="AO17" s="29">
        <f t="shared" ref="AO17:AO25" si="18">AM17+AN17</f>
        <v>969803.55100000021</v>
      </c>
      <c r="AP17" s="39">
        <f>AP20+AP21+AP22+AP23+AP27+AP46+AP51+AP56+AP61+AP63+AP66+AP70+AP73+AP74+AP75+AP76+AP77+AP78+AP79+AP24+AP48+AP72+AP32+AP43+AP53+AP58+AP37+AP41+AP80+AP86+AP87+AP89+AP88+AP90+AP91+AP93+AP83+AP92+AP94+AP95+AP96+AP97</f>
        <v>-1.4551915228366852E-11</v>
      </c>
      <c r="AQ17" s="29">
        <f t="shared" ref="AQ17:AQ25" si="19">AO17+AP17</f>
        <v>969803.55100000021</v>
      </c>
      <c r="AR17" s="39">
        <f>AR20+AR21+AR22+AR23+AR27+AR39+AR46+AR51+AR56+AR61+AR63+AR66+AR70+AR73+AR74+AR75+AR76+AR77+AR78+AR79+AR24+AR48+AR72+AR32+AR43+AR53+AR58+AR37</f>
        <v>618176.1</v>
      </c>
      <c r="AS17" s="40">
        <f>AS20+AS21+AS22+AS23+AS27+AS39+AS46+AS51+AS56+AS61+AS63+AS66+AS70+AS73+AS74+AS75+AS76+AS77+AS78+AS79+AS24+AS48+AS72+AS32+AS43+AS53+AS58+AS37</f>
        <v>-106010.1</v>
      </c>
      <c r="AT17" s="30">
        <f t="shared" ref="AT17:AT103" si="20">AR17+AS17</f>
        <v>512166</v>
      </c>
      <c r="AU17" s="40">
        <f>AU20+AU21+AU22+AU23+AU27+AU46+AU51+AU56+AU61+AU63+AU66+AU70+AU73+AU74+AU75+AU76+AU77+AU78+AU79+AU24+AU48+AU72+AU32+AU43+AU53+AU58+AU37+AU41+AU82+AU86+AU87+AU89+AU81+AU88</f>
        <v>0</v>
      </c>
      <c r="AV17" s="30">
        <f t="shared" ref="AV17:AV25" si="21">AT17+AU17</f>
        <v>512166</v>
      </c>
      <c r="AW17" s="40">
        <f>AW20+AW21+AW22+AW23+AW27+AW46+AW51+AW56+AW61+AW63+AW66+AW70+AW73+AW74+AW75+AW76+AW77+AW78+AW79+AW24+AW48+AW72+AW32+AW43+AW53+AW58+AW37+AW41+AW82+AW86+AW87+AW89+AW81+AW88</f>
        <v>0</v>
      </c>
      <c r="AX17" s="30">
        <f t="shared" ref="AX17:AX25" si="22">AV17+AW17</f>
        <v>512166</v>
      </c>
      <c r="AY17" s="40">
        <f>AY20+AY21+AY22+AY23+AY27+AY46+AY51+AY56+AY61+AY63+AY66+AY70+AY73+AY74+AY75+AY76+AY77+AY78+AY79+AY24+AY48+AY72+AY32+AY43+AY53+AY58+AY37+AY41+AY82+AY86+AY87+AY89+AY81+AY88</f>
        <v>0</v>
      </c>
      <c r="AZ17" s="30">
        <f t="shared" ref="AZ17:AZ25" si="23">AX17+AY17</f>
        <v>512166</v>
      </c>
      <c r="BA17" s="40">
        <f>BA20+BA21+BA22+BA23+BA27+BA46+BA51+BA56+BA61+BA63+BA66+BA70+BA73+BA74+BA75+BA76+BA77+BA78+BA79+BA24+BA48+BA72+BA32+BA43+BA53+BA58+BA37+BA41+BA80+BA86+BA87+BA89+BA88+BA90+BA91+BA93+BA83+BA92+BA94</f>
        <v>203684.962</v>
      </c>
      <c r="BB17" s="30">
        <f t="shared" ref="BB17:BB25" si="24">AZ17+BA17</f>
        <v>715850.96200000006</v>
      </c>
      <c r="BC17" s="40">
        <f>BC20+BC21+BC22+BC23+BC27+BC46+BC51+BC56+BC61+BC63+BC66+BC70+BC73+BC74+BC75+BC76+BC77+BC78+BC79+BC24+BC48+BC72+BC32+BC43+BC53+BC58+BC37+BC41+BC80+BC86+BC87+BC89+BC88+BC90+BC91+BC93+BC83+BC92+BC94</f>
        <v>0</v>
      </c>
      <c r="BD17" s="30">
        <f t="shared" ref="BD17:BD25" si="25">BB17+BC17</f>
        <v>715850.96200000006</v>
      </c>
      <c r="BE17" s="40">
        <f>BE20+BE21+BE22+BE23+BE27+BE46+BE51+BE56+BE61+BE63+BE66+BE70+BE73+BE74+BE75+BE76+BE77+BE78+BE79+BE24+BE48+BE72+BE32+BE43+BE53+BE58+BE37+BE41+BE80+BE86+BE87+BE89+BE88+BE90+BE91+BE93+BE83+BE92+BE94+BE95+BE96</f>
        <v>0</v>
      </c>
      <c r="BF17" s="30">
        <f t="shared" ref="BF17:BF25" si="26">BD17+BE17</f>
        <v>715850.96200000006</v>
      </c>
      <c r="BG17" s="40">
        <f>BG20+BG21+BG22+BG23+BG27+BG46+BG51+BG56+BG61+BG63+BG66+BG70+BG73+BG74+BG75+BG76+BG77+BG78+BG79+BG24+BG48+BG72+BG32+BG43+BG53+BG58+BG37+BG41+BG80+BG86+BG87+BG89+BG88+BG90+BG91+BG93+BG83+BG92+BG94+BG95+BG96+BG97</f>
        <v>0</v>
      </c>
      <c r="BH17" s="30">
        <f t="shared" ref="BH17:BH25" si="27">BF17+BG17</f>
        <v>715850.96200000006</v>
      </c>
      <c r="BI17" s="40">
        <f>BI20+BI21+BI22+BI23+BI27+BI46+BI51+BI56+BI61+BI63+BI66+BI70+BI73+BI74+BI75+BI76+BI77+BI78+BI79+BI24+BI48+BI72+BI32+BI43+BI53+BI58+BI37+BI41+BI80+BI86+BI87+BI89+BI88+BI90+BI91+BI93+BI83+BI92+BI94+BI95+BI96+BI97</f>
        <v>-228710.11399999997</v>
      </c>
      <c r="BJ17" s="30">
        <f t="shared" ref="BJ17:BJ25" si="28">BH17+BI17</f>
        <v>487140.84800000011</v>
      </c>
      <c r="BK17" s="31"/>
      <c r="BL17" s="33">
        <v>0</v>
      </c>
    </row>
    <row r="18" spans="1:64" x14ac:dyDescent="0.3">
      <c r="A18" s="58"/>
      <c r="B18" s="79" t="s">
        <v>12</v>
      </c>
      <c r="C18" s="7"/>
      <c r="D18" s="29">
        <f>D28+D47+D57+D62+D67+D71+D52+D33+D38</f>
        <v>523839.19999999995</v>
      </c>
      <c r="E18" s="29">
        <f>E28+E47+E57+E62+E67+E71+E52+E33+E38</f>
        <v>0</v>
      </c>
      <c r="F18" s="29">
        <f t="shared" si="1"/>
        <v>523839.19999999995</v>
      </c>
      <c r="G18" s="29">
        <f>G28+G47+G57+G62+G67+G71+G52+G33+G38+G42</f>
        <v>0</v>
      </c>
      <c r="H18" s="29">
        <f t="shared" si="2"/>
        <v>523839.19999999995</v>
      </c>
      <c r="I18" s="29">
        <f>I28+I47+I57+I62+I67+I71+I52+I33+I38+I42</f>
        <v>4208.9750000000004</v>
      </c>
      <c r="J18" s="29">
        <f t="shared" si="3"/>
        <v>528048.17499999993</v>
      </c>
      <c r="K18" s="29">
        <f>K28+K47+K57+K62+K67+K71+K52+K33+K38+K42</f>
        <v>0</v>
      </c>
      <c r="L18" s="29">
        <f t="shared" si="4"/>
        <v>528048.17499999993</v>
      </c>
      <c r="M18" s="29">
        <f>M28+M47+M57+M62+M67+M71+M52+M33+M38+M42+M84</f>
        <v>467.56299999999999</v>
      </c>
      <c r="N18" s="29">
        <f t="shared" si="5"/>
        <v>528515.7379999999</v>
      </c>
      <c r="O18" s="29">
        <f>O28+O47+O57+O62+O67+O71+O52+O33+O38+O42+O84</f>
        <v>0</v>
      </c>
      <c r="P18" s="29">
        <f t="shared" si="6"/>
        <v>528515.7379999999</v>
      </c>
      <c r="Q18" s="29">
        <f>Q28+Q47+Q57+Q62+Q67+Q71+Q52+Q33+Q38+Q42+Q84</f>
        <v>0</v>
      </c>
      <c r="R18" s="29">
        <f t="shared" si="7"/>
        <v>528515.7379999999</v>
      </c>
      <c r="S18" s="29">
        <f>S28+S47+S57+S62+S67+S71+S52+S33+S38+S42+S84</f>
        <v>0</v>
      </c>
      <c r="T18" s="29">
        <f t="shared" si="8"/>
        <v>528515.7379999999</v>
      </c>
      <c r="U18" s="29">
        <f>U28+U47+U57+U62+U67+U71+U52+U33+U38+U42+U84</f>
        <v>-242805.3</v>
      </c>
      <c r="V18" s="15">
        <f t="shared" si="9"/>
        <v>285710.43799999991</v>
      </c>
      <c r="W18" s="29">
        <f>W28+W47+W57+W62+W67+W71+W52+W33+W38</f>
        <v>629271.1</v>
      </c>
      <c r="X18" s="29">
        <f>X28+X47+X57+X62+X67+X71+X52+X33+X38</f>
        <v>0</v>
      </c>
      <c r="Y18" s="29">
        <f t="shared" si="10"/>
        <v>629271.1</v>
      </c>
      <c r="Z18" s="29">
        <f>Z28+Z47+Z57+Z62+Z67+Z71+Z52+Z33+Z38+Z42</f>
        <v>0</v>
      </c>
      <c r="AA18" s="29">
        <f t="shared" si="11"/>
        <v>629271.1</v>
      </c>
      <c r="AB18" s="29">
        <f>AB28+AB47+AB57+AB62+AB67+AB71+AB52+AB33+AB38+AB42</f>
        <v>0</v>
      </c>
      <c r="AC18" s="29">
        <f t="shared" si="12"/>
        <v>629271.1</v>
      </c>
      <c r="AD18" s="29">
        <f>AD28+AD47+AD57+AD62+AD67+AD71+AD52+AD33+AD38+AD42</f>
        <v>0</v>
      </c>
      <c r="AE18" s="29">
        <f t="shared" si="13"/>
        <v>629271.1</v>
      </c>
      <c r="AF18" s="29">
        <f>AF28+AF47+AF57+AF62+AF67+AF71+AF52+AF33+AF38+AF42</f>
        <v>0</v>
      </c>
      <c r="AG18" s="29">
        <f t="shared" si="14"/>
        <v>629271.1</v>
      </c>
      <c r="AH18" s="29">
        <f>AH28+AH47+AH57+AH62+AH67+AH71+AH52+AH33+AH38+AH42+AH84</f>
        <v>0</v>
      </c>
      <c r="AI18" s="29">
        <f t="shared" si="15"/>
        <v>629271.1</v>
      </c>
      <c r="AJ18" s="29">
        <f>AJ28+AJ47+AJ57+AJ62+AJ67+AJ71+AJ52+AJ33+AJ38+AJ42+AJ84</f>
        <v>0</v>
      </c>
      <c r="AK18" s="29">
        <f t="shared" si="16"/>
        <v>629271.1</v>
      </c>
      <c r="AL18" s="29">
        <f>AL28+AL47+AL57+AL62+AL67+AL71+AL52+AL33+AL38+AL42+AL84</f>
        <v>0</v>
      </c>
      <c r="AM18" s="29">
        <f t="shared" si="17"/>
        <v>629271.1</v>
      </c>
      <c r="AN18" s="29">
        <f>AN28+AN47+AN57+AN62+AN67+AN71+AN52+AN33+AN38+AN42+AN84</f>
        <v>0</v>
      </c>
      <c r="AO18" s="29">
        <f t="shared" si="18"/>
        <v>629271.1</v>
      </c>
      <c r="AP18" s="29">
        <f>AP28+AP47+AP57+AP62+AP67+AP71+AP52+AP33+AP38+AP42+AP84</f>
        <v>-484802.30000000005</v>
      </c>
      <c r="AQ18" s="15">
        <f t="shared" si="19"/>
        <v>144468.79999999993</v>
      </c>
      <c r="AR18" s="29">
        <f>AR28+AR47+AR57+AR62+AR67+AR71+AR52+AR33+AR38</f>
        <v>397811.89999999997</v>
      </c>
      <c r="AS18" s="30">
        <f>AS28+AS47+AS57+AS62+AS67+AS71+AS52+AS33+AS38</f>
        <v>0</v>
      </c>
      <c r="AT18" s="30">
        <f t="shared" si="20"/>
        <v>397811.89999999997</v>
      </c>
      <c r="AU18" s="30">
        <f>AU28+AU47+AU57+AU62+AU67+AU71+AU52+AU33+AU38+AU42</f>
        <v>0</v>
      </c>
      <c r="AV18" s="30">
        <f t="shared" si="21"/>
        <v>397811.89999999997</v>
      </c>
      <c r="AW18" s="30">
        <f>AW28+AW47+AW57+AW62+AW67+AW71+AW52+AW33+AW38+AW42</f>
        <v>0</v>
      </c>
      <c r="AX18" s="30">
        <f t="shared" si="22"/>
        <v>397811.89999999997</v>
      </c>
      <c r="AY18" s="30">
        <f>AY28+AY47+AY57+AY62+AY67+AY71+AY52+AY33+AY38+AY42</f>
        <v>0</v>
      </c>
      <c r="AZ18" s="30">
        <f t="shared" si="23"/>
        <v>397811.89999999997</v>
      </c>
      <c r="BA18" s="30">
        <f>BA28+BA47+BA57+BA62+BA67+BA71+BA52+BA33+BA38+BA42+BA84</f>
        <v>0</v>
      </c>
      <c r="BB18" s="30">
        <f t="shared" si="24"/>
        <v>397811.89999999997</v>
      </c>
      <c r="BC18" s="30">
        <f>BC28+BC47+BC57+BC62+BC67+BC71+BC52+BC33+BC38+BC42+BC84</f>
        <v>0</v>
      </c>
      <c r="BD18" s="30">
        <f t="shared" si="25"/>
        <v>397811.89999999997</v>
      </c>
      <c r="BE18" s="30">
        <f>BE28+BE47+BE57+BE62+BE67+BE71+BE52+BE33+BE38+BE42+BE84</f>
        <v>0</v>
      </c>
      <c r="BF18" s="30">
        <f t="shared" si="26"/>
        <v>397811.89999999997</v>
      </c>
      <c r="BG18" s="16">
        <f>BG28+BG47+BG57+BG62+BG67+BG71+BG52+BG33+BG38+BG42+BG84</f>
        <v>0</v>
      </c>
      <c r="BH18" s="30">
        <f t="shared" si="27"/>
        <v>397811.89999999997</v>
      </c>
      <c r="BI18" s="30">
        <f>BI28+BI47+BI57+BI62+BI67+BI71+BI52+BI33+BI38+BI42+BI84</f>
        <v>-376700.1</v>
      </c>
      <c r="BJ18" s="16">
        <f t="shared" si="28"/>
        <v>21111.799999999988</v>
      </c>
      <c r="BL18" s="13"/>
    </row>
    <row r="19" spans="1:64" x14ac:dyDescent="0.3">
      <c r="A19" s="58"/>
      <c r="B19" s="80" t="s">
        <v>29</v>
      </c>
      <c r="C19" s="7"/>
      <c r="D19" s="29">
        <f>D29+D34</f>
        <v>257546.8</v>
      </c>
      <c r="E19" s="29">
        <f>E29+E34</f>
        <v>0</v>
      </c>
      <c r="F19" s="29">
        <f t="shared" si="1"/>
        <v>257546.8</v>
      </c>
      <c r="G19" s="29">
        <f>G29+G34</f>
        <v>0</v>
      </c>
      <c r="H19" s="29">
        <f t="shared" si="2"/>
        <v>257546.8</v>
      </c>
      <c r="I19" s="29">
        <f>I29+I34</f>
        <v>0</v>
      </c>
      <c r="J19" s="29">
        <f t="shared" si="3"/>
        <v>257546.8</v>
      </c>
      <c r="K19" s="29">
        <f>K29+K34</f>
        <v>-26082.3</v>
      </c>
      <c r="L19" s="29">
        <f t="shared" si="4"/>
        <v>231464.5</v>
      </c>
      <c r="M19" s="29">
        <f>M29+M34+M85</f>
        <v>8883.7000000000007</v>
      </c>
      <c r="N19" s="29">
        <f t="shared" si="5"/>
        <v>240348.2</v>
      </c>
      <c r="O19" s="29">
        <f>O29+O34+O85</f>
        <v>0</v>
      </c>
      <c r="P19" s="29">
        <f t="shared" si="6"/>
        <v>240348.2</v>
      </c>
      <c r="Q19" s="29">
        <f>Q29+Q34+Q85</f>
        <v>0</v>
      </c>
      <c r="R19" s="29">
        <f t="shared" si="7"/>
        <v>240348.2</v>
      </c>
      <c r="S19" s="29">
        <f>S29+S34+S85</f>
        <v>0</v>
      </c>
      <c r="T19" s="29">
        <f t="shared" si="8"/>
        <v>240348.2</v>
      </c>
      <c r="U19" s="29">
        <f>U29+U34+U85</f>
        <v>0</v>
      </c>
      <c r="V19" s="15">
        <f t="shared" si="9"/>
        <v>240348.2</v>
      </c>
      <c r="W19" s="29">
        <f t="shared" ref="W19:AR19" si="29">W29+W34</f>
        <v>257546.9</v>
      </c>
      <c r="X19" s="29">
        <f>X29+X34</f>
        <v>0</v>
      </c>
      <c r="Y19" s="29">
        <f t="shared" si="10"/>
        <v>257546.9</v>
      </c>
      <c r="Z19" s="29">
        <f>Z29+Z34</f>
        <v>0</v>
      </c>
      <c r="AA19" s="29">
        <f t="shared" si="11"/>
        <v>257546.9</v>
      </c>
      <c r="AB19" s="29">
        <f>AB29+AB34</f>
        <v>0</v>
      </c>
      <c r="AC19" s="29">
        <f t="shared" si="12"/>
        <v>257546.9</v>
      </c>
      <c r="AD19" s="29">
        <f>AD29+AD34</f>
        <v>0</v>
      </c>
      <c r="AE19" s="29">
        <f t="shared" si="13"/>
        <v>257546.9</v>
      </c>
      <c r="AF19" s="29">
        <f>AF29+AF34</f>
        <v>-27321.599999999999</v>
      </c>
      <c r="AG19" s="29">
        <f t="shared" si="14"/>
        <v>230225.3</v>
      </c>
      <c r="AH19" s="29">
        <f>AH29+AH34+AH85</f>
        <v>0</v>
      </c>
      <c r="AI19" s="29">
        <f t="shared" si="15"/>
        <v>230225.3</v>
      </c>
      <c r="AJ19" s="29">
        <f>AJ29+AJ34+AJ85</f>
        <v>0</v>
      </c>
      <c r="AK19" s="29">
        <f t="shared" si="16"/>
        <v>230225.3</v>
      </c>
      <c r="AL19" s="29">
        <f>AL29+AL34+AL85</f>
        <v>0</v>
      </c>
      <c r="AM19" s="29">
        <f t="shared" si="17"/>
        <v>230225.3</v>
      </c>
      <c r="AN19" s="29">
        <f>AN29+AN34+AN85</f>
        <v>0</v>
      </c>
      <c r="AO19" s="29">
        <f t="shared" si="18"/>
        <v>230225.3</v>
      </c>
      <c r="AP19" s="29">
        <f>AP29+AP34+AP85</f>
        <v>0</v>
      </c>
      <c r="AQ19" s="15">
        <f t="shared" si="19"/>
        <v>230225.3</v>
      </c>
      <c r="AR19" s="29">
        <f t="shared" si="29"/>
        <v>0</v>
      </c>
      <c r="AS19" s="30">
        <f>AS29+AS34</f>
        <v>0</v>
      </c>
      <c r="AT19" s="30">
        <f t="shared" si="20"/>
        <v>0</v>
      </c>
      <c r="AU19" s="30">
        <f>AU29+AU34</f>
        <v>0</v>
      </c>
      <c r="AV19" s="30">
        <f t="shared" si="21"/>
        <v>0</v>
      </c>
      <c r="AW19" s="30">
        <f>AW29+AW34</f>
        <v>0</v>
      </c>
      <c r="AX19" s="30">
        <f t="shared" si="22"/>
        <v>0</v>
      </c>
      <c r="AY19" s="30">
        <f>AY29+AY34</f>
        <v>0</v>
      </c>
      <c r="AZ19" s="30">
        <f t="shared" si="23"/>
        <v>0</v>
      </c>
      <c r="BA19" s="30">
        <f>BA29+BA34+BA85</f>
        <v>0</v>
      </c>
      <c r="BB19" s="30">
        <f t="shared" si="24"/>
        <v>0</v>
      </c>
      <c r="BC19" s="30">
        <f>BC29+BC34+BC85</f>
        <v>0</v>
      </c>
      <c r="BD19" s="30">
        <f t="shared" si="25"/>
        <v>0</v>
      </c>
      <c r="BE19" s="30">
        <f>BE29+BE34+BE85</f>
        <v>0</v>
      </c>
      <c r="BF19" s="30">
        <f t="shared" si="26"/>
        <v>0</v>
      </c>
      <c r="BG19" s="16">
        <f>BG29+BG34+BG85</f>
        <v>0</v>
      </c>
      <c r="BH19" s="30">
        <f t="shared" si="27"/>
        <v>0</v>
      </c>
      <c r="BI19" s="30">
        <f>BI29+BI34+BI85</f>
        <v>0</v>
      </c>
      <c r="BJ19" s="16">
        <f t="shared" si="28"/>
        <v>0</v>
      </c>
      <c r="BL19" s="13"/>
    </row>
    <row r="20" spans="1:64" ht="56.25" x14ac:dyDescent="0.3">
      <c r="A20" s="60" t="s">
        <v>30</v>
      </c>
      <c r="B20" s="79" t="s">
        <v>50</v>
      </c>
      <c r="C20" s="79" t="s">
        <v>126</v>
      </c>
      <c r="D20" s="15">
        <v>0</v>
      </c>
      <c r="E20" s="44">
        <v>0</v>
      </c>
      <c r="F20" s="15">
        <f t="shared" si="1"/>
        <v>0</v>
      </c>
      <c r="G20" s="15">
        <v>0</v>
      </c>
      <c r="H20" s="15">
        <f t="shared" si="2"/>
        <v>0</v>
      </c>
      <c r="I20" s="15">
        <v>0</v>
      </c>
      <c r="J20" s="15">
        <f t="shared" si="3"/>
        <v>0</v>
      </c>
      <c r="K20" s="15">
        <v>0</v>
      </c>
      <c r="L20" s="15">
        <f t="shared" si="4"/>
        <v>0</v>
      </c>
      <c r="M20" s="15">
        <v>0</v>
      </c>
      <c r="N20" s="15">
        <f t="shared" si="5"/>
        <v>0</v>
      </c>
      <c r="O20" s="15">
        <v>0</v>
      </c>
      <c r="P20" s="15">
        <f t="shared" si="6"/>
        <v>0</v>
      </c>
      <c r="Q20" s="15">
        <v>0</v>
      </c>
      <c r="R20" s="15">
        <f t="shared" si="7"/>
        <v>0</v>
      </c>
      <c r="S20" s="15">
        <v>0</v>
      </c>
      <c r="T20" s="15">
        <f t="shared" si="8"/>
        <v>0</v>
      </c>
      <c r="U20" s="24">
        <v>0</v>
      </c>
      <c r="V20" s="15">
        <f t="shared" si="9"/>
        <v>0</v>
      </c>
      <c r="W20" s="15">
        <v>0</v>
      </c>
      <c r="X20" s="44">
        <v>0</v>
      </c>
      <c r="Y20" s="15">
        <f t="shared" si="10"/>
        <v>0</v>
      </c>
      <c r="Z20" s="15">
        <v>0</v>
      </c>
      <c r="AA20" s="15">
        <f t="shared" si="11"/>
        <v>0</v>
      </c>
      <c r="AB20" s="15">
        <v>0</v>
      </c>
      <c r="AC20" s="15">
        <f t="shared" si="12"/>
        <v>0</v>
      </c>
      <c r="AD20" s="15">
        <v>0</v>
      </c>
      <c r="AE20" s="15">
        <f t="shared" si="13"/>
        <v>0</v>
      </c>
      <c r="AF20" s="15">
        <v>0</v>
      </c>
      <c r="AG20" s="15">
        <f t="shared" si="14"/>
        <v>0</v>
      </c>
      <c r="AH20" s="15">
        <v>0</v>
      </c>
      <c r="AI20" s="15">
        <f t="shared" si="15"/>
        <v>0</v>
      </c>
      <c r="AJ20" s="15">
        <v>0</v>
      </c>
      <c r="AK20" s="15">
        <f t="shared" si="16"/>
        <v>0</v>
      </c>
      <c r="AL20" s="15">
        <v>0</v>
      </c>
      <c r="AM20" s="15">
        <f t="shared" si="17"/>
        <v>0</v>
      </c>
      <c r="AN20" s="15">
        <v>0</v>
      </c>
      <c r="AO20" s="15">
        <f t="shared" si="18"/>
        <v>0</v>
      </c>
      <c r="AP20" s="24">
        <v>0</v>
      </c>
      <c r="AQ20" s="15">
        <f t="shared" si="19"/>
        <v>0</v>
      </c>
      <c r="AR20" s="16">
        <v>5984</v>
      </c>
      <c r="AS20" s="16">
        <v>0</v>
      </c>
      <c r="AT20" s="16">
        <f t="shared" si="20"/>
        <v>5984</v>
      </c>
      <c r="AU20" s="16">
        <v>0</v>
      </c>
      <c r="AV20" s="16">
        <f t="shared" si="21"/>
        <v>5984</v>
      </c>
      <c r="AW20" s="16">
        <v>0</v>
      </c>
      <c r="AX20" s="16">
        <f t="shared" si="22"/>
        <v>5984</v>
      </c>
      <c r="AY20" s="16">
        <v>0</v>
      </c>
      <c r="AZ20" s="16">
        <f t="shared" si="23"/>
        <v>5984</v>
      </c>
      <c r="BA20" s="16">
        <v>0</v>
      </c>
      <c r="BB20" s="16">
        <f t="shared" si="24"/>
        <v>5984</v>
      </c>
      <c r="BC20" s="16">
        <v>0</v>
      </c>
      <c r="BD20" s="16">
        <f t="shared" si="25"/>
        <v>5984</v>
      </c>
      <c r="BE20" s="16">
        <v>0</v>
      </c>
      <c r="BF20" s="16">
        <f t="shared" si="26"/>
        <v>5984</v>
      </c>
      <c r="BG20" s="16">
        <v>0</v>
      </c>
      <c r="BH20" s="16">
        <f t="shared" si="27"/>
        <v>5984</v>
      </c>
      <c r="BI20" s="26">
        <v>0</v>
      </c>
      <c r="BJ20" s="16">
        <f t="shared" si="28"/>
        <v>5984</v>
      </c>
      <c r="BK20" s="9" t="s">
        <v>82</v>
      </c>
      <c r="BL20" s="13"/>
    </row>
    <row r="21" spans="1:64" ht="56.25" x14ac:dyDescent="0.3">
      <c r="A21" s="60" t="s">
        <v>133</v>
      </c>
      <c r="B21" s="79" t="s">
        <v>51</v>
      </c>
      <c r="C21" s="79" t="s">
        <v>126</v>
      </c>
      <c r="D21" s="15">
        <v>0</v>
      </c>
      <c r="E21" s="44">
        <v>0</v>
      </c>
      <c r="F21" s="15">
        <f t="shared" si="1"/>
        <v>0</v>
      </c>
      <c r="G21" s="15">
        <v>0</v>
      </c>
      <c r="H21" s="15">
        <f t="shared" si="2"/>
        <v>0</v>
      </c>
      <c r="I21" s="15">
        <v>0</v>
      </c>
      <c r="J21" s="15">
        <f t="shared" si="3"/>
        <v>0</v>
      </c>
      <c r="K21" s="15">
        <v>0</v>
      </c>
      <c r="L21" s="15">
        <f t="shared" si="4"/>
        <v>0</v>
      </c>
      <c r="M21" s="15">
        <v>0</v>
      </c>
      <c r="N21" s="15">
        <f t="shared" si="5"/>
        <v>0</v>
      </c>
      <c r="O21" s="15">
        <v>0</v>
      </c>
      <c r="P21" s="15">
        <f t="shared" si="6"/>
        <v>0</v>
      </c>
      <c r="Q21" s="15">
        <v>0</v>
      </c>
      <c r="R21" s="15">
        <f t="shared" si="7"/>
        <v>0</v>
      </c>
      <c r="S21" s="15">
        <v>0</v>
      </c>
      <c r="T21" s="15">
        <f t="shared" si="8"/>
        <v>0</v>
      </c>
      <c r="U21" s="24">
        <v>0</v>
      </c>
      <c r="V21" s="15">
        <f t="shared" si="9"/>
        <v>0</v>
      </c>
      <c r="W21" s="15">
        <v>0</v>
      </c>
      <c r="X21" s="44">
        <v>0</v>
      </c>
      <c r="Y21" s="15">
        <f t="shared" si="10"/>
        <v>0</v>
      </c>
      <c r="Z21" s="15">
        <v>0</v>
      </c>
      <c r="AA21" s="15">
        <f t="shared" si="11"/>
        <v>0</v>
      </c>
      <c r="AB21" s="15">
        <v>0</v>
      </c>
      <c r="AC21" s="15">
        <f t="shared" si="12"/>
        <v>0</v>
      </c>
      <c r="AD21" s="15">
        <v>0</v>
      </c>
      <c r="AE21" s="15">
        <f t="shared" si="13"/>
        <v>0</v>
      </c>
      <c r="AF21" s="15">
        <v>0</v>
      </c>
      <c r="AG21" s="15">
        <f t="shared" si="14"/>
        <v>0</v>
      </c>
      <c r="AH21" s="15">
        <v>0</v>
      </c>
      <c r="AI21" s="15">
        <f t="shared" si="15"/>
        <v>0</v>
      </c>
      <c r="AJ21" s="15">
        <v>0</v>
      </c>
      <c r="AK21" s="15">
        <f t="shared" si="16"/>
        <v>0</v>
      </c>
      <c r="AL21" s="15">
        <v>0</v>
      </c>
      <c r="AM21" s="15">
        <f t="shared" si="17"/>
        <v>0</v>
      </c>
      <c r="AN21" s="15">
        <v>0</v>
      </c>
      <c r="AO21" s="15">
        <f t="shared" si="18"/>
        <v>0</v>
      </c>
      <c r="AP21" s="24">
        <v>0</v>
      </c>
      <c r="AQ21" s="15">
        <f t="shared" si="19"/>
        <v>0</v>
      </c>
      <c r="AR21" s="16">
        <v>6874.9</v>
      </c>
      <c r="AS21" s="16">
        <v>0</v>
      </c>
      <c r="AT21" s="16">
        <f t="shared" si="20"/>
        <v>6874.9</v>
      </c>
      <c r="AU21" s="16">
        <v>0</v>
      </c>
      <c r="AV21" s="16">
        <f t="shared" si="21"/>
        <v>6874.9</v>
      </c>
      <c r="AW21" s="16">
        <v>0</v>
      </c>
      <c r="AX21" s="16">
        <f t="shared" si="22"/>
        <v>6874.9</v>
      </c>
      <c r="AY21" s="16">
        <v>0</v>
      </c>
      <c r="AZ21" s="16">
        <f t="shared" si="23"/>
        <v>6874.9</v>
      </c>
      <c r="BA21" s="16">
        <v>0</v>
      </c>
      <c r="BB21" s="16">
        <f t="shared" si="24"/>
        <v>6874.9</v>
      </c>
      <c r="BC21" s="16">
        <v>0</v>
      </c>
      <c r="BD21" s="16">
        <f t="shared" si="25"/>
        <v>6874.9</v>
      </c>
      <c r="BE21" s="16">
        <v>0</v>
      </c>
      <c r="BF21" s="16">
        <f t="shared" si="26"/>
        <v>6874.9</v>
      </c>
      <c r="BG21" s="16">
        <v>0</v>
      </c>
      <c r="BH21" s="16">
        <f t="shared" si="27"/>
        <v>6874.9</v>
      </c>
      <c r="BI21" s="26">
        <v>0</v>
      </c>
      <c r="BJ21" s="16">
        <f t="shared" si="28"/>
        <v>6874.9</v>
      </c>
      <c r="BK21" s="9" t="s">
        <v>83</v>
      </c>
      <c r="BL21" s="13"/>
    </row>
    <row r="22" spans="1:64" ht="56.25" hidden="1" x14ac:dyDescent="0.3">
      <c r="A22" s="60" t="s">
        <v>134</v>
      </c>
      <c r="B22" s="73" t="s">
        <v>52</v>
      </c>
      <c r="C22" s="74" t="s">
        <v>126</v>
      </c>
      <c r="D22" s="18">
        <v>0</v>
      </c>
      <c r="E22" s="44">
        <v>0</v>
      </c>
      <c r="F22" s="15">
        <f t="shared" si="1"/>
        <v>0</v>
      </c>
      <c r="G22" s="15">
        <v>0</v>
      </c>
      <c r="H22" s="15">
        <f t="shared" si="2"/>
        <v>0</v>
      </c>
      <c r="I22" s="15">
        <v>0</v>
      </c>
      <c r="J22" s="15">
        <f t="shared" si="3"/>
        <v>0</v>
      </c>
      <c r="K22" s="15">
        <v>0</v>
      </c>
      <c r="L22" s="15">
        <f t="shared" si="4"/>
        <v>0</v>
      </c>
      <c r="M22" s="15">
        <v>0</v>
      </c>
      <c r="N22" s="15">
        <f t="shared" si="5"/>
        <v>0</v>
      </c>
      <c r="O22" s="15">
        <v>0</v>
      </c>
      <c r="P22" s="15">
        <f t="shared" si="6"/>
        <v>0</v>
      </c>
      <c r="Q22" s="15"/>
      <c r="R22" s="15">
        <f t="shared" si="7"/>
        <v>0</v>
      </c>
      <c r="S22" s="15"/>
      <c r="T22" s="15">
        <f t="shared" si="8"/>
        <v>0</v>
      </c>
      <c r="U22" s="24"/>
      <c r="V22" s="15">
        <f t="shared" si="9"/>
        <v>0</v>
      </c>
      <c r="W22" s="18">
        <v>5817.9</v>
      </c>
      <c r="X22" s="44">
        <v>0</v>
      </c>
      <c r="Y22" s="15">
        <f t="shared" si="10"/>
        <v>5817.9</v>
      </c>
      <c r="Z22" s="15">
        <v>0</v>
      </c>
      <c r="AA22" s="15">
        <f t="shared" si="11"/>
        <v>5817.9</v>
      </c>
      <c r="AB22" s="15">
        <v>0</v>
      </c>
      <c r="AC22" s="15">
        <f t="shared" si="12"/>
        <v>5817.9</v>
      </c>
      <c r="AD22" s="15">
        <v>0</v>
      </c>
      <c r="AE22" s="15">
        <f t="shared" si="13"/>
        <v>5817.9</v>
      </c>
      <c r="AF22" s="15">
        <v>0</v>
      </c>
      <c r="AG22" s="15">
        <f t="shared" si="14"/>
        <v>5817.9</v>
      </c>
      <c r="AH22" s="15">
        <v>0</v>
      </c>
      <c r="AI22" s="15">
        <f t="shared" si="15"/>
        <v>5817.9</v>
      </c>
      <c r="AJ22" s="15">
        <v>0</v>
      </c>
      <c r="AK22" s="15">
        <f t="shared" si="16"/>
        <v>5817.9</v>
      </c>
      <c r="AL22" s="15">
        <v>-5817.9</v>
      </c>
      <c r="AM22" s="15">
        <f t="shared" si="17"/>
        <v>0</v>
      </c>
      <c r="AN22" s="15"/>
      <c r="AO22" s="15">
        <f t="shared" si="18"/>
        <v>0</v>
      </c>
      <c r="AP22" s="24"/>
      <c r="AQ22" s="15">
        <f t="shared" si="19"/>
        <v>0</v>
      </c>
      <c r="AR22" s="17">
        <v>137141.1</v>
      </c>
      <c r="AS22" s="15">
        <v>0</v>
      </c>
      <c r="AT22" s="16">
        <f t="shared" si="20"/>
        <v>137141.1</v>
      </c>
      <c r="AU22" s="15">
        <v>0</v>
      </c>
      <c r="AV22" s="16">
        <f t="shared" si="21"/>
        <v>137141.1</v>
      </c>
      <c r="AW22" s="15">
        <v>0</v>
      </c>
      <c r="AX22" s="16">
        <f t="shared" si="22"/>
        <v>137141.1</v>
      </c>
      <c r="AY22" s="15">
        <v>0</v>
      </c>
      <c r="AZ22" s="16">
        <f t="shared" si="23"/>
        <v>137141.1</v>
      </c>
      <c r="BA22" s="15">
        <v>0</v>
      </c>
      <c r="BB22" s="16">
        <f t="shared" si="24"/>
        <v>137141.1</v>
      </c>
      <c r="BC22" s="15">
        <v>0</v>
      </c>
      <c r="BD22" s="16">
        <f t="shared" si="25"/>
        <v>137141.1</v>
      </c>
      <c r="BE22" s="15">
        <v>-137141.1</v>
      </c>
      <c r="BF22" s="16">
        <f t="shared" si="26"/>
        <v>0</v>
      </c>
      <c r="BG22" s="24"/>
      <c r="BH22" s="16">
        <f t="shared" si="27"/>
        <v>0</v>
      </c>
      <c r="BI22" s="24"/>
      <c r="BJ22" s="16">
        <f t="shared" si="28"/>
        <v>0</v>
      </c>
      <c r="BK22" s="9" t="s">
        <v>84</v>
      </c>
      <c r="BL22" s="13">
        <v>0</v>
      </c>
    </row>
    <row r="23" spans="1:64" ht="56.25" x14ac:dyDescent="0.3">
      <c r="A23" s="60" t="s">
        <v>134</v>
      </c>
      <c r="B23" s="80" t="s">
        <v>53</v>
      </c>
      <c r="C23" s="79" t="s">
        <v>126</v>
      </c>
      <c r="D23" s="15">
        <v>0</v>
      </c>
      <c r="E23" s="44">
        <v>137239.1</v>
      </c>
      <c r="F23" s="15">
        <f t="shared" si="1"/>
        <v>137239.1</v>
      </c>
      <c r="G23" s="15"/>
      <c r="H23" s="15">
        <f t="shared" si="2"/>
        <v>137239.1</v>
      </c>
      <c r="I23" s="15"/>
      <c r="J23" s="15">
        <f t="shared" si="3"/>
        <v>137239.1</v>
      </c>
      <c r="K23" s="15"/>
      <c r="L23" s="15">
        <f t="shared" si="4"/>
        <v>137239.1</v>
      </c>
      <c r="M23" s="15">
        <v>-50000</v>
      </c>
      <c r="N23" s="15">
        <f t="shared" si="5"/>
        <v>87239.1</v>
      </c>
      <c r="O23" s="15"/>
      <c r="P23" s="15">
        <f t="shared" si="6"/>
        <v>87239.1</v>
      </c>
      <c r="Q23" s="15"/>
      <c r="R23" s="15">
        <f t="shared" si="7"/>
        <v>87239.1</v>
      </c>
      <c r="S23" s="15">
        <v>-29908.492999999999</v>
      </c>
      <c r="T23" s="15">
        <f t="shared" si="8"/>
        <v>57330.607000000004</v>
      </c>
      <c r="U23" s="24"/>
      <c r="V23" s="15">
        <f t="shared" si="9"/>
        <v>57330.607000000004</v>
      </c>
      <c r="W23" s="15">
        <v>0</v>
      </c>
      <c r="X23" s="44">
        <v>108101.7</v>
      </c>
      <c r="Y23" s="15">
        <f t="shared" si="10"/>
        <v>108101.7</v>
      </c>
      <c r="Z23" s="15"/>
      <c r="AA23" s="15">
        <f t="shared" si="11"/>
        <v>108101.7</v>
      </c>
      <c r="AB23" s="15"/>
      <c r="AC23" s="15">
        <f t="shared" si="12"/>
        <v>108101.7</v>
      </c>
      <c r="AD23" s="15"/>
      <c r="AE23" s="15">
        <f t="shared" si="13"/>
        <v>108101.7</v>
      </c>
      <c r="AF23" s="15"/>
      <c r="AG23" s="15">
        <f t="shared" si="14"/>
        <v>108101.7</v>
      </c>
      <c r="AH23" s="15">
        <v>50000</v>
      </c>
      <c r="AI23" s="15">
        <f t="shared" si="15"/>
        <v>158101.70000000001</v>
      </c>
      <c r="AJ23" s="15"/>
      <c r="AK23" s="15">
        <f t="shared" si="16"/>
        <v>158101.70000000001</v>
      </c>
      <c r="AL23" s="15"/>
      <c r="AM23" s="15">
        <f t="shared" si="17"/>
        <v>158101.70000000001</v>
      </c>
      <c r="AN23" s="15">
        <v>29908.492999999999</v>
      </c>
      <c r="AO23" s="15">
        <f t="shared" si="18"/>
        <v>188010.193</v>
      </c>
      <c r="AP23" s="24">
        <v>-64533.73</v>
      </c>
      <c r="AQ23" s="15">
        <f t="shared" si="19"/>
        <v>123476.46299999999</v>
      </c>
      <c r="AR23" s="16">
        <v>6601.1</v>
      </c>
      <c r="AS23" s="16">
        <v>-924.5</v>
      </c>
      <c r="AT23" s="16">
        <f t="shared" si="20"/>
        <v>5676.6</v>
      </c>
      <c r="AU23" s="16"/>
      <c r="AV23" s="16">
        <f t="shared" si="21"/>
        <v>5676.6</v>
      </c>
      <c r="AW23" s="16"/>
      <c r="AX23" s="16">
        <f t="shared" si="22"/>
        <v>5676.6</v>
      </c>
      <c r="AY23" s="16"/>
      <c r="AZ23" s="16">
        <f t="shared" si="23"/>
        <v>5676.6</v>
      </c>
      <c r="BA23" s="16"/>
      <c r="BB23" s="16">
        <f t="shared" si="24"/>
        <v>5676.6</v>
      </c>
      <c r="BC23" s="16"/>
      <c r="BD23" s="16">
        <f t="shared" si="25"/>
        <v>5676.6</v>
      </c>
      <c r="BE23" s="16"/>
      <c r="BF23" s="16">
        <f t="shared" si="26"/>
        <v>5676.6</v>
      </c>
      <c r="BG23" s="16"/>
      <c r="BH23" s="16">
        <f t="shared" si="27"/>
        <v>5676.6</v>
      </c>
      <c r="BI23" s="26">
        <v>64533.73</v>
      </c>
      <c r="BJ23" s="16">
        <f t="shared" si="28"/>
        <v>70210.33</v>
      </c>
      <c r="BK23" s="9" t="s">
        <v>85</v>
      </c>
      <c r="BL23" s="13"/>
    </row>
    <row r="24" spans="1:64" ht="56.25" x14ac:dyDescent="0.3">
      <c r="A24" s="60" t="s">
        <v>135</v>
      </c>
      <c r="B24" s="80" t="s">
        <v>54</v>
      </c>
      <c r="C24" s="79" t="s">
        <v>126</v>
      </c>
      <c r="D24" s="15">
        <v>218006.30000000002</v>
      </c>
      <c r="E24" s="44">
        <f>-114032.7-1.4</f>
        <v>-114034.09999999999</v>
      </c>
      <c r="F24" s="15">
        <f t="shared" si="1"/>
        <v>103972.20000000003</v>
      </c>
      <c r="G24" s="15">
        <v>117652.06</v>
      </c>
      <c r="H24" s="15">
        <f t="shared" si="2"/>
        <v>221624.26</v>
      </c>
      <c r="I24" s="15">
        <v>-1481.547</v>
      </c>
      <c r="J24" s="15">
        <f t="shared" si="3"/>
        <v>220142.71300000002</v>
      </c>
      <c r="K24" s="15"/>
      <c r="L24" s="15">
        <f t="shared" si="4"/>
        <v>220142.71300000002</v>
      </c>
      <c r="M24" s="15">
        <v>-68605.801000000007</v>
      </c>
      <c r="N24" s="15">
        <f t="shared" si="5"/>
        <v>151536.91200000001</v>
      </c>
      <c r="O24" s="15"/>
      <c r="P24" s="15">
        <f t="shared" si="6"/>
        <v>151536.91200000001</v>
      </c>
      <c r="Q24" s="15">
        <v>-50000</v>
      </c>
      <c r="R24" s="15">
        <f t="shared" si="7"/>
        <v>101536.91200000001</v>
      </c>
      <c r="S24" s="15"/>
      <c r="T24" s="15">
        <f t="shared" si="8"/>
        <v>101536.91200000001</v>
      </c>
      <c r="U24" s="24"/>
      <c r="V24" s="15">
        <f t="shared" si="9"/>
        <v>101536.91200000001</v>
      </c>
      <c r="W24" s="15">
        <v>0</v>
      </c>
      <c r="X24" s="44">
        <v>114032.7</v>
      </c>
      <c r="Y24" s="15">
        <f t="shared" si="10"/>
        <v>114032.7</v>
      </c>
      <c r="Z24" s="15"/>
      <c r="AA24" s="15">
        <f t="shared" si="11"/>
        <v>114032.7</v>
      </c>
      <c r="AB24" s="15"/>
      <c r="AC24" s="15">
        <f t="shared" si="12"/>
        <v>114032.7</v>
      </c>
      <c r="AD24" s="15"/>
      <c r="AE24" s="15">
        <f t="shared" si="13"/>
        <v>114032.7</v>
      </c>
      <c r="AF24" s="15">
        <v>-1537.377</v>
      </c>
      <c r="AG24" s="15">
        <f t="shared" si="14"/>
        <v>112495.323</v>
      </c>
      <c r="AH24" s="15">
        <v>68605.801000000007</v>
      </c>
      <c r="AI24" s="15">
        <f t="shared" si="15"/>
        <v>181101.12400000001</v>
      </c>
      <c r="AJ24" s="15"/>
      <c r="AK24" s="15">
        <f t="shared" si="16"/>
        <v>181101.12400000001</v>
      </c>
      <c r="AL24" s="15">
        <v>50000</v>
      </c>
      <c r="AM24" s="15">
        <f t="shared" si="17"/>
        <v>231101.12400000001</v>
      </c>
      <c r="AN24" s="15"/>
      <c r="AO24" s="15">
        <f t="shared" si="18"/>
        <v>231101.12400000001</v>
      </c>
      <c r="AP24" s="24"/>
      <c r="AQ24" s="15">
        <f t="shared" si="19"/>
        <v>231101.12400000001</v>
      </c>
      <c r="AR24" s="15">
        <v>0</v>
      </c>
      <c r="AS24" s="16"/>
      <c r="AT24" s="16">
        <f t="shared" si="20"/>
        <v>0</v>
      </c>
      <c r="AU24" s="16"/>
      <c r="AV24" s="16">
        <f t="shared" si="21"/>
        <v>0</v>
      </c>
      <c r="AW24" s="16"/>
      <c r="AX24" s="16">
        <f t="shared" si="22"/>
        <v>0</v>
      </c>
      <c r="AY24" s="16"/>
      <c r="AZ24" s="16">
        <f t="shared" si="23"/>
        <v>0</v>
      </c>
      <c r="BA24" s="16"/>
      <c r="BB24" s="16">
        <f t="shared" si="24"/>
        <v>0</v>
      </c>
      <c r="BC24" s="16"/>
      <c r="BD24" s="16">
        <f t="shared" si="25"/>
        <v>0</v>
      </c>
      <c r="BE24" s="16"/>
      <c r="BF24" s="16">
        <f t="shared" si="26"/>
        <v>0</v>
      </c>
      <c r="BG24" s="16"/>
      <c r="BH24" s="16">
        <f t="shared" si="27"/>
        <v>0</v>
      </c>
      <c r="BI24" s="26"/>
      <c r="BJ24" s="16">
        <f t="shared" si="28"/>
        <v>0</v>
      </c>
      <c r="BK24" s="9" t="s">
        <v>86</v>
      </c>
      <c r="BL24" s="13"/>
    </row>
    <row r="25" spans="1:64" ht="56.25" x14ac:dyDescent="0.3">
      <c r="A25" s="107" t="s">
        <v>136</v>
      </c>
      <c r="B25" s="80" t="s">
        <v>404</v>
      </c>
      <c r="C25" s="79" t="s">
        <v>126</v>
      </c>
      <c r="D25" s="15">
        <f>D27+D28+D29</f>
        <v>390645</v>
      </c>
      <c r="E25" s="44">
        <f>E27+E28+E29</f>
        <v>-13775.400000000001</v>
      </c>
      <c r="F25" s="15">
        <f t="shared" si="1"/>
        <v>376869.6</v>
      </c>
      <c r="G25" s="15">
        <f>G27+G28+G29</f>
        <v>7.0000000000000001E-3</v>
      </c>
      <c r="H25" s="15">
        <f t="shared" si="2"/>
        <v>376869.60699999996</v>
      </c>
      <c r="I25" s="15">
        <f>I27+I28+I29</f>
        <v>0</v>
      </c>
      <c r="J25" s="15">
        <f t="shared" si="3"/>
        <v>376869.60699999996</v>
      </c>
      <c r="K25" s="15">
        <f>K27+K28+K29</f>
        <v>-26082.3</v>
      </c>
      <c r="L25" s="15">
        <f t="shared" si="4"/>
        <v>350787.30699999997</v>
      </c>
      <c r="M25" s="15">
        <f>M27+M28+M29</f>
        <v>0</v>
      </c>
      <c r="N25" s="15">
        <f t="shared" si="5"/>
        <v>350787.30699999997</v>
      </c>
      <c r="O25" s="15">
        <f>O27+O28+O29</f>
        <v>0</v>
      </c>
      <c r="P25" s="15">
        <f t="shared" si="6"/>
        <v>350787.30699999997</v>
      </c>
      <c r="Q25" s="15">
        <f>Q27+Q28+Q29</f>
        <v>0</v>
      </c>
      <c r="R25" s="15">
        <f t="shared" si="7"/>
        <v>350787.30699999997</v>
      </c>
      <c r="S25" s="15">
        <f>S27+S28+S29</f>
        <v>0</v>
      </c>
      <c r="T25" s="15">
        <f t="shared" si="8"/>
        <v>350787.30699999997</v>
      </c>
      <c r="U25" s="24">
        <f>U27+U28+U29</f>
        <v>9107.2000000000007</v>
      </c>
      <c r="V25" s="15">
        <f t="shared" si="9"/>
        <v>359894.50699999998</v>
      </c>
      <c r="W25" s="15">
        <f t="shared" ref="W25:AR25" si="30">W27+W28+W29</f>
        <v>293033.8</v>
      </c>
      <c r="X25" s="44">
        <f>X27+X28+X29</f>
        <v>0</v>
      </c>
      <c r="Y25" s="15">
        <f t="shared" si="10"/>
        <v>293033.8</v>
      </c>
      <c r="Z25" s="15">
        <f>Z27+Z28+Z29</f>
        <v>0</v>
      </c>
      <c r="AA25" s="15">
        <f t="shared" si="11"/>
        <v>293033.8</v>
      </c>
      <c r="AB25" s="15">
        <f>AB27+AB28+AB29</f>
        <v>0</v>
      </c>
      <c r="AC25" s="15">
        <f t="shared" si="12"/>
        <v>293033.8</v>
      </c>
      <c r="AD25" s="15">
        <f>AD27+AD28+AD29</f>
        <v>50151</v>
      </c>
      <c r="AE25" s="15">
        <f t="shared" si="13"/>
        <v>343184.8</v>
      </c>
      <c r="AF25" s="15">
        <f>AF27+AF28+AF29</f>
        <v>-27321.599999999999</v>
      </c>
      <c r="AG25" s="15">
        <f t="shared" si="14"/>
        <v>315863.2</v>
      </c>
      <c r="AH25" s="15">
        <f>AH27+AH28+AH29</f>
        <v>0</v>
      </c>
      <c r="AI25" s="15">
        <f t="shared" si="15"/>
        <v>315863.2</v>
      </c>
      <c r="AJ25" s="15">
        <f>AJ27+AJ28+AJ29</f>
        <v>0</v>
      </c>
      <c r="AK25" s="15">
        <f t="shared" si="16"/>
        <v>315863.2</v>
      </c>
      <c r="AL25" s="15">
        <f>AL27+AL28+AL29</f>
        <v>0</v>
      </c>
      <c r="AM25" s="15">
        <f t="shared" si="17"/>
        <v>315863.2</v>
      </c>
      <c r="AN25" s="15">
        <f>AN27+AN28+AN29</f>
        <v>0</v>
      </c>
      <c r="AO25" s="15">
        <f t="shared" si="18"/>
        <v>315863.2</v>
      </c>
      <c r="AP25" s="24">
        <f>AP27+AP28+AP29</f>
        <v>-9107.2000000000007</v>
      </c>
      <c r="AQ25" s="15">
        <f t="shared" si="19"/>
        <v>306756</v>
      </c>
      <c r="AR25" s="15">
        <f t="shared" si="30"/>
        <v>0</v>
      </c>
      <c r="AS25" s="16">
        <f>AS27+AS28+AS29</f>
        <v>0</v>
      </c>
      <c r="AT25" s="16">
        <f t="shared" si="20"/>
        <v>0</v>
      </c>
      <c r="AU25" s="16">
        <f>AU27+AU28+AU29</f>
        <v>0</v>
      </c>
      <c r="AV25" s="16">
        <f t="shared" si="21"/>
        <v>0</v>
      </c>
      <c r="AW25" s="16">
        <f>AW27+AW28+AW29</f>
        <v>0</v>
      </c>
      <c r="AX25" s="16">
        <f t="shared" si="22"/>
        <v>0</v>
      </c>
      <c r="AY25" s="16">
        <f>AY27+AY28+AY29</f>
        <v>0</v>
      </c>
      <c r="AZ25" s="16">
        <f t="shared" si="23"/>
        <v>0</v>
      </c>
      <c r="BA25" s="16">
        <f>BA27+BA28+BA29</f>
        <v>0</v>
      </c>
      <c r="BB25" s="16">
        <f t="shared" si="24"/>
        <v>0</v>
      </c>
      <c r="BC25" s="16">
        <f>BC27+BC28+BC29</f>
        <v>0</v>
      </c>
      <c r="BD25" s="16">
        <f t="shared" si="25"/>
        <v>0</v>
      </c>
      <c r="BE25" s="16">
        <f>BE27+BE28+BE29</f>
        <v>0</v>
      </c>
      <c r="BF25" s="16">
        <f t="shared" si="26"/>
        <v>0</v>
      </c>
      <c r="BG25" s="16">
        <f>BG27+BG28+BG29</f>
        <v>0</v>
      </c>
      <c r="BH25" s="16">
        <f t="shared" si="27"/>
        <v>0</v>
      </c>
      <c r="BI25" s="26">
        <f>BI27+BI28+BI29</f>
        <v>0</v>
      </c>
      <c r="BJ25" s="16">
        <f t="shared" si="28"/>
        <v>0</v>
      </c>
      <c r="BL25" s="13"/>
    </row>
    <row r="26" spans="1:64" x14ac:dyDescent="0.3">
      <c r="A26" s="108"/>
      <c r="B26" s="80" t="s">
        <v>5</v>
      </c>
      <c r="C26" s="79"/>
      <c r="D26" s="15"/>
      <c r="E26" s="4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4"/>
      <c r="V26" s="15"/>
      <c r="W26" s="15"/>
      <c r="X26" s="44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24"/>
      <c r="AQ26" s="15"/>
      <c r="AR26" s="15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26"/>
      <c r="BJ26" s="16"/>
      <c r="BL26" s="13"/>
    </row>
    <row r="27" spans="1:64" hidden="1" x14ac:dyDescent="0.3">
      <c r="A27" s="109"/>
      <c r="B27" s="20" t="s">
        <v>6</v>
      </c>
      <c r="C27" s="6"/>
      <c r="D27" s="15">
        <v>22843.7</v>
      </c>
      <c r="E27" s="44">
        <v>-10.199999999999999</v>
      </c>
      <c r="F27" s="15">
        <f t="shared" si="1"/>
        <v>22833.5</v>
      </c>
      <c r="G27" s="15">
        <v>7.0000000000000001E-3</v>
      </c>
      <c r="H27" s="15">
        <f t="shared" ref="H27:H30" si="31">F27+G27</f>
        <v>22833.507000000001</v>
      </c>
      <c r="I27" s="15"/>
      <c r="J27" s="15">
        <f t="shared" ref="J27:J30" si="32">H27+I27</f>
        <v>22833.507000000001</v>
      </c>
      <c r="K27" s="15"/>
      <c r="L27" s="15">
        <f t="shared" ref="L27:L30" si="33">J27+K27</f>
        <v>22833.507000000001</v>
      </c>
      <c r="M27" s="15"/>
      <c r="N27" s="15">
        <f t="shared" ref="N27:N30" si="34">L27+M27</f>
        <v>22833.507000000001</v>
      </c>
      <c r="O27" s="15"/>
      <c r="P27" s="15">
        <f t="shared" ref="P27:P30" si="35">N27+O27</f>
        <v>22833.507000000001</v>
      </c>
      <c r="Q27" s="15"/>
      <c r="R27" s="15">
        <f t="shared" ref="R27:R30" si="36">P27+Q27</f>
        <v>22833.507000000001</v>
      </c>
      <c r="S27" s="15"/>
      <c r="T27" s="15">
        <f t="shared" ref="T27:T30" si="37">R27+S27</f>
        <v>22833.507000000001</v>
      </c>
      <c r="U27" s="24"/>
      <c r="V27" s="15">
        <f t="shared" ref="V27:V30" si="38">T27+U27</f>
        <v>22833.507000000001</v>
      </c>
      <c r="W27" s="15">
        <v>4627.2</v>
      </c>
      <c r="X27" s="44"/>
      <c r="Y27" s="15">
        <f t="shared" si="10"/>
        <v>4627.2</v>
      </c>
      <c r="Z27" s="15"/>
      <c r="AA27" s="15">
        <f t="shared" ref="AA27:AA30" si="39">Y27+Z27</f>
        <v>4627.2</v>
      </c>
      <c r="AB27" s="15"/>
      <c r="AC27" s="15">
        <f>AA27+AB27</f>
        <v>4627.2</v>
      </c>
      <c r="AD27" s="15"/>
      <c r="AE27" s="15">
        <f>AC27+AD27</f>
        <v>4627.2</v>
      </c>
      <c r="AF27" s="15"/>
      <c r="AG27" s="15">
        <f>AE27+AF27</f>
        <v>4627.2</v>
      </c>
      <c r="AH27" s="15"/>
      <c r="AI27" s="15">
        <f>AG27+AH27</f>
        <v>4627.2</v>
      </c>
      <c r="AJ27" s="15"/>
      <c r="AK27" s="15">
        <f>AI27+AJ27</f>
        <v>4627.2</v>
      </c>
      <c r="AL27" s="15"/>
      <c r="AM27" s="15">
        <f>AK27+AL27</f>
        <v>4627.2</v>
      </c>
      <c r="AN27" s="15"/>
      <c r="AO27" s="15">
        <f>AM27+AN27</f>
        <v>4627.2</v>
      </c>
      <c r="AP27" s="24"/>
      <c r="AQ27" s="15">
        <f>AO27+AP27</f>
        <v>4627.2</v>
      </c>
      <c r="AR27" s="15">
        <v>0</v>
      </c>
      <c r="AS27" s="16"/>
      <c r="AT27" s="16">
        <f t="shared" si="20"/>
        <v>0</v>
      </c>
      <c r="AU27" s="16"/>
      <c r="AV27" s="16">
        <f t="shared" ref="AV27:AV30" si="40">AT27+AU27</f>
        <v>0</v>
      </c>
      <c r="AW27" s="16"/>
      <c r="AX27" s="16">
        <f t="shared" ref="AX27:AX30" si="41">AV27+AW27</f>
        <v>0</v>
      </c>
      <c r="AY27" s="16"/>
      <c r="AZ27" s="16">
        <f t="shared" ref="AZ27:AZ30" si="42">AX27+AY27</f>
        <v>0</v>
      </c>
      <c r="BA27" s="16"/>
      <c r="BB27" s="16">
        <f t="shared" ref="BB27:BB30" si="43">AZ27+BA27</f>
        <v>0</v>
      </c>
      <c r="BC27" s="16"/>
      <c r="BD27" s="16">
        <f t="shared" ref="BD27:BD30" si="44">BB27+BC27</f>
        <v>0</v>
      </c>
      <c r="BE27" s="16"/>
      <c r="BF27" s="16">
        <f t="shared" ref="BF27:BF30" si="45">BD27+BE27</f>
        <v>0</v>
      </c>
      <c r="BG27" s="26"/>
      <c r="BH27" s="16">
        <f t="shared" ref="BH27:BH30" si="46">BF27+BG27</f>
        <v>0</v>
      </c>
      <c r="BI27" s="26"/>
      <c r="BJ27" s="16">
        <f t="shared" ref="BJ27:BJ30" si="47">BH27+BI27</f>
        <v>0</v>
      </c>
      <c r="BK27" s="9" t="s">
        <v>239</v>
      </c>
      <c r="BL27" s="13">
        <v>0</v>
      </c>
    </row>
    <row r="28" spans="1:64" x14ac:dyDescent="0.3">
      <c r="A28" s="108"/>
      <c r="B28" s="80" t="s">
        <v>12</v>
      </c>
      <c r="C28" s="79"/>
      <c r="D28" s="15">
        <f>13765.2+96489.3</f>
        <v>110254.5</v>
      </c>
      <c r="E28" s="44">
        <v>-13765.2</v>
      </c>
      <c r="F28" s="15">
        <f t="shared" si="1"/>
        <v>96489.3</v>
      </c>
      <c r="G28" s="15"/>
      <c r="H28" s="15">
        <f t="shared" si="31"/>
        <v>96489.3</v>
      </c>
      <c r="I28" s="15"/>
      <c r="J28" s="15">
        <f t="shared" si="32"/>
        <v>96489.3</v>
      </c>
      <c r="K28" s="15">
        <f>9646.9-9646.9</f>
        <v>0</v>
      </c>
      <c r="L28" s="15">
        <f t="shared" si="33"/>
        <v>96489.3</v>
      </c>
      <c r="M28" s="15">
        <f>9646.9-9646.9</f>
        <v>0</v>
      </c>
      <c r="N28" s="15">
        <f t="shared" si="34"/>
        <v>96489.3</v>
      </c>
      <c r="O28" s="15"/>
      <c r="P28" s="15">
        <f t="shared" si="35"/>
        <v>96489.3</v>
      </c>
      <c r="Q28" s="15"/>
      <c r="R28" s="15">
        <f t="shared" si="36"/>
        <v>96489.3</v>
      </c>
      <c r="S28" s="15"/>
      <c r="T28" s="15">
        <f t="shared" si="37"/>
        <v>96489.3</v>
      </c>
      <c r="U28" s="24">
        <v>9107.2000000000007</v>
      </c>
      <c r="V28" s="15">
        <f t="shared" si="38"/>
        <v>105596.5</v>
      </c>
      <c r="W28" s="15">
        <v>66424.3</v>
      </c>
      <c r="X28" s="44"/>
      <c r="Y28" s="15">
        <f t="shared" si="10"/>
        <v>66424.3</v>
      </c>
      <c r="Z28" s="15"/>
      <c r="AA28" s="15">
        <f t="shared" si="39"/>
        <v>66424.3</v>
      </c>
      <c r="AB28" s="15"/>
      <c r="AC28" s="15">
        <f>AA28+AB28</f>
        <v>66424.3</v>
      </c>
      <c r="AD28" s="15">
        <v>50151</v>
      </c>
      <c r="AE28" s="15">
        <f>AC28+AD28</f>
        <v>116575.3</v>
      </c>
      <c r="AF28" s="15">
        <f>9107.2-9107.2</f>
        <v>0</v>
      </c>
      <c r="AG28" s="15">
        <f>AE28+AF28</f>
        <v>116575.3</v>
      </c>
      <c r="AH28" s="15">
        <f>9107.2-9107.2</f>
        <v>0</v>
      </c>
      <c r="AI28" s="15">
        <f>AG28+AH28</f>
        <v>116575.3</v>
      </c>
      <c r="AJ28" s="15"/>
      <c r="AK28" s="15">
        <f>AI28+AJ28</f>
        <v>116575.3</v>
      </c>
      <c r="AL28" s="15"/>
      <c r="AM28" s="15">
        <f>AK28+AL28</f>
        <v>116575.3</v>
      </c>
      <c r="AN28" s="15"/>
      <c r="AO28" s="15">
        <f>AM28+AN28</f>
        <v>116575.3</v>
      </c>
      <c r="AP28" s="24">
        <v>-9107.2000000000007</v>
      </c>
      <c r="AQ28" s="15">
        <f>AO28+AP28</f>
        <v>107468.1</v>
      </c>
      <c r="AR28" s="15">
        <v>0</v>
      </c>
      <c r="AS28" s="16"/>
      <c r="AT28" s="16">
        <f t="shared" si="20"/>
        <v>0</v>
      </c>
      <c r="AU28" s="16"/>
      <c r="AV28" s="16">
        <f t="shared" si="40"/>
        <v>0</v>
      </c>
      <c r="AW28" s="16"/>
      <c r="AX28" s="16">
        <f t="shared" si="41"/>
        <v>0</v>
      </c>
      <c r="AY28" s="16"/>
      <c r="AZ28" s="16">
        <f t="shared" si="42"/>
        <v>0</v>
      </c>
      <c r="BA28" s="16"/>
      <c r="BB28" s="16">
        <f t="shared" si="43"/>
        <v>0</v>
      </c>
      <c r="BC28" s="16"/>
      <c r="BD28" s="16">
        <f t="shared" si="44"/>
        <v>0</v>
      </c>
      <c r="BE28" s="16"/>
      <c r="BF28" s="16">
        <f t="shared" si="45"/>
        <v>0</v>
      </c>
      <c r="BG28" s="16"/>
      <c r="BH28" s="16">
        <f t="shared" si="46"/>
        <v>0</v>
      </c>
      <c r="BI28" s="26"/>
      <c r="BJ28" s="16">
        <f t="shared" si="47"/>
        <v>0</v>
      </c>
      <c r="BK28" s="9" t="s">
        <v>217</v>
      </c>
      <c r="BL28" s="13"/>
    </row>
    <row r="29" spans="1:64" x14ac:dyDescent="0.3">
      <c r="A29" s="108"/>
      <c r="B29" s="80" t="s">
        <v>29</v>
      </c>
      <c r="C29" s="79"/>
      <c r="D29" s="15">
        <v>257546.8</v>
      </c>
      <c r="E29" s="44"/>
      <c r="F29" s="15">
        <f t="shared" si="1"/>
        <v>257546.8</v>
      </c>
      <c r="G29" s="15"/>
      <c r="H29" s="15">
        <f t="shared" si="31"/>
        <v>257546.8</v>
      </c>
      <c r="I29" s="15"/>
      <c r="J29" s="15">
        <f t="shared" si="32"/>
        <v>257546.8</v>
      </c>
      <c r="K29" s="15">
        <v>-26082.3</v>
      </c>
      <c r="L29" s="15">
        <f t="shared" si="33"/>
        <v>231464.5</v>
      </c>
      <c r="M29" s="15"/>
      <c r="N29" s="15">
        <f t="shared" si="34"/>
        <v>231464.5</v>
      </c>
      <c r="O29" s="15"/>
      <c r="P29" s="15">
        <f t="shared" si="35"/>
        <v>231464.5</v>
      </c>
      <c r="Q29" s="15"/>
      <c r="R29" s="15">
        <f t="shared" si="36"/>
        <v>231464.5</v>
      </c>
      <c r="S29" s="15"/>
      <c r="T29" s="15">
        <f t="shared" si="37"/>
        <v>231464.5</v>
      </c>
      <c r="U29" s="24"/>
      <c r="V29" s="15">
        <f t="shared" si="38"/>
        <v>231464.5</v>
      </c>
      <c r="W29" s="15">
        <v>221982.3</v>
      </c>
      <c r="X29" s="44"/>
      <c r="Y29" s="15">
        <f t="shared" si="10"/>
        <v>221982.3</v>
      </c>
      <c r="Z29" s="15"/>
      <c r="AA29" s="15">
        <f t="shared" si="39"/>
        <v>221982.3</v>
      </c>
      <c r="AB29" s="15"/>
      <c r="AC29" s="15">
        <f>AA29+AB29</f>
        <v>221982.3</v>
      </c>
      <c r="AD29" s="15"/>
      <c r="AE29" s="15">
        <f>AC29+AD29</f>
        <v>221982.3</v>
      </c>
      <c r="AF29" s="15">
        <v>-27321.599999999999</v>
      </c>
      <c r="AG29" s="15">
        <f>AE29+AF29</f>
        <v>194660.69999999998</v>
      </c>
      <c r="AH29" s="15"/>
      <c r="AI29" s="15">
        <f>AG29+AH29</f>
        <v>194660.69999999998</v>
      </c>
      <c r="AJ29" s="15"/>
      <c r="AK29" s="15">
        <f>AI29+AJ29</f>
        <v>194660.69999999998</v>
      </c>
      <c r="AL29" s="15"/>
      <c r="AM29" s="15">
        <f>AK29+AL29</f>
        <v>194660.69999999998</v>
      </c>
      <c r="AN29" s="15"/>
      <c r="AO29" s="15">
        <f>AM29+AN29</f>
        <v>194660.69999999998</v>
      </c>
      <c r="AP29" s="24"/>
      <c r="AQ29" s="15">
        <f>AO29+AP29</f>
        <v>194660.69999999998</v>
      </c>
      <c r="AR29" s="15">
        <v>0</v>
      </c>
      <c r="AS29" s="16"/>
      <c r="AT29" s="16">
        <f t="shared" si="20"/>
        <v>0</v>
      </c>
      <c r="AU29" s="16"/>
      <c r="AV29" s="16">
        <f t="shared" si="40"/>
        <v>0</v>
      </c>
      <c r="AW29" s="16"/>
      <c r="AX29" s="16">
        <f t="shared" si="41"/>
        <v>0</v>
      </c>
      <c r="AY29" s="16"/>
      <c r="AZ29" s="16">
        <f t="shared" si="42"/>
        <v>0</v>
      </c>
      <c r="BA29" s="16"/>
      <c r="BB29" s="16">
        <f t="shared" si="43"/>
        <v>0</v>
      </c>
      <c r="BC29" s="16"/>
      <c r="BD29" s="16">
        <f t="shared" si="44"/>
        <v>0</v>
      </c>
      <c r="BE29" s="16"/>
      <c r="BF29" s="16">
        <f t="shared" si="45"/>
        <v>0</v>
      </c>
      <c r="BG29" s="16"/>
      <c r="BH29" s="16">
        <f t="shared" si="46"/>
        <v>0</v>
      </c>
      <c r="BI29" s="26"/>
      <c r="BJ29" s="16">
        <f t="shared" si="47"/>
        <v>0</v>
      </c>
      <c r="BK29" s="9" t="s">
        <v>216</v>
      </c>
      <c r="BL29" s="13"/>
    </row>
    <row r="30" spans="1:64" ht="56.25" x14ac:dyDescent="0.3">
      <c r="A30" s="110"/>
      <c r="B30" s="80" t="s">
        <v>404</v>
      </c>
      <c r="C30" s="79" t="s">
        <v>11</v>
      </c>
      <c r="D30" s="15">
        <f>D32+D33+D34</f>
        <v>0</v>
      </c>
      <c r="E30" s="44">
        <f>E32+E33+E34</f>
        <v>0</v>
      </c>
      <c r="F30" s="15">
        <f t="shared" si="1"/>
        <v>0</v>
      </c>
      <c r="G30" s="15">
        <f>G32+G33+G34</f>
        <v>0</v>
      </c>
      <c r="H30" s="15">
        <f t="shared" si="31"/>
        <v>0</v>
      </c>
      <c r="I30" s="15">
        <f>I32+I33+I34</f>
        <v>0</v>
      </c>
      <c r="J30" s="15">
        <f t="shared" si="32"/>
        <v>0</v>
      </c>
      <c r="K30" s="15">
        <f>K32+K33+K34</f>
        <v>0</v>
      </c>
      <c r="L30" s="15">
        <f t="shared" si="33"/>
        <v>0</v>
      </c>
      <c r="M30" s="15">
        <f>M32+M33+M34</f>
        <v>0</v>
      </c>
      <c r="N30" s="15">
        <f t="shared" si="34"/>
        <v>0</v>
      </c>
      <c r="O30" s="15">
        <f>O32+O33+O34</f>
        <v>0</v>
      </c>
      <c r="P30" s="15">
        <f t="shared" si="35"/>
        <v>0</v>
      </c>
      <c r="Q30" s="15">
        <f>Q32+Q33+Q34</f>
        <v>0</v>
      </c>
      <c r="R30" s="15">
        <f t="shared" si="36"/>
        <v>0</v>
      </c>
      <c r="S30" s="15">
        <f>S32+S33+S34</f>
        <v>0</v>
      </c>
      <c r="T30" s="15">
        <f t="shared" si="37"/>
        <v>0</v>
      </c>
      <c r="U30" s="24">
        <f>U32+U33+U34</f>
        <v>0</v>
      </c>
      <c r="V30" s="15">
        <f t="shared" si="38"/>
        <v>0</v>
      </c>
      <c r="W30" s="15">
        <f t="shared" ref="W30:AR30" si="48">W32+W33+W34</f>
        <v>54989.3</v>
      </c>
      <c r="X30" s="44">
        <f>X32+X33+X34</f>
        <v>0</v>
      </c>
      <c r="Y30" s="15">
        <f t="shared" si="10"/>
        <v>54989.3</v>
      </c>
      <c r="Z30" s="15">
        <f>Z32+Z33+Z34</f>
        <v>0</v>
      </c>
      <c r="AA30" s="15">
        <f t="shared" si="39"/>
        <v>54989.3</v>
      </c>
      <c r="AB30" s="15">
        <f>AB32+AB33+AB34</f>
        <v>0</v>
      </c>
      <c r="AC30" s="15">
        <f>AA30+AB30</f>
        <v>54989.3</v>
      </c>
      <c r="AD30" s="15">
        <f>AD32+AD33+AD34</f>
        <v>0</v>
      </c>
      <c r="AE30" s="15">
        <f>AC30+AD30</f>
        <v>54989.3</v>
      </c>
      <c r="AF30" s="15">
        <f>AF32+AF33+AF34</f>
        <v>0</v>
      </c>
      <c r="AG30" s="15">
        <f>AE30+AF30</f>
        <v>54989.3</v>
      </c>
      <c r="AH30" s="15">
        <f>AH32+AH33+AH34</f>
        <v>0</v>
      </c>
      <c r="AI30" s="15">
        <f>AG30+AH30</f>
        <v>54989.3</v>
      </c>
      <c r="AJ30" s="15">
        <f>AJ32+AJ33+AJ34</f>
        <v>0</v>
      </c>
      <c r="AK30" s="15">
        <f>AI30+AJ30</f>
        <v>54989.3</v>
      </c>
      <c r="AL30" s="15">
        <f>AL32+AL33+AL34</f>
        <v>0</v>
      </c>
      <c r="AM30" s="15">
        <f>AK30+AL30</f>
        <v>54989.3</v>
      </c>
      <c r="AN30" s="15">
        <f>AN32+AN33+AN34</f>
        <v>0</v>
      </c>
      <c r="AO30" s="15">
        <f>AM30+AN30</f>
        <v>54989.3</v>
      </c>
      <c r="AP30" s="24">
        <f>AP32+AP33+AP34</f>
        <v>0</v>
      </c>
      <c r="AQ30" s="15">
        <f>AO30+AP30</f>
        <v>54989.3</v>
      </c>
      <c r="AR30" s="15">
        <f t="shared" si="48"/>
        <v>0</v>
      </c>
      <c r="AS30" s="16">
        <f>AS32+AS33+AS34</f>
        <v>0</v>
      </c>
      <c r="AT30" s="16">
        <f t="shared" si="20"/>
        <v>0</v>
      </c>
      <c r="AU30" s="16">
        <f>AU32+AU33+AU34</f>
        <v>0</v>
      </c>
      <c r="AV30" s="16">
        <f t="shared" si="40"/>
        <v>0</v>
      </c>
      <c r="AW30" s="16">
        <f>AW32+AW33+AW34</f>
        <v>0</v>
      </c>
      <c r="AX30" s="16">
        <f t="shared" si="41"/>
        <v>0</v>
      </c>
      <c r="AY30" s="16">
        <f>AY32+AY33+AY34</f>
        <v>0</v>
      </c>
      <c r="AZ30" s="16">
        <f t="shared" si="42"/>
        <v>0</v>
      </c>
      <c r="BA30" s="16">
        <f>BA32+BA33+BA34</f>
        <v>0</v>
      </c>
      <c r="BB30" s="16">
        <f t="shared" si="43"/>
        <v>0</v>
      </c>
      <c r="BC30" s="16">
        <f>BC32+BC33+BC34</f>
        <v>0</v>
      </c>
      <c r="BD30" s="16">
        <f t="shared" si="44"/>
        <v>0</v>
      </c>
      <c r="BE30" s="16">
        <f>BE32+BE33+BE34</f>
        <v>0</v>
      </c>
      <c r="BF30" s="16">
        <f t="shared" si="45"/>
        <v>0</v>
      </c>
      <c r="BG30" s="16">
        <f>BG32+BG33+BG34</f>
        <v>0</v>
      </c>
      <c r="BH30" s="16">
        <f t="shared" si="46"/>
        <v>0</v>
      </c>
      <c r="BI30" s="26">
        <f>BI32+BI33+BI34</f>
        <v>0</v>
      </c>
      <c r="BJ30" s="16">
        <f t="shared" si="47"/>
        <v>0</v>
      </c>
      <c r="BL30" s="13"/>
    </row>
    <row r="31" spans="1:64" x14ac:dyDescent="0.3">
      <c r="A31" s="84"/>
      <c r="B31" s="80" t="s">
        <v>5</v>
      </c>
      <c r="C31" s="79"/>
      <c r="D31" s="15"/>
      <c r="E31" s="4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4"/>
      <c r="V31" s="15"/>
      <c r="W31" s="15"/>
      <c r="X31" s="4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24"/>
      <c r="AQ31" s="15"/>
      <c r="AR31" s="15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26"/>
      <c r="BJ31" s="16"/>
      <c r="BL31" s="13"/>
    </row>
    <row r="32" spans="1:64" hidden="1" x14ac:dyDescent="0.3">
      <c r="A32" s="59"/>
      <c r="B32" s="20" t="s">
        <v>6</v>
      </c>
      <c r="C32" s="21"/>
      <c r="D32" s="15"/>
      <c r="E32" s="44"/>
      <c r="F32" s="15">
        <f t="shared" si="1"/>
        <v>0</v>
      </c>
      <c r="G32" s="15"/>
      <c r="H32" s="15">
        <f t="shared" ref="H32:H42" si="49">F32+G32</f>
        <v>0</v>
      </c>
      <c r="I32" s="15"/>
      <c r="J32" s="15">
        <f t="shared" ref="J32:J34" si="50">H32+I32</f>
        <v>0</v>
      </c>
      <c r="K32" s="15"/>
      <c r="L32" s="15">
        <f t="shared" ref="L32:L34" si="51">J32+K32</f>
        <v>0</v>
      </c>
      <c r="M32" s="15"/>
      <c r="N32" s="15">
        <f t="shared" ref="N32:N34" si="52">L32+M32</f>
        <v>0</v>
      </c>
      <c r="O32" s="15"/>
      <c r="P32" s="15">
        <f t="shared" ref="P32:P34" si="53">N32+O32</f>
        <v>0</v>
      </c>
      <c r="Q32" s="15"/>
      <c r="R32" s="15">
        <f t="shared" ref="R32:R34" si="54">P32+Q32</f>
        <v>0</v>
      </c>
      <c r="S32" s="15"/>
      <c r="T32" s="15">
        <f t="shared" ref="T32:T34" si="55">R32+S32</f>
        <v>0</v>
      </c>
      <c r="U32" s="24"/>
      <c r="V32" s="15">
        <f t="shared" ref="V32:V34" si="56">T32+U32</f>
        <v>0</v>
      </c>
      <c r="W32" s="15"/>
      <c r="X32" s="44"/>
      <c r="Y32" s="15">
        <f t="shared" si="10"/>
        <v>0</v>
      </c>
      <c r="Z32" s="15"/>
      <c r="AA32" s="15">
        <f t="shared" ref="AA32:AA42" si="57">Y32+Z32</f>
        <v>0</v>
      </c>
      <c r="AB32" s="15"/>
      <c r="AC32" s="15">
        <f t="shared" ref="AC32:AC39" si="58">AA32+AB32</f>
        <v>0</v>
      </c>
      <c r="AD32" s="15"/>
      <c r="AE32" s="15">
        <f t="shared" ref="AE32:AE39" si="59">AC32+AD32</f>
        <v>0</v>
      </c>
      <c r="AF32" s="15"/>
      <c r="AG32" s="15">
        <f t="shared" ref="AG32:AG39" si="60">AE32+AF32</f>
        <v>0</v>
      </c>
      <c r="AH32" s="15"/>
      <c r="AI32" s="15">
        <f t="shared" ref="AI32:AI39" si="61">AG32+AH32</f>
        <v>0</v>
      </c>
      <c r="AJ32" s="15"/>
      <c r="AK32" s="15">
        <f t="shared" ref="AK32:AK39" si="62">AI32+AJ32</f>
        <v>0</v>
      </c>
      <c r="AL32" s="15"/>
      <c r="AM32" s="15">
        <f t="shared" ref="AM32:AM39" si="63">AK32+AL32</f>
        <v>0</v>
      </c>
      <c r="AN32" s="15"/>
      <c r="AO32" s="15">
        <f t="shared" ref="AO32:AO39" si="64">AM32+AN32</f>
        <v>0</v>
      </c>
      <c r="AP32" s="24"/>
      <c r="AQ32" s="15">
        <f t="shared" ref="AQ32:AQ39" si="65">AO32+AP32</f>
        <v>0</v>
      </c>
      <c r="AR32" s="15"/>
      <c r="AS32" s="16"/>
      <c r="AT32" s="16">
        <f t="shared" si="20"/>
        <v>0</v>
      </c>
      <c r="AU32" s="16"/>
      <c r="AV32" s="16">
        <f t="shared" ref="AV32:AV42" si="66">AT32+AU32</f>
        <v>0</v>
      </c>
      <c r="AW32" s="16"/>
      <c r="AX32" s="16">
        <f t="shared" ref="AX32:AX39" si="67">AV32+AW32</f>
        <v>0</v>
      </c>
      <c r="AY32" s="16"/>
      <c r="AZ32" s="16">
        <f t="shared" ref="AZ32:AZ39" si="68">AX32+AY32</f>
        <v>0</v>
      </c>
      <c r="BA32" s="16"/>
      <c r="BB32" s="16">
        <f t="shared" ref="BB32:BB39" si="69">AZ32+BA32</f>
        <v>0</v>
      </c>
      <c r="BC32" s="16"/>
      <c r="BD32" s="16">
        <f t="shared" ref="BD32:BD39" si="70">BB32+BC32</f>
        <v>0</v>
      </c>
      <c r="BE32" s="16"/>
      <c r="BF32" s="16">
        <f t="shared" ref="BF32:BF39" si="71">BD32+BE32</f>
        <v>0</v>
      </c>
      <c r="BG32" s="26"/>
      <c r="BH32" s="16">
        <f t="shared" ref="BH32:BH39" si="72">BF32+BG32</f>
        <v>0</v>
      </c>
      <c r="BI32" s="26"/>
      <c r="BJ32" s="16">
        <f t="shared" ref="BJ32:BJ39" si="73">BH32+BI32</f>
        <v>0</v>
      </c>
      <c r="BL32" s="13">
        <v>0</v>
      </c>
    </row>
    <row r="33" spans="1:64" x14ac:dyDescent="0.3">
      <c r="A33" s="84"/>
      <c r="B33" s="80" t="s">
        <v>12</v>
      </c>
      <c r="C33" s="79"/>
      <c r="D33" s="15">
        <v>0</v>
      </c>
      <c r="E33" s="44">
        <v>0</v>
      </c>
      <c r="F33" s="15">
        <f t="shared" si="1"/>
        <v>0</v>
      </c>
      <c r="G33" s="15">
        <v>0</v>
      </c>
      <c r="H33" s="15">
        <f t="shared" si="49"/>
        <v>0</v>
      </c>
      <c r="I33" s="15">
        <v>0</v>
      </c>
      <c r="J33" s="15">
        <f t="shared" si="50"/>
        <v>0</v>
      </c>
      <c r="K33" s="15">
        <v>0</v>
      </c>
      <c r="L33" s="15">
        <f t="shared" si="51"/>
        <v>0</v>
      </c>
      <c r="M33" s="15">
        <v>0</v>
      </c>
      <c r="N33" s="15">
        <f t="shared" si="52"/>
        <v>0</v>
      </c>
      <c r="O33" s="15">
        <v>0</v>
      </c>
      <c r="P33" s="15">
        <f t="shared" si="53"/>
        <v>0</v>
      </c>
      <c r="Q33" s="15">
        <v>0</v>
      </c>
      <c r="R33" s="15">
        <f t="shared" si="54"/>
        <v>0</v>
      </c>
      <c r="S33" s="15">
        <v>0</v>
      </c>
      <c r="T33" s="15">
        <f t="shared" si="55"/>
        <v>0</v>
      </c>
      <c r="U33" s="24">
        <v>0</v>
      </c>
      <c r="V33" s="15">
        <f t="shared" si="56"/>
        <v>0</v>
      </c>
      <c r="W33" s="15">
        <v>19424.7</v>
      </c>
      <c r="X33" s="44">
        <v>0</v>
      </c>
      <c r="Y33" s="15">
        <f t="shared" si="10"/>
        <v>19424.7</v>
      </c>
      <c r="Z33" s="15">
        <v>0</v>
      </c>
      <c r="AA33" s="15">
        <f t="shared" si="57"/>
        <v>19424.7</v>
      </c>
      <c r="AB33" s="15">
        <v>0</v>
      </c>
      <c r="AC33" s="15">
        <f t="shared" si="58"/>
        <v>19424.7</v>
      </c>
      <c r="AD33" s="15">
        <v>0</v>
      </c>
      <c r="AE33" s="15">
        <f t="shared" si="59"/>
        <v>19424.7</v>
      </c>
      <c r="AF33" s="15">
        <v>0</v>
      </c>
      <c r="AG33" s="15">
        <f t="shared" si="60"/>
        <v>19424.7</v>
      </c>
      <c r="AH33" s="15">
        <v>0</v>
      </c>
      <c r="AI33" s="15">
        <f t="shared" si="61"/>
        <v>19424.7</v>
      </c>
      <c r="AJ33" s="15">
        <v>0</v>
      </c>
      <c r="AK33" s="15">
        <f t="shared" si="62"/>
        <v>19424.7</v>
      </c>
      <c r="AL33" s="15">
        <v>0</v>
      </c>
      <c r="AM33" s="15">
        <f t="shared" si="63"/>
        <v>19424.7</v>
      </c>
      <c r="AN33" s="15">
        <v>0</v>
      </c>
      <c r="AO33" s="15">
        <f t="shared" si="64"/>
        <v>19424.7</v>
      </c>
      <c r="AP33" s="24">
        <v>0</v>
      </c>
      <c r="AQ33" s="15">
        <f t="shared" si="65"/>
        <v>19424.7</v>
      </c>
      <c r="AR33" s="15">
        <v>0</v>
      </c>
      <c r="AS33" s="16">
        <v>0</v>
      </c>
      <c r="AT33" s="16">
        <f t="shared" si="20"/>
        <v>0</v>
      </c>
      <c r="AU33" s="16">
        <v>0</v>
      </c>
      <c r="AV33" s="16">
        <f t="shared" si="66"/>
        <v>0</v>
      </c>
      <c r="AW33" s="16">
        <v>0</v>
      </c>
      <c r="AX33" s="16">
        <f t="shared" si="67"/>
        <v>0</v>
      </c>
      <c r="AY33" s="16">
        <v>0</v>
      </c>
      <c r="AZ33" s="16">
        <f t="shared" si="68"/>
        <v>0</v>
      </c>
      <c r="BA33" s="16">
        <v>0</v>
      </c>
      <c r="BB33" s="16">
        <f t="shared" si="69"/>
        <v>0</v>
      </c>
      <c r="BC33" s="16">
        <v>0</v>
      </c>
      <c r="BD33" s="16">
        <f t="shared" si="70"/>
        <v>0</v>
      </c>
      <c r="BE33" s="16">
        <v>0</v>
      </c>
      <c r="BF33" s="16">
        <f t="shared" si="71"/>
        <v>0</v>
      </c>
      <c r="BG33" s="16">
        <v>0</v>
      </c>
      <c r="BH33" s="16">
        <f t="shared" si="72"/>
        <v>0</v>
      </c>
      <c r="BI33" s="26">
        <v>0</v>
      </c>
      <c r="BJ33" s="16">
        <f t="shared" si="73"/>
        <v>0</v>
      </c>
      <c r="BK33" s="9" t="s">
        <v>216</v>
      </c>
      <c r="BL33" s="13"/>
    </row>
    <row r="34" spans="1:64" x14ac:dyDescent="0.3">
      <c r="A34" s="84"/>
      <c r="B34" s="80" t="s">
        <v>29</v>
      </c>
      <c r="C34" s="79"/>
      <c r="D34" s="15">
        <v>0</v>
      </c>
      <c r="E34" s="44">
        <v>0</v>
      </c>
      <c r="F34" s="15">
        <f t="shared" si="1"/>
        <v>0</v>
      </c>
      <c r="G34" s="15">
        <v>0</v>
      </c>
      <c r="H34" s="15">
        <f t="shared" si="49"/>
        <v>0</v>
      </c>
      <c r="I34" s="15">
        <v>0</v>
      </c>
      <c r="J34" s="15">
        <f t="shared" si="50"/>
        <v>0</v>
      </c>
      <c r="K34" s="15">
        <v>0</v>
      </c>
      <c r="L34" s="15">
        <f t="shared" si="51"/>
        <v>0</v>
      </c>
      <c r="M34" s="15">
        <v>0</v>
      </c>
      <c r="N34" s="15">
        <f t="shared" si="52"/>
        <v>0</v>
      </c>
      <c r="O34" s="15">
        <v>0</v>
      </c>
      <c r="P34" s="15">
        <f t="shared" si="53"/>
        <v>0</v>
      </c>
      <c r="Q34" s="15">
        <v>0</v>
      </c>
      <c r="R34" s="15">
        <f t="shared" si="54"/>
        <v>0</v>
      </c>
      <c r="S34" s="15">
        <v>0</v>
      </c>
      <c r="T34" s="15">
        <f t="shared" si="55"/>
        <v>0</v>
      </c>
      <c r="U34" s="24">
        <v>0</v>
      </c>
      <c r="V34" s="15">
        <f t="shared" si="56"/>
        <v>0</v>
      </c>
      <c r="W34" s="15">
        <v>35564.6</v>
      </c>
      <c r="X34" s="44">
        <v>0</v>
      </c>
      <c r="Y34" s="15">
        <f t="shared" si="10"/>
        <v>35564.6</v>
      </c>
      <c r="Z34" s="15">
        <v>0</v>
      </c>
      <c r="AA34" s="15">
        <f t="shared" si="57"/>
        <v>35564.6</v>
      </c>
      <c r="AB34" s="15">
        <v>0</v>
      </c>
      <c r="AC34" s="15">
        <f t="shared" si="58"/>
        <v>35564.6</v>
      </c>
      <c r="AD34" s="15">
        <v>0</v>
      </c>
      <c r="AE34" s="15">
        <f t="shared" si="59"/>
        <v>35564.6</v>
      </c>
      <c r="AF34" s="15">
        <v>0</v>
      </c>
      <c r="AG34" s="15">
        <f t="shared" si="60"/>
        <v>35564.6</v>
      </c>
      <c r="AH34" s="15">
        <v>0</v>
      </c>
      <c r="AI34" s="15">
        <f t="shared" si="61"/>
        <v>35564.6</v>
      </c>
      <c r="AJ34" s="15">
        <v>0</v>
      </c>
      <c r="AK34" s="15">
        <f t="shared" si="62"/>
        <v>35564.6</v>
      </c>
      <c r="AL34" s="15">
        <v>0</v>
      </c>
      <c r="AM34" s="15">
        <f t="shared" si="63"/>
        <v>35564.6</v>
      </c>
      <c r="AN34" s="15">
        <v>0</v>
      </c>
      <c r="AO34" s="15">
        <f t="shared" si="64"/>
        <v>35564.6</v>
      </c>
      <c r="AP34" s="24">
        <v>0</v>
      </c>
      <c r="AQ34" s="15">
        <f t="shared" si="65"/>
        <v>35564.6</v>
      </c>
      <c r="AR34" s="15">
        <v>0</v>
      </c>
      <c r="AS34" s="16">
        <v>0</v>
      </c>
      <c r="AT34" s="16">
        <f t="shared" si="20"/>
        <v>0</v>
      </c>
      <c r="AU34" s="16">
        <v>0</v>
      </c>
      <c r="AV34" s="16">
        <f t="shared" si="66"/>
        <v>0</v>
      </c>
      <c r="AW34" s="16">
        <v>0</v>
      </c>
      <c r="AX34" s="16">
        <f t="shared" si="67"/>
        <v>0</v>
      </c>
      <c r="AY34" s="16">
        <v>0</v>
      </c>
      <c r="AZ34" s="16">
        <f t="shared" si="68"/>
        <v>0</v>
      </c>
      <c r="BA34" s="16">
        <v>0</v>
      </c>
      <c r="BB34" s="16">
        <f t="shared" si="69"/>
        <v>0</v>
      </c>
      <c r="BC34" s="16">
        <v>0</v>
      </c>
      <c r="BD34" s="16">
        <f t="shared" si="70"/>
        <v>0</v>
      </c>
      <c r="BE34" s="16">
        <v>0</v>
      </c>
      <c r="BF34" s="16">
        <f t="shared" si="71"/>
        <v>0</v>
      </c>
      <c r="BG34" s="16">
        <v>0</v>
      </c>
      <c r="BH34" s="16">
        <f t="shared" si="72"/>
        <v>0</v>
      </c>
      <c r="BI34" s="26">
        <v>0</v>
      </c>
      <c r="BJ34" s="16">
        <f t="shared" si="73"/>
        <v>0</v>
      </c>
      <c r="BK34" s="9" t="s">
        <v>216</v>
      </c>
      <c r="BL34" s="13"/>
    </row>
    <row r="35" spans="1:64" ht="56.25" x14ac:dyDescent="0.3">
      <c r="A35" s="103" t="s">
        <v>137</v>
      </c>
      <c r="B35" s="111" t="s">
        <v>203</v>
      </c>
      <c r="C35" s="79" t="s">
        <v>126</v>
      </c>
      <c r="D35" s="15">
        <f>D37+D38</f>
        <v>15981.7</v>
      </c>
      <c r="E35" s="44">
        <f>E37+E38</f>
        <v>13765.2</v>
      </c>
      <c r="F35" s="15">
        <f t="shared" ref="F35" si="74">D35+E35</f>
        <v>29746.9</v>
      </c>
      <c r="G35" s="15">
        <f>G37+G38</f>
        <v>-27317.764000000003</v>
      </c>
      <c r="H35" s="15">
        <f>F35+G35</f>
        <v>2429.1359999999986</v>
      </c>
      <c r="I35" s="15">
        <f>I37+I38</f>
        <v>0</v>
      </c>
      <c r="J35" s="15">
        <f>H35+I35</f>
        <v>2429.1359999999986</v>
      </c>
      <c r="K35" s="15">
        <f>K37+K38</f>
        <v>0</v>
      </c>
      <c r="L35" s="15">
        <f>J35+K35</f>
        <v>2429.1359999999986</v>
      </c>
      <c r="M35" s="15">
        <f>M37+M38</f>
        <v>0</v>
      </c>
      <c r="N35" s="15">
        <f>L35+M35</f>
        <v>2429.1359999999986</v>
      </c>
      <c r="O35" s="15">
        <f>O37+O38</f>
        <v>0</v>
      </c>
      <c r="P35" s="15">
        <f>N35+O35</f>
        <v>2429.1359999999986</v>
      </c>
      <c r="Q35" s="15">
        <f>Q37+Q38</f>
        <v>0</v>
      </c>
      <c r="R35" s="15">
        <f>P35+Q35</f>
        <v>2429.1359999999986</v>
      </c>
      <c r="S35" s="15">
        <f>S37+S38</f>
        <v>0</v>
      </c>
      <c r="T35" s="15">
        <f>R35+S35</f>
        <v>2429.1359999999986</v>
      </c>
      <c r="U35" s="24">
        <f>U37+U38</f>
        <v>0</v>
      </c>
      <c r="V35" s="15">
        <f>T35+U35</f>
        <v>2429.1359999999986</v>
      </c>
      <c r="W35" s="15"/>
      <c r="X35" s="44"/>
      <c r="Y35" s="15"/>
      <c r="Z35" s="15"/>
      <c r="AA35" s="15">
        <f t="shared" si="57"/>
        <v>0</v>
      </c>
      <c r="AB35" s="15"/>
      <c r="AC35" s="15">
        <f t="shared" si="58"/>
        <v>0</v>
      </c>
      <c r="AD35" s="15"/>
      <c r="AE35" s="15">
        <f t="shared" si="59"/>
        <v>0</v>
      </c>
      <c r="AF35" s="15"/>
      <c r="AG35" s="15">
        <f t="shared" si="60"/>
        <v>0</v>
      </c>
      <c r="AH35" s="15"/>
      <c r="AI35" s="15">
        <f t="shared" si="61"/>
        <v>0</v>
      </c>
      <c r="AJ35" s="15"/>
      <c r="AK35" s="15">
        <f t="shared" si="62"/>
        <v>0</v>
      </c>
      <c r="AL35" s="15"/>
      <c r="AM35" s="15">
        <f t="shared" si="63"/>
        <v>0</v>
      </c>
      <c r="AN35" s="15"/>
      <c r="AO35" s="15">
        <f t="shared" si="64"/>
        <v>0</v>
      </c>
      <c r="AP35" s="24"/>
      <c r="AQ35" s="15">
        <f t="shared" si="65"/>
        <v>0</v>
      </c>
      <c r="AR35" s="15"/>
      <c r="AS35" s="16"/>
      <c r="AT35" s="16"/>
      <c r="AU35" s="16"/>
      <c r="AV35" s="16">
        <f t="shared" si="66"/>
        <v>0</v>
      </c>
      <c r="AW35" s="16"/>
      <c r="AX35" s="16">
        <f t="shared" si="67"/>
        <v>0</v>
      </c>
      <c r="AY35" s="16"/>
      <c r="AZ35" s="16">
        <f t="shared" si="68"/>
        <v>0</v>
      </c>
      <c r="BA35" s="16"/>
      <c r="BB35" s="16">
        <f t="shared" si="69"/>
        <v>0</v>
      </c>
      <c r="BC35" s="16"/>
      <c r="BD35" s="16">
        <f t="shared" si="70"/>
        <v>0</v>
      </c>
      <c r="BE35" s="16"/>
      <c r="BF35" s="16">
        <f t="shared" si="71"/>
        <v>0</v>
      </c>
      <c r="BG35" s="16"/>
      <c r="BH35" s="16">
        <f t="shared" si="72"/>
        <v>0</v>
      </c>
      <c r="BI35" s="26"/>
      <c r="BJ35" s="16">
        <f t="shared" si="73"/>
        <v>0</v>
      </c>
      <c r="BL35" s="13"/>
    </row>
    <row r="36" spans="1:64" hidden="1" x14ac:dyDescent="0.3">
      <c r="A36" s="104"/>
      <c r="B36" s="112"/>
      <c r="C36" s="55"/>
      <c r="D36" s="15"/>
      <c r="E36" s="4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4"/>
      <c r="V36" s="15"/>
      <c r="W36" s="15"/>
      <c r="X36" s="44"/>
      <c r="Y36" s="15"/>
      <c r="Z36" s="15"/>
      <c r="AA36" s="15">
        <f t="shared" si="57"/>
        <v>0</v>
      </c>
      <c r="AB36" s="15"/>
      <c r="AC36" s="15">
        <f t="shared" si="58"/>
        <v>0</v>
      </c>
      <c r="AD36" s="15"/>
      <c r="AE36" s="15">
        <f t="shared" si="59"/>
        <v>0</v>
      </c>
      <c r="AF36" s="15"/>
      <c r="AG36" s="15">
        <f t="shared" si="60"/>
        <v>0</v>
      </c>
      <c r="AH36" s="15"/>
      <c r="AI36" s="15">
        <f t="shared" si="61"/>
        <v>0</v>
      </c>
      <c r="AJ36" s="15"/>
      <c r="AK36" s="15">
        <f t="shared" si="62"/>
        <v>0</v>
      </c>
      <c r="AL36" s="15"/>
      <c r="AM36" s="15">
        <f t="shared" si="63"/>
        <v>0</v>
      </c>
      <c r="AN36" s="15"/>
      <c r="AO36" s="15">
        <f t="shared" si="64"/>
        <v>0</v>
      </c>
      <c r="AP36" s="24"/>
      <c r="AQ36" s="15">
        <f t="shared" si="65"/>
        <v>0</v>
      </c>
      <c r="AR36" s="15"/>
      <c r="AS36" s="16"/>
      <c r="AT36" s="16"/>
      <c r="AU36" s="16"/>
      <c r="AV36" s="16">
        <f t="shared" si="66"/>
        <v>0</v>
      </c>
      <c r="AW36" s="16"/>
      <c r="AX36" s="16">
        <f t="shared" si="67"/>
        <v>0</v>
      </c>
      <c r="AY36" s="16"/>
      <c r="AZ36" s="16">
        <f t="shared" si="68"/>
        <v>0</v>
      </c>
      <c r="BA36" s="16"/>
      <c r="BB36" s="16">
        <f t="shared" si="69"/>
        <v>0</v>
      </c>
      <c r="BC36" s="16"/>
      <c r="BD36" s="16">
        <f t="shared" si="70"/>
        <v>0</v>
      </c>
      <c r="BE36" s="16"/>
      <c r="BF36" s="16">
        <f t="shared" si="71"/>
        <v>0</v>
      </c>
      <c r="BG36" s="26"/>
      <c r="BH36" s="16">
        <f t="shared" si="72"/>
        <v>0</v>
      </c>
      <c r="BI36" s="26"/>
      <c r="BJ36" s="16">
        <f t="shared" si="73"/>
        <v>0</v>
      </c>
      <c r="BL36" s="13">
        <v>0</v>
      </c>
    </row>
    <row r="37" spans="1:64" hidden="1" x14ac:dyDescent="0.3">
      <c r="A37" s="104"/>
      <c r="B37" s="112"/>
      <c r="C37" s="55"/>
      <c r="D37" s="15">
        <v>15981.7</v>
      </c>
      <c r="E37" s="44"/>
      <c r="F37" s="15">
        <f t="shared" ref="F37:F38" si="75">D37+E37</f>
        <v>15981.7</v>
      </c>
      <c r="G37" s="15">
        <f>2429.136-15981.7</f>
        <v>-13552.564</v>
      </c>
      <c r="H37" s="15">
        <f t="shared" ref="H37:H38" si="76">F37+G37</f>
        <v>2429.1360000000004</v>
      </c>
      <c r="I37" s="15"/>
      <c r="J37" s="15">
        <f t="shared" ref="J37:J39" si="77">H37+I37</f>
        <v>2429.1360000000004</v>
      </c>
      <c r="K37" s="15"/>
      <c r="L37" s="15">
        <f t="shared" ref="L37:L39" si="78">J37+K37</f>
        <v>2429.1360000000004</v>
      </c>
      <c r="M37" s="15"/>
      <c r="N37" s="15">
        <f t="shared" ref="N37:N39" si="79">L37+M37</f>
        <v>2429.1360000000004</v>
      </c>
      <c r="O37" s="15"/>
      <c r="P37" s="15">
        <f t="shared" ref="P37:P39" si="80">N37+O37</f>
        <v>2429.1360000000004</v>
      </c>
      <c r="Q37" s="15"/>
      <c r="R37" s="15">
        <f t="shared" ref="R37:R39" si="81">P37+Q37</f>
        <v>2429.1360000000004</v>
      </c>
      <c r="S37" s="15"/>
      <c r="T37" s="15">
        <f t="shared" ref="T37:T39" si="82">R37+S37</f>
        <v>2429.1360000000004</v>
      </c>
      <c r="U37" s="24"/>
      <c r="V37" s="15">
        <f t="shared" ref="V37:V39" si="83">T37+U37</f>
        <v>2429.1360000000004</v>
      </c>
      <c r="W37" s="15"/>
      <c r="X37" s="44"/>
      <c r="Y37" s="15"/>
      <c r="Z37" s="15"/>
      <c r="AA37" s="15">
        <f t="shared" si="57"/>
        <v>0</v>
      </c>
      <c r="AB37" s="15"/>
      <c r="AC37" s="15">
        <f t="shared" si="58"/>
        <v>0</v>
      </c>
      <c r="AD37" s="15"/>
      <c r="AE37" s="15">
        <f t="shared" si="59"/>
        <v>0</v>
      </c>
      <c r="AF37" s="15"/>
      <c r="AG37" s="15">
        <f t="shared" si="60"/>
        <v>0</v>
      </c>
      <c r="AH37" s="15"/>
      <c r="AI37" s="15">
        <f t="shared" si="61"/>
        <v>0</v>
      </c>
      <c r="AJ37" s="15"/>
      <c r="AK37" s="15">
        <f t="shared" si="62"/>
        <v>0</v>
      </c>
      <c r="AL37" s="15"/>
      <c r="AM37" s="15">
        <f t="shared" si="63"/>
        <v>0</v>
      </c>
      <c r="AN37" s="15"/>
      <c r="AO37" s="15">
        <f t="shared" si="64"/>
        <v>0</v>
      </c>
      <c r="AP37" s="24"/>
      <c r="AQ37" s="15">
        <f t="shared" si="65"/>
        <v>0</v>
      </c>
      <c r="AR37" s="15"/>
      <c r="AS37" s="16"/>
      <c r="AT37" s="16"/>
      <c r="AU37" s="16"/>
      <c r="AV37" s="16">
        <f t="shared" si="66"/>
        <v>0</v>
      </c>
      <c r="AW37" s="16"/>
      <c r="AX37" s="16">
        <f t="shared" si="67"/>
        <v>0</v>
      </c>
      <c r="AY37" s="16"/>
      <c r="AZ37" s="16">
        <f t="shared" si="68"/>
        <v>0</v>
      </c>
      <c r="BA37" s="16"/>
      <c r="BB37" s="16">
        <f t="shared" si="69"/>
        <v>0</v>
      </c>
      <c r="BC37" s="16"/>
      <c r="BD37" s="16">
        <f t="shared" si="70"/>
        <v>0</v>
      </c>
      <c r="BE37" s="16"/>
      <c r="BF37" s="16">
        <f t="shared" si="71"/>
        <v>0</v>
      </c>
      <c r="BG37" s="26"/>
      <c r="BH37" s="16">
        <f t="shared" si="72"/>
        <v>0</v>
      </c>
      <c r="BI37" s="26"/>
      <c r="BJ37" s="16">
        <f t="shared" si="73"/>
        <v>0</v>
      </c>
      <c r="BK37" s="9" t="s">
        <v>210</v>
      </c>
      <c r="BL37" s="13">
        <v>0</v>
      </c>
    </row>
    <row r="38" spans="1:64" hidden="1" x14ac:dyDescent="0.3">
      <c r="A38" s="104"/>
      <c r="B38" s="112"/>
      <c r="C38" s="55"/>
      <c r="D38" s="15"/>
      <c r="E38" s="44">
        <v>13765.2</v>
      </c>
      <c r="F38" s="15">
        <f t="shared" si="75"/>
        <v>13765.2</v>
      </c>
      <c r="G38" s="15">
        <v>-13765.2</v>
      </c>
      <c r="H38" s="15">
        <f t="shared" si="76"/>
        <v>0</v>
      </c>
      <c r="I38" s="15"/>
      <c r="J38" s="15">
        <f t="shared" si="77"/>
        <v>0</v>
      </c>
      <c r="K38" s="15"/>
      <c r="L38" s="15">
        <f t="shared" si="78"/>
        <v>0</v>
      </c>
      <c r="M38" s="15"/>
      <c r="N38" s="15">
        <f t="shared" si="79"/>
        <v>0</v>
      </c>
      <c r="O38" s="15"/>
      <c r="P38" s="15">
        <f t="shared" si="80"/>
        <v>0</v>
      </c>
      <c r="Q38" s="15"/>
      <c r="R38" s="15">
        <f t="shared" si="81"/>
        <v>0</v>
      </c>
      <c r="S38" s="15"/>
      <c r="T38" s="15">
        <f t="shared" si="82"/>
        <v>0</v>
      </c>
      <c r="U38" s="24"/>
      <c r="V38" s="15">
        <f t="shared" si="83"/>
        <v>0</v>
      </c>
      <c r="W38" s="15"/>
      <c r="X38" s="44"/>
      <c r="Y38" s="15"/>
      <c r="Z38" s="15"/>
      <c r="AA38" s="15">
        <f t="shared" si="57"/>
        <v>0</v>
      </c>
      <c r="AB38" s="15"/>
      <c r="AC38" s="15">
        <f t="shared" si="58"/>
        <v>0</v>
      </c>
      <c r="AD38" s="15"/>
      <c r="AE38" s="15">
        <f t="shared" si="59"/>
        <v>0</v>
      </c>
      <c r="AF38" s="15"/>
      <c r="AG38" s="15">
        <f t="shared" si="60"/>
        <v>0</v>
      </c>
      <c r="AH38" s="15"/>
      <c r="AI38" s="15">
        <f t="shared" si="61"/>
        <v>0</v>
      </c>
      <c r="AJ38" s="15"/>
      <c r="AK38" s="15">
        <f t="shared" si="62"/>
        <v>0</v>
      </c>
      <c r="AL38" s="15"/>
      <c r="AM38" s="15">
        <f t="shared" si="63"/>
        <v>0</v>
      </c>
      <c r="AN38" s="15"/>
      <c r="AO38" s="15">
        <f t="shared" si="64"/>
        <v>0</v>
      </c>
      <c r="AP38" s="24"/>
      <c r="AQ38" s="15">
        <f t="shared" si="65"/>
        <v>0</v>
      </c>
      <c r="AR38" s="15"/>
      <c r="AS38" s="16"/>
      <c r="AT38" s="16"/>
      <c r="AU38" s="16"/>
      <c r="AV38" s="16">
        <f t="shared" si="66"/>
        <v>0</v>
      </c>
      <c r="AW38" s="16"/>
      <c r="AX38" s="16">
        <f t="shared" si="67"/>
        <v>0</v>
      </c>
      <c r="AY38" s="16"/>
      <c r="AZ38" s="16">
        <f t="shared" si="68"/>
        <v>0</v>
      </c>
      <c r="BA38" s="16"/>
      <c r="BB38" s="16">
        <f t="shared" si="69"/>
        <v>0</v>
      </c>
      <c r="BC38" s="16"/>
      <c r="BD38" s="16">
        <f t="shared" si="70"/>
        <v>0</v>
      </c>
      <c r="BE38" s="16"/>
      <c r="BF38" s="16">
        <f t="shared" si="71"/>
        <v>0</v>
      </c>
      <c r="BG38" s="26"/>
      <c r="BH38" s="16">
        <f t="shared" si="72"/>
        <v>0</v>
      </c>
      <c r="BI38" s="26"/>
      <c r="BJ38" s="16">
        <f t="shared" si="73"/>
        <v>0</v>
      </c>
      <c r="BK38" s="9" t="s">
        <v>215</v>
      </c>
      <c r="BL38" s="13">
        <v>0</v>
      </c>
    </row>
    <row r="39" spans="1:64" ht="37.5" x14ac:dyDescent="0.3">
      <c r="A39" s="105"/>
      <c r="B39" s="113"/>
      <c r="C39" s="79" t="s">
        <v>11</v>
      </c>
      <c r="D39" s="15">
        <v>20807.900000000001</v>
      </c>
      <c r="E39" s="44"/>
      <c r="F39" s="15">
        <f t="shared" si="1"/>
        <v>20807.900000000001</v>
      </c>
      <c r="G39" s="15">
        <f>G41+G42</f>
        <v>29746.9</v>
      </c>
      <c r="H39" s="15">
        <f t="shared" si="49"/>
        <v>50554.8</v>
      </c>
      <c r="I39" s="15">
        <f>I41+I42</f>
        <v>0</v>
      </c>
      <c r="J39" s="15">
        <f t="shared" si="77"/>
        <v>50554.8</v>
      </c>
      <c r="K39" s="15">
        <f>K41+K42</f>
        <v>0</v>
      </c>
      <c r="L39" s="15">
        <f t="shared" si="78"/>
        <v>50554.8</v>
      </c>
      <c r="M39" s="15">
        <f>M41+M42</f>
        <v>0</v>
      </c>
      <c r="N39" s="15">
        <f t="shared" si="79"/>
        <v>50554.8</v>
      </c>
      <c r="O39" s="15">
        <f>O41+O42</f>
        <v>0</v>
      </c>
      <c r="P39" s="15">
        <f t="shared" si="80"/>
        <v>50554.8</v>
      </c>
      <c r="Q39" s="15">
        <f>Q41+Q42</f>
        <v>-5241.96</v>
      </c>
      <c r="R39" s="15">
        <f t="shared" si="81"/>
        <v>45312.840000000004</v>
      </c>
      <c r="S39" s="15">
        <f>S41+S42</f>
        <v>5241.96</v>
      </c>
      <c r="T39" s="15">
        <f t="shared" si="82"/>
        <v>50554.8</v>
      </c>
      <c r="U39" s="24">
        <f>U41+U42</f>
        <v>-13348.037</v>
      </c>
      <c r="V39" s="15">
        <f t="shared" si="83"/>
        <v>37206.763000000006</v>
      </c>
      <c r="W39" s="15">
        <v>0</v>
      </c>
      <c r="X39" s="44"/>
      <c r="Y39" s="15">
        <f t="shared" si="10"/>
        <v>0</v>
      </c>
      <c r="Z39" s="15">
        <f>Z41+Z42</f>
        <v>0</v>
      </c>
      <c r="AA39" s="15">
        <f t="shared" si="57"/>
        <v>0</v>
      </c>
      <c r="AB39" s="15">
        <f>AB41+AB42</f>
        <v>0</v>
      </c>
      <c r="AC39" s="15">
        <f t="shared" si="58"/>
        <v>0</v>
      </c>
      <c r="AD39" s="15">
        <f>AD41+AD42</f>
        <v>0</v>
      </c>
      <c r="AE39" s="15">
        <f t="shared" si="59"/>
        <v>0</v>
      </c>
      <c r="AF39" s="15">
        <f>AF41+AF42</f>
        <v>0</v>
      </c>
      <c r="AG39" s="15">
        <f t="shared" si="60"/>
        <v>0</v>
      </c>
      <c r="AH39" s="15">
        <f>AH41+AH42</f>
        <v>0</v>
      </c>
      <c r="AI39" s="15">
        <f t="shared" si="61"/>
        <v>0</v>
      </c>
      <c r="AJ39" s="15">
        <f>AJ41+AJ42</f>
        <v>0</v>
      </c>
      <c r="AK39" s="15">
        <f t="shared" si="62"/>
        <v>0</v>
      </c>
      <c r="AL39" s="15">
        <f>AL41+AL42</f>
        <v>0</v>
      </c>
      <c r="AM39" s="15">
        <f t="shared" si="63"/>
        <v>0</v>
      </c>
      <c r="AN39" s="15">
        <f>AN41+AN42</f>
        <v>0</v>
      </c>
      <c r="AO39" s="15">
        <f t="shared" si="64"/>
        <v>0</v>
      </c>
      <c r="AP39" s="24">
        <f>AP41+AP42</f>
        <v>0</v>
      </c>
      <c r="AQ39" s="15">
        <f t="shared" si="65"/>
        <v>0</v>
      </c>
      <c r="AR39" s="15">
        <v>0</v>
      </c>
      <c r="AS39" s="16"/>
      <c r="AT39" s="16">
        <f t="shared" si="20"/>
        <v>0</v>
      </c>
      <c r="AU39" s="16">
        <f>AU41+AU42</f>
        <v>0</v>
      </c>
      <c r="AV39" s="16">
        <f t="shared" si="66"/>
        <v>0</v>
      </c>
      <c r="AW39" s="16">
        <f>AW41+AW42</f>
        <v>0</v>
      </c>
      <c r="AX39" s="16">
        <f t="shared" si="67"/>
        <v>0</v>
      </c>
      <c r="AY39" s="16">
        <f>AY41+AY42</f>
        <v>0</v>
      </c>
      <c r="AZ39" s="16">
        <f t="shared" si="68"/>
        <v>0</v>
      </c>
      <c r="BA39" s="16">
        <f>BA41+BA42</f>
        <v>0</v>
      </c>
      <c r="BB39" s="16">
        <f t="shared" si="69"/>
        <v>0</v>
      </c>
      <c r="BC39" s="16">
        <f>BC41+BC42</f>
        <v>0</v>
      </c>
      <c r="BD39" s="16">
        <f t="shared" si="70"/>
        <v>0</v>
      </c>
      <c r="BE39" s="16">
        <f>BE41+BE42</f>
        <v>0</v>
      </c>
      <c r="BF39" s="16">
        <f t="shared" si="71"/>
        <v>0</v>
      </c>
      <c r="BG39" s="16">
        <f>BG41+BG42</f>
        <v>0</v>
      </c>
      <c r="BH39" s="16">
        <f t="shared" si="72"/>
        <v>0</v>
      </c>
      <c r="BI39" s="26">
        <f>BI41+BI42</f>
        <v>0</v>
      </c>
      <c r="BJ39" s="16">
        <f t="shared" si="73"/>
        <v>0</v>
      </c>
      <c r="BL39" s="13"/>
    </row>
    <row r="40" spans="1:64" x14ac:dyDescent="0.3">
      <c r="A40" s="65"/>
      <c r="B40" s="79" t="s">
        <v>5</v>
      </c>
      <c r="C40" s="79"/>
      <c r="D40" s="15"/>
      <c r="E40" s="4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4"/>
      <c r="V40" s="15"/>
      <c r="W40" s="15"/>
      <c r="X40" s="44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24"/>
      <c r="AQ40" s="15"/>
      <c r="AR40" s="15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26"/>
      <c r="BJ40" s="16"/>
      <c r="BL40" s="13"/>
    </row>
    <row r="41" spans="1:64" hidden="1" x14ac:dyDescent="0.3">
      <c r="A41" s="61"/>
      <c r="B41" s="55" t="s">
        <v>6</v>
      </c>
      <c r="C41" s="55"/>
      <c r="D41" s="15">
        <v>20807.900000000001</v>
      </c>
      <c r="E41" s="44"/>
      <c r="F41" s="15">
        <f t="shared" si="1"/>
        <v>20807.900000000001</v>
      </c>
      <c r="G41" s="15">
        <v>15981.7</v>
      </c>
      <c r="H41" s="15">
        <f t="shared" si="49"/>
        <v>36789.600000000006</v>
      </c>
      <c r="I41" s="15"/>
      <c r="J41" s="15">
        <f t="shared" ref="J41:J44" si="84">H41+I41</f>
        <v>36789.600000000006</v>
      </c>
      <c r="K41" s="15"/>
      <c r="L41" s="15">
        <f t="shared" ref="L41:L44" si="85">J41+K41</f>
        <v>36789.600000000006</v>
      </c>
      <c r="M41" s="15"/>
      <c r="N41" s="15">
        <f t="shared" ref="N41:N44" si="86">L41+M41</f>
        <v>36789.600000000006</v>
      </c>
      <c r="O41" s="15"/>
      <c r="P41" s="15">
        <f t="shared" ref="P41:P44" si="87">N41+O41</f>
        <v>36789.600000000006</v>
      </c>
      <c r="Q41" s="15">
        <v>-5241.96</v>
      </c>
      <c r="R41" s="15">
        <f t="shared" ref="R41:R44" si="88">P41+Q41</f>
        <v>31547.640000000007</v>
      </c>
      <c r="S41" s="15">
        <v>5241.96</v>
      </c>
      <c r="T41" s="15">
        <f t="shared" ref="T41:T44" si="89">R41+S41</f>
        <v>36789.600000000006</v>
      </c>
      <c r="U41" s="24">
        <f>-2708.988-10639.049</f>
        <v>-13348.037</v>
      </c>
      <c r="V41" s="15">
        <f t="shared" ref="V41:V44" si="90">T41+U41</f>
        <v>23441.563000000006</v>
      </c>
      <c r="W41" s="15"/>
      <c r="X41" s="44"/>
      <c r="Y41" s="15"/>
      <c r="Z41" s="15"/>
      <c r="AA41" s="15">
        <f t="shared" si="57"/>
        <v>0</v>
      </c>
      <c r="AB41" s="15"/>
      <c r="AC41" s="15">
        <f>AA41+AB41</f>
        <v>0</v>
      </c>
      <c r="AD41" s="15"/>
      <c r="AE41" s="15">
        <f>AC41+AD41</f>
        <v>0</v>
      </c>
      <c r="AF41" s="15"/>
      <c r="AG41" s="15">
        <f>AE41+AF41</f>
        <v>0</v>
      </c>
      <c r="AH41" s="15"/>
      <c r="AI41" s="15">
        <f>AG41+AH41</f>
        <v>0</v>
      </c>
      <c r="AJ41" s="15"/>
      <c r="AK41" s="15">
        <f>AI41+AJ41</f>
        <v>0</v>
      </c>
      <c r="AL41" s="15"/>
      <c r="AM41" s="15">
        <f>AK41+AL41</f>
        <v>0</v>
      </c>
      <c r="AN41" s="15"/>
      <c r="AO41" s="15">
        <f>AM41+AN41</f>
        <v>0</v>
      </c>
      <c r="AP41" s="24"/>
      <c r="AQ41" s="15">
        <f>AO41+AP41</f>
        <v>0</v>
      </c>
      <c r="AR41" s="15"/>
      <c r="AS41" s="16"/>
      <c r="AT41" s="16"/>
      <c r="AU41" s="16"/>
      <c r="AV41" s="16">
        <f t="shared" si="66"/>
        <v>0</v>
      </c>
      <c r="AW41" s="16"/>
      <c r="AX41" s="16">
        <f t="shared" ref="AX41:AX44" si="91">AV41+AW41</f>
        <v>0</v>
      </c>
      <c r="AY41" s="16"/>
      <c r="AZ41" s="16">
        <f t="shared" ref="AZ41:AZ44" si="92">AX41+AY41</f>
        <v>0</v>
      </c>
      <c r="BA41" s="16"/>
      <c r="BB41" s="16">
        <f t="shared" ref="BB41:BB44" si="93">AZ41+BA41</f>
        <v>0</v>
      </c>
      <c r="BC41" s="16"/>
      <c r="BD41" s="16">
        <f t="shared" ref="BD41:BD44" si="94">BB41+BC41</f>
        <v>0</v>
      </c>
      <c r="BE41" s="16"/>
      <c r="BF41" s="16">
        <f t="shared" ref="BF41:BF44" si="95">BD41+BE41</f>
        <v>0</v>
      </c>
      <c r="BG41" s="26"/>
      <c r="BH41" s="16">
        <f t="shared" ref="BH41:BH44" si="96">BF41+BG41</f>
        <v>0</v>
      </c>
      <c r="BI41" s="26"/>
      <c r="BJ41" s="16">
        <f t="shared" ref="BJ41:BJ44" si="97">BH41+BI41</f>
        <v>0</v>
      </c>
      <c r="BK41" s="9" t="s">
        <v>210</v>
      </c>
      <c r="BL41" s="13">
        <v>0</v>
      </c>
    </row>
    <row r="42" spans="1:64" x14ac:dyDescent="0.3">
      <c r="A42" s="65"/>
      <c r="B42" s="79" t="s">
        <v>12</v>
      </c>
      <c r="C42" s="79"/>
      <c r="D42" s="15"/>
      <c r="E42" s="44"/>
      <c r="F42" s="15"/>
      <c r="G42" s="15">
        <v>13765.2</v>
      </c>
      <c r="H42" s="15">
        <f t="shared" si="49"/>
        <v>13765.2</v>
      </c>
      <c r="I42" s="15"/>
      <c r="J42" s="15">
        <f t="shared" si="84"/>
        <v>13765.2</v>
      </c>
      <c r="K42" s="15"/>
      <c r="L42" s="15">
        <f t="shared" si="85"/>
        <v>13765.2</v>
      </c>
      <c r="M42" s="15"/>
      <c r="N42" s="15">
        <f t="shared" si="86"/>
        <v>13765.2</v>
      </c>
      <c r="O42" s="15"/>
      <c r="P42" s="15">
        <f t="shared" si="87"/>
        <v>13765.2</v>
      </c>
      <c r="Q42" s="15"/>
      <c r="R42" s="15">
        <f t="shared" si="88"/>
        <v>13765.2</v>
      </c>
      <c r="S42" s="15"/>
      <c r="T42" s="15">
        <f t="shared" si="89"/>
        <v>13765.2</v>
      </c>
      <c r="U42" s="24"/>
      <c r="V42" s="15">
        <f t="shared" si="90"/>
        <v>13765.2</v>
      </c>
      <c r="W42" s="15"/>
      <c r="X42" s="44"/>
      <c r="Y42" s="15"/>
      <c r="Z42" s="15"/>
      <c r="AA42" s="15">
        <f t="shared" si="57"/>
        <v>0</v>
      </c>
      <c r="AB42" s="15"/>
      <c r="AC42" s="15">
        <f>AA42+AB42</f>
        <v>0</v>
      </c>
      <c r="AD42" s="15"/>
      <c r="AE42" s="15">
        <f>AC42+AD42</f>
        <v>0</v>
      </c>
      <c r="AF42" s="15"/>
      <c r="AG42" s="15">
        <f>AE42+AF42</f>
        <v>0</v>
      </c>
      <c r="AH42" s="15"/>
      <c r="AI42" s="15">
        <f>AG42+AH42</f>
        <v>0</v>
      </c>
      <c r="AJ42" s="15"/>
      <c r="AK42" s="15">
        <f>AI42+AJ42</f>
        <v>0</v>
      </c>
      <c r="AL42" s="15"/>
      <c r="AM42" s="15">
        <f>AK42+AL42</f>
        <v>0</v>
      </c>
      <c r="AN42" s="15"/>
      <c r="AO42" s="15">
        <f>AM42+AN42</f>
        <v>0</v>
      </c>
      <c r="AP42" s="24"/>
      <c r="AQ42" s="15">
        <f>AO42+AP42</f>
        <v>0</v>
      </c>
      <c r="AR42" s="15"/>
      <c r="AS42" s="16"/>
      <c r="AT42" s="16"/>
      <c r="AU42" s="16"/>
      <c r="AV42" s="16">
        <f t="shared" si="66"/>
        <v>0</v>
      </c>
      <c r="AW42" s="16"/>
      <c r="AX42" s="16">
        <f t="shared" si="91"/>
        <v>0</v>
      </c>
      <c r="AY42" s="16"/>
      <c r="AZ42" s="16">
        <f t="shared" si="92"/>
        <v>0</v>
      </c>
      <c r="BA42" s="16"/>
      <c r="BB42" s="16">
        <f t="shared" si="93"/>
        <v>0</v>
      </c>
      <c r="BC42" s="16"/>
      <c r="BD42" s="16">
        <f t="shared" si="94"/>
        <v>0</v>
      </c>
      <c r="BE42" s="16"/>
      <c r="BF42" s="16">
        <f t="shared" si="95"/>
        <v>0</v>
      </c>
      <c r="BG42" s="16"/>
      <c r="BH42" s="16">
        <f t="shared" si="96"/>
        <v>0</v>
      </c>
      <c r="BI42" s="26"/>
      <c r="BJ42" s="16">
        <f t="shared" si="97"/>
        <v>0</v>
      </c>
      <c r="BK42" s="9" t="s">
        <v>215</v>
      </c>
      <c r="BL42" s="13"/>
    </row>
    <row r="43" spans="1:64" ht="37.5" hidden="1" x14ac:dyDescent="0.3">
      <c r="A43" s="56" t="s">
        <v>139</v>
      </c>
      <c r="B43" s="42" t="s">
        <v>403</v>
      </c>
      <c r="C43" s="21" t="s">
        <v>11</v>
      </c>
      <c r="D43" s="15">
        <v>0</v>
      </c>
      <c r="E43" s="44">
        <v>0</v>
      </c>
      <c r="F43" s="15">
        <f t="shared" si="1"/>
        <v>0</v>
      </c>
      <c r="G43" s="15">
        <v>0</v>
      </c>
      <c r="H43" s="15">
        <f t="shared" ref="H43:H44" si="98">F43+G43</f>
        <v>0</v>
      </c>
      <c r="I43" s="15">
        <v>0</v>
      </c>
      <c r="J43" s="15">
        <f t="shared" si="84"/>
        <v>0</v>
      </c>
      <c r="K43" s="15">
        <v>0</v>
      </c>
      <c r="L43" s="15">
        <f t="shared" si="85"/>
        <v>0</v>
      </c>
      <c r="M43" s="15">
        <v>0</v>
      </c>
      <c r="N43" s="15">
        <f t="shared" si="86"/>
        <v>0</v>
      </c>
      <c r="O43" s="15">
        <v>0</v>
      </c>
      <c r="P43" s="15">
        <f t="shared" si="87"/>
        <v>0</v>
      </c>
      <c r="Q43" s="15">
        <v>0</v>
      </c>
      <c r="R43" s="15">
        <f t="shared" si="88"/>
        <v>0</v>
      </c>
      <c r="S43" s="15">
        <v>0</v>
      </c>
      <c r="T43" s="15">
        <f t="shared" si="89"/>
        <v>0</v>
      </c>
      <c r="U43" s="24">
        <v>0</v>
      </c>
      <c r="V43" s="15">
        <f t="shared" si="90"/>
        <v>0</v>
      </c>
      <c r="W43" s="15">
        <v>31027.3</v>
      </c>
      <c r="X43" s="44">
        <v>-31027.3</v>
      </c>
      <c r="Y43" s="15">
        <f t="shared" si="10"/>
        <v>0</v>
      </c>
      <c r="Z43" s="15"/>
      <c r="AA43" s="15">
        <f t="shared" ref="AA43:AA44" si="99">Y43+Z43</f>
        <v>0</v>
      </c>
      <c r="AB43" s="15"/>
      <c r="AC43" s="15">
        <f>AA43+AB43</f>
        <v>0</v>
      </c>
      <c r="AD43" s="15"/>
      <c r="AE43" s="15">
        <f>AC43+AD43</f>
        <v>0</v>
      </c>
      <c r="AF43" s="15"/>
      <c r="AG43" s="15">
        <f>AE43+AF43</f>
        <v>0</v>
      </c>
      <c r="AH43" s="15"/>
      <c r="AI43" s="15">
        <f>AG43+AH43</f>
        <v>0</v>
      </c>
      <c r="AJ43" s="15"/>
      <c r="AK43" s="15">
        <f>AI43+AJ43</f>
        <v>0</v>
      </c>
      <c r="AL43" s="15"/>
      <c r="AM43" s="15">
        <f>AK43+AL43</f>
        <v>0</v>
      </c>
      <c r="AN43" s="15"/>
      <c r="AO43" s="15">
        <f>AM43+AN43</f>
        <v>0</v>
      </c>
      <c r="AP43" s="24"/>
      <c r="AQ43" s="15">
        <f>AO43+AP43</f>
        <v>0</v>
      </c>
      <c r="AR43" s="15">
        <v>0</v>
      </c>
      <c r="AS43" s="16">
        <v>0</v>
      </c>
      <c r="AT43" s="16">
        <f t="shared" si="20"/>
        <v>0</v>
      </c>
      <c r="AU43" s="16">
        <v>0</v>
      </c>
      <c r="AV43" s="16">
        <f t="shared" ref="AV43:AV44" si="100">AT43+AU43</f>
        <v>0</v>
      </c>
      <c r="AW43" s="16">
        <v>0</v>
      </c>
      <c r="AX43" s="16">
        <f t="shared" si="91"/>
        <v>0</v>
      </c>
      <c r="AY43" s="16">
        <v>0</v>
      </c>
      <c r="AZ43" s="16">
        <f t="shared" si="92"/>
        <v>0</v>
      </c>
      <c r="BA43" s="16">
        <v>0</v>
      </c>
      <c r="BB43" s="16">
        <f t="shared" si="93"/>
        <v>0</v>
      </c>
      <c r="BC43" s="16">
        <v>0</v>
      </c>
      <c r="BD43" s="16">
        <f t="shared" si="94"/>
        <v>0</v>
      </c>
      <c r="BE43" s="16">
        <v>0</v>
      </c>
      <c r="BF43" s="16">
        <f t="shared" si="95"/>
        <v>0</v>
      </c>
      <c r="BG43" s="26">
        <v>0</v>
      </c>
      <c r="BH43" s="16">
        <f t="shared" si="96"/>
        <v>0</v>
      </c>
      <c r="BI43" s="26">
        <v>0</v>
      </c>
      <c r="BJ43" s="16">
        <f t="shared" si="97"/>
        <v>0</v>
      </c>
      <c r="BK43" s="9" t="s">
        <v>212</v>
      </c>
      <c r="BL43" s="13">
        <v>0</v>
      </c>
    </row>
    <row r="44" spans="1:64" ht="56.25" x14ac:dyDescent="0.3">
      <c r="A44" s="58" t="s">
        <v>138</v>
      </c>
      <c r="B44" s="79" t="s">
        <v>403</v>
      </c>
      <c r="C44" s="79" t="s">
        <v>126</v>
      </c>
      <c r="D44" s="15">
        <f>D46+D47</f>
        <v>462978.1</v>
      </c>
      <c r="E44" s="44">
        <f>E46+E47</f>
        <v>-105423.3</v>
      </c>
      <c r="F44" s="15">
        <f t="shared" si="1"/>
        <v>357554.8</v>
      </c>
      <c r="G44" s="15">
        <f>G46+G47</f>
        <v>28472.53</v>
      </c>
      <c r="H44" s="15">
        <f t="shared" si="98"/>
        <v>386027.32999999996</v>
      </c>
      <c r="I44" s="15">
        <f>I46+I47</f>
        <v>0</v>
      </c>
      <c r="J44" s="15">
        <f t="shared" si="84"/>
        <v>386027.32999999996</v>
      </c>
      <c r="K44" s="15">
        <f>K46+K47</f>
        <v>0</v>
      </c>
      <c r="L44" s="15">
        <f t="shared" si="85"/>
        <v>386027.32999999996</v>
      </c>
      <c r="M44" s="15">
        <f>M46+M47</f>
        <v>-45242.3</v>
      </c>
      <c r="N44" s="15">
        <f t="shared" si="86"/>
        <v>340785.02999999997</v>
      </c>
      <c r="O44" s="15">
        <f>O46+O47</f>
        <v>0</v>
      </c>
      <c r="P44" s="15">
        <f t="shared" si="87"/>
        <v>340785.02999999997</v>
      </c>
      <c r="Q44" s="15">
        <f>Q46+Q47</f>
        <v>0</v>
      </c>
      <c r="R44" s="15">
        <f t="shared" si="88"/>
        <v>340785.02999999997</v>
      </c>
      <c r="S44" s="15">
        <f>S46+S47</f>
        <v>0</v>
      </c>
      <c r="T44" s="15">
        <f t="shared" si="89"/>
        <v>340785.02999999997</v>
      </c>
      <c r="U44" s="24">
        <f>U46+U47</f>
        <v>-115153.212</v>
      </c>
      <c r="V44" s="15">
        <f t="shared" si="90"/>
        <v>225631.81799999997</v>
      </c>
      <c r="W44" s="15">
        <f t="shared" ref="W44:AR44" si="101">W46+W47</f>
        <v>51483</v>
      </c>
      <c r="X44" s="44">
        <f>X46+X47</f>
        <v>129483.6</v>
      </c>
      <c r="Y44" s="15">
        <f t="shared" si="10"/>
        <v>180966.6</v>
      </c>
      <c r="Z44" s="15">
        <f>Z46+Z47</f>
        <v>0</v>
      </c>
      <c r="AA44" s="15">
        <f t="shared" si="99"/>
        <v>180966.6</v>
      </c>
      <c r="AB44" s="15">
        <f>AB46+AB47</f>
        <v>0</v>
      </c>
      <c r="AC44" s="15">
        <f>AA44+AB44</f>
        <v>180966.6</v>
      </c>
      <c r="AD44" s="15">
        <f>AD46+AD47</f>
        <v>0</v>
      </c>
      <c r="AE44" s="15">
        <f>AC44+AD44</f>
        <v>180966.6</v>
      </c>
      <c r="AF44" s="15">
        <f>AF46+AF47</f>
        <v>0</v>
      </c>
      <c r="AG44" s="15">
        <f>AE44+AF44</f>
        <v>180966.6</v>
      </c>
      <c r="AH44" s="15">
        <f>AH46+AH47</f>
        <v>45242.3</v>
      </c>
      <c r="AI44" s="15">
        <f>AG44+AH44</f>
        <v>226208.90000000002</v>
      </c>
      <c r="AJ44" s="15">
        <f>AJ46+AJ47</f>
        <v>0</v>
      </c>
      <c r="AK44" s="15">
        <f>AI44+AJ44</f>
        <v>226208.90000000002</v>
      </c>
      <c r="AL44" s="15">
        <f>AL46+AL47</f>
        <v>0</v>
      </c>
      <c r="AM44" s="15">
        <f>AK44+AL44</f>
        <v>226208.90000000002</v>
      </c>
      <c r="AN44" s="15">
        <f>AN46+AN47</f>
        <v>0</v>
      </c>
      <c r="AO44" s="15">
        <f>AM44+AN44</f>
        <v>226208.90000000002</v>
      </c>
      <c r="AP44" s="24">
        <f>AP46+AP47</f>
        <v>253695.492</v>
      </c>
      <c r="AQ44" s="15">
        <f>AO44+AP44</f>
        <v>479904.39199999999</v>
      </c>
      <c r="AR44" s="15">
        <f t="shared" si="101"/>
        <v>0</v>
      </c>
      <c r="AS44" s="16">
        <f>AS46+AS47</f>
        <v>0</v>
      </c>
      <c r="AT44" s="16">
        <f t="shared" si="20"/>
        <v>0</v>
      </c>
      <c r="AU44" s="16">
        <f>AU46+AU47</f>
        <v>0</v>
      </c>
      <c r="AV44" s="16">
        <f t="shared" si="100"/>
        <v>0</v>
      </c>
      <c r="AW44" s="16">
        <f>AW46+AW47</f>
        <v>0</v>
      </c>
      <c r="AX44" s="16">
        <f t="shared" si="91"/>
        <v>0</v>
      </c>
      <c r="AY44" s="16">
        <f>AY46+AY47</f>
        <v>0</v>
      </c>
      <c r="AZ44" s="16">
        <f t="shared" si="92"/>
        <v>0</v>
      </c>
      <c r="BA44" s="16">
        <f>BA46+BA47</f>
        <v>0</v>
      </c>
      <c r="BB44" s="16">
        <f t="shared" si="93"/>
        <v>0</v>
      </c>
      <c r="BC44" s="16">
        <f>BC46+BC47</f>
        <v>0</v>
      </c>
      <c r="BD44" s="16">
        <f t="shared" si="94"/>
        <v>0</v>
      </c>
      <c r="BE44" s="16">
        <f>BE46+BE47</f>
        <v>0</v>
      </c>
      <c r="BF44" s="16">
        <f t="shared" si="95"/>
        <v>0</v>
      </c>
      <c r="BG44" s="16">
        <f>BG46+BG47</f>
        <v>0</v>
      </c>
      <c r="BH44" s="16">
        <f t="shared" si="96"/>
        <v>0</v>
      </c>
      <c r="BI44" s="26">
        <f>BI46+BI47</f>
        <v>0</v>
      </c>
      <c r="BJ44" s="16">
        <f t="shared" si="97"/>
        <v>0</v>
      </c>
      <c r="BL44" s="13"/>
    </row>
    <row r="45" spans="1:64" x14ac:dyDescent="0.3">
      <c r="A45" s="58"/>
      <c r="B45" s="80" t="s">
        <v>5</v>
      </c>
      <c r="C45" s="79"/>
      <c r="D45" s="15"/>
      <c r="E45" s="4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4"/>
      <c r="V45" s="15"/>
      <c r="W45" s="15"/>
      <c r="X45" s="44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24"/>
      <c r="AQ45" s="15"/>
      <c r="AR45" s="15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26"/>
      <c r="BJ45" s="16"/>
      <c r="BL45" s="13"/>
    </row>
    <row r="46" spans="1:64" hidden="1" x14ac:dyDescent="0.3">
      <c r="A46" s="1"/>
      <c r="B46" s="20" t="s">
        <v>6</v>
      </c>
      <c r="C46" s="21"/>
      <c r="D46" s="15">
        <v>194812</v>
      </c>
      <c r="E46" s="44">
        <v>-105423.3</v>
      </c>
      <c r="F46" s="15">
        <f t="shared" si="1"/>
        <v>89388.7</v>
      </c>
      <c r="G46" s="15">
        <v>28472.53</v>
      </c>
      <c r="H46" s="15">
        <f t="shared" ref="H46:H49" si="102">F46+G46</f>
        <v>117861.23</v>
      </c>
      <c r="I46" s="15">
        <v>-4208.9750000000004</v>
      </c>
      <c r="J46" s="15">
        <f t="shared" ref="J46:J49" si="103">H46+I46</f>
        <v>113652.25499999999</v>
      </c>
      <c r="K46" s="15"/>
      <c r="L46" s="15">
        <f t="shared" ref="L46:L49" si="104">J46+K46</f>
        <v>113652.25499999999</v>
      </c>
      <c r="M46" s="15">
        <v>-45242.3</v>
      </c>
      <c r="N46" s="15">
        <f t="shared" ref="N46:N49" si="105">L46+M46</f>
        <v>68409.954999999987</v>
      </c>
      <c r="O46" s="15"/>
      <c r="P46" s="15">
        <f t="shared" ref="P46:P49" si="106">N46+O46</f>
        <v>68409.954999999987</v>
      </c>
      <c r="Q46" s="15"/>
      <c r="R46" s="15">
        <f t="shared" ref="R46:R49" si="107">P46+Q46</f>
        <v>68409.954999999987</v>
      </c>
      <c r="S46" s="15"/>
      <c r="T46" s="15">
        <f t="shared" ref="T46:T49" si="108">R46+S46</f>
        <v>68409.954999999987</v>
      </c>
      <c r="U46" s="24">
        <v>20560.687999999998</v>
      </c>
      <c r="V46" s="15">
        <f t="shared" ref="V46:V49" si="109">T46+U46</f>
        <v>88970.642999999982</v>
      </c>
      <c r="W46" s="15">
        <v>37288.300000000003</v>
      </c>
      <c r="X46" s="44">
        <f>31027.3+105423.3-6967</f>
        <v>129483.6</v>
      </c>
      <c r="Y46" s="15">
        <f t="shared" si="10"/>
        <v>166771.90000000002</v>
      </c>
      <c r="Z46" s="15"/>
      <c r="AA46" s="15">
        <f t="shared" ref="AA46:AA49" si="110">Y46+Z46</f>
        <v>166771.90000000002</v>
      </c>
      <c r="AB46" s="15"/>
      <c r="AC46" s="15">
        <f>AA46+AB46</f>
        <v>166771.90000000002</v>
      </c>
      <c r="AD46" s="15"/>
      <c r="AE46" s="15">
        <f>AC46+AD46</f>
        <v>166771.90000000002</v>
      </c>
      <c r="AF46" s="15"/>
      <c r="AG46" s="15">
        <f>AE46+AF46</f>
        <v>166771.90000000002</v>
      </c>
      <c r="AH46" s="15">
        <v>45242.3</v>
      </c>
      <c r="AI46" s="15">
        <f>AG46+AH46</f>
        <v>212014.2</v>
      </c>
      <c r="AJ46" s="15"/>
      <c r="AK46" s="15">
        <f>AI46+AJ46</f>
        <v>212014.2</v>
      </c>
      <c r="AL46" s="15"/>
      <c r="AM46" s="15">
        <f>AK46+AL46</f>
        <v>212014.2</v>
      </c>
      <c r="AN46" s="15"/>
      <c r="AO46" s="15">
        <f>AM46+AN46</f>
        <v>212014.2</v>
      </c>
      <c r="AP46" s="24">
        <v>250314.19200000001</v>
      </c>
      <c r="AQ46" s="15">
        <f>AO46+AP46</f>
        <v>462328.39199999999</v>
      </c>
      <c r="AR46" s="15">
        <v>0</v>
      </c>
      <c r="AS46" s="16"/>
      <c r="AT46" s="16">
        <f t="shared" si="20"/>
        <v>0</v>
      </c>
      <c r="AU46" s="16"/>
      <c r="AV46" s="16">
        <f t="shared" ref="AV46:AV49" si="111">AT46+AU46</f>
        <v>0</v>
      </c>
      <c r="AW46" s="16"/>
      <c r="AX46" s="16">
        <f t="shared" ref="AX46:AX49" si="112">AV46+AW46</f>
        <v>0</v>
      </c>
      <c r="AY46" s="16"/>
      <c r="AZ46" s="16">
        <f t="shared" ref="AZ46:AZ49" si="113">AX46+AY46</f>
        <v>0</v>
      </c>
      <c r="BA46" s="16"/>
      <c r="BB46" s="16">
        <f t="shared" ref="BB46:BB49" si="114">AZ46+BA46</f>
        <v>0</v>
      </c>
      <c r="BC46" s="16"/>
      <c r="BD46" s="16">
        <f t="shared" ref="BD46:BD49" si="115">BB46+BC46</f>
        <v>0</v>
      </c>
      <c r="BE46" s="16"/>
      <c r="BF46" s="16">
        <f t="shared" ref="BF46:BF49" si="116">BD46+BE46</f>
        <v>0</v>
      </c>
      <c r="BG46" s="26"/>
      <c r="BH46" s="16">
        <f t="shared" ref="BH46:BH49" si="117">BF46+BG46</f>
        <v>0</v>
      </c>
      <c r="BI46" s="26"/>
      <c r="BJ46" s="16">
        <f t="shared" ref="BJ46:BJ49" si="118">BH46+BI46</f>
        <v>0</v>
      </c>
      <c r="BK46" s="9" t="s">
        <v>312</v>
      </c>
      <c r="BL46" s="13">
        <v>0</v>
      </c>
    </row>
    <row r="47" spans="1:64" x14ac:dyDescent="0.3">
      <c r="A47" s="58"/>
      <c r="B47" s="80" t="s">
        <v>12</v>
      </c>
      <c r="C47" s="6"/>
      <c r="D47" s="15">
        <v>268166.09999999998</v>
      </c>
      <c r="E47" s="44"/>
      <c r="F47" s="15">
        <f t="shared" si="1"/>
        <v>268166.09999999998</v>
      </c>
      <c r="G47" s="15"/>
      <c r="H47" s="15">
        <f t="shared" si="102"/>
        <v>268166.09999999998</v>
      </c>
      <c r="I47" s="15">
        <v>4208.9750000000004</v>
      </c>
      <c r="J47" s="15">
        <f t="shared" si="103"/>
        <v>272375.07499999995</v>
      </c>
      <c r="K47" s="15"/>
      <c r="L47" s="15">
        <f t="shared" si="104"/>
        <v>272375.07499999995</v>
      </c>
      <c r="M47" s="15"/>
      <c r="N47" s="15">
        <f t="shared" si="105"/>
        <v>272375.07499999995</v>
      </c>
      <c r="O47" s="15"/>
      <c r="P47" s="15">
        <f t="shared" si="106"/>
        <v>272375.07499999995</v>
      </c>
      <c r="Q47" s="15"/>
      <c r="R47" s="15">
        <f t="shared" si="107"/>
        <v>272375.07499999995</v>
      </c>
      <c r="S47" s="15"/>
      <c r="T47" s="15">
        <f t="shared" si="108"/>
        <v>272375.07499999995</v>
      </c>
      <c r="U47" s="24">
        <v>-135713.9</v>
      </c>
      <c r="V47" s="15">
        <f t="shared" si="109"/>
        <v>136661.17499999996</v>
      </c>
      <c r="W47" s="15">
        <v>14194.7</v>
      </c>
      <c r="X47" s="44"/>
      <c r="Y47" s="15">
        <f t="shared" si="10"/>
        <v>14194.7</v>
      </c>
      <c r="Z47" s="15"/>
      <c r="AA47" s="15">
        <f t="shared" si="110"/>
        <v>14194.7</v>
      </c>
      <c r="AB47" s="15"/>
      <c r="AC47" s="15">
        <f>AA47+AB47</f>
        <v>14194.7</v>
      </c>
      <c r="AD47" s="15"/>
      <c r="AE47" s="15">
        <f>AC47+AD47</f>
        <v>14194.7</v>
      </c>
      <c r="AF47" s="15"/>
      <c r="AG47" s="15">
        <f>AE47+AF47</f>
        <v>14194.7</v>
      </c>
      <c r="AH47" s="15"/>
      <c r="AI47" s="15">
        <f>AG47+AH47</f>
        <v>14194.7</v>
      </c>
      <c r="AJ47" s="15"/>
      <c r="AK47" s="15">
        <f>AI47+AJ47</f>
        <v>14194.7</v>
      </c>
      <c r="AL47" s="15"/>
      <c r="AM47" s="15">
        <f>AK47+AL47</f>
        <v>14194.7</v>
      </c>
      <c r="AN47" s="15"/>
      <c r="AO47" s="15">
        <f>AM47+AN47</f>
        <v>14194.7</v>
      </c>
      <c r="AP47" s="24">
        <v>3381.3</v>
      </c>
      <c r="AQ47" s="15">
        <f>AO47+AP47</f>
        <v>17576</v>
      </c>
      <c r="AR47" s="15">
        <v>0</v>
      </c>
      <c r="AS47" s="16"/>
      <c r="AT47" s="16">
        <f t="shared" si="20"/>
        <v>0</v>
      </c>
      <c r="AU47" s="16"/>
      <c r="AV47" s="16">
        <f t="shared" si="111"/>
        <v>0</v>
      </c>
      <c r="AW47" s="16"/>
      <c r="AX47" s="16">
        <f t="shared" si="112"/>
        <v>0</v>
      </c>
      <c r="AY47" s="16"/>
      <c r="AZ47" s="16">
        <f t="shared" si="113"/>
        <v>0</v>
      </c>
      <c r="BA47" s="16"/>
      <c r="BB47" s="16">
        <f t="shared" si="114"/>
        <v>0</v>
      </c>
      <c r="BC47" s="16"/>
      <c r="BD47" s="16">
        <f t="shared" si="115"/>
        <v>0</v>
      </c>
      <c r="BE47" s="16"/>
      <c r="BF47" s="16">
        <f t="shared" si="116"/>
        <v>0</v>
      </c>
      <c r="BG47" s="16"/>
      <c r="BH47" s="16">
        <f t="shared" si="117"/>
        <v>0</v>
      </c>
      <c r="BI47" s="26"/>
      <c r="BJ47" s="16">
        <f t="shared" si="118"/>
        <v>0</v>
      </c>
      <c r="BK47" s="9" t="s">
        <v>215</v>
      </c>
      <c r="BL47" s="13"/>
    </row>
    <row r="48" spans="1:64" ht="56.25" x14ac:dyDescent="0.3">
      <c r="A48" s="58" t="s">
        <v>139</v>
      </c>
      <c r="B48" s="80" t="s">
        <v>55</v>
      </c>
      <c r="C48" s="6" t="s">
        <v>126</v>
      </c>
      <c r="D48" s="15">
        <v>0</v>
      </c>
      <c r="E48" s="44">
        <v>0</v>
      </c>
      <c r="F48" s="15">
        <f t="shared" si="1"/>
        <v>0</v>
      </c>
      <c r="G48" s="15">
        <v>0</v>
      </c>
      <c r="H48" s="15">
        <f t="shared" si="102"/>
        <v>0</v>
      </c>
      <c r="I48" s="15">
        <v>0</v>
      </c>
      <c r="J48" s="15">
        <f t="shared" si="103"/>
        <v>0</v>
      </c>
      <c r="K48" s="15">
        <v>0</v>
      </c>
      <c r="L48" s="15">
        <f t="shared" si="104"/>
        <v>0</v>
      </c>
      <c r="M48" s="15">
        <v>0</v>
      </c>
      <c r="N48" s="15">
        <f t="shared" si="105"/>
        <v>0</v>
      </c>
      <c r="O48" s="15">
        <v>0</v>
      </c>
      <c r="P48" s="15">
        <f t="shared" si="106"/>
        <v>0</v>
      </c>
      <c r="Q48" s="15">
        <v>0</v>
      </c>
      <c r="R48" s="15">
        <f t="shared" si="107"/>
        <v>0</v>
      </c>
      <c r="S48" s="15">
        <v>0</v>
      </c>
      <c r="T48" s="15">
        <f t="shared" si="108"/>
        <v>0</v>
      </c>
      <c r="U48" s="24">
        <v>0</v>
      </c>
      <c r="V48" s="15">
        <f t="shared" si="109"/>
        <v>0</v>
      </c>
      <c r="W48" s="15">
        <v>9100.4</v>
      </c>
      <c r="X48" s="44">
        <v>0</v>
      </c>
      <c r="Y48" s="15">
        <f t="shared" si="10"/>
        <v>9100.4</v>
      </c>
      <c r="Z48" s="15">
        <v>0</v>
      </c>
      <c r="AA48" s="15">
        <f t="shared" si="110"/>
        <v>9100.4</v>
      </c>
      <c r="AB48" s="15">
        <v>0</v>
      </c>
      <c r="AC48" s="15">
        <f>AA48+AB48</f>
        <v>9100.4</v>
      </c>
      <c r="AD48" s="15">
        <v>0</v>
      </c>
      <c r="AE48" s="15">
        <f>AC48+AD48</f>
        <v>9100.4</v>
      </c>
      <c r="AF48" s="15">
        <v>0</v>
      </c>
      <c r="AG48" s="15">
        <f>AE48+AF48</f>
        <v>9100.4</v>
      </c>
      <c r="AH48" s="15">
        <v>0</v>
      </c>
      <c r="AI48" s="15">
        <f>AG48+AH48</f>
        <v>9100.4</v>
      </c>
      <c r="AJ48" s="15">
        <v>0</v>
      </c>
      <c r="AK48" s="15">
        <f>AI48+AJ48</f>
        <v>9100.4</v>
      </c>
      <c r="AL48" s="15">
        <v>0</v>
      </c>
      <c r="AM48" s="15">
        <f>AK48+AL48</f>
        <v>9100.4</v>
      </c>
      <c r="AN48" s="15">
        <v>0</v>
      </c>
      <c r="AO48" s="15">
        <f>AM48+AN48</f>
        <v>9100.4</v>
      </c>
      <c r="AP48" s="24">
        <v>0</v>
      </c>
      <c r="AQ48" s="15">
        <f>AO48+AP48</f>
        <v>9100.4</v>
      </c>
      <c r="AR48" s="15">
        <v>0</v>
      </c>
      <c r="AS48" s="16">
        <v>0</v>
      </c>
      <c r="AT48" s="16">
        <f t="shared" si="20"/>
        <v>0</v>
      </c>
      <c r="AU48" s="16">
        <v>0</v>
      </c>
      <c r="AV48" s="16">
        <f t="shared" si="111"/>
        <v>0</v>
      </c>
      <c r="AW48" s="16">
        <v>0</v>
      </c>
      <c r="AX48" s="16">
        <f t="shared" si="112"/>
        <v>0</v>
      </c>
      <c r="AY48" s="16">
        <v>0</v>
      </c>
      <c r="AZ48" s="16">
        <f t="shared" si="113"/>
        <v>0</v>
      </c>
      <c r="BA48" s="16">
        <v>0</v>
      </c>
      <c r="BB48" s="16">
        <f t="shared" si="114"/>
        <v>0</v>
      </c>
      <c r="BC48" s="16">
        <v>0</v>
      </c>
      <c r="BD48" s="16">
        <f t="shared" si="115"/>
        <v>0</v>
      </c>
      <c r="BE48" s="16">
        <v>0</v>
      </c>
      <c r="BF48" s="16">
        <f t="shared" si="116"/>
        <v>0</v>
      </c>
      <c r="BG48" s="16">
        <v>0</v>
      </c>
      <c r="BH48" s="16">
        <f t="shared" si="117"/>
        <v>0</v>
      </c>
      <c r="BI48" s="26">
        <v>0</v>
      </c>
      <c r="BJ48" s="16">
        <f t="shared" si="118"/>
        <v>0</v>
      </c>
      <c r="BK48" s="9" t="s">
        <v>218</v>
      </c>
      <c r="BL48" s="13"/>
    </row>
    <row r="49" spans="1:64" ht="56.25" x14ac:dyDescent="0.3">
      <c r="A49" s="58" t="s">
        <v>140</v>
      </c>
      <c r="B49" s="80" t="s">
        <v>360</v>
      </c>
      <c r="C49" s="6" t="s">
        <v>126</v>
      </c>
      <c r="D49" s="15">
        <f>D51+D52</f>
        <v>0</v>
      </c>
      <c r="E49" s="44">
        <f>E51+E52</f>
        <v>0</v>
      </c>
      <c r="F49" s="15">
        <f t="shared" si="1"/>
        <v>0</v>
      </c>
      <c r="G49" s="15">
        <f>G51+G52</f>
        <v>15</v>
      </c>
      <c r="H49" s="15">
        <f t="shared" si="102"/>
        <v>15</v>
      </c>
      <c r="I49" s="15">
        <f>I51+I52</f>
        <v>0</v>
      </c>
      <c r="J49" s="15">
        <f t="shared" si="103"/>
        <v>15</v>
      </c>
      <c r="K49" s="15">
        <f>K51+K52</f>
        <v>0</v>
      </c>
      <c r="L49" s="15">
        <f t="shared" si="104"/>
        <v>15</v>
      </c>
      <c r="M49" s="15">
        <f>M51+M52</f>
        <v>0</v>
      </c>
      <c r="N49" s="15">
        <f t="shared" si="105"/>
        <v>15</v>
      </c>
      <c r="O49" s="15">
        <f>O51+O52</f>
        <v>0</v>
      </c>
      <c r="P49" s="15">
        <f t="shared" si="106"/>
        <v>15</v>
      </c>
      <c r="Q49" s="15">
        <f>Q51+Q52</f>
        <v>0</v>
      </c>
      <c r="R49" s="15">
        <f t="shared" si="107"/>
        <v>15</v>
      </c>
      <c r="S49" s="15">
        <f>S51+S52</f>
        <v>0</v>
      </c>
      <c r="T49" s="15">
        <f t="shared" si="108"/>
        <v>15</v>
      </c>
      <c r="U49" s="24">
        <f>U51+U52</f>
        <v>0</v>
      </c>
      <c r="V49" s="15">
        <f t="shared" si="109"/>
        <v>15</v>
      </c>
      <c r="W49" s="15">
        <f t="shared" ref="W49:AR49" si="119">W51+W52</f>
        <v>78505.7</v>
      </c>
      <c r="X49" s="44">
        <f>X51+X52</f>
        <v>-25599.8</v>
      </c>
      <c r="Y49" s="15">
        <f t="shared" si="10"/>
        <v>52905.899999999994</v>
      </c>
      <c r="Z49" s="15">
        <f>Z51+Z52</f>
        <v>0</v>
      </c>
      <c r="AA49" s="15">
        <f t="shared" si="110"/>
        <v>52905.899999999994</v>
      </c>
      <c r="AB49" s="15">
        <f>AB51+AB52</f>
        <v>0</v>
      </c>
      <c r="AC49" s="15">
        <f>AA49+AB49</f>
        <v>52905.899999999994</v>
      </c>
      <c r="AD49" s="15">
        <f>AD51+AD52</f>
        <v>-50151</v>
      </c>
      <c r="AE49" s="15">
        <f>AC49+AD49</f>
        <v>2754.8999999999942</v>
      </c>
      <c r="AF49" s="15">
        <f>AF51+AF52</f>
        <v>0</v>
      </c>
      <c r="AG49" s="15">
        <f>AE49+AF49</f>
        <v>2754.8999999999942</v>
      </c>
      <c r="AH49" s="15">
        <f>AH51+AH52</f>
        <v>0</v>
      </c>
      <c r="AI49" s="15">
        <f>AG49+AH49</f>
        <v>2754.8999999999942</v>
      </c>
      <c r="AJ49" s="15">
        <f>AJ51+AJ52</f>
        <v>0</v>
      </c>
      <c r="AK49" s="15">
        <f>AI49+AJ49</f>
        <v>2754.8999999999942</v>
      </c>
      <c r="AL49" s="15">
        <f>AL51+AL52</f>
        <v>0</v>
      </c>
      <c r="AM49" s="15">
        <f>AK49+AL49</f>
        <v>2754.8999999999942</v>
      </c>
      <c r="AN49" s="15">
        <f>AN51+AN52</f>
        <v>0</v>
      </c>
      <c r="AO49" s="15">
        <f>AM49+AN49</f>
        <v>2754.8999999999942</v>
      </c>
      <c r="AP49" s="24">
        <f>AP51+AP52</f>
        <v>-2754.9</v>
      </c>
      <c r="AQ49" s="15">
        <f>AO49+AP49</f>
        <v>-5.9117155615240335E-12</v>
      </c>
      <c r="AR49" s="15">
        <f t="shared" si="119"/>
        <v>126197.40000000001</v>
      </c>
      <c r="AS49" s="16">
        <f>AS51+AS52</f>
        <v>-105085.6</v>
      </c>
      <c r="AT49" s="16">
        <f t="shared" si="20"/>
        <v>21111.800000000003</v>
      </c>
      <c r="AU49" s="16">
        <f>AU51+AU52</f>
        <v>0</v>
      </c>
      <c r="AV49" s="16">
        <f t="shared" si="111"/>
        <v>21111.800000000003</v>
      </c>
      <c r="AW49" s="16">
        <f>AW51+AW52</f>
        <v>0</v>
      </c>
      <c r="AX49" s="16">
        <f t="shared" si="112"/>
        <v>21111.800000000003</v>
      </c>
      <c r="AY49" s="16">
        <f>AY51+AY52</f>
        <v>0</v>
      </c>
      <c r="AZ49" s="16">
        <f t="shared" si="113"/>
        <v>21111.800000000003</v>
      </c>
      <c r="BA49" s="16">
        <f>BA51+BA52</f>
        <v>0</v>
      </c>
      <c r="BB49" s="16">
        <f t="shared" si="114"/>
        <v>21111.800000000003</v>
      </c>
      <c r="BC49" s="16">
        <f>BC51+BC52</f>
        <v>0</v>
      </c>
      <c r="BD49" s="16">
        <f t="shared" si="115"/>
        <v>21111.800000000003</v>
      </c>
      <c r="BE49" s="16">
        <f>BE51+BE52</f>
        <v>0</v>
      </c>
      <c r="BF49" s="16">
        <f t="shared" si="116"/>
        <v>21111.800000000003</v>
      </c>
      <c r="BG49" s="16">
        <f>BG51+BG52</f>
        <v>0</v>
      </c>
      <c r="BH49" s="16">
        <f t="shared" si="117"/>
        <v>21111.800000000003</v>
      </c>
      <c r="BI49" s="26">
        <f>BI51+BI52</f>
        <v>0</v>
      </c>
      <c r="BJ49" s="16">
        <f t="shared" si="118"/>
        <v>21111.800000000003</v>
      </c>
      <c r="BL49" s="13"/>
    </row>
    <row r="50" spans="1:64" x14ac:dyDescent="0.3">
      <c r="A50" s="58"/>
      <c r="B50" s="80" t="s">
        <v>5</v>
      </c>
      <c r="C50" s="79"/>
      <c r="D50" s="15"/>
      <c r="E50" s="4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4"/>
      <c r="V50" s="15"/>
      <c r="W50" s="15"/>
      <c r="X50" s="44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24"/>
      <c r="AQ50" s="15"/>
      <c r="AR50" s="15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26"/>
      <c r="BJ50" s="16"/>
      <c r="BL50" s="13"/>
    </row>
    <row r="51" spans="1:64" hidden="1" x14ac:dyDescent="0.3">
      <c r="A51" s="1"/>
      <c r="B51" s="20" t="s">
        <v>6</v>
      </c>
      <c r="C51" s="21"/>
      <c r="D51" s="15">
        <v>0</v>
      </c>
      <c r="E51" s="44">
        <v>0</v>
      </c>
      <c r="F51" s="15">
        <f t="shared" si="1"/>
        <v>0</v>
      </c>
      <c r="G51" s="15">
        <v>15</v>
      </c>
      <c r="H51" s="15">
        <f t="shared" ref="H51:H54" si="120">F51+G51</f>
        <v>15</v>
      </c>
      <c r="I51" s="15"/>
      <c r="J51" s="15">
        <f t="shared" ref="J51:J54" si="121">H51+I51</f>
        <v>15</v>
      </c>
      <c r="K51" s="15"/>
      <c r="L51" s="15">
        <f t="shared" ref="L51:L54" si="122">J51+K51</f>
        <v>15</v>
      </c>
      <c r="M51" s="15"/>
      <c r="N51" s="15">
        <f t="shared" ref="N51:N54" si="123">L51+M51</f>
        <v>15</v>
      </c>
      <c r="O51" s="15"/>
      <c r="P51" s="15">
        <f t="shared" ref="P51:P54" si="124">N51+O51</f>
        <v>15</v>
      </c>
      <c r="Q51" s="15"/>
      <c r="R51" s="15">
        <f t="shared" ref="R51:R54" si="125">P51+Q51</f>
        <v>15</v>
      </c>
      <c r="S51" s="15"/>
      <c r="T51" s="15">
        <f t="shared" ref="T51:T54" si="126">R51+S51</f>
        <v>15</v>
      </c>
      <c r="U51" s="24"/>
      <c r="V51" s="15">
        <f t="shared" ref="V51:V54" si="127">T51+U51</f>
        <v>15</v>
      </c>
      <c r="W51" s="15">
        <v>25599.8</v>
      </c>
      <c r="X51" s="44">
        <v>-25599.8</v>
      </c>
      <c r="Y51" s="15">
        <f t="shared" si="10"/>
        <v>0</v>
      </c>
      <c r="Z51" s="15"/>
      <c r="AA51" s="15">
        <f t="shared" ref="AA51:AA54" si="128">Y51+Z51</f>
        <v>0</v>
      </c>
      <c r="AB51" s="15"/>
      <c r="AC51" s="15">
        <f>AA51+AB51</f>
        <v>0</v>
      </c>
      <c r="AD51" s="15"/>
      <c r="AE51" s="15">
        <f>AC51+AD51</f>
        <v>0</v>
      </c>
      <c r="AF51" s="15"/>
      <c r="AG51" s="15">
        <f>AE51+AF51</f>
        <v>0</v>
      </c>
      <c r="AH51" s="15"/>
      <c r="AI51" s="15">
        <f>AG51+AH51</f>
        <v>0</v>
      </c>
      <c r="AJ51" s="15"/>
      <c r="AK51" s="15">
        <f>AI51+AJ51</f>
        <v>0</v>
      </c>
      <c r="AL51" s="15"/>
      <c r="AM51" s="15">
        <f>AK51+AL51</f>
        <v>0</v>
      </c>
      <c r="AN51" s="15"/>
      <c r="AO51" s="15">
        <f>AM51+AN51</f>
        <v>0</v>
      </c>
      <c r="AP51" s="24"/>
      <c r="AQ51" s="15">
        <f>AO51+AP51</f>
        <v>0</v>
      </c>
      <c r="AR51" s="15">
        <v>105085.6</v>
      </c>
      <c r="AS51" s="16">
        <v>-105085.6</v>
      </c>
      <c r="AT51" s="16">
        <f t="shared" si="20"/>
        <v>0</v>
      </c>
      <c r="AU51" s="16"/>
      <c r="AV51" s="16">
        <f t="shared" ref="AV51:AV54" si="129">AT51+AU51</f>
        <v>0</v>
      </c>
      <c r="AW51" s="16"/>
      <c r="AX51" s="16">
        <f t="shared" ref="AX51:AX54" si="130">AV51+AW51</f>
        <v>0</v>
      </c>
      <c r="AY51" s="16"/>
      <c r="AZ51" s="16">
        <f t="shared" ref="AZ51:AZ54" si="131">AX51+AY51</f>
        <v>0</v>
      </c>
      <c r="BA51" s="16"/>
      <c r="BB51" s="16">
        <f t="shared" ref="BB51:BB54" si="132">AZ51+BA51</f>
        <v>0</v>
      </c>
      <c r="BC51" s="16"/>
      <c r="BD51" s="16">
        <f t="shared" ref="BD51:BD54" si="133">BB51+BC51</f>
        <v>0</v>
      </c>
      <c r="BE51" s="16"/>
      <c r="BF51" s="16">
        <f t="shared" ref="BF51:BF54" si="134">BD51+BE51</f>
        <v>0</v>
      </c>
      <c r="BG51" s="26"/>
      <c r="BH51" s="16">
        <f t="shared" ref="BH51:BH54" si="135">BF51+BG51</f>
        <v>0</v>
      </c>
      <c r="BI51" s="26"/>
      <c r="BJ51" s="16">
        <f t="shared" ref="BJ51:BJ54" si="136">BH51+BI51</f>
        <v>0</v>
      </c>
      <c r="BK51" s="9" t="s">
        <v>311</v>
      </c>
      <c r="BL51" s="13">
        <v>0</v>
      </c>
    </row>
    <row r="52" spans="1:64" x14ac:dyDescent="0.3">
      <c r="A52" s="58"/>
      <c r="B52" s="79" t="s">
        <v>12</v>
      </c>
      <c r="C52" s="79"/>
      <c r="D52" s="15">
        <v>0</v>
      </c>
      <c r="E52" s="44">
        <v>0</v>
      </c>
      <c r="F52" s="15">
        <f t="shared" si="1"/>
        <v>0</v>
      </c>
      <c r="G52" s="15">
        <v>0</v>
      </c>
      <c r="H52" s="15">
        <f t="shared" si="120"/>
        <v>0</v>
      </c>
      <c r="I52" s="15">
        <v>0</v>
      </c>
      <c r="J52" s="15">
        <f t="shared" si="121"/>
        <v>0</v>
      </c>
      <c r="K52" s="15">
        <v>0</v>
      </c>
      <c r="L52" s="15">
        <f t="shared" si="122"/>
        <v>0</v>
      </c>
      <c r="M52" s="15">
        <v>0</v>
      </c>
      <c r="N52" s="15">
        <f t="shared" si="123"/>
        <v>0</v>
      </c>
      <c r="O52" s="15">
        <v>0</v>
      </c>
      <c r="P52" s="15">
        <f t="shared" si="124"/>
        <v>0</v>
      </c>
      <c r="Q52" s="15">
        <v>0</v>
      </c>
      <c r="R52" s="15">
        <f t="shared" si="125"/>
        <v>0</v>
      </c>
      <c r="S52" s="15">
        <v>0</v>
      </c>
      <c r="T52" s="15">
        <f t="shared" si="126"/>
        <v>0</v>
      </c>
      <c r="U52" s="24">
        <v>0</v>
      </c>
      <c r="V52" s="15">
        <f t="shared" si="127"/>
        <v>0</v>
      </c>
      <c r="W52" s="15">
        <v>52905.9</v>
      </c>
      <c r="X52" s="44">
        <v>0</v>
      </c>
      <c r="Y52" s="15">
        <f t="shared" si="10"/>
        <v>52905.9</v>
      </c>
      <c r="Z52" s="15">
        <v>0</v>
      </c>
      <c r="AA52" s="15">
        <f t="shared" si="128"/>
        <v>52905.9</v>
      </c>
      <c r="AB52" s="15">
        <v>0</v>
      </c>
      <c r="AC52" s="15">
        <f>AA52+AB52</f>
        <v>52905.9</v>
      </c>
      <c r="AD52" s="15">
        <v>-50151</v>
      </c>
      <c r="AE52" s="15">
        <f>AC52+AD52</f>
        <v>2754.9000000000015</v>
      </c>
      <c r="AF52" s="15"/>
      <c r="AG52" s="15">
        <f>AE52+AF52</f>
        <v>2754.9000000000015</v>
      </c>
      <c r="AH52" s="15"/>
      <c r="AI52" s="15">
        <f>AG52+AH52</f>
        <v>2754.9000000000015</v>
      </c>
      <c r="AJ52" s="15"/>
      <c r="AK52" s="15">
        <f>AI52+AJ52</f>
        <v>2754.9000000000015</v>
      </c>
      <c r="AL52" s="15"/>
      <c r="AM52" s="15">
        <f>AK52+AL52</f>
        <v>2754.9000000000015</v>
      </c>
      <c r="AN52" s="15"/>
      <c r="AO52" s="15">
        <f>AM52+AN52</f>
        <v>2754.9000000000015</v>
      </c>
      <c r="AP52" s="24">
        <v>-2754.9</v>
      </c>
      <c r="AQ52" s="15">
        <f>AO52+AP52</f>
        <v>0</v>
      </c>
      <c r="AR52" s="15">
        <v>21111.8</v>
      </c>
      <c r="AS52" s="16">
        <v>0</v>
      </c>
      <c r="AT52" s="16">
        <f t="shared" si="20"/>
        <v>21111.8</v>
      </c>
      <c r="AU52" s="16">
        <v>0</v>
      </c>
      <c r="AV52" s="16">
        <f t="shared" si="129"/>
        <v>21111.8</v>
      </c>
      <c r="AW52" s="16">
        <v>0</v>
      </c>
      <c r="AX52" s="16">
        <f t="shared" si="130"/>
        <v>21111.8</v>
      </c>
      <c r="AY52" s="16">
        <v>0</v>
      </c>
      <c r="AZ52" s="16">
        <f t="shared" si="131"/>
        <v>21111.8</v>
      </c>
      <c r="BA52" s="16">
        <v>0</v>
      </c>
      <c r="BB52" s="16">
        <f t="shared" si="132"/>
        <v>21111.8</v>
      </c>
      <c r="BC52" s="16">
        <v>0</v>
      </c>
      <c r="BD52" s="16">
        <f t="shared" si="133"/>
        <v>21111.8</v>
      </c>
      <c r="BE52" s="16">
        <v>0</v>
      </c>
      <c r="BF52" s="16">
        <f t="shared" si="134"/>
        <v>21111.8</v>
      </c>
      <c r="BG52" s="16">
        <v>0</v>
      </c>
      <c r="BH52" s="16">
        <f t="shared" si="135"/>
        <v>21111.8</v>
      </c>
      <c r="BI52" s="26">
        <v>0</v>
      </c>
      <c r="BJ52" s="16">
        <f t="shared" si="136"/>
        <v>21111.8</v>
      </c>
      <c r="BK52" s="9" t="s">
        <v>215</v>
      </c>
      <c r="BL52" s="13"/>
    </row>
    <row r="53" spans="1:64" ht="37.5" hidden="1" x14ac:dyDescent="0.3">
      <c r="A53" s="1" t="s">
        <v>142</v>
      </c>
      <c r="B53" s="42" t="s">
        <v>202</v>
      </c>
      <c r="C53" s="21" t="s">
        <v>11</v>
      </c>
      <c r="D53" s="15">
        <v>0</v>
      </c>
      <c r="E53" s="44">
        <v>0</v>
      </c>
      <c r="F53" s="15">
        <f t="shared" si="1"/>
        <v>0</v>
      </c>
      <c r="G53" s="15">
        <v>0</v>
      </c>
      <c r="H53" s="15">
        <f t="shared" si="120"/>
        <v>0</v>
      </c>
      <c r="I53" s="15">
        <v>0</v>
      </c>
      <c r="J53" s="15">
        <f t="shared" si="121"/>
        <v>0</v>
      </c>
      <c r="K53" s="15">
        <v>0</v>
      </c>
      <c r="L53" s="15">
        <f t="shared" si="122"/>
        <v>0</v>
      </c>
      <c r="M53" s="15">
        <v>0</v>
      </c>
      <c r="N53" s="15">
        <f t="shared" si="123"/>
        <v>0</v>
      </c>
      <c r="O53" s="15">
        <v>0</v>
      </c>
      <c r="P53" s="15">
        <f t="shared" si="124"/>
        <v>0</v>
      </c>
      <c r="Q53" s="15">
        <v>0</v>
      </c>
      <c r="R53" s="15">
        <f t="shared" si="125"/>
        <v>0</v>
      </c>
      <c r="S53" s="15">
        <v>0</v>
      </c>
      <c r="T53" s="15">
        <f t="shared" si="126"/>
        <v>0</v>
      </c>
      <c r="U53" s="24">
        <v>0</v>
      </c>
      <c r="V53" s="15">
        <f t="shared" si="127"/>
        <v>0</v>
      </c>
      <c r="W53" s="15">
        <v>59234</v>
      </c>
      <c r="X53" s="44">
        <v>-59234</v>
      </c>
      <c r="Y53" s="15">
        <f t="shared" si="10"/>
        <v>0</v>
      </c>
      <c r="Z53" s="15"/>
      <c r="AA53" s="15">
        <f t="shared" si="128"/>
        <v>0</v>
      </c>
      <c r="AB53" s="15"/>
      <c r="AC53" s="15">
        <f>AA53+AB53</f>
        <v>0</v>
      </c>
      <c r="AD53" s="15"/>
      <c r="AE53" s="15">
        <f>AC53+AD53</f>
        <v>0</v>
      </c>
      <c r="AF53" s="15"/>
      <c r="AG53" s="15">
        <f>AE53+AF53</f>
        <v>0</v>
      </c>
      <c r="AH53" s="15"/>
      <c r="AI53" s="15">
        <f>AG53+AH53</f>
        <v>0</v>
      </c>
      <c r="AJ53" s="15"/>
      <c r="AK53" s="15">
        <f>AI53+AJ53</f>
        <v>0</v>
      </c>
      <c r="AL53" s="15"/>
      <c r="AM53" s="15">
        <f>AK53+AL53</f>
        <v>0</v>
      </c>
      <c r="AN53" s="15"/>
      <c r="AO53" s="15">
        <f>AM53+AN53</f>
        <v>0</v>
      </c>
      <c r="AP53" s="24"/>
      <c r="AQ53" s="15">
        <f>AO53+AP53</f>
        <v>0</v>
      </c>
      <c r="AR53" s="15">
        <v>0</v>
      </c>
      <c r="AS53" s="16">
        <v>0</v>
      </c>
      <c r="AT53" s="16">
        <f t="shared" si="20"/>
        <v>0</v>
      </c>
      <c r="AU53" s="16">
        <v>0</v>
      </c>
      <c r="AV53" s="16">
        <f t="shared" si="129"/>
        <v>0</v>
      </c>
      <c r="AW53" s="16">
        <v>0</v>
      </c>
      <c r="AX53" s="16">
        <f t="shared" si="130"/>
        <v>0</v>
      </c>
      <c r="AY53" s="16">
        <v>0</v>
      </c>
      <c r="AZ53" s="16">
        <f t="shared" si="131"/>
        <v>0</v>
      </c>
      <c r="BA53" s="16">
        <v>0</v>
      </c>
      <c r="BB53" s="16">
        <f t="shared" si="132"/>
        <v>0</v>
      </c>
      <c r="BC53" s="16">
        <v>0</v>
      </c>
      <c r="BD53" s="16">
        <f t="shared" si="133"/>
        <v>0</v>
      </c>
      <c r="BE53" s="16">
        <v>0</v>
      </c>
      <c r="BF53" s="16">
        <f t="shared" si="134"/>
        <v>0</v>
      </c>
      <c r="BG53" s="26">
        <v>0</v>
      </c>
      <c r="BH53" s="16">
        <f t="shared" si="135"/>
        <v>0</v>
      </c>
      <c r="BI53" s="26">
        <v>0</v>
      </c>
      <c r="BJ53" s="16">
        <f t="shared" si="136"/>
        <v>0</v>
      </c>
      <c r="BK53" s="9" t="s">
        <v>213</v>
      </c>
      <c r="BL53" s="13">
        <v>0</v>
      </c>
    </row>
    <row r="54" spans="1:64" ht="56.25" x14ac:dyDescent="0.3">
      <c r="A54" s="58" t="s">
        <v>141</v>
      </c>
      <c r="B54" s="79" t="s">
        <v>202</v>
      </c>
      <c r="C54" s="6" t="s">
        <v>126</v>
      </c>
      <c r="D54" s="15">
        <f>D56+D57</f>
        <v>119057.40000000001</v>
      </c>
      <c r="E54" s="44">
        <f>E56+E57</f>
        <v>0</v>
      </c>
      <c r="F54" s="15">
        <f t="shared" si="1"/>
        <v>119057.40000000001</v>
      </c>
      <c r="G54" s="15">
        <f>G56+G57</f>
        <v>0</v>
      </c>
      <c r="H54" s="15">
        <f t="shared" si="120"/>
        <v>119057.40000000001</v>
      </c>
      <c r="I54" s="15">
        <f>I56+I57</f>
        <v>0</v>
      </c>
      <c r="J54" s="15">
        <f t="shared" si="121"/>
        <v>119057.40000000001</v>
      </c>
      <c r="K54" s="15">
        <f>K56+K57</f>
        <v>0</v>
      </c>
      <c r="L54" s="15">
        <f t="shared" si="122"/>
        <v>119057.40000000001</v>
      </c>
      <c r="M54" s="15">
        <f>M56+M57</f>
        <v>0</v>
      </c>
      <c r="N54" s="15">
        <f t="shared" si="123"/>
        <v>119057.40000000001</v>
      </c>
      <c r="O54" s="15">
        <f>O56+O57</f>
        <v>0</v>
      </c>
      <c r="P54" s="15">
        <f t="shared" si="124"/>
        <v>119057.40000000001</v>
      </c>
      <c r="Q54" s="15">
        <f>Q56+Q57</f>
        <v>0</v>
      </c>
      <c r="R54" s="15">
        <f t="shared" si="125"/>
        <v>119057.40000000001</v>
      </c>
      <c r="S54" s="15">
        <f>S56+S57</f>
        <v>0</v>
      </c>
      <c r="T54" s="15">
        <f t="shared" si="126"/>
        <v>119057.40000000001</v>
      </c>
      <c r="U54" s="24">
        <f>U56+U57</f>
        <v>-109044.054</v>
      </c>
      <c r="V54" s="15">
        <f t="shared" si="127"/>
        <v>10013.346000000005</v>
      </c>
      <c r="W54" s="15">
        <f t="shared" ref="W54:AR54" si="137">W56+W57</f>
        <v>538326.69999999995</v>
      </c>
      <c r="X54" s="44">
        <f>X56+X57</f>
        <v>59234</v>
      </c>
      <c r="Y54" s="15">
        <f t="shared" si="10"/>
        <v>597560.69999999995</v>
      </c>
      <c r="Z54" s="15">
        <f>Z56+Z57</f>
        <v>0</v>
      </c>
      <c r="AA54" s="15">
        <f t="shared" si="128"/>
        <v>597560.69999999995</v>
      </c>
      <c r="AB54" s="15">
        <f>AB56+AB57</f>
        <v>0</v>
      </c>
      <c r="AC54" s="15">
        <f>AA54+AB54</f>
        <v>597560.69999999995</v>
      </c>
      <c r="AD54" s="15">
        <f>AD56+AD57</f>
        <v>0</v>
      </c>
      <c r="AE54" s="15">
        <f>AC54+AD54</f>
        <v>597560.69999999995</v>
      </c>
      <c r="AF54" s="15">
        <f>AF56+AF57</f>
        <v>0</v>
      </c>
      <c r="AG54" s="15">
        <f>AE54+AF54</f>
        <v>597560.69999999995</v>
      </c>
      <c r="AH54" s="15">
        <f>AH56+AH57</f>
        <v>0</v>
      </c>
      <c r="AI54" s="15">
        <f>AG54+AH54</f>
        <v>597560.69999999995</v>
      </c>
      <c r="AJ54" s="15">
        <f>AJ56+AJ57</f>
        <v>0</v>
      </c>
      <c r="AK54" s="15">
        <f>AI54+AJ54</f>
        <v>597560.69999999995</v>
      </c>
      <c r="AL54" s="15">
        <f>AL56+AL57</f>
        <v>0</v>
      </c>
      <c r="AM54" s="15">
        <f>AK54+AL54</f>
        <v>597560.69999999995</v>
      </c>
      <c r="AN54" s="15">
        <f>AN56+AN57</f>
        <v>0</v>
      </c>
      <c r="AO54" s="15">
        <f>AM54+AN54</f>
        <v>597560.69999999995</v>
      </c>
      <c r="AP54" s="24">
        <f>AP56+AP57</f>
        <v>-596780.67800000007</v>
      </c>
      <c r="AQ54" s="15">
        <f>AO54+AP54</f>
        <v>780.02199999988079</v>
      </c>
      <c r="AR54" s="15">
        <f t="shared" si="137"/>
        <v>0</v>
      </c>
      <c r="AS54" s="16">
        <f>AS56+AS57</f>
        <v>0</v>
      </c>
      <c r="AT54" s="16">
        <f t="shared" si="20"/>
        <v>0</v>
      </c>
      <c r="AU54" s="16">
        <f>AU56+AU57</f>
        <v>0</v>
      </c>
      <c r="AV54" s="16">
        <f t="shared" si="129"/>
        <v>0</v>
      </c>
      <c r="AW54" s="16">
        <f>AW56+AW57</f>
        <v>0</v>
      </c>
      <c r="AX54" s="16">
        <f t="shared" si="130"/>
        <v>0</v>
      </c>
      <c r="AY54" s="16">
        <f>AY56+AY57</f>
        <v>0</v>
      </c>
      <c r="AZ54" s="16">
        <f t="shared" si="131"/>
        <v>0</v>
      </c>
      <c r="BA54" s="16">
        <f>BA56+BA57</f>
        <v>0</v>
      </c>
      <c r="BB54" s="16">
        <f t="shared" si="132"/>
        <v>0</v>
      </c>
      <c r="BC54" s="16">
        <f>BC56+BC57</f>
        <v>0</v>
      </c>
      <c r="BD54" s="16">
        <f t="shared" si="133"/>
        <v>0</v>
      </c>
      <c r="BE54" s="16">
        <f>BE56+BE57</f>
        <v>0</v>
      </c>
      <c r="BF54" s="16">
        <f t="shared" si="134"/>
        <v>0</v>
      </c>
      <c r="BG54" s="16">
        <f>BG56+BG57</f>
        <v>0</v>
      </c>
      <c r="BH54" s="16">
        <f t="shared" si="135"/>
        <v>0</v>
      </c>
      <c r="BI54" s="26">
        <f>BI56+BI57</f>
        <v>0</v>
      </c>
      <c r="BJ54" s="16">
        <f t="shared" si="136"/>
        <v>0</v>
      </c>
      <c r="BL54" s="13"/>
    </row>
    <row r="55" spans="1:64" hidden="1" x14ac:dyDescent="0.3">
      <c r="A55" s="58"/>
      <c r="B55" s="77" t="s">
        <v>5</v>
      </c>
      <c r="C55" s="6"/>
      <c r="D55" s="15"/>
      <c r="E55" s="4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4"/>
      <c r="V55" s="15"/>
      <c r="W55" s="15"/>
      <c r="X55" s="44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24"/>
      <c r="AQ55" s="15"/>
      <c r="AR55" s="15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26"/>
      <c r="BJ55" s="16"/>
      <c r="BL55" s="13">
        <v>0</v>
      </c>
    </row>
    <row r="56" spans="1:64" hidden="1" x14ac:dyDescent="0.3">
      <c r="A56" s="1"/>
      <c r="B56" s="20" t="s">
        <v>6</v>
      </c>
      <c r="C56" s="21"/>
      <c r="D56" s="15">
        <v>22858.799999999999</v>
      </c>
      <c r="E56" s="44"/>
      <c r="F56" s="15">
        <f t="shared" si="1"/>
        <v>22858.799999999999</v>
      </c>
      <c r="G56" s="15"/>
      <c r="H56" s="15">
        <f t="shared" ref="H56:H59" si="138">F56+G56</f>
        <v>22858.799999999999</v>
      </c>
      <c r="I56" s="15"/>
      <c r="J56" s="15">
        <f t="shared" ref="J56:J59" si="139">H56+I56</f>
        <v>22858.799999999999</v>
      </c>
      <c r="K56" s="15"/>
      <c r="L56" s="15">
        <f t="shared" ref="L56:L59" si="140">J56+K56</f>
        <v>22858.799999999999</v>
      </c>
      <c r="M56" s="15"/>
      <c r="N56" s="15">
        <f t="shared" ref="N56:N59" si="141">L56+M56</f>
        <v>22858.799999999999</v>
      </c>
      <c r="O56" s="15"/>
      <c r="P56" s="15">
        <f t="shared" ref="P56:P59" si="142">N56+O56</f>
        <v>22858.799999999999</v>
      </c>
      <c r="Q56" s="15"/>
      <c r="R56" s="15">
        <f t="shared" ref="R56:R59" si="143">P56+Q56</f>
        <v>22858.799999999999</v>
      </c>
      <c r="S56" s="15"/>
      <c r="T56" s="15">
        <f t="shared" ref="T56:T59" si="144">R56+S56</f>
        <v>22858.799999999999</v>
      </c>
      <c r="U56" s="24">
        <v>-12845.454</v>
      </c>
      <c r="V56" s="15">
        <f t="shared" ref="V56:V59" si="145">T56+U56</f>
        <v>10013.346</v>
      </c>
      <c r="W56" s="15">
        <v>104477.2</v>
      </c>
      <c r="X56" s="44">
        <v>59234</v>
      </c>
      <c r="Y56" s="15">
        <f t="shared" si="10"/>
        <v>163711.20000000001</v>
      </c>
      <c r="Z56" s="15"/>
      <c r="AA56" s="15">
        <f t="shared" ref="AA56:AA59" si="146">Y56+Z56</f>
        <v>163711.20000000001</v>
      </c>
      <c r="AB56" s="15"/>
      <c r="AC56" s="15">
        <f>AA56+AB56</f>
        <v>163711.20000000001</v>
      </c>
      <c r="AD56" s="15"/>
      <c r="AE56" s="15">
        <f>AC56+AD56</f>
        <v>163711.20000000001</v>
      </c>
      <c r="AF56" s="15"/>
      <c r="AG56" s="15">
        <f>AE56+AF56</f>
        <v>163711.20000000001</v>
      </c>
      <c r="AH56" s="15"/>
      <c r="AI56" s="15">
        <f>AG56+AH56</f>
        <v>163711.20000000001</v>
      </c>
      <c r="AJ56" s="15"/>
      <c r="AK56" s="15">
        <f>AI56+AJ56</f>
        <v>163711.20000000001</v>
      </c>
      <c r="AL56" s="15"/>
      <c r="AM56" s="15">
        <f>AK56+AL56</f>
        <v>163711.20000000001</v>
      </c>
      <c r="AN56" s="15"/>
      <c r="AO56" s="15">
        <f>AM56+AN56</f>
        <v>163711.20000000001</v>
      </c>
      <c r="AP56" s="24">
        <v>-162931.17800000001</v>
      </c>
      <c r="AQ56" s="15">
        <f>AO56+AP56</f>
        <v>780.02199999999721</v>
      </c>
      <c r="AR56" s="15">
        <v>0</v>
      </c>
      <c r="AS56" s="16"/>
      <c r="AT56" s="16">
        <f t="shared" si="20"/>
        <v>0</v>
      </c>
      <c r="AU56" s="16"/>
      <c r="AV56" s="16">
        <f t="shared" ref="AV56:AV59" si="147">AT56+AU56</f>
        <v>0</v>
      </c>
      <c r="AW56" s="16"/>
      <c r="AX56" s="16">
        <f t="shared" ref="AX56:AX59" si="148">AV56+AW56</f>
        <v>0</v>
      </c>
      <c r="AY56" s="16"/>
      <c r="AZ56" s="16">
        <f t="shared" ref="AZ56:AZ59" si="149">AX56+AY56</f>
        <v>0</v>
      </c>
      <c r="BA56" s="16"/>
      <c r="BB56" s="16">
        <f t="shared" ref="BB56:BB59" si="150">AZ56+BA56</f>
        <v>0</v>
      </c>
      <c r="BC56" s="16"/>
      <c r="BD56" s="16">
        <f t="shared" ref="BD56:BD59" si="151">BB56+BC56</f>
        <v>0</v>
      </c>
      <c r="BE56" s="16"/>
      <c r="BF56" s="16">
        <f t="shared" ref="BF56:BF59" si="152">BD56+BE56</f>
        <v>0</v>
      </c>
      <c r="BG56" s="26"/>
      <c r="BH56" s="16">
        <f t="shared" ref="BH56:BH59" si="153">BF56+BG56</f>
        <v>0</v>
      </c>
      <c r="BI56" s="26"/>
      <c r="BJ56" s="16">
        <f t="shared" ref="BJ56:BJ59" si="154">BH56+BI56</f>
        <v>0</v>
      </c>
      <c r="BK56" s="9" t="s">
        <v>213</v>
      </c>
      <c r="BL56" s="13">
        <v>0</v>
      </c>
    </row>
    <row r="57" spans="1:64" hidden="1" x14ac:dyDescent="0.3">
      <c r="A57" s="58"/>
      <c r="B57" s="76" t="s">
        <v>57</v>
      </c>
      <c r="C57" s="76"/>
      <c r="D57" s="15">
        <v>96198.6</v>
      </c>
      <c r="E57" s="44"/>
      <c r="F57" s="15">
        <f t="shared" si="1"/>
        <v>96198.6</v>
      </c>
      <c r="G57" s="15"/>
      <c r="H57" s="15">
        <f t="shared" si="138"/>
        <v>96198.6</v>
      </c>
      <c r="I57" s="15"/>
      <c r="J57" s="15">
        <f t="shared" si="139"/>
        <v>96198.6</v>
      </c>
      <c r="K57" s="15"/>
      <c r="L57" s="15">
        <f t="shared" si="140"/>
        <v>96198.6</v>
      </c>
      <c r="M57" s="15"/>
      <c r="N57" s="15">
        <f t="shared" si="141"/>
        <v>96198.6</v>
      </c>
      <c r="O57" s="15"/>
      <c r="P57" s="15">
        <f t="shared" si="142"/>
        <v>96198.6</v>
      </c>
      <c r="Q57" s="15"/>
      <c r="R57" s="15">
        <f t="shared" si="143"/>
        <v>96198.6</v>
      </c>
      <c r="S57" s="15"/>
      <c r="T57" s="15">
        <f t="shared" si="144"/>
        <v>96198.6</v>
      </c>
      <c r="U57" s="24">
        <v>-96198.6</v>
      </c>
      <c r="V57" s="15">
        <f t="shared" si="145"/>
        <v>0</v>
      </c>
      <c r="W57" s="15">
        <f>216794.5+217055</f>
        <v>433849.5</v>
      </c>
      <c r="X57" s="44"/>
      <c r="Y57" s="15">
        <f t="shared" si="10"/>
        <v>433849.5</v>
      </c>
      <c r="Z57" s="15"/>
      <c r="AA57" s="15">
        <f t="shared" si="146"/>
        <v>433849.5</v>
      </c>
      <c r="AB57" s="15"/>
      <c r="AC57" s="15">
        <f>AA57+AB57</f>
        <v>433849.5</v>
      </c>
      <c r="AD57" s="15"/>
      <c r="AE57" s="15">
        <f>AC57+AD57</f>
        <v>433849.5</v>
      </c>
      <c r="AF57" s="15"/>
      <c r="AG57" s="15">
        <f>AE57+AF57</f>
        <v>433849.5</v>
      </c>
      <c r="AH57" s="15"/>
      <c r="AI57" s="15">
        <f>AG57+AH57</f>
        <v>433849.5</v>
      </c>
      <c r="AJ57" s="15"/>
      <c r="AK57" s="15">
        <f>AI57+AJ57</f>
        <v>433849.5</v>
      </c>
      <c r="AL57" s="15"/>
      <c r="AM57" s="15">
        <f>AK57+AL57</f>
        <v>433849.5</v>
      </c>
      <c r="AN57" s="15"/>
      <c r="AO57" s="15">
        <f>AM57+AN57</f>
        <v>433849.5</v>
      </c>
      <c r="AP57" s="24">
        <v>-433849.5</v>
      </c>
      <c r="AQ57" s="15">
        <f>AO57+AP57</f>
        <v>0</v>
      </c>
      <c r="AR57" s="15">
        <v>0</v>
      </c>
      <c r="AS57" s="16"/>
      <c r="AT57" s="16">
        <f t="shared" si="20"/>
        <v>0</v>
      </c>
      <c r="AU57" s="16"/>
      <c r="AV57" s="16">
        <f t="shared" si="147"/>
        <v>0</v>
      </c>
      <c r="AW57" s="16"/>
      <c r="AX57" s="16">
        <f t="shared" si="148"/>
        <v>0</v>
      </c>
      <c r="AY57" s="16"/>
      <c r="AZ57" s="16">
        <f t="shared" si="149"/>
        <v>0</v>
      </c>
      <c r="BA57" s="16"/>
      <c r="BB57" s="16">
        <f t="shared" si="150"/>
        <v>0</v>
      </c>
      <c r="BC57" s="16"/>
      <c r="BD57" s="16">
        <f t="shared" si="151"/>
        <v>0</v>
      </c>
      <c r="BE57" s="16"/>
      <c r="BF57" s="16">
        <f t="shared" si="152"/>
        <v>0</v>
      </c>
      <c r="BG57" s="16"/>
      <c r="BH57" s="16">
        <f t="shared" si="153"/>
        <v>0</v>
      </c>
      <c r="BI57" s="26"/>
      <c r="BJ57" s="16">
        <f t="shared" si="154"/>
        <v>0</v>
      </c>
      <c r="BK57" s="9" t="s">
        <v>215</v>
      </c>
      <c r="BL57" s="13">
        <v>0</v>
      </c>
    </row>
    <row r="58" spans="1:64" ht="37.5" hidden="1" customHeight="1" x14ac:dyDescent="0.3">
      <c r="A58" s="58" t="s">
        <v>143</v>
      </c>
      <c r="B58" s="57" t="s">
        <v>56</v>
      </c>
      <c r="C58" s="21" t="s">
        <v>11</v>
      </c>
      <c r="D58" s="15">
        <v>0</v>
      </c>
      <c r="E58" s="44">
        <v>0</v>
      </c>
      <c r="F58" s="15">
        <f t="shared" si="1"/>
        <v>0</v>
      </c>
      <c r="G58" s="15">
        <v>0</v>
      </c>
      <c r="H58" s="15">
        <f t="shared" si="138"/>
        <v>0</v>
      </c>
      <c r="I58" s="15">
        <v>0</v>
      </c>
      <c r="J58" s="15">
        <f t="shared" si="139"/>
        <v>0</v>
      </c>
      <c r="K58" s="15">
        <v>0</v>
      </c>
      <c r="L58" s="15">
        <f t="shared" si="140"/>
        <v>0</v>
      </c>
      <c r="M58" s="15">
        <v>0</v>
      </c>
      <c r="N58" s="15">
        <f t="shared" si="141"/>
        <v>0</v>
      </c>
      <c r="O58" s="15">
        <v>0</v>
      </c>
      <c r="P58" s="15">
        <f t="shared" si="142"/>
        <v>0</v>
      </c>
      <c r="Q58" s="15">
        <v>0</v>
      </c>
      <c r="R58" s="15">
        <f t="shared" si="143"/>
        <v>0</v>
      </c>
      <c r="S58" s="15">
        <v>0</v>
      </c>
      <c r="T58" s="15">
        <f t="shared" si="144"/>
        <v>0</v>
      </c>
      <c r="U58" s="24">
        <v>0</v>
      </c>
      <c r="V58" s="15">
        <f t="shared" si="145"/>
        <v>0</v>
      </c>
      <c r="W58" s="15">
        <v>0</v>
      </c>
      <c r="X58" s="44">
        <v>0</v>
      </c>
      <c r="Y58" s="15">
        <f t="shared" si="10"/>
        <v>0</v>
      </c>
      <c r="Z58" s="15">
        <v>0</v>
      </c>
      <c r="AA58" s="15">
        <f t="shared" si="146"/>
        <v>0</v>
      </c>
      <c r="AB58" s="15">
        <v>0</v>
      </c>
      <c r="AC58" s="15">
        <f>AA58+AB58</f>
        <v>0</v>
      </c>
      <c r="AD58" s="15">
        <v>0</v>
      </c>
      <c r="AE58" s="15">
        <f>AC58+AD58</f>
        <v>0</v>
      </c>
      <c r="AF58" s="15">
        <v>0</v>
      </c>
      <c r="AG58" s="15">
        <f>AE58+AF58</f>
        <v>0</v>
      </c>
      <c r="AH58" s="15">
        <v>0</v>
      </c>
      <c r="AI58" s="15">
        <f>AG58+AH58</f>
        <v>0</v>
      </c>
      <c r="AJ58" s="15">
        <v>0</v>
      </c>
      <c r="AK58" s="15">
        <f>AI58+AJ58</f>
        <v>0</v>
      </c>
      <c r="AL58" s="15">
        <v>0</v>
      </c>
      <c r="AM58" s="15">
        <f>AK58+AL58</f>
        <v>0</v>
      </c>
      <c r="AN58" s="15">
        <v>0</v>
      </c>
      <c r="AO58" s="15">
        <f>AM58+AN58</f>
        <v>0</v>
      </c>
      <c r="AP58" s="24">
        <v>0</v>
      </c>
      <c r="AQ58" s="15">
        <f>AO58+AP58</f>
        <v>0</v>
      </c>
      <c r="AR58" s="15">
        <v>59234</v>
      </c>
      <c r="AS58" s="16">
        <v>-59234</v>
      </c>
      <c r="AT58" s="16">
        <f t="shared" si="20"/>
        <v>0</v>
      </c>
      <c r="AU58" s="16"/>
      <c r="AV58" s="16">
        <f t="shared" si="147"/>
        <v>0</v>
      </c>
      <c r="AW58" s="16"/>
      <c r="AX58" s="16">
        <f t="shared" si="148"/>
        <v>0</v>
      </c>
      <c r="AY58" s="16"/>
      <c r="AZ58" s="16">
        <f t="shared" si="149"/>
        <v>0</v>
      </c>
      <c r="BA58" s="16"/>
      <c r="BB58" s="16">
        <f t="shared" si="150"/>
        <v>0</v>
      </c>
      <c r="BC58" s="16"/>
      <c r="BD58" s="16">
        <f t="shared" si="151"/>
        <v>0</v>
      </c>
      <c r="BE58" s="16"/>
      <c r="BF58" s="16">
        <f t="shared" si="152"/>
        <v>0</v>
      </c>
      <c r="BG58" s="26"/>
      <c r="BH58" s="16">
        <f t="shared" si="153"/>
        <v>0</v>
      </c>
      <c r="BI58" s="26"/>
      <c r="BJ58" s="16">
        <f t="shared" si="154"/>
        <v>0</v>
      </c>
      <c r="BK58" s="9" t="s">
        <v>214</v>
      </c>
      <c r="BL58" s="13">
        <v>0</v>
      </c>
    </row>
    <row r="59" spans="1:64" ht="56.25" x14ac:dyDescent="0.3">
      <c r="A59" s="58" t="s">
        <v>142</v>
      </c>
      <c r="B59" s="79" t="s">
        <v>56</v>
      </c>
      <c r="C59" s="6" t="s">
        <v>126</v>
      </c>
      <c r="D59" s="15">
        <f>D61+D62</f>
        <v>40817</v>
      </c>
      <c r="E59" s="44">
        <f>E61+E62</f>
        <v>0</v>
      </c>
      <c r="F59" s="15">
        <f t="shared" si="1"/>
        <v>40817</v>
      </c>
      <c r="G59" s="15">
        <f>G61+G62</f>
        <v>0</v>
      </c>
      <c r="H59" s="15">
        <f t="shared" si="138"/>
        <v>40817</v>
      </c>
      <c r="I59" s="15">
        <f>I61+I62</f>
        <v>0</v>
      </c>
      <c r="J59" s="15">
        <f t="shared" si="139"/>
        <v>40817</v>
      </c>
      <c r="K59" s="15">
        <f>K61+K62</f>
        <v>0</v>
      </c>
      <c r="L59" s="15">
        <f t="shared" si="140"/>
        <v>40817</v>
      </c>
      <c r="M59" s="15">
        <f>M61+M62</f>
        <v>0</v>
      </c>
      <c r="N59" s="15">
        <f t="shared" si="141"/>
        <v>40817</v>
      </c>
      <c r="O59" s="15">
        <f>O61+O62</f>
        <v>0</v>
      </c>
      <c r="P59" s="15">
        <f t="shared" si="142"/>
        <v>40817</v>
      </c>
      <c r="Q59" s="15">
        <f>Q61+Q62</f>
        <v>0</v>
      </c>
      <c r="R59" s="15">
        <f t="shared" si="143"/>
        <v>40817</v>
      </c>
      <c r="S59" s="15">
        <f>S61+S62</f>
        <v>0</v>
      </c>
      <c r="T59" s="15">
        <f t="shared" si="144"/>
        <v>40817</v>
      </c>
      <c r="U59" s="24">
        <f>U61+U62</f>
        <v>-27715.234</v>
      </c>
      <c r="V59" s="15">
        <f t="shared" si="145"/>
        <v>13101.766</v>
      </c>
      <c r="W59" s="15">
        <f t="shared" ref="W59:AR59" si="155">W61+W62</f>
        <v>81433.5</v>
      </c>
      <c r="X59" s="44">
        <f>X61+X62</f>
        <v>0</v>
      </c>
      <c r="Y59" s="15">
        <f t="shared" si="10"/>
        <v>81433.5</v>
      </c>
      <c r="Z59" s="15">
        <f>Z61+Z62</f>
        <v>0</v>
      </c>
      <c r="AA59" s="15">
        <f t="shared" si="146"/>
        <v>81433.5</v>
      </c>
      <c r="AB59" s="15">
        <f>AB61+AB62</f>
        <v>0</v>
      </c>
      <c r="AC59" s="15">
        <f>AA59+AB59</f>
        <v>81433.5</v>
      </c>
      <c r="AD59" s="15">
        <f>AD61+AD62</f>
        <v>0</v>
      </c>
      <c r="AE59" s="15">
        <f>AC59+AD59</f>
        <v>81433.5</v>
      </c>
      <c r="AF59" s="15">
        <f>AF61+AF62</f>
        <v>0</v>
      </c>
      <c r="AG59" s="15">
        <f>AE59+AF59</f>
        <v>81433.5</v>
      </c>
      <c r="AH59" s="15">
        <f>AH61+AH62</f>
        <v>0</v>
      </c>
      <c r="AI59" s="15">
        <f>AG59+AH59</f>
        <v>81433.5</v>
      </c>
      <c r="AJ59" s="15">
        <f>AJ61+AJ62</f>
        <v>0</v>
      </c>
      <c r="AK59" s="15">
        <f>AI59+AJ59</f>
        <v>81433.5</v>
      </c>
      <c r="AL59" s="15">
        <f>AL61+AL62</f>
        <v>0</v>
      </c>
      <c r="AM59" s="15">
        <f>AK59+AL59</f>
        <v>81433.5</v>
      </c>
      <c r="AN59" s="15">
        <f>AN61+AN62</f>
        <v>0</v>
      </c>
      <c r="AO59" s="15">
        <f>AM59+AN59</f>
        <v>81433.5</v>
      </c>
      <c r="AP59" s="24">
        <f>AP61+AP62</f>
        <v>-65321.284</v>
      </c>
      <c r="AQ59" s="15">
        <f>AO59+AP59</f>
        <v>16112.216</v>
      </c>
      <c r="AR59" s="15">
        <f t="shared" si="155"/>
        <v>625332.6</v>
      </c>
      <c r="AS59" s="16">
        <f>AS61+AS62</f>
        <v>59234</v>
      </c>
      <c r="AT59" s="16">
        <f t="shared" si="20"/>
        <v>684566.6</v>
      </c>
      <c r="AU59" s="16">
        <f>AU61+AU62</f>
        <v>0</v>
      </c>
      <c r="AV59" s="16">
        <f t="shared" si="147"/>
        <v>684566.6</v>
      </c>
      <c r="AW59" s="16">
        <f>AW61+AW62</f>
        <v>0</v>
      </c>
      <c r="AX59" s="16">
        <f t="shared" si="148"/>
        <v>684566.6</v>
      </c>
      <c r="AY59" s="16">
        <f>AY61+AY62</f>
        <v>0</v>
      </c>
      <c r="AZ59" s="16">
        <f t="shared" si="149"/>
        <v>684566.6</v>
      </c>
      <c r="BA59" s="16">
        <f>BA61+BA62</f>
        <v>0</v>
      </c>
      <c r="BB59" s="16">
        <f t="shared" si="150"/>
        <v>684566.6</v>
      </c>
      <c r="BC59" s="16">
        <f>BC61+BC62</f>
        <v>0</v>
      </c>
      <c r="BD59" s="16">
        <f t="shared" si="151"/>
        <v>684566.6</v>
      </c>
      <c r="BE59" s="16">
        <f>BE61+BE62</f>
        <v>0</v>
      </c>
      <c r="BF59" s="16">
        <f t="shared" si="152"/>
        <v>684566.6</v>
      </c>
      <c r="BG59" s="16">
        <f>BG61+BG62</f>
        <v>0</v>
      </c>
      <c r="BH59" s="16">
        <f t="shared" si="153"/>
        <v>684566.6</v>
      </c>
      <c r="BI59" s="26">
        <f>BI61+BI62</f>
        <v>-669943.9439999999</v>
      </c>
      <c r="BJ59" s="16">
        <f t="shared" si="154"/>
        <v>14622.656000000075</v>
      </c>
      <c r="BL59" s="13"/>
    </row>
    <row r="60" spans="1:64" hidden="1" x14ac:dyDescent="0.3">
      <c r="A60" s="58"/>
      <c r="B60" s="77" t="s">
        <v>5</v>
      </c>
      <c r="C60" s="76"/>
      <c r="D60" s="15"/>
      <c r="E60" s="4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4"/>
      <c r="V60" s="15"/>
      <c r="W60" s="15"/>
      <c r="X60" s="44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24"/>
      <c r="AQ60" s="15"/>
      <c r="AR60" s="15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26"/>
      <c r="BH60" s="16"/>
      <c r="BI60" s="26"/>
      <c r="BJ60" s="16"/>
      <c r="BL60" s="13">
        <v>0</v>
      </c>
    </row>
    <row r="61" spans="1:64" hidden="1" x14ac:dyDescent="0.3">
      <c r="A61" s="1"/>
      <c r="B61" s="20" t="s">
        <v>6</v>
      </c>
      <c r="C61" s="21"/>
      <c r="D61" s="15">
        <v>20817</v>
      </c>
      <c r="E61" s="44"/>
      <c r="F61" s="15">
        <f t="shared" si="1"/>
        <v>20817</v>
      </c>
      <c r="G61" s="15"/>
      <c r="H61" s="15">
        <f t="shared" ref="H61:H62" si="156">F61+G61</f>
        <v>20817</v>
      </c>
      <c r="I61" s="15"/>
      <c r="J61" s="15">
        <f t="shared" ref="J61:J62" si="157">H61+I61</f>
        <v>20817</v>
      </c>
      <c r="K61" s="15"/>
      <c r="L61" s="15">
        <f t="shared" ref="L61:L62" si="158">J61+K61</f>
        <v>20817</v>
      </c>
      <c r="M61" s="15"/>
      <c r="N61" s="15">
        <f t="shared" ref="N61:N62" si="159">L61+M61</f>
        <v>20817</v>
      </c>
      <c r="O61" s="15"/>
      <c r="P61" s="15">
        <f t="shared" ref="P61:P62" si="160">N61+O61</f>
        <v>20817</v>
      </c>
      <c r="Q61" s="15"/>
      <c r="R61" s="15">
        <f t="shared" ref="R61:R62" si="161">P61+Q61</f>
        <v>20817</v>
      </c>
      <c r="S61" s="15"/>
      <c r="T61" s="15">
        <f t="shared" ref="T61:T62" si="162">R61+S61</f>
        <v>20817</v>
      </c>
      <c r="U61" s="24">
        <v>-7715.2340000000004</v>
      </c>
      <c r="V61" s="15">
        <f t="shared" ref="V61:V62" si="163">T61+U61</f>
        <v>13101.766</v>
      </c>
      <c r="W61" s="15">
        <v>38961.5</v>
      </c>
      <c r="X61" s="44"/>
      <c r="Y61" s="15">
        <f t="shared" si="10"/>
        <v>38961.5</v>
      </c>
      <c r="Z61" s="15"/>
      <c r="AA61" s="15">
        <f t="shared" ref="AA61:AA64" si="164">Y61+Z61</f>
        <v>38961.5</v>
      </c>
      <c r="AB61" s="15"/>
      <c r="AC61" s="15">
        <f>AA61+AB61</f>
        <v>38961.5</v>
      </c>
      <c r="AD61" s="15"/>
      <c r="AE61" s="15">
        <f>AC61+AD61</f>
        <v>38961.5</v>
      </c>
      <c r="AF61" s="15"/>
      <c r="AG61" s="15">
        <f>AE61+AF61</f>
        <v>38961.5</v>
      </c>
      <c r="AH61" s="15"/>
      <c r="AI61" s="15">
        <f>AG61+AH61</f>
        <v>38961.5</v>
      </c>
      <c r="AJ61" s="15"/>
      <c r="AK61" s="15">
        <f>AI61+AJ61</f>
        <v>38961.5</v>
      </c>
      <c r="AL61" s="15"/>
      <c r="AM61" s="15">
        <f>AK61+AL61</f>
        <v>38961.5</v>
      </c>
      <c r="AN61" s="15"/>
      <c r="AO61" s="15">
        <f>AM61+AN61</f>
        <v>38961.5</v>
      </c>
      <c r="AP61" s="24">
        <v>-22849.284</v>
      </c>
      <c r="AQ61" s="15">
        <f>AO61+AP61</f>
        <v>16112.216</v>
      </c>
      <c r="AR61" s="15">
        <v>248632.5</v>
      </c>
      <c r="AS61" s="16">
        <v>59234</v>
      </c>
      <c r="AT61" s="16">
        <f t="shared" si="20"/>
        <v>307866.5</v>
      </c>
      <c r="AU61" s="16"/>
      <c r="AV61" s="16">
        <f t="shared" ref="AV61:AV64" si="165">AT61+AU61</f>
        <v>307866.5</v>
      </c>
      <c r="AW61" s="16"/>
      <c r="AX61" s="16">
        <f t="shared" ref="AX61:AX64" si="166">AV61+AW61</f>
        <v>307866.5</v>
      </c>
      <c r="AY61" s="16"/>
      <c r="AZ61" s="16">
        <f t="shared" ref="AZ61:AZ64" si="167">AX61+AY61</f>
        <v>307866.5</v>
      </c>
      <c r="BA61" s="16"/>
      <c r="BB61" s="16">
        <f t="shared" ref="BB61:BB64" si="168">AZ61+BA61</f>
        <v>307866.5</v>
      </c>
      <c r="BC61" s="16"/>
      <c r="BD61" s="16">
        <f t="shared" ref="BD61:BD64" si="169">BB61+BC61</f>
        <v>307866.5</v>
      </c>
      <c r="BE61" s="16"/>
      <c r="BF61" s="16">
        <f t="shared" ref="BF61:BF64" si="170">BD61+BE61</f>
        <v>307866.5</v>
      </c>
      <c r="BG61" s="26"/>
      <c r="BH61" s="16">
        <f t="shared" ref="BH61:BH64" si="171">BF61+BG61</f>
        <v>307866.5</v>
      </c>
      <c r="BI61" s="26">
        <v>-293243.84399999998</v>
      </c>
      <c r="BJ61" s="16">
        <f t="shared" ref="BJ61:BJ64" si="172">BH61+BI61</f>
        <v>14622.656000000017</v>
      </c>
      <c r="BK61" s="9" t="s">
        <v>214</v>
      </c>
      <c r="BL61" s="13">
        <v>0</v>
      </c>
    </row>
    <row r="62" spans="1:64" hidden="1" x14ac:dyDescent="0.3">
      <c r="A62" s="58"/>
      <c r="B62" s="77" t="s">
        <v>57</v>
      </c>
      <c r="C62" s="76"/>
      <c r="D62" s="15">
        <v>20000</v>
      </c>
      <c r="E62" s="44"/>
      <c r="F62" s="15">
        <f t="shared" si="1"/>
        <v>20000</v>
      </c>
      <c r="G62" s="15"/>
      <c r="H62" s="15">
        <f t="shared" si="156"/>
        <v>20000</v>
      </c>
      <c r="I62" s="15"/>
      <c r="J62" s="15">
        <f t="shared" si="157"/>
        <v>20000</v>
      </c>
      <c r="K62" s="15"/>
      <c r="L62" s="15">
        <f t="shared" si="158"/>
        <v>20000</v>
      </c>
      <c r="M62" s="15"/>
      <c r="N62" s="15">
        <f t="shared" si="159"/>
        <v>20000</v>
      </c>
      <c r="O62" s="15"/>
      <c r="P62" s="15">
        <f t="shared" si="160"/>
        <v>20000</v>
      </c>
      <c r="Q62" s="15"/>
      <c r="R62" s="15">
        <f t="shared" si="161"/>
        <v>20000</v>
      </c>
      <c r="S62" s="15"/>
      <c r="T62" s="15">
        <f t="shared" si="162"/>
        <v>20000</v>
      </c>
      <c r="U62" s="24">
        <v>-20000</v>
      </c>
      <c r="V62" s="15">
        <f t="shared" si="163"/>
        <v>0</v>
      </c>
      <c r="W62" s="15">
        <v>42472</v>
      </c>
      <c r="X62" s="44"/>
      <c r="Y62" s="15">
        <f t="shared" si="10"/>
        <v>42472</v>
      </c>
      <c r="Z62" s="15"/>
      <c r="AA62" s="15">
        <f t="shared" si="164"/>
        <v>42472</v>
      </c>
      <c r="AB62" s="15"/>
      <c r="AC62" s="15">
        <f>AA62+AB62</f>
        <v>42472</v>
      </c>
      <c r="AD62" s="15"/>
      <c r="AE62" s="15">
        <f>AC62+AD62</f>
        <v>42472</v>
      </c>
      <c r="AF62" s="15"/>
      <c r="AG62" s="15">
        <f>AE62+AF62</f>
        <v>42472</v>
      </c>
      <c r="AH62" s="15"/>
      <c r="AI62" s="15">
        <f>AG62+AH62</f>
        <v>42472</v>
      </c>
      <c r="AJ62" s="15"/>
      <c r="AK62" s="15">
        <f>AI62+AJ62</f>
        <v>42472</v>
      </c>
      <c r="AL62" s="15"/>
      <c r="AM62" s="15">
        <f>AK62+AL62</f>
        <v>42472</v>
      </c>
      <c r="AN62" s="15"/>
      <c r="AO62" s="15">
        <f>AM62+AN62</f>
        <v>42472</v>
      </c>
      <c r="AP62" s="24">
        <v>-42472</v>
      </c>
      <c r="AQ62" s="15">
        <f>AO62+AP62</f>
        <v>0</v>
      </c>
      <c r="AR62" s="15">
        <f>271274.3+105425.8</f>
        <v>376700.1</v>
      </c>
      <c r="AS62" s="16"/>
      <c r="AT62" s="16">
        <f t="shared" si="20"/>
        <v>376700.1</v>
      </c>
      <c r="AU62" s="16"/>
      <c r="AV62" s="16">
        <f t="shared" si="165"/>
        <v>376700.1</v>
      </c>
      <c r="AW62" s="16"/>
      <c r="AX62" s="16">
        <f t="shared" si="166"/>
        <v>376700.1</v>
      </c>
      <c r="AY62" s="16"/>
      <c r="AZ62" s="16">
        <f t="shared" si="167"/>
        <v>376700.1</v>
      </c>
      <c r="BA62" s="16"/>
      <c r="BB62" s="16">
        <f t="shared" si="168"/>
        <v>376700.1</v>
      </c>
      <c r="BC62" s="16"/>
      <c r="BD62" s="16">
        <f t="shared" si="169"/>
        <v>376700.1</v>
      </c>
      <c r="BE62" s="16"/>
      <c r="BF62" s="16">
        <f t="shared" si="170"/>
        <v>376700.1</v>
      </c>
      <c r="BG62" s="26"/>
      <c r="BH62" s="16">
        <f t="shared" si="171"/>
        <v>376700.1</v>
      </c>
      <c r="BI62" s="26">
        <v>-376700.1</v>
      </c>
      <c r="BJ62" s="16">
        <f t="shared" si="172"/>
        <v>0</v>
      </c>
      <c r="BK62" s="9" t="s">
        <v>215</v>
      </c>
      <c r="BL62" s="13">
        <v>0</v>
      </c>
    </row>
    <row r="63" spans="1:64" ht="100.5" customHeight="1" x14ac:dyDescent="0.3">
      <c r="A63" s="58" t="s">
        <v>143</v>
      </c>
      <c r="B63" s="80" t="s">
        <v>243</v>
      </c>
      <c r="C63" s="6" t="s">
        <v>126</v>
      </c>
      <c r="D63" s="15">
        <v>77977.3</v>
      </c>
      <c r="E63" s="44">
        <v>-77977.3</v>
      </c>
      <c r="F63" s="15">
        <f>D63+E63</f>
        <v>0</v>
      </c>
      <c r="G63" s="15">
        <v>8887.8259999999991</v>
      </c>
      <c r="H63" s="15">
        <f>F63+G63</f>
        <v>8887.8259999999991</v>
      </c>
      <c r="I63" s="15"/>
      <c r="J63" s="15">
        <f>H63+I63</f>
        <v>8887.8259999999991</v>
      </c>
      <c r="K63" s="15"/>
      <c r="L63" s="15">
        <f>J63+K63</f>
        <v>8887.8259999999991</v>
      </c>
      <c r="M63" s="15"/>
      <c r="N63" s="15">
        <f>L63+M63</f>
        <v>8887.8259999999991</v>
      </c>
      <c r="O63" s="15"/>
      <c r="P63" s="15">
        <f>N63+O63</f>
        <v>8887.8259999999991</v>
      </c>
      <c r="Q63" s="15"/>
      <c r="R63" s="15">
        <f>P63+Q63</f>
        <v>8887.8259999999991</v>
      </c>
      <c r="S63" s="15"/>
      <c r="T63" s="15">
        <f>R63+S63</f>
        <v>8887.8259999999991</v>
      </c>
      <c r="U63" s="24"/>
      <c r="V63" s="15">
        <f>T63+U63</f>
        <v>8887.8259999999991</v>
      </c>
      <c r="W63" s="15">
        <v>150000</v>
      </c>
      <c r="X63" s="44">
        <v>-150000</v>
      </c>
      <c r="Y63" s="15">
        <f t="shared" si="10"/>
        <v>0</v>
      </c>
      <c r="Z63" s="15"/>
      <c r="AA63" s="15">
        <f t="shared" si="164"/>
        <v>0</v>
      </c>
      <c r="AB63" s="15"/>
      <c r="AC63" s="15">
        <f>AA63+AB63</f>
        <v>0</v>
      </c>
      <c r="AD63" s="15"/>
      <c r="AE63" s="15">
        <f>AC63+AD63</f>
        <v>0</v>
      </c>
      <c r="AF63" s="15"/>
      <c r="AG63" s="15">
        <f>AE63+AF63</f>
        <v>0</v>
      </c>
      <c r="AH63" s="15"/>
      <c r="AI63" s="15">
        <f>AG63+AH63</f>
        <v>0</v>
      </c>
      <c r="AJ63" s="15"/>
      <c r="AK63" s="15">
        <f>AI63+AJ63</f>
        <v>0</v>
      </c>
      <c r="AL63" s="15"/>
      <c r="AM63" s="15">
        <f>AK63+AL63</f>
        <v>0</v>
      </c>
      <c r="AN63" s="15"/>
      <c r="AO63" s="15">
        <f>AM63+AN63</f>
        <v>0</v>
      </c>
      <c r="AP63" s="24"/>
      <c r="AQ63" s="15">
        <f>AO63+AP63</f>
        <v>0</v>
      </c>
      <c r="AR63" s="15">
        <v>0</v>
      </c>
      <c r="AS63" s="16"/>
      <c r="AT63" s="16">
        <f t="shared" si="20"/>
        <v>0</v>
      </c>
      <c r="AU63" s="16"/>
      <c r="AV63" s="16">
        <f t="shared" si="165"/>
        <v>0</v>
      </c>
      <c r="AW63" s="16"/>
      <c r="AX63" s="16">
        <f t="shared" si="166"/>
        <v>0</v>
      </c>
      <c r="AY63" s="16"/>
      <c r="AZ63" s="16">
        <f t="shared" si="167"/>
        <v>0</v>
      </c>
      <c r="BA63" s="16"/>
      <c r="BB63" s="16">
        <f t="shared" si="168"/>
        <v>0</v>
      </c>
      <c r="BC63" s="16"/>
      <c r="BD63" s="16">
        <f t="shared" si="169"/>
        <v>0</v>
      </c>
      <c r="BE63" s="16"/>
      <c r="BF63" s="16">
        <f t="shared" si="170"/>
        <v>0</v>
      </c>
      <c r="BG63" s="16"/>
      <c r="BH63" s="16">
        <f t="shared" si="171"/>
        <v>0</v>
      </c>
      <c r="BI63" s="26"/>
      <c r="BJ63" s="16">
        <f t="shared" si="172"/>
        <v>0</v>
      </c>
      <c r="BK63" s="9" t="s">
        <v>87</v>
      </c>
      <c r="BL63" s="13"/>
    </row>
    <row r="64" spans="1:64" ht="37.5" x14ac:dyDescent="0.3">
      <c r="A64" s="58" t="s">
        <v>144</v>
      </c>
      <c r="B64" s="80" t="s">
        <v>345</v>
      </c>
      <c r="C64" s="79" t="s">
        <v>11</v>
      </c>
      <c r="D64" s="15">
        <f>D66+D67</f>
        <v>24104.7</v>
      </c>
      <c r="E64" s="44">
        <f>E66+E67</f>
        <v>0</v>
      </c>
      <c r="F64" s="15">
        <f t="shared" si="1"/>
        <v>24104.7</v>
      </c>
      <c r="G64" s="15">
        <f>G66+G67</f>
        <v>0</v>
      </c>
      <c r="H64" s="15">
        <f t="shared" ref="H64" si="173">F64+G64</f>
        <v>24104.7</v>
      </c>
      <c r="I64" s="15">
        <f>I66+I67</f>
        <v>0</v>
      </c>
      <c r="J64" s="15">
        <f t="shared" ref="J64" si="174">H64+I64</f>
        <v>24104.7</v>
      </c>
      <c r="K64" s="15">
        <f>K66+K67</f>
        <v>0</v>
      </c>
      <c r="L64" s="15">
        <f t="shared" ref="L64" si="175">J64+K64</f>
        <v>24104.7</v>
      </c>
      <c r="M64" s="15">
        <f>M66+M67</f>
        <v>0</v>
      </c>
      <c r="N64" s="15">
        <f t="shared" ref="N64" si="176">L64+M64</f>
        <v>24104.7</v>
      </c>
      <c r="O64" s="15">
        <f>O66+O67</f>
        <v>0</v>
      </c>
      <c r="P64" s="15">
        <f t="shared" ref="P64" si="177">N64+O64</f>
        <v>24104.7</v>
      </c>
      <c r="Q64" s="15">
        <f>Q66+Q67</f>
        <v>0</v>
      </c>
      <c r="R64" s="15">
        <f t="shared" ref="R64" si="178">P64+Q64</f>
        <v>24104.7</v>
      </c>
      <c r="S64" s="15">
        <f>S66+S67</f>
        <v>0</v>
      </c>
      <c r="T64" s="15">
        <f t="shared" ref="T64" si="179">R64+S64</f>
        <v>24104.7</v>
      </c>
      <c r="U64" s="24">
        <f>U66+U67</f>
        <v>249.81800000000001</v>
      </c>
      <c r="V64" s="15">
        <f t="shared" ref="V64" si="180">T64+U64</f>
        <v>24354.518</v>
      </c>
      <c r="W64" s="15">
        <f t="shared" ref="W64:AR64" si="181">W66+W67</f>
        <v>0</v>
      </c>
      <c r="X64" s="44">
        <f>X66+X67</f>
        <v>0</v>
      </c>
      <c r="Y64" s="15">
        <f t="shared" si="10"/>
        <v>0</v>
      </c>
      <c r="Z64" s="15">
        <f>Z66+Z67</f>
        <v>0</v>
      </c>
      <c r="AA64" s="15">
        <f t="shared" si="164"/>
        <v>0</v>
      </c>
      <c r="AB64" s="15">
        <f>AB66+AB67</f>
        <v>0</v>
      </c>
      <c r="AC64" s="15">
        <f>AA64+AB64</f>
        <v>0</v>
      </c>
      <c r="AD64" s="15">
        <f>AD66+AD67</f>
        <v>0</v>
      </c>
      <c r="AE64" s="15">
        <f>AC64+AD64</f>
        <v>0</v>
      </c>
      <c r="AF64" s="15">
        <f>AF66+AF67</f>
        <v>0</v>
      </c>
      <c r="AG64" s="15">
        <f>AE64+AF64</f>
        <v>0</v>
      </c>
      <c r="AH64" s="15">
        <f>AH66+AH67</f>
        <v>0</v>
      </c>
      <c r="AI64" s="15">
        <f>AG64+AH64</f>
        <v>0</v>
      </c>
      <c r="AJ64" s="15">
        <f>AJ66+AJ67</f>
        <v>0</v>
      </c>
      <c r="AK64" s="15">
        <f>AI64+AJ64</f>
        <v>0</v>
      </c>
      <c r="AL64" s="15">
        <f>AL66+AL67</f>
        <v>0</v>
      </c>
      <c r="AM64" s="15">
        <f>AK64+AL64</f>
        <v>0</v>
      </c>
      <c r="AN64" s="15">
        <f>AN66+AN67</f>
        <v>0</v>
      </c>
      <c r="AO64" s="15">
        <f>AM64+AN64</f>
        <v>0</v>
      </c>
      <c r="AP64" s="24">
        <f>AP66+AP67</f>
        <v>0</v>
      </c>
      <c r="AQ64" s="15">
        <f>AO64+AP64</f>
        <v>0</v>
      </c>
      <c r="AR64" s="15">
        <f t="shared" si="181"/>
        <v>0</v>
      </c>
      <c r="AS64" s="16">
        <f>AS66+AS67</f>
        <v>0</v>
      </c>
      <c r="AT64" s="16">
        <f t="shared" si="20"/>
        <v>0</v>
      </c>
      <c r="AU64" s="16">
        <f>AU66+AU67</f>
        <v>0</v>
      </c>
      <c r="AV64" s="16">
        <f t="shared" si="165"/>
        <v>0</v>
      </c>
      <c r="AW64" s="16">
        <f>AW66+AW67</f>
        <v>0</v>
      </c>
      <c r="AX64" s="16">
        <f t="shared" si="166"/>
        <v>0</v>
      </c>
      <c r="AY64" s="16">
        <f>AY66+AY67</f>
        <v>0</v>
      </c>
      <c r="AZ64" s="16">
        <f t="shared" si="167"/>
        <v>0</v>
      </c>
      <c r="BA64" s="16">
        <f>BA66+BA67</f>
        <v>0</v>
      </c>
      <c r="BB64" s="16">
        <f t="shared" si="168"/>
        <v>0</v>
      </c>
      <c r="BC64" s="16">
        <f>BC66+BC67</f>
        <v>0</v>
      </c>
      <c r="BD64" s="16">
        <f t="shared" si="169"/>
        <v>0</v>
      </c>
      <c r="BE64" s="16">
        <f>BE66+BE67</f>
        <v>0</v>
      </c>
      <c r="BF64" s="16">
        <f t="shared" si="170"/>
        <v>0</v>
      </c>
      <c r="BG64" s="16">
        <f>BG66+BG67</f>
        <v>0</v>
      </c>
      <c r="BH64" s="16">
        <f t="shared" si="171"/>
        <v>0</v>
      </c>
      <c r="BI64" s="26">
        <f>BI66+BI67</f>
        <v>0</v>
      </c>
      <c r="BJ64" s="16">
        <f t="shared" si="172"/>
        <v>0</v>
      </c>
      <c r="BL64" s="13"/>
    </row>
    <row r="65" spans="1:64" x14ac:dyDescent="0.3">
      <c r="A65" s="58"/>
      <c r="B65" s="80" t="s">
        <v>5</v>
      </c>
      <c r="C65" s="79"/>
      <c r="D65" s="15"/>
      <c r="E65" s="4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4"/>
      <c r="V65" s="15"/>
      <c r="W65" s="15"/>
      <c r="X65" s="44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24"/>
      <c r="AQ65" s="15"/>
      <c r="AR65" s="15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26"/>
      <c r="BJ65" s="16"/>
      <c r="BL65" s="13"/>
    </row>
    <row r="66" spans="1:64" hidden="1" x14ac:dyDescent="0.3">
      <c r="A66" s="1"/>
      <c r="B66" s="20" t="s">
        <v>6</v>
      </c>
      <c r="C66" s="6"/>
      <c r="D66" s="15">
        <v>6604.7</v>
      </c>
      <c r="E66" s="44"/>
      <c r="F66" s="15">
        <f t="shared" si="1"/>
        <v>6604.7</v>
      </c>
      <c r="G66" s="15"/>
      <c r="H66" s="15">
        <f t="shared" ref="H66:H68" si="182">F66+G66</f>
        <v>6604.7</v>
      </c>
      <c r="I66" s="15"/>
      <c r="J66" s="15">
        <f t="shared" ref="J66:J68" si="183">H66+I66</f>
        <v>6604.7</v>
      </c>
      <c r="K66" s="15"/>
      <c r="L66" s="15">
        <f t="shared" ref="L66:L68" si="184">J66+K66</f>
        <v>6604.7</v>
      </c>
      <c r="M66" s="15"/>
      <c r="N66" s="15">
        <f t="shared" ref="N66:N68" si="185">L66+M66</f>
        <v>6604.7</v>
      </c>
      <c r="O66" s="15"/>
      <c r="P66" s="15">
        <f t="shared" ref="P66:P68" si="186">N66+O66</f>
        <v>6604.7</v>
      </c>
      <c r="Q66" s="15"/>
      <c r="R66" s="15">
        <f t="shared" ref="R66:R68" si="187">P66+Q66</f>
        <v>6604.7</v>
      </c>
      <c r="S66" s="15"/>
      <c r="T66" s="15">
        <f t="shared" ref="T66:T68" si="188">R66+S66</f>
        <v>6604.7</v>
      </c>
      <c r="U66" s="24">
        <v>249.81800000000001</v>
      </c>
      <c r="V66" s="15">
        <f t="shared" ref="V66:V68" si="189">T66+U66</f>
        <v>6854.518</v>
      </c>
      <c r="W66" s="15">
        <v>0</v>
      </c>
      <c r="X66" s="44"/>
      <c r="Y66" s="15">
        <f t="shared" si="10"/>
        <v>0</v>
      </c>
      <c r="Z66" s="15"/>
      <c r="AA66" s="15">
        <f t="shared" ref="AA66:AA68" si="190">Y66+Z66</f>
        <v>0</v>
      </c>
      <c r="AB66" s="15"/>
      <c r="AC66" s="15">
        <f>AA66+AB66</f>
        <v>0</v>
      </c>
      <c r="AD66" s="15"/>
      <c r="AE66" s="15">
        <f>AC66+AD66</f>
        <v>0</v>
      </c>
      <c r="AF66" s="15"/>
      <c r="AG66" s="15">
        <f>AE66+AF66</f>
        <v>0</v>
      </c>
      <c r="AH66" s="15"/>
      <c r="AI66" s="15">
        <f>AG66+AH66</f>
        <v>0</v>
      </c>
      <c r="AJ66" s="15"/>
      <c r="AK66" s="15">
        <f>AI66+AJ66</f>
        <v>0</v>
      </c>
      <c r="AL66" s="15"/>
      <c r="AM66" s="15">
        <f>AK66+AL66</f>
        <v>0</v>
      </c>
      <c r="AN66" s="15"/>
      <c r="AO66" s="15">
        <f>AM66+AN66</f>
        <v>0</v>
      </c>
      <c r="AP66" s="24"/>
      <c r="AQ66" s="15">
        <f>AO66+AP66</f>
        <v>0</v>
      </c>
      <c r="AR66" s="15">
        <v>0</v>
      </c>
      <c r="AS66" s="16"/>
      <c r="AT66" s="16">
        <f t="shared" si="20"/>
        <v>0</v>
      </c>
      <c r="AU66" s="16"/>
      <c r="AV66" s="16">
        <f t="shared" ref="AV66:AV68" si="191">AT66+AU66</f>
        <v>0</v>
      </c>
      <c r="AW66" s="16"/>
      <c r="AX66" s="16">
        <f t="shared" ref="AX66:AX68" si="192">AV66+AW66</f>
        <v>0</v>
      </c>
      <c r="AY66" s="16"/>
      <c r="AZ66" s="16">
        <f t="shared" ref="AZ66:AZ68" si="193">AX66+AY66</f>
        <v>0</v>
      </c>
      <c r="BA66" s="16"/>
      <c r="BB66" s="16">
        <f t="shared" ref="BB66:BB68" si="194">AZ66+BA66</f>
        <v>0</v>
      </c>
      <c r="BC66" s="16"/>
      <c r="BD66" s="16">
        <f t="shared" ref="BD66:BD68" si="195">BB66+BC66</f>
        <v>0</v>
      </c>
      <c r="BE66" s="16"/>
      <c r="BF66" s="16">
        <f t="shared" ref="BF66:BF68" si="196">BD66+BE66</f>
        <v>0</v>
      </c>
      <c r="BG66" s="26"/>
      <c r="BH66" s="16">
        <f t="shared" ref="BH66:BH68" si="197">BF66+BG66</f>
        <v>0</v>
      </c>
      <c r="BI66" s="26"/>
      <c r="BJ66" s="16">
        <f t="shared" ref="BJ66:BJ68" si="198">BH66+BI66</f>
        <v>0</v>
      </c>
      <c r="BK66" s="9" t="s">
        <v>88</v>
      </c>
      <c r="BL66" s="13">
        <v>0</v>
      </c>
    </row>
    <row r="67" spans="1:64" x14ac:dyDescent="0.3">
      <c r="A67" s="58"/>
      <c r="B67" s="80" t="s">
        <v>12</v>
      </c>
      <c r="C67" s="6"/>
      <c r="D67" s="15">
        <v>17500</v>
      </c>
      <c r="E67" s="44"/>
      <c r="F67" s="15">
        <f t="shared" si="1"/>
        <v>17500</v>
      </c>
      <c r="G67" s="15"/>
      <c r="H67" s="15">
        <f t="shared" si="182"/>
        <v>17500</v>
      </c>
      <c r="I67" s="15"/>
      <c r="J67" s="15">
        <f t="shared" si="183"/>
        <v>17500</v>
      </c>
      <c r="K67" s="15"/>
      <c r="L67" s="15">
        <f t="shared" si="184"/>
        <v>17500</v>
      </c>
      <c r="M67" s="15"/>
      <c r="N67" s="15">
        <f t="shared" si="185"/>
        <v>17500</v>
      </c>
      <c r="O67" s="15"/>
      <c r="P67" s="15">
        <f t="shared" si="186"/>
        <v>17500</v>
      </c>
      <c r="Q67" s="15"/>
      <c r="R67" s="15">
        <f t="shared" si="187"/>
        <v>17500</v>
      </c>
      <c r="S67" s="15"/>
      <c r="T67" s="15">
        <f t="shared" si="188"/>
        <v>17500</v>
      </c>
      <c r="U67" s="24"/>
      <c r="V67" s="15">
        <f t="shared" si="189"/>
        <v>17500</v>
      </c>
      <c r="W67" s="15">
        <v>0</v>
      </c>
      <c r="X67" s="44"/>
      <c r="Y67" s="15">
        <f t="shared" si="10"/>
        <v>0</v>
      </c>
      <c r="Z67" s="15"/>
      <c r="AA67" s="15">
        <f t="shared" si="190"/>
        <v>0</v>
      </c>
      <c r="AB67" s="15"/>
      <c r="AC67" s="15">
        <f>AA67+AB67</f>
        <v>0</v>
      </c>
      <c r="AD67" s="15"/>
      <c r="AE67" s="15">
        <f>AC67+AD67</f>
        <v>0</v>
      </c>
      <c r="AF67" s="15"/>
      <c r="AG67" s="15">
        <f>AE67+AF67</f>
        <v>0</v>
      </c>
      <c r="AH67" s="15"/>
      <c r="AI67" s="15">
        <f>AG67+AH67</f>
        <v>0</v>
      </c>
      <c r="AJ67" s="15"/>
      <c r="AK67" s="15">
        <f>AI67+AJ67</f>
        <v>0</v>
      </c>
      <c r="AL67" s="15"/>
      <c r="AM67" s="15">
        <f>AK67+AL67</f>
        <v>0</v>
      </c>
      <c r="AN67" s="15"/>
      <c r="AO67" s="15">
        <f>AM67+AN67</f>
        <v>0</v>
      </c>
      <c r="AP67" s="24"/>
      <c r="AQ67" s="15">
        <f>AO67+AP67</f>
        <v>0</v>
      </c>
      <c r="AR67" s="15">
        <v>0</v>
      </c>
      <c r="AS67" s="16"/>
      <c r="AT67" s="16">
        <f t="shared" si="20"/>
        <v>0</v>
      </c>
      <c r="AU67" s="16"/>
      <c r="AV67" s="16">
        <f t="shared" si="191"/>
        <v>0</v>
      </c>
      <c r="AW67" s="16"/>
      <c r="AX67" s="16">
        <f t="shared" si="192"/>
        <v>0</v>
      </c>
      <c r="AY67" s="16"/>
      <c r="AZ67" s="16">
        <f t="shared" si="193"/>
        <v>0</v>
      </c>
      <c r="BA67" s="16"/>
      <c r="BB67" s="16">
        <f t="shared" si="194"/>
        <v>0</v>
      </c>
      <c r="BC67" s="16"/>
      <c r="BD67" s="16">
        <f t="shared" si="195"/>
        <v>0</v>
      </c>
      <c r="BE67" s="16"/>
      <c r="BF67" s="16">
        <f t="shared" si="196"/>
        <v>0</v>
      </c>
      <c r="BG67" s="16"/>
      <c r="BH67" s="16">
        <f t="shared" si="197"/>
        <v>0</v>
      </c>
      <c r="BI67" s="26"/>
      <c r="BJ67" s="16">
        <f t="shared" si="198"/>
        <v>0</v>
      </c>
      <c r="BK67" s="9" t="s">
        <v>211</v>
      </c>
      <c r="BL67" s="13"/>
    </row>
    <row r="68" spans="1:64" ht="37.5" x14ac:dyDescent="0.3">
      <c r="A68" s="58" t="s">
        <v>145</v>
      </c>
      <c r="B68" s="80" t="s">
        <v>204</v>
      </c>
      <c r="C68" s="79" t="s">
        <v>11</v>
      </c>
      <c r="D68" s="15">
        <f>D70+D71</f>
        <v>16756.400000000001</v>
      </c>
      <c r="E68" s="44">
        <f>E70+E71</f>
        <v>0</v>
      </c>
      <c r="F68" s="15">
        <f t="shared" si="1"/>
        <v>16756.400000000001</v>
      </c>
      <c r="G68" s="15">
        <f>G70+G71</f>
        <v>0</v>
      </c>
      <c r="H68" s="15">
        <f t="shared" si="182"/>
        <v>16756.400000000001</v>
      </c>
      <c r="I68" s="15">
        <f>I70+I71</f>
        <v>0</v>
      </c>
      <c r="J68" s="15">
        <f t="shared" si="183"/>
        <v>16756.400000000001</v>
      </c>
      <c r="K68" s="15">
        <f>K70+K71</f>
        <v>0</v>
      </c>
      <c r="L68" s="15">
        <f t="shared" si="184"/>
        <v>16756.400000000001</v>
      </c>
      <c r="M68" s="15">
        <f>M70+M71</f>
        <v>0</v>
      </c>
      <c r="N68" s="15">
        <f t="shared" si="185"/>
        <v>16756.400000000001</v>
      </c>
      <c r="O68" s="15">
        <f>O70+O71</f>
        <v>0</v>
      </c>
      <c r="P68" s="15">
        <f t="shared" si="186"/>
        <v>16756.400000000001</v>
      </c>
      <c r="Q68" s="15">
        <f>Q70+Q71</f>
        <v>0</v>
      </c>
      <c r="R68" s="15">
        <f t="shared" si="187"/>
        <v>16756.400000000001</v>
      </c>
      <c r="S68" s="15">
        <f>S70+S71</f>
        <v>0</v>
      </c>
      <c r="T68" s="15">
        <f t="shared" si="188"/>
        <v>16756.400000000001</v>
      </c>
      <c r="U68" s="24">
        <f>U70+U71</f>
        <v>1675.64</v>
      </c>
      <c r="V68" s="15">
        <f t="shared" si="189"/>
        <v>18432.04</v>
      </c>
      <c r="W68" s="15">
        <f t="shared" ref="W68:AR68" si="199">W70+W71</f>
        <v>0</v>
      </c>
      <c r="X68" s="44">
        <f>X70+X71</f>
        <v>0</v>
      </c>
      <c r="Y68" s="15">
        <f t="shared" si="10"/>
        <v>0</v>
      </c>
      <c r="Z68" s="15">
        <f>Z70+Z71</f>
        <v>0</v>
      </c>
      <c r="AA68" s="15">
        <f t="shared" si="190"/>
        <v>0</v>
      </c>
      <c r="AB68" s="15">
        <f>AB70+AB71</f>
        <v>0</v>
      </c>
      <c r="AC68" s="15">
        <f>AA68+AB68</f>
        <v>0</v>
      </c>
      <c r="AD68" s="15">
        <f>AD70+AD71</f>
        <v>0</v>
      </c>
      <c r="AE68" s="15">
        <f>AC68+AD68</f>
        <v>0</v>
      </c>
      <c r="AF68" s="15">
        <f>AF70+AF71</f>
        <v>0</v>
      </c>
      <c r="AG68" s="15">
        <f>AE68+AF68</f>
        <v>0</v>
      </c>
      <c r="AH68" s="15">
        <f>AH70+AH71</f>
        <v>0</v>
      </c>
      <c r="AI68" s="15">
        <f>AG68+AH68</f>
        <v>0</v>
      </c>
      <c r="AJ68" s="15">
        <f>AJ70+AJ71</f>
        <v>0</v>
      </c>
      <c r="AK68" s="15">
        <f>AI68+AJ68</f>
        <v>0</v>
      </c>
      <c r="AL68" s="15">
        <f>AL70+AL71</f>
        <v>0</v>
      </c>
      <c r="AM68" s="15">
        <f>AK68+AL68</f>
        <v>0</v>
      </c>
      <c r="AN68" s="15">
        <f>AN70+AN71</f>
        <v>0</v>
      </c>
      <c r="AO68" s="15">
        <f>AM68+AN68</f>
        <v>0</v>
      </c>
      <c r="AP68" s="24">
        <f>AP70+AP71</f>
        <v>0</v>
      </c>
      <c r="AQ68" s="15">
        <f>AO68+AP68</f>
        <v>0</v>
      </c>
      <c r="AR68" s="15">
        <f t="shared" si="199"/>
        <v>0</v>
      </c>
      <c r="AS68" s="16">
        <f>AS70+AS71</f>
        <v>0</v>
      </c>
      <c r="AT68" s="16">
        <f t="shared" si="20"/>
        <v>0</v>
      </c>
      <c r="AU68" s="16">
        <f>AU70+AU71</f>
        <v>0</v>
      </c>
      <c r="AV68" s="16">
        <f t="shared" si="191"/>
        <v>0</v>
      </c>
      <c r="AW68" s="16">
        <f>AW70+AW71</f>
        <v>0</v>
      </c>
      <c r="AX68" s="16">
        <f t="shared" si="192"/>
        <v>0</v>
      </c>
      <c r="AY68" s="16">
        <f>AY70+AY71</f>
        <v>0</v>
      </c>
      <c r="AZ68" s="16">
        <f t="shared" si="193"/>
        <v>0</v>
      </c>
      <c r="BA68" s="16">
        <f>BA70+BA71</f>
        <v>0</v>
      </c>
      <c r="BB68" s="16">
        <f t="shared" si="194"/>
        <v>0</v>
      </c>
      <c r="BC68" s="16">
        <f>BC70+BC71</f>
        <v>0</v>
      </c>
      <c r="BD68" s="16">
        <f t="shared" si="195"/>
        <v>0</v>
      </c>
      <c r="BE68" s="16">
        <f>BE70+BE71</f>
        <v>0</v>
      </c>
      <c r="BF68" s="16">
        <f t="shared" si="196"/>
        <v>0</v>
      </c>
      <c r="BG68" s="16">
        <f>BG70+BG71</f>
        <v>0</v>
      </c>
      <c r="BH68" s="16">
        <f t="shared" si="197"/>
        <v>0</v>
      </c>
      <c r="BI68" s="26">
        <f>BI70+BI71</f>
        <v>0</v>
      </c>
      <c r="BJ68" s="16">
        <f t="shared" si="198"/>
        <v>0</v>
      </c>
      <c r="BL68" s="13"/>
    </row>
    <row r="69" spans="1:64" x14ac:dyDescent="0.3">
      <c r="A69" s="58"/>
      <c r="B69" s="80" t="s">
        <v>5</v>
      </c>
      <c r="C69" s="79"/>
      <c r="D69" s="15"/>
      <c r="E69" s="4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24"/>
      <c r="V69" s="15"/>
      <c r="W69" s="15"/>
      <c r="X69" s="44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24"/>
      <c r="AQ69" s="15"/>
      <c r="AR69" s="15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26"/>
      <c r="BJ69" s="16"/>
      <c r="BL69" s="13"/>
    </row>
    <row r="70" spans="1:64" hidden="1" x14ac:dyDescent="0.3">
      <c r="A70" s="1"/>
      <c r="B70" s="20" t="s">
        <v>6</v>
      </c>
      <c r="C70" s="21"/>
      <c r="D70" s="15">
        <v>5036.3999999999996</v>
      </c>
      <c r="E70" s="44"/>
      <c r="F70" s="15">
        <f t="shared" si="1"/>
        <v>5036.3999999999996</v>
      </c>
      <c r="G70" s="15"/>
      <c r="H70" s="15">
        <f t="shared" ref="H70:H98" si="200">F70+G70</f>
        <v>5036.3999999999996</v>
      </c>
      <c r="I70" s="15"/>
      <c r="J70" s="15">
        <f t="shared" ref="J70:J98" si="201">H70+I70</f>
        <v>5036.3999999999996</v>
      </c>
      <c r="K70" s="15"/>
      <c r="L70" s="15">
        <f t="shared" ref="L70:L98" si="202">J70+K70</f>
        <v>5036.3999999999996</v>
      </c>
      <c r="M70" s="15"/>
      <c r="N70" s="15">
        <f t="shared" ref="N70:N98" si="203">L70+M70</f>
        <v>5036.3999999999996</v>
      </c>
      <c r="O70" s="15"/>
      <c r="P70" s="15">
        <f t="shared" ref="P70:P79" si="204">N70+O70</f>
        <v>5036.3999999999996</v>
      </c>
      <c r="Q70" s="15"/>
      <c r="R70" s="15">
        <f t="shared" ref="R70:R79" si="205">P70+Q70</f>
        <v>5036.3999999999996</v>
      </c>
      <c r="S70" s="15"/>
      <c r="T70" s="15">
        <f t="shared" ref="T70:T79" si="206">R70+S70</f>
        <v>5036.3999999999996</v>
      </c>
      <c r="U70" s="24">
        <v>1675.64</v>
      </c>
      <c r="V70" s="15">
        <f t="shared" ref="V70:V79" si="207">T70+U70</f>
        <v>6712.04</v>
      </c>
      <c r="W70" s="15">
        <v>0</v>
      </c>
      <c r="X70" s="44"/>
      <c r="Y70" s="15">
        <f t="shared" si="10"/>
        <v>0</v>
      </c>
      <c r="Z70" s="15"/>
      <c r="AA70" s="15">
        <f t="shared" ref="AA70:AA98" si="208">Y70+Z70</f>
        <v>0</v>
      </c>
      <c r="AB70" s="15"/>
      <c r="AC70" s="15">
        <f t="shared" ref="AC70:AC98" si="209">AA70+AB70</f>
        <v>0</v>
      </c>
      <c r="AD70" s="15"/>
      <c r="AE70" s="15">
        <f t="shared" ref="AE70:AE98" si="210">AC70+AD70</f>
        <v>0</v>
      </c>
      <c r="AF70" s="15"/>
      <c r="AG70" s="15">
        <f t="shared" ref="AG70:AG98" si="211">AE70+AF70</f>
        <v>0</v>
      </c>
      <c r="AH70" s="15"/>
      <c r="AI70" s="15">
        <f t="shared" ref="AI70:AI98" si="212">AG70+AH70</f>
        <v>0</v>
      </c>
      <c r="AJ70" s="15"/>
      <c r="AK70" s="15">
        <f t="shared" ref="AK70:AK79" si="213">AI70+AJ70</f>
        <v>0</v>
      </c>
      <c r="AL70" s="15"/>
      <c r="AM70" s="15">
        <f t="shared" ref="AM70:AM80" si="214">AK70+AL70</f>
        <v>0</v>
      </c>
      <c r="AN70" s="15"/>
      <c r="AO70" s="15">
        <f t="shared" ref="AO70:AO81" si="215">AM70+AN70</f>
        <v>0</v>
      </c>
      <c r="AP70" s="24"/>
      <c r="AQ70" s="15">
        <f t="shared" ref="AQ70:AQ81" si="216">AO70+AP70</f>
        <v>0</v>
      </c>
      <c r="AR70" s="15">
        <v>0</v>
      </c>
      <c r="AS70" s="16"/>
      <c r="AT70" s="16">
        <f t="shared" si="20"/>
        <v>0</v>
      </c>
      <c r="AU70" s="16"/>
      <c r="AV70" s="16">
        <f t="shared" ref="AV70:AV98" si="217">AT70+AU70</f>
        <v>0</v>
      </c>
      <c r="AW70" s="16"/>
      <c r="AX70" s="16">
        <f t="shared" ref="AX70:AX98" si="218">AV70+AW70</f>
        <v>0</v>
      </c>
      <c r="AY70" s="16"/>
      <c r="AZ70" s="16">
        <f t="shared" ref="AZ70:AZ98" si="219">AX70+AY70</f>
        <v>0</v>
      </c>
      <c r="BA70" s="16"/>
      <c r="BB70" s="16">
        <f t="shared" ref="BB70:BB98" si="220">AZ70+BA70</f>
        <v>0</v>
      </c>
      <c r="BC70" s="16"/>
      <c r="BD70" s="16">
        <f t="shared" ref="BD70:BD79" si="221">BB70+BC70</f>
        <v>0</v>
      </c>
      <c r="BE70" s="16"/>
      <c r="BF70" s="16">
        <f t="shared" ref="BF70:BF80" si="222">BD70+BE70</f>
        <v>0</v>
      </c>
      <c r="BG70" s="26"/>
      <c r="BH70" s="16">
        <f t="shared" ref="BH70:BH81" si="223">BF70+BG70</f>
        <v>0</v>
      </c>
      <c r="BI70" s="26"/>
      <c r="BJ70" s="16">
        <f t="shared" ref="BJ70:BJ81" si="224">BH70+BI70</f>
        <v>0</v>
      </c>
      <c r="BK70" s="9" t="s">
        <v>89</v>
      </c>
      <c r="BL70" s="13">
        <v>0</v>
      </c>
    </row>
    <row r="71" spans="1:64" x14ac:dyDescent="0.3">
      <c r="A71" s="58"/>
      <c r="B71" s="80" t="s">
        <v>12</v>
      </c>
      <c r="C71" s="79"/>
      <c r="D71" s="15">
        <v>11720</v>
      </c>
      <c r="E71" s="44"/>
      <c r="F71" s="15">
        <f t="shared" si="1"/>
        <v>11720</v>
      </c>
      <c r="G71" s="15"/>
      <c r="H71" s="15">
        <f t="shared" si="200"/>
        <v>11720</v>
      </c>
      <c r="I71" s="15"/>
      <c r="J71" s="15">
        <f t="shared" si="201"/>
        <v>11720</v>
      </c>
      <c r="K71" s="15"/>
      <c r="L71" s="15">
        <f t="shared" si="202"/>
        <v>11720</v>
      </c>
      <c r="M71" s="15"/>
      <c r="N71" s="15">
        <f t="shared" si="203"/>
        <v>11720</v>
      </c>
      <c r="O71" s="15"/>
      <c r="P71" s="15">
        <f t="shared" si="204"/>
        <v>11720</v>
      </c>
      <c r="Q71" s="15"/>
      <c r="R71" s="15">
        <f t="shared" si="205"/>
        <v>11720</v>
      </c>
      <c r="S71" s="15"/>
      <c r="T71" s="15">
        <f t="shared" si="206"/>
        <v>11720</v>
      </c>
      <c r="U71" s="24"/>
      <c r="V71" s="15">
        <f t="shared" si="207"/>
        <v>11720</v>
      </c>
      <c r="W71" s="15">
        <v>0</v>
      </c>
      <c r="X71" s="44"/>
      <c r="Y71" s="15">
        <f t="shared" si="10"/>
        <v>0</v>
      </c>
      <c r="Z71" s="15"/>
      <c r="AA71" s="15">
        <f t="shared" si="208"/>
        <v>0</v>
      </c>
      <c r="AB71" s="15"/>
      <c r="AC71" s="15">
        <f t="shared" si="209"/>
        <v>0</v>
      </c>
      <c r="AD71" s="15"/>
      <c r="AE71" s="15">
        <f t="shared" si="210"/>
        <v>0</v>
      </c>
      <c r="AF71" s="15"/>
      <c r="AG71" s="15">
        <f t="shared" si="211"/>
        <v>0</v>
      </c>
      <c r="AH71" s="15"/>
      <c r="AI71" s="15">
        <f t="shared" si="212"/>
        <v>0</v>
      </c>
      <c r="AJ71" s="15"/>
      <c r="AK71" s="15">
        <f t="shared" si="213"/>
        <v>0</v>
      </c>
      <c r="AL71" s="15"/>
      <c r="AM71" s="15">
        <f t="shared" si="214"/>
        <v>0</v>
      </c>
      <c r="AN71" s="15"/>
      <c r="AO71" s="15">
        <f t="shared" si="215"/>
        <v>0</v>
      </c>
      <c r="AP71" s="24"/>
      <c r="AQ71" s="15">
        <f t="shared" si="216"/>
        <v>0</v>
      </c>
      <c r="AR71" s="15">
        <v>0</v>
      </c>
      <c r="AS71" s="16"/>
      <c r="AT71" s="16">
        <f t="shared" si="20"/>
        <v>0</v>
      </c>
      <c r="AU71" s="16"/>
      <c r="AV71" s="16">
        <f t="shared" si="217"/>
        <v>0</v>
      </c>
      <c r="AW71" s="16"/>
      <c r="AX71" s="16">
        <f t="shared" si="218"/>
        <v>0</v>
      </c>
      <c r="AY71" s="16"/>
      <c r="AZ71" s="16">
        <f t="shared" si="219"/>
        <v>0</v>
      </c>
      <c r="BA71" s="16"/>
      <c r="BB71" s="16">
        <f t="shared" si="220"/>
        <v>0</v>
      </c>
      <c r="BC71" s="16"/>
      <c r="BD71" s="16">
        <f t="shared" si="221"/>
        <v>0</v>
      </c>
      <c r="BE71" s="16"/>
      <c r="BF71" s="16">
        <f t="shared" si="222"/>
        <v>0</v>
      </c>
      <c r="BG71" s="16"/>
      <c r="BH71" s="16">
        <f t="shared" si="223"/>
        <v>0</v>
      </c>
      <c r="BI71" s="26"/>
      <c r="BJ71" s="16">
        <f t="shared" si="224"/>
        <v>0</v>
      </c>
      <c r="BK71" s="9" t="s">
        <v>211</v>
      </c>
      <c r="BL71" s="13"/>
    </row>
    <row r="72" spans="1:64" ht="37.5" x14ac:dyDescent="0.3">
      <c r="A72" s="58" t="s">
        <v>146</v>
      </c>
      <c r="B72" s="80" t="s">
        <v>347</v>
      </c>
      <c r="C72" s="79" t="s">
        <v>11</v>
      </c>
      <c r="D72" s="15">
        <v>0</v>
      </c>
      <c r="E72" s="44">
        <v>0</v>
      </c>
      <c r="F72" s="15">
        <f t="shared" si="1"/>
        <v>0</v>
      </c>
      <c r="G72" s="15">
        <v>0</v>
      </c>
      <c r="H72" s="15">
        <f t="shared" si="200"/>
        <v>0</v>
      </c>
      <c r="I72" s="15">
        <v>0</v>
      </c>
      <c r="J72" s="15">
        <f t="shared" si="201"/>
        <v>0</v>
      </c>
      <c r="K72" s="15">
        <v>0</v>
      </c>
      <c r="L72" s="15">
        <f t="shared" si="202"/>
        <v>0</v>
      </c>
      <c r="M72" s="15">
        <v>0</v>
      </c>
      <c r="N72" s="15">
        <f t="shared" si="203"/>
        <v>0</v>
      </c>
      <c r="O72" s="15">
        <v>0</v>
      </c>
      <c r="P72" s="15">
        <f t="shared" si="204"/>
        <v>0</v>
      </c>
      <c r="Q72" s="15">
        <v>0</v>
      </c>
      <c r="R72" s="15">
        <f t="shared" si="205"/>
        <v>0</v>
      </c>
      <c r="S72" s="15">
        <v>0</v>
      </c>
      <c r="T72" s="15">
        <f t="shared" si="206"/>
        <v>0</v>
      </c>
      <c r="U72" s="24">
        <v>0</v>
      </c>
      <c r="V72" s="15">
        <f t="shared" si="207"/>
        <v>0</v>
      </c>
      <c r="W72" s="15">
        <v>6999.9</v>
      </c>
      <c r="X72" s="44">
        <v>0</v>
      </c>
      <c r="Y72" s="15">
        <f t="shared" si="10"/>
        <v>6999.9</v>
      </c>
      <c r="Z72" s="15">
        <v>0</v>
      </c>
      <c r="AA72" s="15">
        <f t="shared" si="208"/>
        <v>6999.9</v>
      </c>
      <c r="AB72" s="15">
        <v>0</v>
      </c>
      <c r="AC72" s="15">
        <f t="shared" si="209"/>
        <v>6999.9</v>
      </c>
      <c r="AD72" s="15">
        <v>0</v>
      </c>
      <c r="AE72" s="15">
        <f t="shared" si="210"/>
        <v>6999.9</v>
      </c>
      <c r="AF72" s="15">
        <v>0</v>
      </c>
      <c r="AG72" s="15">
        <f t="shared" si="211"/>
        <v>6999.9</v>
      </c>
      <c r="AH72" s="15">
        <v>0</v>
      </c>
      <c r="AI72" s="15">
        <f t="shared" si="212"/>
        <v>6999.9</v>
      </c>
      <c r="AJ72" s="15">
        <v>0</v>
      </c>
      <c r="AK72" s="15">
        <f t="shared" si="213"/>
        <v>6999.9</v>
      </c>
      <c r="AL72" s="15">
        <v>0</v>
      </c>
      <c r="AM72" s="15">
        <f t="shared" si="214"/>
        <v>6999.9</v>
      </c>
      <c r="AN72" s="15">
        <v>0</v>
      </c>
      <c r="AO72" s="15">
        <f t="shared" si="215"/>
        <v>6999.9</v>
      </c>
      <c r="AP72" s="24">
        <v>0</v>
      </c>
      <c r="AQ72" s="15">
        <f t="shared" si="216"/>
        <v>6999.9</v>
      </c>
      <c r="AR72" s="15">
        <v>0</v>
      </c>
      <c r="AS72" s="16">
        <v>0</v>
      </c>
      <c r="AT72" s="16">
        <f t="shared" si="20"/>
        <v>0</v>
      </c>
      <c r="AU72" s="16">
        <v>0</v>
      </c>
      <c r="AV72" s="16">
        <f t="shared" si="217"/>
        <v>0</v>
      </c>
      <c r="AW72" s="16">
        <v>0</v>
      </c>
      <c r="AX72" s="16">
        <f t="shared" si="218"/>
        <v>0</v>
      </c>
      <c r="AY72" s="16">
        <v>0</v>
      </c>
      <c r="AZ72" s="16">
        <f t="shared" si="219"/>
        <v>0</v>
      </c>
      <c r="BA72" s="16">
        <v>0</v>
      </c>
      <c r="BB72" s="16">
        <f t="shared" si="220"/>
        <v>0</v>
      </c>
      <c r="BC72" s="16">
        <v>0</v>
      </c>
      <c r="BD72" s="16">
        <f t="shared" si="221"/>
        <v>0</v>
      </c>
      <c r="BE72" s="16">
        <v>0</v>
      </c>
      <c r="BF72" s="16">
        <f t="shared" si="222"/>
        <v>0</v>
      </c>
      <c r="BG72" s="16">
        <v>0</v>
      </c>
      <c r="BH72" s="16">
        <f t="shared" si="223"/>
        <v>0</v>
      </c>
      <c r="BI72" s="26">
        <v>0</v>
      </c>
      <c r="BJ72" s="16">
        <f t="shared" si="224"/>
        <v>0</v>
      </c>
      <c r="BK72" s="9" t="s">
        <v>90</v>
      </c>
      <c r="BL72" s="13"/>
    </row>
    <row r="73" spans="1:64" ht="37.5" x14ac:dyDescent="0.3">
      <c r="A73" s="58" t="s">
        <v>147</v>
      </c>
      <c r="B73" s="80" t="s">
        <v>348</v>
      </c>
      <c r="C73" s="79" t="s">
        <v>11</v>
      </c>
      <c r="D73" s="15">
        <v>0</v>
      </c>
      <c r="E73" s="44">
        <v>0</v>
      </c>
      <c r="F73" s="15">
        <f t="shared" si="1"/>
        <v>0</v>
      </c>
      <c r="G73" s="15">
        <v>0</v>
      </c>
      <c r="H73" s="15">
        <f t="shared" si="200"/>
        <v>0</v>
      </c>
      <c r="I73" s="15">
        <v>0</v>
      </c>
      <c r="J73" s="15">
        <f t="shared" si="201"/>
        <v>0</v>
      </c>
      <c r="K73" s="15">
        <v>0</v>
      </c>
      <c r="L73" s="15">
        <f t="shared" si="202"/>
        <v>0</v>
      </c>
      <c r="M73" s="15">
        <v>0</v>
      </c>
      <c r="N73" s="15">
        <f t="shared" si="203"/>
        <v>0</v>
      </c>
      <c r="O73" s="15">
        <v>0</v>
      </c>
      <c r="P73" s="15">
        <f t="shared" si="204"/>
        <v>0</v>
      </c>
      <c r="Q73" s="15">
        <v>0</v>
      </c>
      <c r="R73" s="15">
        <f t="shared" si="205"/>
        <v>0</v>
      </c>
      <c r="S73" s="15">
        <v>0</v>
      </c>
      <c r="T73" s="15">
        <f t="shared" si="206"/>
        <v>0</v>
      </c>
      <c r="U73" s="24">
        <v>0</v>
      </c>
      <c r="V73" s="15">
        <f t="shared" si="207"/>
        <v>0</v>
      </c>
      <c r="W73" s="15">
        <v>622.9</v>
      </c>
      <c r="X73" s="44">
        <v>0</v>
      </c>
      <c r="Y73" s="15">
        <f t="shared" si="10"/>
        <v>622.9</v>
      </c>
      <c r="Z73" s="15">
        <v>0</v>
      </c>
      <c r="AA73" s="15">
        <f t="shared" si="208"/>
        <v>622.9</v>
      </c>
      <c r="AB73" s="15">
        <v>0</v>
      </c>
      <c r="AC73" s="15">
        <f t="shared" si="209"/>
        <v>622.9</v>
      </c>
      <c r="AD73" s="15">
        <v>0</v>
      </c>
      <c r="AE73" s="15">
        <f t="shared" si="210"/>
        <v>622.9</v>
      </c>
      <c r="AF73" s="15">
        <v>0</v>
      </c>
      <c r="AG73" s="15">
        <f t="shared" si="211"/>
        <v>622.9</v>
      </c>
      <c r="AH73" s="15">
        <v>0</v>
      </c>
      <c r="AI73" s="15">
        <f t="shared" si="212"/>
        <v>622.9</v>
      </c>
      <c r="AJ73" s="15">
        <v>0</v>
      </c>
      <c r="AK73" s="15">
        <f t="shared" si="213"/>
        <v>622.9</v>
      </c>
      <c r="AL73" s="15">
        <v>0</v>
      </c>
      <c r="AM73" s="15">
        <f t="shared" si="214"/>
        <v>622.9</v>
      </c>
      <c r="AN73" s="15">
        <v>0</v>
      </c>
      <c r="AO73" s="15">
        <f t="shared" si="215"/>
        <v>622.9</v>
      </c>
      <c r="AP73" s="24">
        <v>0</v>
      </c>
      <c r="AQ73" s="15">
        <f t="shared" si="216"/>
        <v>622.9</v>
      </c>
      <c r="AR73" s="15">
        <v>16000</v>
      </c>
      <c r="AS73" s="16">
        <v>0</v>
      </c>
      <c r="AT73" s="16">
        <f t="shared" si="20"/>
        <v>16000</v>
      </c>
      <c r="AU73" s="16">
        <v>0</v>
      </c>
      <c r="AV73" s="16">
        <f t="shared" si="217"/>
        <v>16000</v>
      </c>
      <c r="AW73" s="16">
        <v>0</v>
      </c>
      <c r="AX73" s="16">
        <f t="shared" si="218"/>
        <v>16000</v>
      </c>
      <c r="AY73" s="16">
        <v>0</v>
      </c>
      <c r="AZ73" s="16">
        <f t="shared" si="219"/>
        <v>16000</v>
      </c>
      <c r="BA73" s="16">
        <v>0</v>
      </c>
      <c r="BB73" s="16">
        <f t="shared" si="220"/>
        <v>16000</v>
      </c>
      <c r="BC73" s="16">
        <v>0</v>
      </c>
      <c r="BD73" s="16">
        <f t="shared" si="221"/>
        <v>16000</v>
      </c>
      <c r="BE73" s="16">
        <v>0</v>
      </c>
      <c r="BF73" s="16">
        <f t="shared" si="222"/>
        <v>16000</v>
      </c>
      <c r="BG73" s="16">
        <v>0</v>
      </c>
      <c r="BH73" s="16">
        <f t="shared" si="223"/>
        <v>16000</v>
      </c>
      <c r="BI73" s="26">
        <v>0</v>
      </c>
      <c r="BJ73" s="16">
        <f t="shared" si="224"/>
        <v>16000</v>
      </c>
      <c r="BK73" s="9" t="s">
        <v>91</v>
      </c>
      <c r="BL73" s="13"/>
    </row>
    <row r="74" spans="1:64" ht="37.5" x14ac:dyDescent="0.3">
      <c r="A74" s="58" t="s">
        <v>148</v>
      </c>
      <c r="B74" s="80" t="s">
        <v>349</v>
      </c>
      <c r="C74" s="79" t="s">
        <v>11</v>
      </c>
      <c r="D74" s="15">
        <v>0</v>
      </c>
      <c r="E74" s="44">
        <v>0</v>
      </c>
      <c r="F74" s="15">
        <f t="shared" si="1"/>
        <v>0</v>
      </c>
      <c r="G74" s="15">
        <v>0</v>
      </c>
      <c r="H74" s="15">
        <f t="shared" si="200"/>
        <v>0</v>
      </c>
      <c r="I74" s="15">
        <v>0</v>
      </c>
      <c r="J74" s="15">
        <f t="shared" si="201"/>
        <v>0</v>
      </c>
      <c r="K74" s="15">
        <v>0</v>
      </c>
      <c r="L74" s="15">
        <f t="shared" si="202"/>
        <v>0</v>
      </c>
      <c r="M74" s="15">
        <v>0</v>
      </c>
      <c r="N74" s="15">
        <f t="shared" si="203"/>
        <v>0</v>
      </c>
      <c r="O74" s="15">
        <v>0</v>
      </c>
      <c r="P74" s="15">
        <f t="shared" si="204"/>
        <v>0</v>
      </c>
      <c r="Q74" s="15">
        <v>0</v>
      </c>
      <c r="R74" s="15">
        <f t="shared" si="205"/>
        <v>0</v>
      </c>
      <c r="S74" s="15">
        <v>0</v>
      </c>
      <c r="T74" s="15">
        <f t="shared" si="206"/>
        <v>0</v>
      </c>
      <c r="U74" s="24">
        <v>0</v>
      </c>
      <c r="V74" s="15">
        <f t="shared" si="207"/>
        <v>0</v>
      </c>
      <c r="W74" s="15">
        <v>622.9</v>
      </c>
      <c r="X74" s="44">
        <v>0</v>
      </c>
      <c r="Y74" s="15">
        <f t="shared" si="10"/>
        <v>622.9</v>
      </c>
      <c r="Z74" s="15">
        <v>0</v>
      </c>
      <c r="AA74" s="15">
        <f t="shared" si="208"/>
        <v>622.9</v>
      </c>
      <c r="AB74" s="15">
        <v>0</v>
      </c>
      <c r="AC74" s="15">
        <f t="shared" si="209"/>
        <v>622.9</v>
      </c>
      <c r="AD74" s="15">
        <v>0</v>
      </c>
      <c r="AE74" s="15">
        <f t="shared" si="210"/>
        <v>622.9</v>
      </c>
      <c r="AF74" s="15">
        <v>0</v>
      </c>
      <c r="AG74" s="15">
        <f t="shared" si="211"/>
        <v>622.9</v>
      </c>
      <c r="AH74" s="15">
        <v>0</v>
      </c>
      <c r="AI74" s="15">
        <f t="shared" si="212"/>
        <v>622.9</v>
      </c>
      <c r="AJ74" s="15">
        <v>0</v>
      </c>
      <c r="AK74" s="15">
        <f t="shared" si="213"/>
        <v>622.9</v>
      </c>
      <c r="AL74" s="15">
        <v>0</v>
      </c>
      <c r="AM74" s="15">
        <f t="shared" si="214"/>
        <v>622.9</v>
      </c>
      <c r="AN74" s="15">
        <v>0</v>
      </c>
      <c r="AO74" s="15">
        <f t="shared" si="215"/>
        <v>622.9</v>
      </c>
      <c r="AP74" s="24">
        <v>0</v>
      </c>
      <c r="AQ74" s="15">
        <f t="shared" si="216"/>
        <v>622.9</v>
      </c>
      <c r="AR74" s="15">
        <v>16000</v>
      </c>
      <c r="AS74" s="16">
        <v>0</v>
      </c>
      <c r="AT74" s="16">
        <f t="shared" si="20"/>
        <v>16000</v>
      </c>
      <c r="AU74" s="16">
        <v>0</v>
      </c>
      <c r="AV74" s="16">
        <f t="shared" si="217"/>
        <v>16000</v>
      </c>
      <c r="AW74" s="16">
        <v>0</v>
      </c>
      <c r="AX74" s="16">
        <f t="shared" si="218"/>
        <v>16000</v>
      </c>
      <c r="AY74" s="16">
        <v>0</v>
      </c>
      <c r="AZ74" s="16">
        <f t="shared" si="219"/>
        <v>16000</v>
      </c>
      <c r="BA74" s="16">
        <v>0</v>
      </c>
      <c r="BB74" s="16">
        <f t="shared" si="220"/>
        <v>16000</v>
      </c>
      <c r="BC74" s="16">
        <v>0</v>
      </c>
      <c r="BD74" s="16">
        <f t="shared" si="221"/>
        <v>16000</v>
      </c>
      <c r="BE74" s="16">
        <v>0</v>
      </c>
      <c r="BF74" s="16">
        <f t="shared" si="222"/>
        <v>16000</v>
      </c>
      <c r="BG74" s="16">
        <v>0</v>
      </c>
      <c r="BH74" s="16">
        <f t="shared" si="223"/>
        <v>16000</v>
      </c>
      <c r="BI74" s="26">
        <v>0</v>
      </c>
      <c r="BJ74" s="16">
        <f t="shared" si="224"/>
        <v>16000</v>
      </c>
      <c r="BK74" s="9" t="s">
        <v>92</v>
      </c>
      <c r="BL74" s="13"/>
    </row>
    <row r="75" spans="1:64" ht="37.5" x14ac:dyDescent="0.3">
      <c r="A75" s="58" t="s">
        <v>149</v>
      </c>
      <c r="B75" s="80" t="s">
        <v>350</v>
      </c>
      <c r="C75" s="79" t="s">
        <v>11</v>
      </c>
      <c r="D75" s="15">
        <v>0</v>
      </c>
      <c r="E75" s="44">
        <v>0</v>
      </c>
      <c r="F75" s="15">
        <f t="shared" si="1"/>
        <v>0</v>
      </c>
      <c r="G75" s="15">
        <v>0</v>
      </c>
      <c r="H75" s="15">
        <f t="shared" si="200"/>
        <v>0</v>
      </c>
      <c r="I75" s="15">
        <v>0</v>
      </c>
      <c r="J75" s="15">
        <f t="shared" si="201"/>
        <v>0</v>
      </c>
      <c r="K75" s="15">
        <v>0</v>
      </c>
      <c r="L75" s="15">
        <f t="shared" si="202"/>
        <v>0</v>
      </c>
      <c r="M75" s="15">
        <v>0</v>
      </c>
      <c r="N75" s="15">
        <f t="shared" si="203"/>
        <v>0</v>
      </c>
      <c r="O75" s="15">
        <v>0</v>
      </c>
      <c r="P75" s="15">
        <f t="shared" si="204"/>
        <v>0</v>
      </c>
      <c r="Q75" s="15">
        <v>0</v>
      </c>
      <c r="R75" s="15">
        <f t="shared" si="205"/>
        <v>0</v>
      </c>
      <c r="S75" s="15">
        <v>0</v>
      </c>
      <c r="T75" s="15">
        <f t="shared" si="206"/>
        <v>0</v>
      </c>
      <c r="U75" s="24">
        <v>0</v>
      </c>
      <c r="V75" s="15">
        <f t="shared" si="207"/>
        <v>0</v>
      </c>
      <c r="W75" s="15">
        <v>16622.900000000001</v>
      </c>
      <c r="X75" s="44">
        <v>0</v>
      </c>
      <c r="Y75" s="15">
        <f t="shared" si="10"/>
        <v>16622.900000000001</v>
      </c>
      <c r="Z75" s="15">
        <v>0</v>
      </c>
      <c r="AA75" s="15">
        <f t="shared" si="208"/>
        <v>16622.900000000001</v>
      </c>
      <c r="AB75" s="15">
        <v>0</v>
      </c>
      <c r="AC75" s="15">
        <f t="shared" si="209"/>
        <v>16622.900000000001</v>
      </c>
      <c r="AD75" s="15">
        <v>0</v>
      </c>
      <c r="AE75" s="15">
        <f t="shared" si="210"/>
        <v>16622.900000000001</v>
      </c>
      <c r="AF75" s="15">
        <v>0</v>
      </c>
      <c r="AG75" s="15">
        <f t="shared" si="211"/>
        <v>16622.900000000001</v>
      </c>
      <c r="AH75" s="15">
        <v>0</v>
      </c>
      <c r="AI75" s="15">
        <f t="shared" si="212"/>
        <v>16622.900000000001</v>
      </c>
      <c r="AJ75" s="15">
        <v>0</v>
      </c>
      <c r="AK75" s="15">
        <f t="shared" si="213"/>
        <v>16622.900000000001</v>
      </c>
      <c r="AL75" s="15">
        <v>0</v>
      </c>
      <c r="AM75" s="15">
        <f t="shared" si="214"/>
        <v>16622.900000000001</v>
      </c>
      <c r="AN75" s="15">
        <v>0</v>
      </c>
      <c r="AO75" s="15">
        <f t="shared" si="215"/>
        <v>16622.900000000001</v>
      </c>
      <c r="AP75" s="24">
        <v>0</v>
      </c>
      <c r="AQ75" s="15">
        <f t="shared" si="216"/>
        <v>16622.900000000001</v>
      </c>
      <c r="AR75" s="15">
        <v>0</v>
      </c>
      <c r="AS75" s="16">
        <v>0</v>
      </c>
      <c r="AT75" s="16">
        <f t="shared" si="20"/>
        <v>0</v>
      </c>
      <c r="AU75" s="16">
        <v>0</v>
      </c>
      <c r="AV75" s="16">
        <f t="shared" si="217"/>
        <v>0</v>
      </c>
      <c r="AW75" s="16">
        <v>0</v>
      </c>
      <c r="AX75" s="16">
        <f t="shared" si="218"/>
        <v>0</v>
      </c>
      <c r="AY75" s="16">
        <v>0</v>
      </c>
      <c r="AZ75" s="16">
        <f t="shared" si="219"/>
        <v>0</v>
      </c>
      <c r="BA75" s="16">
        <v>0</v>
      </c>
      <c r="BB75" s="16">
        <f t="shared" si="220"/>
        <v>0</v>
      </c>
      <c r="BC75" s="16">
        <v>0</v>
      </c>
      <c r="BD75" s="16">
        <f t="shared" si="221"/>
        <v>0</v>
      </c>
      <c r="BE75" s="16">
        <v>0</v>
      </c>
      <c r="BF75" s="16">
        <f t="shared" si="222"/>
        <v>0</v>
      </c>
      <c r="BG75" s="16">
        <v>0</v>
      </c>
      <c r="BH75" s="16">
        <f t="shared" si="223"/>
        <v>0</v>
      </c>
      <c r="BI75" s="26">
        <v>0</v>
      </c>
      <c r="BJ75" s="16">
        <f t="shared" si="224"/>
        <v>0</v>
      </c>
      <c r="BK75" s="9" t="s">
        <v>93</v>
      </c>
      <c r="BL75" s="13"/>
    </row>
    <row r="76" spans="1:64" ht="37.5" x14ac:dyDescent="0.3">
      <c r="A76" s="58" t="s">
        <v>150</v>
      </c>
      <c r="B76" s="80" t="s">
        <v>205</v>
      </c>
      <c r="C76" s="79" t="s">
        <v>11</v>
      </c>
      <c r="D76" s="15">
        <v>0</v>
      </c>
      <c r="E76" s="44">
        <v>0</v>
      </c>
      <c r="F76" s="15">
        <f t="shared" si="1"/>
        <v>0</v>
      </c>
      <c r="G76" s="15">
        <v>0</v>
      </c>
      <c r="H76" s="15">
        <f t="shared" si="200"/>
        <v>0</v>
      </c>
      <c r="I76" s="15">
        <v>0</v>
      </c>
      <c r="J76" s="15">
        <f t="shared" si="201"/>
        <v>0</v>
      </c>
      <c r="K76" s="15">
        <v>0</v>
      </c>
      <c r="L76" s="15">
        <f t="shared" si="202"/>
        <v>0</v>
      </c>
      <c r="M76" s="15">
        <v>0</v>
      </c>
      <c r="N76" s="15">
        <f t="shared" si="203"/>
        <v>0</v>
      </c>
      <c r="O76" s="15">
        <v>0</v>
      </c>
      <c r="P76" s="15">
        <f t="shared" si="204"/>
        <v>0</v>
      </c>
      <c r="Q76" s="15">
        <v>0</v>
      </c>
      <c r="R76" s="15">
        <f t="shared" si="205"/>
        <v>0</v>
      </c>
      <c r="S76" s="15">
        <v>0</v>
      </c>
      <c r="T76" s="15">
        <f t="shared" si="206"/>
        <v>0</v>
      </c>
      <c r="U76" s="24">
        <v>0</v>
      </c>
      <c r="V76" s="15">
        <f t="shared" si="207"/>
        <v>0</v>
      </c>
      <c r="W76" s="15">
        <v>16000</v>
      </c>
      <c r="X76" s="44">
        <v>0</v>
      </c>
      <c r="Y76" s="15">
        <f t="shared" si="10"/>
        <v>16000</v>
      </c>
      <c r="Z76" s="15">
        <v>0</v>
      </c>
      <c r="AA76" s="15">
        <f t="shared" si="208"/>
        <v>16000</v>
      </c>
      <c r="AB76" s="15">
        <v>0</v>
      </c>
      <c r="AC76" s="15">
        <f t="shared" si="209"/>
        <v>16000</v>
      </c>
      <c r="AD76" s="15">
        <v>0</v>
      </c>
      <c r="AE76" s="15">
        <f t="shared" si="210"/>
        <v>16000</v>
      </c>
      <c r="AF76" s="15">
        <v>0</v>
      </c>
      <c r="AG76" s="15">
        <f t="shared" si="211"/>
        <v>16000</v>
      </c>
      <c r="AH76" s="15">
        <v>0</v>
      </c>
      <c r="AI76" s="15">
        <f t="shared" si="212"/>
        <v>16000</v>
      </c>
      <c r="AJ76" s="15">
        <v>0</v>
      </c>
      <c r="AK76" s="15">
        <f t="shared" si="213"/>
        <v>16000</v>
      </c>
      <c r="AL76" s="15">
        <v>0</v>
      </c>
      <c r="AM76" s="15">
        <f t="shared" si="214"/>
        <v>16000</v>
      </c>
      <c r="AN76" s="15">
        <v>0</v>
      </c>
      <c r="AO76" s="15">
        <f t="shared" si="215"/>
        <v>16000</v>
      </c>
      <c r="AP76" s="24">
        <v>0</v>
      </c>
      <c r="AQ76" s="15">
        <f t="shared" si="216"/>
        <v>16000</v>
      </c>
      <c r="AR76" s="15">
        <v>0</v>
      </c>
      <c r="AS76" s="16">
        <v>0</v>
      </c>
      <c r="AT76" s="16">
        <f t="shared" si="20"/>
        <v>0</v>
      </c>
      <c r="AU76" s="16">
        <v>0</v>
      </c>
      <c r="AV76" s="16">
        <f t="shared" si="217"/>
        <v>0</v>
      </c>
      <c r="AW76" s="16">
        <v>0</v>
      </c>
      <c r="AX76" s="16">
        <f t="shared" si="218"/>
        <v>0</v>
      </c>
      <c r="AY76" s="16">
        <v>0</v>
      </c>
      <c r="AZ76" s="16">
        <f t="shared" si="219"/>
        <v>0</v>
      </c>
      <c r="BA76" s="16">
        <v>0</v>
      </c>
      <c r="BB76" s="16">
        <f t="shared" si="220"/>
        <v>0</v>
      </c>
      <c r="BC76" s="16">
        <v>0</v>
      </c>
      <c r="BD76" s="16">
        <f t="shared" si="221"/>
        <v>0</v>
      </c>
      <c r="BE76" s="16">
        <v>0</v>
      </c>
      <c r="BF76" s="16">
        <f t="shared" si="222"/>
        <v>0</v>
      </c>
      <c r="BG76" s="16">
        <v>0</v>
      </c>
      <c r="BH76" s="16">
        <f t="shared" si="223"/>
        <v>0</v>
      </c>
      <c r="BI76" s="26">
        <v>0</v>
      </c>
      <c r="BJ76" s="16">
        <f t="shared" si="224"/>
        <v>0</v>
      </c>
      <c r="BK76" s="9" t="s">
        <v>94</v>
      </c>
      <c r="BL76" s="13"/>
    </row>
    <row r="77" spans="1:64" ht="56.25" x14ac:dyDescent="0.3">
      <c r="A77" s="58" t="s">
        <v>151</v>
      </c>
      <c r="B77" s="80" t="s">
        <v>206</v>
      </c>
      <c r="C77" s="6" t="s">
        <v>126</v>
      </c>
      <c r="D77" s="15">
        <v>5373.7</v>
      </c>
      <c r="E77" s="44">
        <v>-214.8</v>
      </c>
      <c r="F77" s="15">
        <f t="shared" si="1"/>
        <v>5158.8999999999996</v>
      </c>
      <c r="G77" s="15"/>
      <c r="H77" s="15">
        <f t="shared" si="200"/>
        <v>5158.8999999999996</v>
      </c>
      <c r="I77" s="15"/>
      <c r="J77" s="15">
        <f t="shared" si="201"/>
        <v>5158.8999999999996</v>
      </c>
      <c r="K77" s="15"/>
      <c r="L77" s="15">
        <f t="shared" si="202"/>
        <v>5158.8999999999996</v>
      </c>
      <c r="M77" s="15"/>
      <c r="N77" s="15">
        <f t="shared" si="203"/>
        <v>5158.8999999999996</v>
      </c>
      <c r="O77" s="15"/>
      <c r="P77" s="15">
        <f t="shared" si="204"/>
        <v>5158.8999999999996</v>
      </c>
      <c r="Q77" s="15">
        <v>-5158.8999999999996</v>
      </c>
      <c r="R77" s="15">
        <f t="shared" si="205"/>
        <v>0</v>
      </c>
      <c r="S77" s="15"/>
      <c r="T77" s="15">
        <f t="shared" si="206"/>
        <v>0</v>
      </c>
      <c r="U77" s="24"/>
      <c r="V77" s="15">
        <f t="shared" si="207"/>
        <v>0</v>
      </c>
      <c r="W77" s="15">
        <v>0</v>
      </c>
      <c r="X77" s="44"/>
      <c r="Y77" s="15">
        <f t="shared" si="10"/>
        <v>0</v>
      </c>
      <c r="Z77" s="15"/>
      <c r="AA77" s="15">
        <f t="shared" si="208"/>
        <v>0</v>
      </c>
      <c r="AB77" s="15"/>
      <c r="AC77" s="15">
        <f t="shared" si="209"/>
        <v>0</v>
      </c>
      <c r="AD77" s="15"/>
      <c r="AE77" s="15">
        <f t="shared" si="210"/>
        <v>0</v>
      </c>
      <c r="AF77" s="15"/>
      <c r="AG77" s="15">
        <f t="shared" si="211"/>
        <v>0</v>
      </c>
      <c r="AH77" s="15"/>
      <c r="AI77" s="15">
        <f t="shared" si="212"/>
        <v>0</v>
      </c>
      <c r="AJ77" s="15"/>
      <c r="AK77" s="15">
        <f t="shared" si="213"/>
        <v>0</v>
      </c>
      <c r="AL77" s="15">
        <v>5158.8999999999996</v>
      </c>
      <c r="AM77" s="15">
        <f t="shared" si="214"/>
        <v>5158.8999999999996</v>
      </c>
      <c r="AN77" s="15"/>
      <c r="AO77" s="15">
        <f t="shared" si="215"/>
        <v>5158.8999999999996</v>
      </c>
      <c r="AP77" s="24"/>
      <c r="AQ77" s="15">
        <f t="shared" si="216"/>
        <v>5158.8999999999996</v>
      </c>
      <c r="AR77" s="15">
        <v>0</v>
      </c>
      <c r="AS77" s="16"/>
      <c r="AT77" s="16">
        <f t="shared" si="20"/>
        <v>0</v>
      </c>
      <c r="AU77" s="16"/>
      <c r="AV77" s="16">
        <f t="shared" si="217"/>
        <v>0</v>
      </c>
      <c r="AW77" s="16"/>
      <c r="AX77" s="16">
        <f t="shared" si="218"/>
        <v>0</v>
      </c>
      <c r="AY77" s="16"/>
      <c r="AZ77" s="16">
        <f t="shared" si="219"/>
        <v>0</v>
      </c>
      <c r="BA77" s="16"/>
      <c r="BB77" s="16">
        <f t="shared" si="220"/>
        <v>0</v>
      </c>
      <c r="BC77" s="16"/>
      <c r="BD77" s="16">
        <f t="shared" si="221"/>
        <v>0</v>
      </c>
      <c r="BE77" s="16"/>
      <c r="BF77" s="16">
        <f t="shared" si="222"/>
        <v>0</v>
      </c>
      <c r="BG77" s="16"/>
      <c r="BH77" s="16">
        <f t="shared" si="223"/>
        <v>0</v>
      </c>
      <c r="BI77" s="26"/>
      <c r="BJ77" s="16">
        <f t="shared" si="224"/>
        <v>0</v>
      </c>
      <c r="BK77" s="9" t="s">
        <v>95</v>
      </c>
      <c r="BL77" s="13"/>
    </row>
    <row r="78" spans="1:64" ht="37.5" x14ac:dyDescent="0.3">
      <c r="A78" s="58" t="s">
        <v>152</v>
      </c>
      <c r="B78" s="80" t="s">
        <v>344</v>
      </c>
      <c r="C78" s="79" t="s">
        <v>11</v>
      </c>
      <c r="D78" s="15">
        <v>0</v>
      </c>
      <c r="E78" s="44">
        <v>0</v>
      </c>
      <c r="F78" s="15">
        <f t="shared" si="1"/>
        <v>0</v>
      </c>
      <c r="G78" s="15">
        <v>0</v>
      </c>
      <c r="H78" s="15">
        <f t="shared" si="200"/>
        <v>0</v>
      </c>
      <c r="I78" s="15">
        <v>0</v>
      </c>
      <c r="J78" s="15">
        <f t="shared" si="201"/>
        <v>0</v>
      </c>
      <c r="K78" s="15">
        <v>0</v>
      </c>
      <c r="L78" s="15">
        <f t="shared" si="202"/>
        <v>0</v>
      </c>
      <c r="M78" s="15">
        <v>0</v>
      </c>
      <c r="N78" s="15">
        <f t="shared" si="203"/>
        <v>0</v>
      </c>
      <c r="O78" s="15">
        <v>0</v>
      </c>
      <c r="P78" s="15">
        <f t="shared" si="204"/>
        <v>0</v>
      </c>
      <c r="Q78" s="15">
        <v>0</v>
      </c>
      <c r="R78" s="15">
        <f t="shared" si="205"/>
        <v>0</v>
      </c>
      <c r="S78" s="15">
        <v>0</v>
      </c>
      <c r="T78" s="15">
        <f t="shared" si="206"/>
        <v>0</v>
      </c>
      <c r="U78" s="24">
        <v>0</v>
      </c>
      <c r="V78" s="15">
        <f t="shared" si="207"/>
        <v>0</v>
      </c>
      <c r="W78" s="15">
        <v>0</v>
      </c>
      <c r="X78" s="44">
        <v>0</v>
      </c>
      <c r="Y78" s="15">
        <f t="shared" si="10"/>
        <v>0</v>
      </c>
      <c r="Z78" s="15">
        <v>0</v>
      </c>
      <c r="AA78" s="15">
        <f t="shared" si="208"/>
        <v>0</v>
      </c>
      <c r="AB78" s="15">
        <v>0</v>
      </c>
      <c r="AC78" s="15">
        <f t="shared" si="209"/>
        <v>0</v>
      </c>
      <c r="AD78" s="15">
        <v>0</v>
      </c>
      <c r="AE78" s="15">
        <f t="shared" si="210"/>
        <v>0</v>
      </c>
      <c r="AF78" s="15">
        <v>0</v>
      </c>
      <c r="AG78" s="15">
        <f t="shared" si="211"/>
        <v>0</v>
      </c>
      <c r="AH78" s="15">
        <v>0</v>
      </c>
      <c r="AI78" s="15">
        <f t="shared" si="212"/>
        <v>0</v>
      </c>
      <c r="AJ78" s="15">
        <v>0</v>
      </c>
      <c r="AK78" s="15">
        <f t="shared" si="213"/>
        <v>0</v>
      </c>
      <c r="AL78" s="15">
        <v>0</v>
      </c>
      <c r="AM78" s="15">
        <f t="shared" si="214"/>
        <v>0</v>
      </c>
      <c r="AN78" s="15">
        <v>0</v>
      </c>
      <c r="AO78" s="15">
        <f t="shared" si="215"/>
        <v>0</v>
      </c>
      <c r="AP78" s="24">
        <v>0</v>
      </c>
      <c r="AQ78" s="15">
        <f t="shared" si="216"/>
        <v>0</v>
      </c>
      <c r="AR78" s="15">
        <v>16622.900000000001</v>
      </c>
      <c r="AS78" s="16">
        <v>0</v>
      </c>
      <c r="AT78" s="16">
        <f t="shared" si="20"/>
        <v>16622.900000000001</v>
      </c>
      <c r="AU78" s="16">
        <v>0</v>
      </c>
      <c r="AV78" s="16">
        <f t="shared" si="217"/>
        <v>16622.900000000001</v>
      </c>
      <c r="AW78" s="16">
        <v>0</v>
      </c>
      <c r="AX78" s="16">
        <f t="shared" si="218"/>
        <v>16622.900000000001</v>
      </c>
      <c r="AY78" s="16">
        <v>0</v>
      </c>
      <c r="AZ78" s="16">
        <f t="shared" si="219"/>
        <v>16622.900000000001</v>
      </c>
      <c r="BA78" s="16">
        <v>0</v>
      </c>
      <c r="BB78" s="16">
        <f t="shared" si="220"/>
        <v>16622.900000000001</v>
      </c>
      <c r="BC78" s="16">
        <v>0</v>
      </c>
      <c r="BD78" s="16">
        <f t="shared" si="221"/>
        <v>16622.900000000001</v>
      </c>
      <c r="BE78" s="16">
        <v>0</v>
      </c>
      <c r="BF78" s="16">
        <f t="shared" si="222"/>
        <v>16622.900000000001</v>
      </c>
      <c r="BG78" s="16">
        <v>0</v>
      </c>
      <c r="BH78" s="16">
        <f t="shared" si="223"/>
        <v>16622.900000000001</v>
      </c>
      <c r="BI78" s="26">
        <v>0</v>
      </c>
      <c r="BJ78" s="16">
        <f t="shared" si="224"/>
        <v>16622.900000000001</v>
      </c>
      <c r="BK78" s="9" t="s">
        <v>96</v>
      </c>
      <c r="BL78" s="13"/>
    </row>
    <row r="79" spans="1:64" ht="37.5" x14ac:dyDescent="0.3">
      <c r="A79" s="58" t="s">
        <v>153</v>
      </c>
      <c r="B79" s="80" t="s">
        <v>74</v>
      </c>
      <c r="C79" s="79" t="s">
        <v>11</v>
      </c>
      <c r="D79" s="15">
        <v>0</v>
      </c>
      <c r="E79" s="44">
        <v>0</v>
      </c>
      <c r="F79" s="15">
        <f t="shared" si="1"/>
        <v>0</v>
      </c>
      <c r="G79" s="15">
        <v>0</v>
      </c>
      <c r="H79" s="15">
        <f t="shared" si="200"/>
        <v>0</v>
      </c>
      <c r="I79" s="15">
        <v>0</v>
      </c>
      <c r="J79" s="15">
        <f t="shared" si="201"/>
        <v>0</v>
      </c>
      <c r="K79" s="15">
        <v>0</v>
      </c>
      <c r="L79" s="15">
        <f t="shared" si="202"/>
        <v>0</v>
      </c>
      <c r="M79" s="15">
        <v>0</v>
      </c>
      <c r="N79" s="15">
        <f t="shared" si="203"/>
        <v>0</v>
      </c>
      <c r="O79" s="15">
        <v>0</v>
      </c>
      <c r="P79" s="15">
        <f t="shared" si="204"/>
        <v>0</v>
      </c>
      <c r="Q79" s="15">
        <v>0</v>
      </c>
      <c r="R79" s="15">
        <f t="shared" si="205"/>
        <v>0</v>
      </c>
      <c r="S79" s="15">
        <v>0</v>
      </c>
      <c r="T79" s="15">
        <f t="shared" si="206"/>
        <v>0</v>
      </c>
      <c r="U79" s="24">
        <v>0</v>
      </c>
      <c r="V79" s="15">
        <f t="shared" si="207"/>
        <v>0</v>
      </c>
      <c r="W79" s="15">
        <v>17616.3</v>
      </c>
      <c r="X79" s="44">
        <v>0</v>
      </c>
      <c r="Y79" s="15">
        <f t="shared" si="10"/>
        <v>17616.3</v>
      </c>
      <c r="Z79" s="15">
        <v>0</v>
      </c>
      <c r="AA79" s="15">
        <f t="shared" si="208"/>
        <v>17616.3</v>
      </c>
      <c r="AB79" s="15">
        <v>0</v>
      </c>
      <c r="AC79" s="15">
        <f t="shared" si="209"/>
        <v>17616.3</v>
      </c>
      <c r="AD79" s="15">
        <v>0</v>
      </c>
      <c r="AE79" s="15">
        <f t="shared" si="210"/>
        <v>17616.3</v>
      </c>
      <c r="AF79" s="15">
        <v>0</v>
      </c>
      <c r="AG79" s="15">
        <f t="shared" si="211"/>
        <v>17616.3</v>
      </c>
      <c r="AH79" s="15">
        <v>0</v>
      </c>
      <c r="AI79" s="15">
        <f t="shared" si="212"/>
        <v>17616.3</v>
      </c>
      <c r="AJ79" s="15">
        <v>0</v>
      </c>
      <c r="AK79" s="15">
        <f t="shared" si="213"/>
        <v>17616.3</v>
      </c>
      <c r="AL79" s="15">
        <v>0</v>
      </c>
      <c r="AM79" s="15">
        <f t="shared" si="214"/>
        <v>17616.3</v>
      </c>
      <c r="AN79" s="15">
        <v>0</v>
      </c>
      <c r="AO79" s="15">
        <f t="shared" si="215"/>
        <v>17616.3</v>
      </c>
      <c r="AP79" s="24">
        <v>0</v>
      </c>
      <c r="AQ79" s="15">
        <f t="shared" si="216"/>
        <v>17616.3</v>
      </c>
      <c r="AR79" s="15">
        <v>0</v>
      </c>
      <c r="AS79" s="16">
        <v>0</v>
      </c>
      <c r="AT79" s="16">
        <f t="shared" si="20"/>
        <v>0</v>
      </c>
      <c r="AU79" s="16">
        <v>0</v>
      </c>
      <c r="AV79" s="16">
        <f t="shared" si="217"/>
        <v>0</v>
      </c>
      <c r="AW79" s="16">
        <v>0</v>
      </c>
      <c r="AX79" s="16">
        <f t="shared" si="218"/>
        <v>0</v>
      </c>
      <c r="AY79" s="16">
        <v>0</v>
      </c>
      <c r="AZ79" s="16">
        <f t="shared" si="219"/>
        <v>0</v>
      </c>
      <c r="BA79" s="16">
        <v>0</v>
      </c>
      <c r="BB79" s="16">
        <f t="shared" si="220"/>
        <v>0</v>
      </c>
      <c r="BC79" s="16">
        <v>0</v>
      </c>
      <c r="BD79" s="16">
        <f t="shared" si="221"/>
        <v>0</v>
      </c>
      <c r="BE79" s="16">
        <v>0</v>
      </c>
      <c r="BF79" s="16">
        <f t="shared" si="222"/>
        <v>0</v>
      </c>
      <c r="BG79" s="16">
        <v>0</v>
      </c>
      <c r="BH79" s="16">
        <f t="shared" si="223"/>
        <v>0</v>
      </c>
      <c r="BI79" s="26">
        <v>0</v>
      </c>
      <c r="BJ79" s="16">
        <f t="shared" si="224"/>
        <v>0</v>
      </c>
      <c r="BK79" s="9" t="s">
        <v>207</v>
      </c>
      <c r="BL79" s="13"/>
    </row>
    <row r="80" spans="1:64" ht="37.5" x14ac:dyDescent="0.3">
      <c r="A80" s="120" t="s">
        <v>154</v>
      </c>
      <c r="B80" s="116" t="s">
        <v>303</v>
      </c>
      <c r="C80" s="6" t="s">
        <v>11</v>
      </c>
      <c r="D80" s="15"/>
      <c r="E80" s="44"/>
      <c r="F80" s="15"/>
      <c r="G80" s="15">
        <f>4064.524</f>
        <v>4064.5239999999999</v>
      </c>
      <c r="H80" s="15">
        <f>F82+G80</f>
        <v>4064.5239999999999</v>
      </c>
      <c r="I80" s="15"/>
      <c r="J80" s="15">
        <f>H80+I80</f>
        <v>4064.5239999999999</v>
      </c>
      <c r="K80" s="15"/>
      <c r="L80" s="15">
        <f>J80+K80</f>
        <v>4064.5239999999999</v>
      </c>
      <c r="M80" s="15"/>
      <c r="N80" s="15">
        <f>L80+M80</f>
        <v>4064.5239999999999</v>
      </c>
      <c r="O80" s="15"/>
      <c r="P80" s="15">
        <f>N80+O80</f>
        <v>4064.5239999999999</v>
      </c>
      <c r="Q80" s="15"/>
      <c r="R80" s="15">
        <f>P80+Q80</f>
        <v>4064.5239999999999</v>
      </c>
      <c r="S80" s="15"/>
      <c r="T80" s="15">
        <f>R80+S80</f>
        <v>4064.5239999999999</v>
      </c>
      <c r="U80" s="24"/>
      <c r="V80" s="15">
        <f>T80+U80</f>
        <v>4064.5239999999999</v>
      </c>
      <c r="W80" s="15"/>
      <c r="X80" s="44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>
        <f t="shared" si="214"/>
        <v>0</v>
      </c>
      <c r="AN80" s="15"/>
      <c r="AO80" s="15">
        <f t="shared" si="215"/>
        <v>0</v>
      </c>
      <c r="AP80" s="24"/>
      <c r="AQ80" s="15">
        <f t="shared" si="216"/>
        <v>0</v>
      </c>
      <c r="AR80" s="15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>
        <f t="shared" si="222"/>
        <v>0</v>
      </c>
      <c r="BG80" s="16"/>
      <c r="BH80" s="16">
        <f t="shared" si="223"/>
        <v>0</v>
      </c>
      <c r="BI80" s="26"/>
      <c r="BJ80" s="16">
        <f t="shared" si="224"/>
        <v>0</v>
      </c>
      <c r="BL80" s="13"/>
    </row>
    <row r="81" spans="1:64" ht="56.25" x14ac:dyDescent="0.3">
      <c r="A81" s="121"/>
      <c r="B81" s="119"/>
      <c r="C81" s="6" t="s">
        <v>126</v>
      </c>
      <c r="D81" s="15"/>
      <c r="E81" s="44"/>
      <c r="F81" s="15"/>
      <c r="G81" s="15">
        <v>51.057000000000002</v>
      </c>
      <c r="H81" s="15">
        <f t="shared" si="200"/>
        <v>51.057000000000002</v>
      </c>
      <c r="I81" s="15"/>
      <c r="J81" s="15">
        <f t="shared" si="201"/>
        <v>51.057000000000002</v>
      </c>
      <c r="K81" s="15"/>
      <c r="L81" s="15">
        <f t="shared" si="202"/>
        <v>51.057000000000002</v>
      </c>
      <c r="M81" s="15">
        <f>M83+M84+M85</f>
        <v>9351.2630000000008</v>
      </c>
      <c r="N81" s="15">
        <f t="shared" si="203"/>
        <v>9402.3200000000015</v>
      </c>
      <c r="O81" s="15">
        <f>O83+O84+O85</f>
        <v>0</v>
      </c>
      <c r="P81" s="15">
        <f t="shared" ref="P81" si="225">N81+O81</f>
        <v>9402.3200000000015</v>
      </c>
      <c r="Q81" s="15">
        <f>Q83+Q84+Q85</f>
        <v>0</v>
      </c>
      <c r="R81" s="15">
        <f t="shared" ref="R81" si="226">P81+Q81</f>
        <v>9402.3200000000015</v>
      </c>
      <c r="S81" s="15">
        <f>S83+S84+S85</f>
        <v>0</v>
      </c>
      <c r="T81" s="15">
        <f t="shared" ref="T81" si="227">R81+S81</f>
        <v>9402.3200000000015</v>
      </c>
      <c r="U81" s="24">
        <f>U83+U84+U85</f>
        <v>0</v>
      </c>
      <c r="V81" s="15">
        <f t="shared" ref="V81" si="228">T81+U81</f>
        <v>9402.3200000000015</v>
      </c>
      <c r="W81" s="15"/>
      <c r="X81" s="44"/>
      <c r="Y81" s="15"/>
      <c r="Z81" s="15"/>
      <c r="AA81" s="15">
        <f t="shared" si="208"/>
        <v>0</v>
      </c>
      <c r="AB81" s="15"/>
      <c r="AC81" s="15">
        <f t="shared" si="209"/>
        <v>0</v>
      </c>
      <c r="AD81" s="15"/>
      <c r="AE81" s="15">
        <f t="shared" si="210"/>
        <v>0</v>
      </c>
      <c r="AF81" s="15"/>
      <c r="AG81" s="15">
        <f t="shared" si="211"/>
        <v>0</v>
      </c>
      <c r="AH81" s="15"/>
      <c r="AI81" s="15">
        <f t="shared" si="212"/>
        <v>0</v>
      </c>
      <c r="AJ81" s="15"/>
      <c r="AK81" s="15">
        <f t="shared" ref="AK81" si="229">AI81+AJ81</f>
        <v>0</v>
      </c>
      <c r="AL81" s="15"/>
      <c r="AM81" s="15">
        <f t="shared" ref="AM81" si="230">AK81+AL81</f>
        <v>0</v>
      </c>
      <c r="AN81" s="15"/>
      <c r="AO81" s="15">
        <f t="shared" si="215"/>
        <v>0</v>
      </c>
      <c r="AP81" s="24"/>
      <c r="AQ81" s="15">
        <f t="shared" si="216"/>
        <v>0</v>
      </c>
      <c r="AR81" s="15"/>
      <c r="AS81" s="16"/>
      <c r="AT81" s="16"/>
      <c r="AU81" s="16"/>
      <c r="AV81" s="16">
        <f t="shared" si="217"/>
        <v>0</v>
      </c>
      <c r="AW81" s="16"/>
      <c r="AX81" s="16">
        <f t="shared" si="218"/>
        <v>0</v>
      </c>
      <c r="AY81" s="16"/>
      <c r="AZ81" s="16">
        <f t="shared" si="219"/>
        <v>0</v>
      </c>
      <c r="BA81" s="16"/>
      <c r="BB81" s="16">
        <f t="shared" si="220"/>
        <v>0</v>
      </c>
      <c r="BC81" s="16"/>
      <c r="BD81" s="16">
        <f t="shared" ref="BD81" si="231">BB81+BC81</f>
        <v>0</v>
      </c>
      <c r="BE81" s="16"/>
      <c r="BF81" s="16">
        <f t="shared" ref="BF81" si="232">BD81+BE81</f>
        <v>0</v>
      </c>
      <c r="BG81" s="16"/>
      <c r="BH81" s="16">
        <f t="shared" si="223"/>
        <v>0</v>
      </c>
      <c r="BI81" s="26"/>
      <c r="BJ81" s="16">
        <f t="shared" si="224"/>
        <v>0</v>
      </c>
      <c r="BK81" s="9" t="s">
        <v>304</v>
      </c>
      <c r="BL81" s="13"/>
    </row>
    <row r="82" spans="1:64" x14ac:dyDescent="0.3">
      <c r="A82" s="58"/>
      <c r="B82" s="80" t="s">
        <v>5</v>
      </c>
      <c r="C82" s="6"/>
      <c r="D82" s="15"/>
      <c r="E82" s="44"/>
      <c r="F82" s="15"/>
      <c r="G82" s="14"/>
      <c r="H82" s="15"/>
      <c r="I82" s="14"/>
      <c r="J82" s="15"/>
      <c r="K82" s="14"/>
      <c r="L82" s="15"/>
      <c r="M82" s="14"/>
      <c r="N82" s="15"/>
      <c r="O82" s="14"/>
      <c r="P82" s="15"/>
      <c r="Q82" s="14"/>
      <c r="R82" s="15"/>
      <c r="S82" s="14"/>
      <c r="T82" s="15"/>
      <c r="U82" s="71"/>
      <c r="V82" s="15"/>
      <c r="W82" s="15"/>
      <c r="X82" s="44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24"/>
      <c r="AQ82" s="15"/>
      <c r="AR82" s="15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26"/>
      <c r="BJ82" s="16"/>
      <c r="BL82" s="13"/>
    </row>
    <row r="83" spans="1:64" hidden="1" x14ac:dyDescent="0.3">
      <c r="A83" s="58"/>
      <c r="B83" s="69" t="s">
        <v>6</v>
      </c>
      <c r="C83" s="6"/>
      <c r="D83" s="15"/>
      <c r="E83" s="44"/>
      <c r="F83" s="15"/>
      <c r="G83" s="14">
        <v>51.057000000000002</v>
      </c>
      <c r="H83" s="15">
        <f t="shared" si="200"/>
        <v>51.057000000000002</v>
      </c>
      <c r="I83" s="14"/>
      <c r="J83" s="15">
        <f t="shared" si="201"/>
        <v>51.057000000000002</v>
      </c>
      <c r="K83" s="14"/>
      <c r="L83" s="15">
        <f t="shared" si="202"/>
        <v>51.057000000000002</v>
      </c>
      <c r="M83" s="14"/>
      <c r="N83" s="15">
        <f t="shared" si="203"/>
        <v>51.057000000000002</v>
      </c>
      <c r="O83" s="14"/>
      <c r="P83" s="15">
        <f t="shared" ref="P83:P98" si="233">N83+O83</f>
        <v>51.057000000000002</v>
      </c>
      <c r="Q83" s="14"/>
      <c r="R83" s="15">
        <f t="shared" ref="R83:R98" si="234">P83+Q83</f>
        <v>51.057000000000002</v>
      </c>
      <c r="S83" s="14"/>
      <c r="T83" s="15">
        <f t="shared" ref="T83:T98" si="235">R83+S83</f>
        <v>51.057000000000002</v>
      </c>
      <c r="U83" s="71"/>
      <c r="V83" s="15">
        <f t="shared" ref="V83:V98" si="236">T83+U83</f>
        <v>51.057000000000002</v>
      </c>
      <c r="W83" s="15"/>
      <c r="X83" s="44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>
        <f t="shared" si="212"/>
        <v>0</v>
      </c>
      <c r="AJ83" s="15"/>
      <c r="AK83" s="15">
        <f t="shared" ref="AK83:AK98" si="237">AI83+AJ83</f>
        <v>0</v>
      </c>
      <c r="AL83" s="15"/>
      <c r="AM83" s="15">
        <f t="shared" ref="AM83:AM98" si="238">AK83+AL83</f>
        <v>0</v>
      </c>
      <c r="AN83" s="15"/>
      <c r="AO83" s="15">
        <f t="shared" ref="AO83:AO98" si="239">AM83+AN83</f>
        <v>0</v>
      </c>
      <c r="AP83" s="24"/>
      <c r="AQ83" s="15">
        <f t="shared" ref="AQ83:AQ98" si="240">AO83+AP83</f>
        <v>0</v>
      </c>
      <c r="AR83" s="15"/>
      <c r="AS83" s="16"/>
      <c r="AT83" s="16"/>
      <c r="AU83" s="16"/>
      <c r="AV83" s="16"/>
      <c r="AW83" s="16"/>
      <c r="AX83" s="16"/>
      <c r="AY83" s="16"/>
      <c r="AZ83" s="16"/>
      <c r="BA83" s="16"/>
      <c r="BB83" s="16">
        <f t="shared" si="220"/>
        <v>0</v>
      </c>
      <c r="BC83" s="16"/>
      <c r="BD83" s="16">
        <f t="shared" ref="BD83:BD98" si="241">BB83+BC83</f>
        <v>0</v>
      </c>
      <c r="BE83" s="16"/>
      <c r="BF83" s="16">
        <f t="shared" ref="BF83:BF98" si="242">BD83+BE83</f>
        <v>0</v>
      </c>
      <c r="BG83" s="26"/>
      <c r="BH83" s="16">
        <f t="shared" ref="BH83:BH98" si="243">BF83+BG83</f>
        <v>0</v>
      </c>
      <c r="BI83" s="26"/>
      <c r="BJ83" s="16">
        <f t="shared" ref="BJ83:BJ98" si="244">BH83+BI83</f>
        <v>0</v>
      </c>
      <c r="BL83" s="13">
        <v>0</v>
      </c>
    </row>
    <row r="84" spans="1:64" x14ac:dyDescent="0.3">
      <c r="A84" s="58"/>
      <c r="B84" s="80" t="s">
        <v>12</v>
      </c>
      <c r="C84" s="6"/>
      <c r="D84" s="15"/>
      <c r="E84" s="44"/>
      <c r="F84" s="15"/>
      <c r="G84" s="14"/>
      <c r="H84" s="15">
        <f t="shared" si="200"/>
        <v>0</v>
      </c>
      <c r="I84" s="14"/>
      <c r="J84" s="15">
        <f t="shared" si="201"/>
        <v>0</v>
      </c>
      <c r="K84" s="14"/>
      <c r="L84" s="15">
        <f t="shared" si="202"/>
        <v>0</v>
      </c>
      <c r="M84" s="14">
        <v>467.56299999999999</v>
      </c>
      <c r="N84" s="15">
        <f t="shared" si="203"/>
        <v>467.56299999999999</v>
      </c>
      <c r="O84" s="14"/>
      <c r="P84" s="15">
        <f t="shared" si="233"/>
        <v>467.56299999999999</v>
      </c>
      <c r="Q84" s="14"/>
      <c r="R84" s="15">
        <f t="shared" si="234"/>
        <v>467.56299999999999</v>
      </c>
      <c r="S84" s="14"/>
      <c r="T84" s="15">
        <f t="shared" si="235"/>
        <v>467.56299999999999</v>
      </c>
      <c r="U84" s="71"/>
      <c r="V84" s="15">
        <f t="shared" si="236"/>
        <v>467.56299999999999</v>
      </c>
      <c r="W84" s="15"/>
      <c r="X84" s="44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>
        <f t="shared" si="212"/>
        <v>0</v>
      </c>
      <c r="AJ84" s="15"/>
      <c r="AK84" s="15">
        <f t="shared" si="237"/>
        <v>0</v>
      </c>
      <c r="AL84" s="15"/>
      <c r="AM84" s="15">
        <f t="shared" si="238"/>
        <v>0</v>
      </c>
      <c r="AN84" s="15"/>
      <c r="AO84" s="15">
        <f t="shared" si="239"/>
        <v>0</v>
      </c>
      <c r="AP84" s="24"/>
      <c r="AQ84" s="15">
        <f t="shared" si="240"/>
        <v>0</v>
      </c>
      <c r="AR84" s="15"/>
      <c r="AS84" s="16"/>
      <c r="AT84" s="16"/>
      <c r="AU84" s="16"/>
      <c r="AV84" s="16"/>
      <c r="AW84" s="16"/>
      <c r="AX84" s="16"/>
      <c r="AY84" s="16"/>
      <c r="AZ84" s="16"/>
      <c r="BA84" s="16"/>
      <c r="BB84" s="16">
        <f t="shared" si="220"/>
        <v>0</v>
      </c>
      <c r="BC84" s="16"/>
      <c r="BD84" s="16">
        <f t="shared" si="241"/>
        <v>0</v>
      </c>
      <c r="BE84" s="16"/>
      <c r="BF84" s="16">
        <f t="shared" si="242"/>
        <v>0</v>
      </c>
      <c r="BG84" s="16"/>
      <c r="BH84" s="16">
        <f t="shared" si="243"/>
        <v>0</v>
      </c>
      <c r="BI84" s="26"/>
      <c r="BJ84" s="16">
        <f t="shared" si="244"/>
        <v>0</v>
      </c>
      <c r="BK84" s="9" t="s">
        <v>372</v>
      </c>
      <c r="BL84" s="13"/>
    </row>
    <row r="85" spans="1:64" x14ac:dyDescent="0.3">
      <c r="A85" s="58"/>
      <c r="B85" s="80" t="s">
        <v>29</v>
      </c>
      <c r="C85" s="6"/>
      <c r="D85" s="15"/>
      <c r="E85" s="44"/>
      <c r="F85" s="15"/>
      <c r="G85" s="70"/>
      <c r="H85" s="15"/>
      <c r="I85" s="70"/>
      <c r="J85" s="15"/>
      <c r="K85" s="70"/>
      <c r="L85" s="15"/>
      <c r="M85" s="75">
        <v>8883.7000000000007</v>
      </c>
      <c r="N85" s="15">
        <f t="shared" si="203"/>
        <v>8883.7000000000007</v>
      </c>
      <c r="O85" s="75"/>
      <c r="P85" s="15">
        <f t="shared" si="233"/>
        <v>8883.7000000000007</v>
      </c>
      <c r="Q85" s="75"/>
      <c r="R85" s="15">
        <f t="shared" si="234"/>
        <v>8883.7000000000007</v>
      </c>
      <c r="S85" s="75"/>
      <c r="T85" s="15">
        <f t="shared" si="235"/>
        <v>8883.7000000000007</v>
      </c>
      <c r="U85" s="72"/>
      <c r="V85" s="15">
        <f t="shared" si="236"/>
        <v>8883.7000000000007</v>
      </c>
      <c r="W85" s="15"/>
      <c r="X85" s="44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>
        <f t="shared" si="212"/>
        <v>0</v>
      </c>
      <c r="AJ85" s="15"/>
      <c r="AK85" s="15">
        <f t="shared" si="237"/>
        <v>0</v>
      </c>
      <c r="AL85" s="15"/>
      <c r="AM85" s="15">
        <f t="shared" si="238"/>
        <v>0</v>
      </c>
      <c r="AN85" s="15"/>
      <c r="AO85" s="15">
        <f t="shared" si="239"/>
        <v>0</v>
      </c>
      <c r="AP85" s="24"/>
      <c r="AQ85" s="15">
        <f t="shared" si="240"/>
        <v>0</v>
      </c>
      <c r="AR85" s="15"/>
      <c r="AS85" s="16"/>
      <c r="AT85" s="16"/>
      <c r="AU85" s="16"/>
      <c r="AV85" s="16"/>
      <c r="AW85" s="16"/>
      <c r="AX85" s="16"/>
      <c r="AY85" s="16"/>
      <c r="AZ85" s="16"/>
      <c r="BA85" s="16"/>
      <c r="BB85" s="16">
        <f t="shared" si="220"/>
        <v>0</v>
      </c>
      <c r="BC85" s="16"/>
      <c r="BD85" s="16">
        <f t="shared" si="241"/>
        <v>0</v>
      </c>
      <c r="BE85" s="16"/>
      <c r="BF85" s="16">
        <f t="shared" si="242"/>
        <v>0</v>
      </c>
      <c r="BG85" s="16"/>
      <c r="BH85" s="16">
        <f t="shared" si="243"/>
        <v>0</v>
      </c>
      <c r="BI85" s="26"/>
      <c r="BJ85" s="16">
        <f t="shared" si="244"/>
        <v>0</v>
      </c>
      <c r="BK85" s="9" t="s">
        <v>372</v>
      </c>
      <c r="BL85" s="13"/>
    </row>
    <row r="86" spans="1:64" ht="56.25" x14ac:dyDescent="0.3">
      <c r="A86" s="58" t="s">
        <v>155</v>
      </c>
      <c r="B86" s="80" t="s">
        <v>305</v>
      </c>
      <c r="C86" s="6" t="s">
        <v>126</v>
      </c>
      <c r="D86" s="15"/>
      <c r="E86" s="44"/>
      <c r="F86" s="15"/>
      <c r="G86" s="15">
        <v>16706.901999999998</v>
      </c>
      <c r="H86" s="15">
        <f t="shared" si="200"/>
        <v>16706.901999999998</v>
      </c>
      <c r="I86" s="15"/>
      <c r="J86" s="15">
        <f t="shared" si="201"/>
        <v>16706.901999999998</v>
      </c>
      <c r="K86" s="15"/>
      <c r="L86" s="15">
        <f t="shared" si="202"/>
        <v>16706.901999999998</v>
      </c>
      <c r="M86" s="15"/>
      <c r="N86" s="15">
        <f t="shared" si="203"/>
        <v>16706.901999999998</v>
      </c>
      <c r="O86" s="15"/>
      <c r="P86" s="15">
        <f t="shared" si="233"/>
        <v>16706.901999999998</v>
      </c>
      <c r="Q86" s="15"/>
      <c r="R86" s="15">
        <f t="shared" si="234"/>
        <v>16706.901999999998</v>
      </c>
      <c r="S86" s="15"/>
      <c r="T86" s="15">
        <f t="shared" si="235"/>
        <v>16706.901999999998</v>
      </c>
      <c r="U86" s="24"/>
      <c r="V86" s="15">
        <f t="shared" si="236"/>
        <v>16706.901999999998</v>
      </c>
      <c r="W86" s="15"/>
      <c r="X86" s="44"/>
      <c r="Y86" s="15"/>
      <c r="Z86" s="15"/>
      <c r="AA86" s="15">
        <f t="shared" si="208"/>
        <v>0</v>
      </c>
      <c r="AB86" s="15"/>
      <c r="AC86" s="15">
        <f t="shared" si="209"/>
        <v>0</v>
      </c>
      <c r="AD86" s="15"/>
      <c r="AE86" s="15">
        <f t="shared" si="210"/>
        <v>0</v>
      </c>
      <c r="AF86" s="15"/>
      <c r="AG86" s="15">
        <f t="shared" si="211"/>
        <v>0</v>
      </c>
      <c r="AH86" s="15"/>
      <c r="AI86" s="15">
        <f t="shared" si="212"/>
        <v>0</v>
      </c>
      <c r="AJ86" s="15"/>
      <c r="AK86" s="15">
        <f t="shared" si="237"/>
        <v>0</v>
      </c>
      <c r="AL86" s="15"/>
      <c r="AM86" s="15">
        <f t="shared" si="238"/>
        <v>0</v>
      </c>
      <c r="AN86" s="15"/>
      <c r="AO86" s="15">
        <f t="shared" si="239"/>
        <v>0</v>
      </c>
      <c r="AP86" s="24"/>
      <c r="AQ86" s="15">
        <f t="shared" si="240"/>
        <v>0</v>
      </c>
      <c r="AR86" s="15"/>
      <c r="AS86" s="16"/>
      <c r="AT86" s="16"/>
      <c r="AU86" s="16"/>
      <c r="AV86" s="16">
        <f t="shared" si="217"/>
        <v>0</v>
      </c>
      <c r="AW86" s="16"/>
      <c r="AX86" s="16">
        <f t="shared" si="218"/>
        <v>0</v>
      </c>
      <c r="AY86" s="16"/>
      <c r="AZ86" s="16">
        <f t="shared" si="219"/>
        <v>0</v>
      </c>
      <c r="BA86" s="16"/>
      <c r="BB86" s="16">
        <f t="shared" si="220"/>
        <v>0</v>
      </c>
      <c r="BC86" s="16"/>
      <c r="BD86" s="16">
        <f t="shared" si="241"/>
        <v>0</v>
      </c>
      <c r="BE86" s="16"/>
      <c r="BF86" s="16">
        <f t="shared" si="242"/>
        <v>0</v>
      </c>
      <c r="BG86" s="16"/>
      <c r="BH86" s="16">
        <f t="shared" si="243"/>
        <v>0</v>
      </c>
      <c r="BI86" s="26"/>
      <c r="BJ86" s="16">
        <f t="shared" si="244"/>
        <v>0</v>
      </c>
      <c r="BK86" s="9" t="s">
        <v>306</v>
      </c>
      <c r="BL86" s="13"/>
    </row>
    <row r="87" spans="1:64" ht="37.5" x14ac:dyDescent="0.3">
      <c r="A87" s="120" t="s">
        <v>156</v>
      </c>
      <c r="B87" s="116" t="s">
        <v>307</v>
      </c>
      <c r="C87" s="6" t="s">
        <v>11</v>
      </c>
      <c r="D87" s="15"/>
      <c r="E87" s="44"/>
      <c r="F87" s="15"/>
      <c r="G87" s="15">
        <f>1799.516</f>
        <v>1799.5160000000001</v>
      </c>
      <c r="H87" s="15">
        <f t="shared" si="200"/>
        <v>1799.5160000000001</v>
      </c>
      <c r="I87" s="15"/>
      <c r="J87" s="15">
        <f t="shared" si="201"/>
        <v>1799.5160000000001</v>
      </c>
      <c r="K87" s="15"/>
      <c r="L87" s="15">
        <f t="shared" si="202"/>
        <v>1799.5160000000001</v>
      </c>
      <c r="M87" s="15"/>
      <c r="N87" s="15">
        <f t="shared" si="203"/>
        <v>1799.5160000000001</v>
      </c>
      <c r="O87" s="15"/>
      <c r="P87" s="15">
        <f t="shared" si="233"/>
        <v>1799.5160000000001</v>
      </c>
      <c r="Q87" s="15"/>
      <c r="R87" s="15">
        <f t="shared" si="234"/>
        <v>1799.5160000000001</v>
      </c>
      <c r="S87" s="15"/>
      <c r="T87" s="15">
        <f t="shared" si="235"/>
        <v>1799.5160000000001</v>
      </c>
      <c r="U87" s="24"/>
      <c r="V87" s="15">
        <f t="shared" si="236"/>
        <v>1799.5160000000001</v>
      </c>
      <c r="W87" s="15"/>
      <c r="X87" s="44"/>
      <c r="Y87" s="15"/>
      <c r="Z87" s="15"/>
      <c r="AA87" s="15">
        <f t="shared" si="208"/>
        <v>0</v>
      </c>
      <c r="AB87" s="15"/>
      <c r="AC87" s="15">
        <f t="shared" si="209"/>
        <v>0</v>
      </c>
      <c r="AD87" s="15"/>
      <c r="AE87" s="15">
        <f t="shared" si="210"/>
        <v>0</v>
      </c>
      <c r="AF87" s="15"/>
      <c r="AG87" s="15">
        <f t="shared" si="211"/>
        <v>0</v>
      </c>
      <c r="AH87" s="15"/>
      <c r="AI87" s="15">
        <f t="shared" si="212"/>
        <v>0</v>
      </c>
      <c r="AJ87" s="15"/>
      <c r="AK87" s="15">
        <f t="shared" si="237"/>
        <v>0</v>
      </c>
      <c r="AL87" s="15"/>
      <c r="AM87" s="15">
        <f t="shared" si="238"/>
        <v>0</v>
      </c>
      <c r="AN87" s="15"/>
      <c r="AO87" s="15">
        <f t="shared" si="239"/>
        <v>0</v>
      </c>
      <c r="AP87" s="24"/>
      <c r="AQ87" s="15">
        <f t="shared" si="240"/>
        <v>0</v>
      </c>
      <c r="AR87" s="15"/>
      <c r="AS87" s="16"/>
      <c r="AT87" s="16"/>
      <c r="AU87" s="16"/>
      <c r="AV87" s="16">
        <f t="shared" si="217"/>
        <v>0</v>
      </c>
      <c r="AW87" s="16"/>
      <c r="AX87" s="16">
        <f t="shared" si="218"/>
        <v>0</v>
      </c>
      <c r="AY87" s="16"/>
      <c r="AZ87" s="16">
        <f t="shared" si="219"/>
        <v>0</v>
      </c>
      <c r="BA87" s="16"/>
      <c r="BB87" s="16">
        <f t="shared" si="220"/>
        <v>0</v>
      </c>
      <c r="BC87" s="16"/>
      <c r="BD87" s="16">
        <f t="shared" si="241"/>
        <v>0</v>
      </c>
      <c r="BE87" s="16"/>
      <c r="BF87" s="16">
        <f t="shared" si="242"/>
        <v>0</v>
      </c>
      <c r="BG87" s="16"/>
      <c r="BH87" s="16">
        <f t="shared" si="243"/>
        <v>0</v>
      </c>
      <c r="BI87" s="26"/>
      <c r="BJ87" s="16">
        <f t="shared" si="244"/>
        <v>0</v>
      </c>
      <c r="BK87" s="9" t="s">
        <v>341</v>
      </c>
      <c r="BL87" s="13"/>
    </row>
    <row r="88" spans="1:64" ht="56.25" x14ac:dyDescent="0.3">
      <c r="A88" s="122"/>
      <c r="B88" s="117"/>
      <c r="C88" s="6" t="s">
        <v>126</v>
      </c>
      <c r="D88" s="15"/>
      <c r="E88" s="44"/>
      <c r="F88" s="15"/>
      <c r="G88" s="15">
        <v>1.2E-2</v>
      </c>
      <c r="H88" s="15">
        <f t="shared" si="200"/>
        <v>1.2E-2</v>
      </c>
      <c r="I88" s="15"/>
      <c r="J88" s="15">
        <f t="shared" si="201"/>
        <v>1.2E-2</v>
      </c>
      <c r="K88" s="15"/>
      <c r="L88" s="15">
        <f t="shared" si="202"/>
        <v>1.2E-2</v>
      </c>
      <c r="M88" s="15"/>
      <c r="N88" s="15">
        <f t="shared" si="203"/>
        <v>1.2E-2</v>
      </c>
      <c r="O88" s="15"/>
      <c r="P88" s="15">
        <f t="shared" si="233"/>
        <v>1.2E-2</v>
      </c>
      <c r="Q88" s="15"/>
      <c r="R88" s="15">
        <f t="shared" si="234"/>
        <v>1.2E-2</v>
      </c>
      <c r="S88" s="15"/>
      <c r="T88" s="15">
        <f t="shared" si="235"/>
        <v>1.2E-2</v>
      </c>
      <c r="U88" s="24"/>
      <c r="V88" s="15">
        <f t="shared" si="236"/>
        <v>1.2E-2</v>
      </c>
      <c r="W88" s="15"/>
      <c r="X88" s="44"/>
      <c r="Y88" s="15"/>
      <c r="Z88" s="15"/>
      <c r="AA88" s="15">
        <f t="shared" si="208"/>
        <v>0</v>
      </c>
      <c r="AB88" s="15"/>
      <c r="AC88" s="15">
        <f t="shared" si="209"/>
        <v>0</v>
      </c>
      <c r="AD88" s="15"/>
      <c r="AE88" s="15">
        <f t="shared" si="210"/>
        <v>0</v>
      </c>
      <c r="AF88" s="15"/>
      <c r="AG88" s="15">
        <f t="shared" si="211"/>
        <v>0</v>
      </c>
      <c r="AH88" s="15"/>
      <c r="AI88" s="15">
        <f t="shared" si="212"/>
        <v>0</v>
      </c>
      <c r="AJ88" s="15"/>
      <c r="AK88" s="15">
        <f t="shared" si="237"/>
        <v>0</v>
      </c>
      <c r="AL88" s="15"/>
      <c r="AM88" s="15">
        <f t="shared" si="238"/>
        <v>0</v>
      </c>
      <c r="AN88" s="15"/>
      <c r="AO88" s="15">
        <f t="shared" si="239"/>
        <v>0</v>
      </c>
      <c r="AP88" s="24"/>
      <c r="AQ88" s="15">
        <f t="shared" si="240"/>
        <v>0</v>
      </c>
      <c r="AR88" s="15"/>
      <c r="AS88" s="16"/>
      <c r="AT88" s="16"/>
      <c r="AU88" s="16"/>
      <c r="AV88" s="16">
        <f t="shared" si="217"/>
        <v>0</v>
      </c>
      <c r="AW88" s="16"/>
      <c r="AX88" s="16">
        <f t="shared" si="218"/>
        <v>0</v>
      </c>
      <c r="AY88" s="16"/>
      <c r="AZ88" s="16">
        <f t="shared" si="219"/>
        <v>0</v>
      </c>
      <c r="BA88" s="16"/>
      <c r="BB88" s="16">
        <f t="shared" si="220"/>
        <v>0</v>
      </c>
      <c r="BC88" s="16"/>
      <c r="BD88" s="16">
        <f t="shared" si="241"/>
        <v>0</v>
      </c>
      <c r="BE88" s="16"/>
      <c r="BF88" s="16">
        <f t="shared" si="242"/>
        <v>0</v>
      </c>
      <c r="BG88" s="16"/>
      <c r="BH88" s="16">
        <f t="shared" si="243"/>
        <v>0</v>
      </c>
      <c r="BI88" s="26"/>
      <c r="BJ88" s="16">
        <f t="shared" si="244"/>
        <v>0</v>
      </c>
      <c r="BK88" s="9" t="s">
        <v>353</v>
      </c>
      <c r="BL88" s="13"/>
    </row>
    <row r="89" spans="1:64" ht="56.25" x14ac:dyDescent="0.3">
      <c r="A89" s="58" t="s">
        <v>157</v>
      </c>
      <c r="B89" s="80" t="s">
        <v>342</v>
      </c>
      <c r="C89" s="6" t="s">
        <v>126</v>
      </c>
      <c r="D89" s="15"/>
      <c r="E89" s="44"/>
      <c r="F89" s="15"/>
      <c r="G89" s="15">
        <v>197.21899999999999</v>
      </c>
      <c r="H89" s="15">
        <f t="shared" si="200"/>
        <v>197.21899999999999</v>
      </c>
      <c r="I89" s="15"/>
      <c r="J89" s="15">
        <f t="shared" si="201"/>
        <v>197.21899999999999</v>
      </c>
      <c r="K89" s="15"/>
      <c r="L89" s="15">
        <f t="shared" si="202"/>
        <v>197.21899999999999</v>
      </c>
      <c r="M89" s="15"/>
      <c r="N89" s="15">
        <f t="shared" si="203"/>
        <v>197.21899999999999</v>
      </c>
      <c r="O89" s="15"/>
      <c r="P89" s="15">
        <f t="shared" si="233"/>
        <v>197.21899999999999</v>
      </c>
      <c r="Q89" s="15"/>
      <c r="R89" s="15">
        <f t="shared" si="234"/>
        <v>197.21899999999999</v>
      </c>
      <c r="S89" s="15"/>
      <c r="T89" s="15">
        <f t="shared" si="235"/>
        <v>197.21899999999999</v>
      </c>
      <c r="U89" s="24"/>
      <c r="V89" s="15">
        <f t="shared" si="236"/>
        <v>197.21899999999999</v>
      </c>
      <c r="W89" s="15"/>
      <c r="X89" s="44"/>
      <c r="Y89" s="15"/>
      <c r="Z89" s="15"/>
      <c r="AA89" s="15">
        <f t="shared" si="208"/>
        <v>0</v>
      </c>
      <c r="AB89" s="15"/>
      <c r="AC89" s="15">
        <f t="shared" si="209"/>
        <v>0</v>
      </c>
      <c r="AD89" s="15"/>
      <c r="AE89" s="15">
        <f t="shared" si="210"/>
        <v>0</v>
      </c>
      <c r="AF89" s="15"/>
      <c r="AG89" s="15">
        <f t="shared" si="211"/>
        <v>0</v>
      </c>
      <c r="AH89" s="15"/>
      <c r="AI89" s="15">
        <f t="shared" si="212"/>
        <v>0</v>
      </c>
      <c r="AJ89" s="15"/>
      <c r="AK89" s="15">
        <f t="shared" si="237"/>
        <v>0</v>
      </c>
      <c r="AL89" s="15"/>
      <c r="AM89" s="15">
        <f t="shared" si="238"/>
        <v>0</v>
      </c>
      <c r="AN89" s="15"/>
      <c r="AO89" s="15">
        <f t="shared" si="239"/>
        <v>0</v>
      </c>
      <c r="AP89" s="24"/>
      <c r="AQ89" s="15">
        <f t="shared" si="240"/>
        <v>0</v>
      </c>
      <c r="AR89" s="15"/>
      <c r="AS89" s="16"/>
      <c r="AT89" s="16"/>
      <c r="AU89" s="16"/>
      <c r="AV89" s="16">
        <f t="shared" si="217"/>
        <v>0</v>
      </c>
      <c r="AW89" s="16"/>
      <c r="AX89" s="16">
        <f t="shared" si="218"/>
        <v>0</v>
      </c>
      <c r="AY89" s="16"/>
      <c r="AZ89" s="16">
        <f t="shared" si="219"/>
        <v>0</v>
      </c>
      <c r="BA89" s="16"/>
      <c r="BB89" s="16">
        <f t="shared" si="220"/>
        <v>0</v>
      </c>
      <c r="BC89" s="16"/>
      <c r="BD89" s="16">
        <f t="shared" si="241"/>
        <v>0</v>
      </c>
      <c r="BE89" s="16"/>
      <c r="BF89" s="16">
        <f t="shared" si="242"/>
        <v>0</v>
      </c>
      <c r="BG89" s="16"/>
      <c r="BH89" s="16">
        <f t="shared" si="243"/>
        <v>0</v>
      </c>
      <c r="BI89" s="26"/>
      <c r="BJ89" s="16">
        <f t="shared" si="244"/>
        <v>0</v>
      </c>
      <c r="BK89" s="9" t="s">
        <v>308</v>
      </c>
      <c r="BL89" s="13"/>
    </row>
    <row r="90" spans="1:64" ht="37.5" x14ac:dyDescent="0.3">
      <c r="A90" s="58" t="s">
        <v>158</v>
      </c>
      <c r="B90" s="80" t="s">
        <v>367</v>
      </c>
      <c r="C90" s="6" t="s">
        <v>11</v>
      </c>
      <c r="D90" s="15"/>
      <c r="E90" s="44"/>
      <c r="F90" s="15"/>
      <c r="G90" s="15"/>
      <c r="H90" s="15"/>
      <c r="I90" s="15"/>
      <c r="J90" s="15"/>
      <c r="K90" s="15"/>
      <c r="L90" s="15"/>
      <c r="M90" s="15">
        <v>18216.060000000001</v>
      </c>
      <c r="N90" s="15">
        <f t="shared" si="203"/>
        <v>18216.060000000001</v>
      </c>
      <c r="O90" s="15"/>
      <c r="P90" s="15">
        <f t="shared" si="233"/>
        <v>18216.060000000001</v>
      </c>
      <c r="Q90" s="15"/>
      <c r="R90" s="15">
        <f t="shared" si="234"/>
        <v>18216.060000000001</v>
      </c>
      <c r="S90" s="15"/>
      <c r="T90" s="15">
        <f t="shared" si="235"/>
        <v>18216.060000000001</v>
      </c>
      <c r="U90" s="24"/>
      <c r="V90" s="15">
        <f t="shared" si="236"/>
        <v>18216.060000000001</v>
      </c>
      <c r="W90" s="15"/>
      <c r="X90" s="44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>
        <f t="shared" si="212"/>
        <v>0</v>
      </c>
      <c r="AJ90" s="15"/>
      <c r="AK90" s="15">
        <f t="shared" si="237"/>
        <v>0</v>
      </c>
      <c r="AL90" s="15"/>
      <c r="AM90" s="15">
        <f t="shared" si="238"/>
        <v>0</v>
      </c>
      <c r="AN90" s="15"/>
      <c r="AO90" s="15">
        <f t="shared" si="239"/>
        <v>0</v>
      </c>
      <c r="AP90" s="24"/>
      <c r="AQ90" s="15">
        <f t="shared" si="240"/>
        <v>0</v>
      </c>
      <c r="AR90" s="15"/>
      <c r="AS90" s="16"/>
      <c r="AT90" s="16"/>
      <c r="AU90" s="16"/>
      <c r="AV90" s="16"/>
      <c r="AW90" s="16"/>
      <c r="AX90" s="16"/>
      <c r="AY90" s="16"/>
      <c r="AZ90" s="16"/>
      <c r="BA90" s="16"/>
      <c r="BB90" s="16">
        <f t="shared" si="220"/>
        <v>0</v>
      </c>
      <c r="BC90" s="16"/>
      <c r="BD90" s="16">
        <f t="shared" si="241"/>
        <v>0</v>
      </c>
      <c r="BE90" s="16"/>
      <c r="BF90" s="16">
        <f t="shared" si="242"/>
        <v>0</v>
      </c>
      <c r="BG90" s="16"/>
      <c r="BH90" s="16">
        <f t="shared" si="243"/>
        <v>0</v>
      </c>
      <c r="BI90" s="26"/>
      <c r="BJ90" s="16">
        <f t="shared" si="244"/>
        <v>0</v>
      </c>
      <c r="BK90" s="9" t="s">
        <v>368</v>
      </c>
      <c r="BL90" s="13"/>
    </row>
    <row r="91" spans="1:64" ht="56.25" x14ac:dyDescent="0.3">
      <c r="A91" s="120" t="s">
        <v>159</v>
      </c>
      <c r="B91" s="123" t="s">
        <v>373</v>
      </c>
      <c r="C91" s="6" t="s">
        <v>126</v>
      </c>
      <c r="D91" s="15"/>
      <c r="E91" s="44"/>
      <c r="F91" s="15"/>
      <c r="G91" s="15"/>
      <c r="H91" s="15"/>
      <c r="I91" s="15"/>
      <c r="J91" s="15"/>
      <c r="K91" s="15"/>
      <c r="L91" s="15"/>
      <c r="M91" s="15"/>
      <c r="N91" s="15">
        <f t="shared" si="203"/>
        <v>0</v>
      </c>
      <c r="O91" s="15"/>
      <c r="P91" s="15">
        <f t="shared" si="233"/>
        <v>0</v>
      </c>
      <c r="Q91" s="15"/>
      <c r="R91" s="15">
        <f t="shared" si="234"/>
        <v>0</v>
      </c>
      <c r="S91" s="15"/>
      <c r="T91" s="15">
        <f t="shared" si="235"/>
        <v>0</v>
      </c>
      <c r="U91" s="24"/>
      <c r="V91" s="15">
        <f t="shared" si="236"/>
        <v>0</v>
      </c>
      <c r="W91" s="15"/>
      <c r="X91" s="44"/>
      <c r="Y91" s="15"/>
      <c r="Z91" s="15"/>
      <c r="AA91" s="15"/>
      <c r="AB91" s="15"/>
      <c r="AC91" s="15"/>
      <c r="AD91" s="15"/>
      <c r="AE91" s="15"/>
      <c r="AF91" s="15"/>
      <c r="AG91" s="15"/>
      <c r="AH91" s="15">
        <v>26408.017</v>
      </c>
      <c r="AI91" s="15">
        <f t="shared" si="212"/>
        <v>26408.017</v>
      </c>
      <c r="AJ91" s="15"/>
      <c r="AK91" s="15">
        <f t="shared" si="237"/>
        <v>26408.017</v>
      </c>
      <c r="AL91" s="15"/>
      <c r="AM91" s="15">
        <f t="shared" si="238"/>
        <v>26408.017</v>
      </c>
      <c r="AN91" s="15"/>
      <c r="AO91" s="15">
        <f t="shared" si="239"/>
        <v>26408.017</v>
      </c>
      <c r="AP91" s="24"/>
      <c r="AQ91" s="15">
        <f t="shared" si="240"/>
        <v>26408.017</v>
      </c>
      <c r="AR91" s="15"/>
      <c r="AS91" s="16"/>
      <c r="AT91" s="16"/>
      <c r="AU91" s="16"/>
      <c r="AV91" s="16"/>
      <c r="AW91" s="16"/>
      <c r="AX91" s="16"/>
      <c r="AY91" s="16"/>
      <c r="AZ91" s="16"/>
      <c r="BA91" s="16">
        <v>113147.85400000001</v>
      </c>
      <c r="BB91" s="16">
        <f t="shared" si="220"/>
        <v>113147.85400000001</v>
      </c>
      <c r="BC91" s="16"/>
      <c r="BD91" s="16">
        <f t="shared" si="241"/>
        <v>113147.85400000001</v>
      </c>
      <c r="BE91" s="16">
        <v>4511.2209999999995</v>
      </c>
      <c r="BF91" s="16">
        <f t="shared" si="242"/>
        <v>117659.07500000001</v>
      </c>
      <c r="BG91" s="16"/>
      <c r="BH91" s="16">
        <f t="shared" si="243"/>
        <v>117659.07500000001</v>
      </c>
      <c r="BI91" s="26"/>
      <c r="BJ91" s="16">
        <f t="shared" si="244"/>
        <v>117659.07500000001</v>
      </c>
      <c r="BK91" s="9" t="s">
        <v>369</v>
      </c>
      <c r="BL91" s="13"/>
    </row>
    <row r="92" spans="1:64" ht="37.5" x14ac:dyDescent="0.3">
      <c r="A92" s="121"/>
      <c r="B92" s="124"/>
      <c r="C92" s="6" t="s">
        <v>11</v>
      </c>
      <c r="D92" s="15"/>
      <c r="E92" s="44"/>
      <c r="F92" s="15"/>
      <c r="G92" s="15"/>
      <c r="H92" s="15"/>
      <c r="I92" s="15"/>
      <c r="J92" s="15"/>
      <c r="K92" s="15"/>
      <c r="L92" s="15"/>
      <c r="M92" s="15"/>
      <c r="N92" s="15">
        <f t="shared" si="203"/>
        <v>0</v>
      </c>
      <c r="O92" s="15"/>
      <c r="P92" s="15">
        <f t="shared" si="233"/>
        <v>0</v>
      </c>
      <c r="Q92" s="15"/>
      <c r="R92" s="15">
        <f t="shared" si="234"/>
        <v>0</v>
      </c>
      <c r="S92" s="15"/>
      <c r="T92" s="15">
        <f t="shared" si="235"/>
        <v>0</v>
      </c>
      <c r="U92" s="24"/>
      <c r="V92" s="15">
        <f t="shared" si="236"/>
        <v>0</v>
      </c>
      <c r="W92" s="15"/>
      <c r="X92" s="44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>
        <f t="shared" si="212"/>
        <v>0</v>
      </c>
      <c r="AJ92" s="15"/>
      <c r="AK92" s="15">
        <f t="shared" si="237"/>
        <v>0</v>
      </c>
      <c r="AL92" s="15"/>
      <c r="AM92" s="15">
        <f t="shared" si="238"/>
        <v>0</v>
      </c>
      <c r="AN92" s="15"/>
      <c r="AO92" s="15">
        <f t="shared" si="239"/>
        <v>0</v>
      </c>
      <c r="AP92" s="24"/>
      <c r="AQ92" s="15">
        <f t="shared" si="240"/>
        <v>0</v>
      </c>
      <c r="AR92" s="15"/>
      <c r="AS92" s="16"/>
      <c r="AT92" s="16"/>
      <c r="AU92" s="16"/>
      <c r="AV92" s="16"/>
      <c r="AW92" s="16"/>
      <c r="AX92" s="16"/>
      <c r="AY92" s="16"/>
      <c r="AZ92" s="16"/>
      <c r="BA92" s="16">
        <v>1261.8800000000001</v>
      </c>
      <c r="BB92" s="16">
        <f t="shared" si="220"/>
        <v>1261.8800000000001</v>
      </c>
      <c r="BC92" s="16"/>
      <c r="BD92" s="16">
        <f t="shared" si="241"/>
        <v>1261.8800000000001</v>
      </c>
      <c r="BE92" s="16">
        <v>32.802999999999997</v>
      </c>
      <c r="BF92" s="16">
        <f t="shared" si="242"/>
        <v>1294.683</v>
      </c>
      <c r="BG92" s="16"/>
      <c r="BH92" s="16">
        <f t="shared" si="243"/>
        <v>1294.683</v>
      </c>
      <c r="BI92" s="26"/>
      <c r="BJ92" s="16">
        <f t="shared" si="244"/>
        <v>1294.683</v>
      </c>
      <c r="BK92" s="9" t="s">
        <v>369</v>
      </c>
      <c r="BL92" s="13"/>
    </row>
    <row r="93" spans="1:64" ht="56.25" x14ac:dyDescent="0.3">
      <c r="A93" s="120" t="s">
        <v>160</v>
      </c>
      <c r="B93" s="123" t="s">
        <v>374</v>
      </c>
      <c r="C93" s="6" t="s">
        <v>126</v>
      </c>
      <c r="D93" s="15"/>
      <c r="E93" s="44"/>
      <c r="F93" s="15"/>
      <c r="G93" s="15"/>
      <c r="H93" s="15"/>
      <c r="I93" s="15"/>
      <c r="J93" s="15"/>
      <c r="K93" s="15"/>
      <c r="L93" s="15"/>
      <c r="M93" s="15"/>
      <c r="N93" s="15">
        <f t="shared" si="203"/>
        <v>0</v>
      </c>
      <c r="O93" s="15"/>
      <c r="P93" s="15">
        <f t="shared" si="233"/>
        <v>0</v>
      </c>
      <c r="Q93" s="15"/>
      <c r="R93" s="15">
        <f t="shared" si="234"/>
        <v>0</v>
      </c>
      <c r="S93" s="15"/>
      <c r="T93" s="15">
        <f t="shared" si="235"/>
        <v>0</v>
      </c>
      <c r="U93" s="24"/>
      <c r="V93" s="15">
        <f t="shared" si="236"/>
        <v>0</v>
      </c>
      <c r="W93" s="15"/>
      <c r="X93" s="44"/>
      <c r="Y93" s="15"/>
      <c r="Z93" s="15"/>
      <c r="AA93" s="15"/>
      <c r="AB93" s="15"/>
      <c r="AC93" s="15"/>
      <c r="AD93" s="15"/>
      <c r="AE93" s="15"/>
      <c r="AF93" s="15"/>
      <c r="AG93" s="15"/>
      <c r="AH93" s="15">
        <v>26408.017</v>
      </c>
      <c r="AI93" s="15">
        <f t="shared" si="212"/>
        <v>26408.017</v>
      </c>
      <c r="AJ93" s="15"/>
      <c r="AK93" s="15">
        <f t="shared" si="237"/>
        <v>26408.017</v>
      </c>
      <c r="AL93" s="15"/>
      <c r="AM93" s="15">
        <f t="shared" si="238"/>
        <v>26408.017</v>
      </c>
      <c r="AN93" s="15"/>
      <c r="AO93" s="15">
        <f t="shared" si="239"/>
        <v>26408.017</v>
      </c>
      <c r="AP93" s="24"/>
      <c r="AQ93" s="15">
        <f t="shared" si="240"/>
        <v>26408.017</v>
      </c>
      <c r="AR93" s="15"/>
      <c r="AS93" s="16"/>
      <c r="AT93" s="16"/>
      <c r="AU93" s="16"/>
      <c r="AV93" s="16"/>
      <c r="AW93" s="16"/>
      <c r="AX93" s="16"/>
      <c r="AY93" s="16"/>
      <c r="AZ93" s="16"/>
      <c r="BA93" s="16">
        <v>88973.407000000007</v>
      </c>
      <c r="BB93" s="16">
        <f t="shared" si="220"/>
        <v>88973.407000000007</v>
      </c>
      <c r="BC93" s="16"/>
      <c r="BD93" s="16">
        <f t="shared" si="241"/>
        <v>88973.407000000007</v>
      </c>
      <c r="BE93" s="16">
        <v>3330.49</v>
      </c>
      <c r="BF93" s="16">
        <f t="shared" si="242"/>
        <v>92303.897000000012</v>
      </c>
      <c r="BG93" s="16"/>
      <c r="BH93" s="16">
        <f t="shared" si="243"/>
        <v>92303.897000000012</v>
      </c>
      <c r="BI93" s="26"/>
      <c r="BJ93" s="16">
        <f t="shared" si="244"/>
        <v>92303.897000000012</v>
      </c>
      <c r="BK93" s="9" t="s">
        <v>370</v>
      </c>
      <c r="BL93" s="13"/>
    </row>
    <row r="94" spans="1:64" ht="37.5" x14ac:dyDescent="0.3">
      <c r="A94" s="121"/>
      <c r="B94" s="125"/>
      <c r="C94" s="6" t="s">
        <v>11</v>
      </c>
      <c r="D94" s="15"/>
      <c r="E94" s="44"/>
      <c r="F94" s="15"/>
      <c r="G94" s="15"/>
      <c r="H94" s="15"/>
      <c r="I94" s="15"/>
      <c r="J94" s="15"/>
      <c r="K94" s="15"/>
      <c r="L94" s="15"/>
      <c r="M94" s="15"/>
      <c r="N94" s="15">
        <f t="shared" si="203"/>
        <v>0</v>
      </c>
      <c r="O94" s="15"/>
      <c r="P94" s="15">
        <f t="shared" si="233"/>
        <v>0</v>
      </c>
      <c r="Q94" s="15"/>
      <c r="R94" s="15">
        <f t="shared" si="234"/>
        <v>0</v>
      </c>
      <c r="S94" s="15"/>
      <c r="T94" s="15">
        <f t="shared" si="235"/>
        <v>0</v>
      </c>
      <c r="U94" s="24"/>
      <c r="V94" s="15">
        <f t="shared" si="236"/>
        <v>0</v>
      </c>
      <c r="W94" s="15"/>
      <c r="X94" s="44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>
        <f t="shared" si="212"/>
        <v>0</v>
      </c>
      <c r="AJ94" s="15"/>
      <c r="AK94" s="15">
        <f t="shared" si="237"/>
        <v>0</v>
      </c>
      <c r="AL94" s="15"/>
      <c r="AM94" s="15">
        <f t="shared" si="238"/>
        <v>0</v>
      </c>
      <c r="AN94" s="15"/>
      <c r="AO94" s="15">
        <f t="shared" si="239"/>
        <v>0</v>
      </c>
      <c r="AP94" s="24"/>
      <c r="AQ94" s="15">
        <f t="shared" si="240"/>
        <v>0</v>
      </c>
      <c r="AR94" s="15"/>
      <c r="AS94" s="16"/>
      <c r="AT94" s="16"/>
      <c r="AU94" s="16"/>
      <c r="AV94" s="16"/>
      <c r="AW94" s="16"/>
      <c r="AX94" s="16"/>
      <c r="AY94" s="16"/>
      <c r="AZ94" s="16"/>
      <c r="BA94" s="16">
        <v>301.82100000000003</v>
      </c>
      <c r="BB94" s="16">
        <f t="shared" si="220"/>
        <v>301.82100000000003</v>
      </c>
      <c r="BC94" s="16"/>
      <c r="BD94" s="16">
        <f t="shared" si="241"/>
        <v>301.82100000000003</v>
      </c>
      <c r="BE94" s="16">
        <v>7.85</v>
      </c>
      <c r="BF94" s="16">
        <f t="shared" si="242"/>
        <v>309.67100000000005</v>
      </c>
      <c r="BG94" s="16"/>
      <c r="BH94" s="16">
        <f t="shared" si="243"/>
        <v>309.67100000000005</v>
      </c>
      <c r="BI94" s="26"/>
      <c r="BJ94" s="16">
        <f t="shared" si="244"/>
        <v>309.67100000000005</v>
      </c>
      <c r="BK94" s="9" t="s">
        <v>370</v>
      </c>
      <c r="BL94" s="13"/>
    </row>
    <row r="95" spans="1:64" ht="56.25" x14ac:dyDescent="0.3">
      <c r="A95" s="58" t="s">
        <v>161</v>
      </c>
      <c r="B95" s="80" t="s">
        <v>394</v>
      </c>
      <c r="C95" s="6" t="s">
        <v>126</v>
      </c>
      <c r="D95" s="15"/>
      <c r="E95" s="4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>
        <f t="shared" si="234"/>
        <v>0</v>
      </c>
      <c r="S95" s="15"/>
      <c r="T95" s="15">
        <f t="shared" si="235"/>
        <v>0</v>
      </c>
      <c r="U95" s="24"/>
      <c r="V95" s="15">
        <f t="shared" si="236"/>
        <v>0</v>
      </c>
      <c r="W95" s="15"/>
      <c r="X95" s="44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>
        <f t="shared" si="238"/>
        <v>0</v>
      </c>
      <c r="AN95" s="15"/>
      <c r="AO95" s="15">
        <f t="shared" si="239"/>
        <v>0</v>
      </c>
      <c r="AP95" s="24"/>
      <c r="AQ95" s="15">
        <f t="shared" si="240"/>
        <v>0</v>
      </c>
      <c r="AR95" s="15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>
        <v>19435.135999999999</v>
      </c>
      <c r="BF95" s="16">
        <f t="shared" si="242"/>
        <v>19435.135999999999</v>
      </c>
      <c r="BG95" s="16"/>
      <c r="BH95" s="16">
        <f t="shared" si="243"/>
        <v>19435.135999999999</v>
      </c>
      <c r="BI95" s="26"/>
      <c r="BJ95" s="16">
        <f t="shared" si="244"/>
        <v>19435.135999999999</v>
      </c>
      <c r="BK95" s="9" t="s">
        <v>380</v>
      </c>
      <c r="BL95" s="13"/>
    </row>
    <row r="96" spans="1:64" ht="75" x14ac:dyDescent="0.3">
      <c r="A96" s="58" t="s">
        <v>162</v>
      </c>
      <c r="B96" s="80" t="s">
        <v>390</v>
      </c>
      <c r="C96" s="6" t="s">
        <v>126</v>
      </c>
      <c r="D96" s="15"/>
      <c r="E96" s="4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>
        <f t="shared" si="234"/>
        <v>0</v>
      </c>
      <c r="S96" s="15"/>
      <c r="T96" s="15">
        <f t="shared" si="235"/>
        <v>0</v>
      </c>
      <c r="U96" s="24"/>
      <c r="V96" s="15">
        <f t="shared" si="236"/>
        <v>0</v>
      </c>
      <c r="W96" s="15"/>
      <c r="X96" s="44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>
        <v>5817.9</v>
      </c>
      <c r="AM96" s="15">
        <f t="shared" si="238"/>
        <v>5817.9</v>
      </c>
      <c r="AN96" s="15"/>
      <c r="AO96" s="15">
        <f t="shared" si="239"/>
        <v>5817.9</v>
      </c>
      <c r="AP96" s="24"/>
      <c r="AQ96" s="15">
        <f t="shared" si="240"/>
        <v>5817.9</v>
      </c>
      <c r="AR96" s="15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>
        <v>109823.6</v>
      </c>
      <c r="BF96" s="16">
        <f t="shared" si="242"/>
        <v>109823.6</v>
      </c>
      <c r="BG96" s="16"/>
      <c r="BH96" s="16">
        <f t="shared" si="243"/>
        <v>109823.6</v>
      </c>
      <c r="BI96" s="26"/>
      <c r="BJ96" s="16">
        <f t="shared" si="244"/>
        <v>109823.6</v>
      </c>
      <c r="BK96" s="9" t="s">
        <v>381</v>
      </c>
      <c r="BL96" s="13"/>
    </row>
    <row r="97" spans="1:64" ht="75" x14ac:dyDescent="0.3">
      <c r="A97" s="58" t="s">
        <v>163</v>
      </c>
      <c r="B97" s="80" t="s">
        <v>395</v>
      </c>
      <c r="C97" s="6" t="s">
        <v>11</v>
      </c>
      <c r="D97" s="15"/>
      <c r="E97" s="4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>
        <v>69106.292000000001</v>
      </c>
      <c r="T97" s="15">
        <f t="shared" si="235"/>
        <v>69106.292000000001</v>
      </c>
      <c r="U97" s="24"/>
      <c r="V97" s="15">
        <f t="shared" si="236"/>
        <v>69106.292000000001</v>
      </c>
      <c r="W97" s="15"/>
      <c r="X97" s="44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>
        <f t="shared" si="239"/>
        <v>0</v>
      </c>
      <c r="AP97" s="24"/>
      <c r="AQ97" s="15">
        <f t="shared" si="240"/>
        <v>0</v>
      </c>
      <c r="AR97" s="15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>
        <f t="shared" si="243"/>
        <v>0</v>
      </c>
      <c r="BI97" s="26"/>
      <c r="BJ97" s="16">
        <f t="shared" si="244"/>
        <v>0</v>
      </c>
      <c r="BK97" s="9" t="s">
        <v>392</v>
      </c>
      <c r="BL97" s="13"/>
    </row>
    <row r="98" spans="1:64" x14ac:dyDescent="0.3">
      <c r="A98" s="58"/>
      <c r="B98" s="80" t="s">
        <v>26</v>
      </c>
      <c r="C98" s="6"/>
      <c r="D98" s="29">
        <f>D100+D101+D102+D103</f>
        <v>2465080.0999999996</v>
      </c>
      <c r="E98" s="29">
        <f>E100+E101+E102+E103</f>
        <v>-50000</v>
      </c>
      <c r="F98" s="29">
        <f t="shared" si="1"/>
        <v>2415080.0999999996</v>
      </c>
      <c r="G98" s="29">
        <f>G100+G101+G102+G103</f>
        <v>48628.492000000006</v>
      </c>
      <c r="H98" s="29">
        <f t="shared" si="200"/>
        <v>2463708.5919999997</v>
      </c>
      <c r="I98" s="29">
        <f>I100+I101+I102+I103</f>
        <v>0</v>
      </c>
      <c r="J98" s="29">
        <f t="shared" si="201"/>
        <v>2463708.5919999997</v>
      </c>
      <c r="K98" s="29">
        <f>K100+K101+K102+K103</f>
        <v>0</v>
      </c>
      <c r="L98" s="29">
        <f t="shared" si="202"/>
        <v>2463708.5919999997</v>
      </c>
      <c r="M98" s="29">
        <f>M100+M101+M102+M103</f>
        <v>1518729.047</v>
      </c>
      <c r="N98" s="29">
        <f t="shared" si="203"/>
        <v>3982437.6389999995</v>
      </c>
      <c r="O98" s="29">
        <f>O100+O101+O102+O103</f>
        <v>492.76900000000001</v>
      </c>
      <c r="P98" s="29">
        <f t="shared" si="233"/>
        <v>3982930.4079999994</v>
      </c>
      <c r="Q98" s="29">
        <f>Q100+Q101+Q102+Q103</f>
        <v>37982.144999999997</v>
      </c>
      <c r="R98" s="29">
        <f t="shared" si="234"/>
        <v>4020912.5529999994</v>
      </c>
      <c r="S98" s="29">
        <f>S100+S101+S102+S103</f>
        <v>189.619</v>
      </c>
      <c r="T98" s="29">
        <f t="shared" si="235"/>
        <v>4021102.1719999993</v>
      </c>
      <c r="U98" s="29">
        <f>U100+U101+U102+U103</f>
        <v>102139.21399999999</v>
      </c>
      <c r="V98" s="15">
        <f t="shared" si="236"/>
        <v>4123241.3859999995</v>
      </c>
      <c r="W98" s="29">
        <f t="shared" ref="W98:AR98" si="245">W100+W101+W102+W103</f>
        <v>2999387.4</v>
      </c>
      <c r="X98" s="29">
        <f>X100+X101+X102+X103</f>
        <v>0</v>
      </c>
      <c r="Y98" s="29">
        <f t="shared" si="10"/>
        <v>2999387.4</v>
      </c>
      <c r="Z98" s="29">
        <f>Z100+Z101+Z102+Z103</f>
        <v>3028.9719999999988</v>
      </c>
      <c r="AA98" s="29">
        <f t="shared" si="208"/>
        <v>3002416.372</v>
      </c>
      <c r="AB98" s="29">
        <f>AB100+AB101+AB102+AB103</f>
        <v>-2850</v>
      </c>
      <c r="AC98" s="29">
        <f t="shared" si="209"/>
        <v>2999566.372</v>
      </c>
      <c r="AD98" s="29">
        <f>AD100+AD101+AD102+AD103</f>
        <v>0</v>
      </c>
      <c r="AE98" s="29">
        <f t="shared" si="210"/>
        <v>2999566.372</v>
      </c>
      <c r="AF98" s="29">
        <f>AF100+AF101+AF102+AF103</f>
        <v>0</v>
      </c>
      <c r="AG98" s="29">
        <f t="shared" si="211"/>
        <v>2999566.372</v>
      </c>
      <c r="AH98" s="29">
        <f>AH100+AH101+AH102+AH103</f>
        <v>-1532252.6970000002</v>
      </c>
      <c r="AI98" s="29">
        <f t="shared" si="212"/>
        <v>1467313.6749999998</v>
      </c>
      <c r="AJ98" s="29">
        <f>AJ100+AJ101+AJ102+AJ103</f>
        <v>0</v>
      </c>
      <c r="AK98" s="29">
        <f t="shared" si="237"/>
        <v>1467313.6749999998</v>
      </c>
      <c r="AL98" s="29">
        <f>AL100+AL101+AL102+AL103</f>
        <v>0</v>
      </c>
      <c r="AM98" s="29">
        <f t="shared" si="238"/>
        <v>1467313.6749999998</v>
      </c>
      <c r="AN98" s="29">
        <f>AN100+AN101+AN102+AN103</f>
        <v>0</v>
      </c>
      <c r="AO98" s="29">
        <f t="shared" si="239"/>
        <v>1467313.6749999998</v>
      </c>
      <c r="AP98" s="29">
        <f>AP100+AP101+AP102+AP103</f>
        <v>-114211.72699999998</v>
      </c>
      <c r="AQ98" s="15">
        <f t="shared" si="240"/>
        <v>1353101.9479999999</v>
      </c>
      <c r="AR98" s="29">
        <f t="shared" si="245"/>
        <v>2908124.2</v>
      </c>
      <c r="AS98" s="30">
        <f>AS100+AS101+AS102+AS103</f>
        <v>0</v>
      </c>
      <c r="AT98" s="30">
        <f t="shared" si="20"/>
        <v>2908124.2</v>
      </c>
      <c r="AU98" s="30">
        <f>AU100+AU101+AU102+AU103</f>
        <v>7618.7</v>
      </c>
      <c r="AV98" s="30">
        <f t="shared" si="217"/>
        <v>2915742.9000000004</v>
      </c>
      <c r="AW98" s="30">
        <f>AW100+AW101+AW102+AW103</f>
        <v>0</v>
      </c>
      <c r="AX98" s="30">
        <f t="shared" si="218"/>
        <v>2915742.9000000004</v>
      </c>
      <c r="AY98" s="30">
        <f>AY100+AY101+AY102+AY103</f>
        <v>0</v>
      </c>
      <c r="AZ98" s="30">
        <f t="shared" si="219"/>
        <v>2915742.9000000004</v>
      </c>
      <c r="BA98" s="30">
        <f>BA100+BA101+BA102+BA103</f>
        <v>-20478.373000000007</v>
      </c>
      <c r="BB98" s="30">
        <f t="shared" si="220"/>
        <v>2895264.5270000002</v>
      </c>
      <c r="BC98" s="30">
        <f>BC100+BC101+BC102+BC103</f>
        <v>0</v>
      </c>
      <c r="BD98" s="30">
        <f t="shared" si="241"/>
        <v>2895264.5270000002</v>
      </c>
      <c r="BE98" s="30">
        <f>BE100+BE101+BE102+BE103</f>
        <v>0</v>
      </c>
      <c r="BF98" s="30">
        <f t="shared" si="242"/>
        <v>2895264.5270000002</v>
      </c>
      <c r="BG98" s="16">
        <f>BG100+BG101+BG102+BG103</f>
        <v>0</v>
      </c>
      <c r="BH98" s="30">
        <f t="shared" si="243"/>
        <v>2895264.5270000002</v>
      </c>
      <c r="BI98" s="30">
        <f>BI100+BI101+BI102+BI103</f>
        <v>35560.129999999997</v>
      </c>
      <c r="BJ98" s="16">
        <f t="shared" si="244"/>
        <v>2930824.6570000001</v>
      </c>
      <c r="BL98" s="13"/>
    </row>
    <row r="99" spans="1:64" x14ac:dyDescent="0.3">
      <c r="A99" s="58"/>
      <c r="B99" s="7" t="s">
        <v>5</v>
      </c>
      <c r="C99" s="6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15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15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16"/>
      <c r="BH99" s="30"/>
      <c r="BI99" s="30"/>
      <c r="BJ99" s="16"/>
      <c r="BL99" s="13"/>
    </row>
    <row r="100" spans="1:64" s="32" customFormat="1" hidden="1" x14ac:dyDescent="0.3">
      <c r="A100" s="28"/>
      <c r="B100" s="37" t="s">
        <v>6</v>
      </c>
      <c r="C100" s="50"/>
      <c r="D100" s="29">
        <f>D104+D105+D106+D111+D112+D114+D115+D116+D117+D120</f>
        <v>847638.2</v>
      </c>
      <c r="E100" s="29">
        <f>E104+E105+E106+E111+E112+E114+E115+E116+E117+E120+E113</f>
        <v>-50000</v>
      </c>
      <c r="F100" s="29">
        <f t="shared" si="1"/>
        <v>797638.2</v>
      </c>
      <c r="G100" s="29">
        <f>G104+G105+G111+G112+G114+G115+G116+G117+G120+G113+G130+G131+G132+G108</f>
        <v>35295.692000000003</v>
      </c>
      <c r="H100" s="29">
        <f t="shared" ref="H100:H118" si="246">F100+G100</f>
        <v>832933.89199999999</v>
      </c>
      <c r="I100" s="29">
        <f>I104+I105+I106+I111+I112+I114+I115+I116+I117+I120+I113+I130+I131+I132</f>
        <v>0</v>
      </c>
      <c r="J100" s="29">
        <f t="shared" ref="J100:J118" si="247">H100+I100</f>
        <v>832933.89199999999</v>
      </c>
      <c r="K100" s="29">
        <f>K104+K105+K106+K111+K112+K114+K115+K116+K117+K120+K113+K130+K131+K132</f>
        <v>0</v>
      </c>
      <c r="L100" s="29">
        <f t="shared" ref="L100:L118" si="248">J100+K100</f>
        <v>832933.89199999999</v>
      </c>
      <c r="M100" s="29">
        <f>M104+M105+M111+M112+M114+M115+M116+M117+M120+M113+M130+M131+M132+M108+M136</f>
        <v>207624.37400000001</v>
      </c>
      <c r="N100" s="29">
        <f t="shared" ref="N100:N118" si="249">L100+M100</f>
        <v>1040558.2660000001</v>
      </c>
      <c r="O100" s="29">
        <f>O104+O105+O111+O112+O114+O115+O116+O117+O120+O113+O130+O131+O132+O108+O136</f>
        <v>492.76900000000001</v>
      </c>
      <c r="P100" s="29">
        <f t="shared" ref="P100:P106" si="250">N100+O100</f>
        <v>1041051.035</v>
      </c>
      <c r="Q100" s="29">
        <f>Q104+Q105+Q111+Q112+Q114+Q115+Q116+Q117+Q120+Q113+Q130+Q131+Q132+Q108+Q136</f>
        <v>37982.144999999997</v>
      </c>
      <c r="R100" s="29">
        <f t="shared" ref="R100:R106" si="251">P100+Q100</f>
        <v>1079033.18</v>
      </c>
      <c r="S100" s="29">
        <f>S104+S105+S111+S112+S114+S115+S116+S117+S120+S113+S130+S131+S132+S108+S136</f>
        <v>189.619</v>
      </c>
      <c r="T100" s="29">
        <f t="shared" ref="T100:T106" si="252">R100+S100</f>
        <v>1079222.7989999999</v>
      </c>
      <c r="U100" s="29">
        <f>U104+U105+U111+U112+U114+U115+U116+U117+U120+U113+U130+U131+U132+U108+U136</f>
        <v>102139.21399999999</v>
      </c>
      <c r="V100" s="29">
        <f t="shared" ref="V100:V106" si="253">T100+U100</f>
        <v>1181362.0129999998</v>
      </c>
      <c r="W100" s="29">
        <f t="shared" ref="W100:AR100" si="254">W104+W105+W106+W111+W112+W114+W115+W116+W117+W120</f>
        <v>641238.39999999991</v>
      </c>
      <c r="X100" s="29">
        <f>X104+X105+X106+X111+X112+X114+X115+X116+X117+X120+X113</f>
        <v>0</v>
      </c>
      <c r="Y100" s="29">
        <f t="shared" si="10"/>
        <v>641238.39999999991</v>
      </c>
      <c r="Z100" s="29">
        <f>Z104+Z105+Z106+Z111+Z112+Z114+Z115+Z116+Z117+Z120+Z113+Z130+Z131+Z132</f>
        <v>-13154.028</v>
      </c>
      <c r="AA100" s="29">
        <f t="shared" ref="AA100:AA118" si="255">Y100+Z100</f>
        <v>628084.37199999986</v>
      </c>
      <c r="AB100" s="29">
        <f>AB104+AB105+AB106+AB111+AB112+AB114+AB115+AB116+AB117+AB120+AB113+AB130+AB131+AB132</f>
        <v>0</v>
      </c>
      <c r="AC100" s="29">
        <f t="shared" ref="AC100:AC118" si="256">AA100+AB100</f>
        <v>628084.37199999986</v>
      </c>
      <c r="AD100" s="29">
        <f>AD104+AD105+AD106+AD111+AD112+AD114+AD115+AD116+AD117+AD120+AD113+AD130+AD131+AD132</f>
        <v>0</v>
      </c>
      <c r="AE100" s="29">
        <f t="shared" ref="AE100:AE118" si="257">AC100+AD100</f>
        <v>628084.37199999986</v>
      </c>
      <c r="AF100" s="29">
        <f>AF104+AF105+AF106+AF111+AF112+AF114+AF115+AF116+AF117+AF120+AF113+AF130+AF131+AF132</f>
        <v>0</v>
      </c>
      <c r="AG100" s="29">
        <f t="shared" ref="AG100:AG118" si="258">AE100+AF100</f>
        <v>628084.37199999986</v>
      </c>
      <c r="AH100" s="29">
        <f>AH104+AH105+AH111+AH112+AH114+AH115+AH116+AH117+AH120+AH113+AH130+AH131+AH132+AH108+AH136</f>
        <v>-128140.49400000001</v>
      </c>
      <c r="AI100" s="29">
        <f t="shared" ref="AI100:AI118" si="259">AG100+AH100</f>
        <v>499943.87799999985</v>
      </c>
      <c r="AJ100" s="29">
        <f>AJ104+AJ105+AJ111+AJ112+AJ114+AJ115+AJ116+AJ117+AJ120+AJ113+AJ130+AJ131+AJ132+AJ108+AJ136</f>
        <v>0</v>
      </c>
      <c r="AK100" s="29">
        <f t="shared" ref="AK100:AK106" si="260">AI100+AJ100</f>
        <v>499943.87799999985</v>
      </c>
      <c r="AL100" s="29">
        <f>AL104+AL105+AL111+AL112+AL114+AL115+AL116+AL117+AL120+AL113+AL130+AL131+AL132+AL108+AL136</f>
        <v>0</v>
      </c>
      <c r="AM100" s="29">
        <f t="shared" ref="AM100:AM106" si="261">AK100+AL100</f>
        <v>499943.87799999985</v>
      </c>
      <c r="AN100" s="29">
        <f>AN104+AN105+AN111+AN112+AN114+AN115+AN116+AN117+AN120+AN113+AN130+AN131+AN132+AN108+AN136</f>
        <v>0</v>
      </c>
      <c r="AO100" s="29">
        <f t="shared" ref="AO100:AO106" si="262">AM100+AN100</f>
        <v>499943.87799999985</v>
      </c>
      <c r="AP100" s="29">
        <f>AP104+AP105+AP111+AP112+AP114+AP115+AP116+AP117+AP120+AP113+AP130+AP131+AP132+AP108+AP136</f>
        <v>-114211.72699999998</v>
      </c>
      <c r="AQ100" s="29">
        <f t="shared" ref="AQ100:AQ106" si="263">AO100+AP100</f>
        <v>385732.15099999984</v>
      </c>
      <c r="AR100" s="29">
        <f t="shared" si="254"/>
        <v>457987</v>
      </c>
      <c r="AS100" s="30">
        <f>AS104+AS105+AS106+AS111+AS112+AS114+AS115+AS116+AS117+AS120+AS113</f>
        <v>0</v>
      </c>
      <c r="AT100" s="30">
        <f t="shared" si="20"/>
        <v>457987</v>
      </c>
      <c r="AU100" s="30">
        <f>AU104+AU105+AU106+AU111+AU112+AU114+AU115+AU116+AU117+AU120+AU113+AU130+AU131+AU132</f>
        <v>0</v>
      </c>
      <c r="AV100" s="30">
        <f t="shared" ref="AV100:AV118" si="264">AT100+AU100</f>
        <v>457987</v>
      </c>
      <c r="AW100" s="30">
        <f>AW104+AW105+AW106+AW111+AW112+AW114+AW115+AW116+AW117+AW120+AW113+AW130+AW131+AW132</f>
        <v>0</v>
      </c>
      <c r="AX100" s="30">
        <f t="shared" ref="AX100:AX118" si="265">AV100+AW100</f>
        <v>457987</v>
      </c>
      <c r="AY100" s="30">
        <f>AY104+AY105+AY106+AY111+AY112+AY114+AY115+AY116+AY117+AY120+AY113+AY130+AY131+AY132</f>
        <v>0</v>
      </c>
      <c r="AZ100" s="30">
        <f t="shared" ref="AZ100:AZ118" si="266">AX100+AY100</f>
        <v>457987</v>
      </c>
      <c r="BA100" s="30">
        <f>BA104+BA105+BA111+BA112+BA114+BA115+BA116+BA117+BA120+BA113+BA130+BA131+BA132+BA108+BA136</f>
        <v>51669.557999999997</v>
      </c>
      <c r="BB100" s="30">
        <f t="shared" ref="BB100:BB118" si="267">AZ100+BA100</f>
        <v>509656.55800000002</v>
      </c>
      <c r="BC100" s="30">
        <f>BC104+BC105+BC111+BC112+BC114+BC115+BC116+BC117+BC120+BC113+BC130+BC131+BC132+BC108+BC136</f>
        <v>0</v>
      </c>
      <c r="BD100" s="30">
        <f t="shared" ref="BD100:BD106" si="268">BB100+BC100</f>
        <v>509656.55800000002</v>
      </c>
      <c r="BE100" s="30">
        <f>BE104+BE105+BE111+BE112+BE114+BE115+BE116+BE117+BE120+BE113+BE130+BE131+BE132+BE108+BE136</f>
        <v>0</v>
      </c>
      <c r="BF100" s="30">
        <f t="shared" ref="BF100:BF106" si="269">BD100+BE100</f>
        <v>509656.55800000002</v>
      </c>
      <c r="BG100" s="30">
        <f>BG104+BG105+BG111+BG112+BG114+BG115+BG116+BG117+BG120+BG113+BG130+BG131+BG132+BG108+BG136</f>
        <v>0</v>
      </c>
      <c r="BH100" s="30">
        <f t="shared" ref="BH100:BH106" si="270">BF100+BG100</f>
        <v>509656.55800000002</v>
      </c>
      <c r="BI100" s="30">
        <f>BI104+BI105+BI111+BI112+BI114+BI115+BI116+BI117+BI120+BI113+BI130+BI131+BI132+BI108+BI136</f>
        <v>35560.129999999997</v>
      </c>
      <c r="BJ100" s="30">
        <f t="shared" ref="BJ100:BJ106" si="271">BH100+BI100</f>
        <v>545216.68799999997</v>
      </c>
      <c r="BK100" s="31"/>
      <c r="BL100" s="33">
        <v>0</v>
      </c>
    </row>
    <row r="101" spans="1:64" x14ac:dyDescent="0.3">
      <c r="A101" s="58"/>
      <c r="B101" s="79" t="s">
        <v>12</v>
      </c>
      <c r="C101" s="6"/>
      <c r="D101" s="29">
        <f>D121+D125+D128</f>
        <v>812467.89999999991</v>
      </c>
      <c r="E101" s="29">
        <f>E121+E125+E128</f>
        <v>0</v>
      </c>
      <c r="F101" s="29">
        <f t="shared" si="1"/>
        <v>812467.89999999991</v>
      </c>
      <c r="G101" s="29">
        <f>G121+G125+G128+G135</f>
        <v>3455.7999999999997</v>
      </c>
      <c r="H101" s="29">
        <f t="shared" si="246"/>
        <v>815923.7</v>
      </c>
      <c r="I101" s="29">
        <f>I121+I125+I128+I135</f>
        <v>0</v>
      </c>
      <c r="J101" s="29">
        <f t="shared" si="247"/>
        <v>815923.7</v>
      </c>
      <c r="K101" s="29">
        <f>K121+K125+K128+K135</f>
        <v>0</v>
      </c>
      <c r="L101" s="29">
        <f t="shared" si="248"/>
        <v>815923.7</v>
      </c>
      <c r="M101" s="29">
        <f>M121+M125+M128+M135+M109</f>
        <v>13110.306999999999</v>
      </c>
      <c r="N101" s="29">
        <f t="shared" si="249"/>
        <v>829034.00699999998</v>
      </c>
      <c r="O101" s="29">
        <f>O121+O125+O128+O135+O109</f>
        <v>0</v>
      </c>
      <c r="P101" s="29">
        <f t="shared" si="250"/>
        <v>829034.00699999998</v>
      </c>
      <c r="Q101" s="29">
        <f>Q121+Q125+Q128+Q135+Q109</f>
        <v>0</v>
      </c>
      <c r="R101" s="29">
        <f t="shared" si="251"/>
        <v>829034.00699999998</v>
      </c>
      <c r="S101" s="29">
        <f>S121+S125+S128+S135+S109</f>
        <v>0</v>
      </c>
      <c r="T101" s="29">
        <f t="shared" si="252"/>
        <v>829034.00699999998</v>
      </c>
      <c r="U101" s="29">
        <f>U121+U125+U128+U135+U109</f>
        <v>0</v>
      </c>
      <c r="V101" s="15">
        <f t="shared" si="253"/>
        <v>829034.00699999998</v>
      </c>
      <c r="W101" s="29">
        <f t="shared" ref="W101:AR101" si="272">W121+W125+W128</f>
        <v>215662.2</v>
      </c>
      <c r="X101" s="29">
        <f>X121+X125+X128</f>
        <v>0</v>
      </c>
      <c r="Y101" s="29">
        <f t="shared" si="10"/>
        <v>215662.2</v>
      </c>
      <c r="Z101" s="29">
        <f>Z121+Z125+Z128+Z135</f>
        <v>9024.7999999999993</v>
      </c>
      <c r="AA101" s="29">
        <f t="shared" si="255"/>
        <v>224687</v>
      </c>
      <c r="AB101" s="29">
        <f>AB121+AB125+AB128+AB135</f>
        <v>-2850</v>
      </c>
      <c r="AC101" s="29">
        <f t="shared" si="256"/>
        <v>221837</v>
      </c>
      <c r="AD101" s="29">
        <f>AD121+AD125+AD128+AD135</f>
        <v>0</v>
      </c>
      <c r="AE101" s="29">
        <f t="shared" si="257"/>
        <v>221837</v>
      </c>
      <c r="AF101" s="29">
        <f>AF121+AF125+AF128+AF135</f>
        <v>0</v>
      </c>
      <c r="AG101" s="29">
        <f t="shared" si="258"/>
        <v>221837</v>
      </c>
      <c r="AH101" s="29">
        <f>AH121+AH125+AH128+AH135+AH109</f>
        <v>-9621.643</v>
      </c>
      <c r="AI101" s="29">
        <f t="shared" si="259"/>
        <v>212215.35699999999</v>
      </c>
      <c r="AJ101" s="29">
        <f>AJ121+AJ125+AJ128+AJ135+AJ109</f>
        <v>0</v>
      </c>
      <c r="AK101" s="29">
        <f t="shared" si="260"/>
        <v>212215.35699999999</v>
      </c>
      <c r="AL101" s="29">
        <f>AL121+AL125+AL128+AL135+AL109</f>
        <v>0</v>
      </c>
      <c r="AM101" s="29">
        <f t="shared" si="261"/>
        <v>212215.35699999999</v>
      </c>
      <c r="AN101" s="29">
        <f>AN121+AN125+AN128+AN135+AN109</f>
        <v>0</v>
      </c>
      <c r="AO101" s="29">
        <f t="shared" si="262"/>
        <v>212215.35699999999</v>
      </c>
      <c r="AP101" s="29">
        <f>AP121+AP125+AP128+AP135+AP109</f>
        <v>0</v>
      </c>
      <c r="AQ101" s="15">
        <f t="shared" si="263"/>
        <v>212215.35699999999</v>
      </c>
      <c r="AR101" s="29">
        <f t="shared" si="272"/>
        <v>209404.9</v>
      </c>
      <c r="AS101" s="30">
        <f>AS121+AS125+AS128</f>
        <v>0</v>
      </c>
      <c r="AT101" s="30">
        <f t="shared" si="20"/>
        <v>209404.9</v>
      </c>
      <c r="AU101" s="30">
        <f>AU121+AU125+AU128+AU135</f>
        <v>11201.5</v>
      </c>
      <c r="AV101" s="30">
        <f t="shared" si="264"/>
        <v>220606.4</v>
      </c>
      <c r="AW101" s="30">
        <f>AW121+AW125+AW128+AW135</f>
        <v>0</v>
      </c>
      <c r="AX101" s="30">
        <f t="shared" si="265"/>
        <v>220606.4</v>
      </c>
      <c r="AY101" s="30">
        <f>AY121+AY125+AY128+AY135</f>
        <v>0</v>
      </c>
      <c r="AZ101" s="30">
        <f t="shared" si="266"/>
        <v>220606.4</v>
      </c>
      <c r="BA101" s="30">
        <f>BA121+BA125+BA128+BA135+BA109</f>
        <v>-3607.3510000000001</v>
      </c>
      <c r="BB101" s="30">
        <f t="shared" si="267"/>
        <v>216999.049</v>
      </c>
      <c r="BC101" s="30">
        <f>BC121+BC125+BC128+BC135+BC109</f>
        <v>0</v>
      </c>
      <c r="BD101" s="30">
        <f t="shared" si="268"/>
        <v>216999.049</v>
      </c>
      <c r="BE101" s="30">
        <f>BE121+BE125+BE128+BE135+BE109</f>
        <v>0</v>
      </c>
      <c r="BF101" s="30">
        <f t="shared" si="269"/>
        <v>216999.049</v>
      </c>
      <c r="BG101" s="16">
        <f>BG121+BG125+BG128+BG135+BG109</f>
        <v>0</v>
      </c>
      <c r="BH101" s="30">
        <f t="shared" si="270"/>
        <v>216999.049</v>
      </c>
      <c r="BI101" s="30">
        <f>BI121+BI125+BI128+BI135+BI109</f>
        <v>0</v>
      </c>
      <c r="BJ101" s="16">
        <f t="shared" si="271"/>
        <v>216999.049</v>
      </c>
      <c r="BL101" s="13"/>
    </row>
    <row r="102" spans="1:64" x14ac:dyDescent="0.3">
      <c r="A102" s="58"/>
      <c r="B102" s="79" t="s">
        <v>19</v>
      </c>
      <c r="C102" s="6"/>
      <c r="D102" s="29">
        <f>D129</f>
        <v>130817.7</v>
      </c>
      <c r="E102" s="29">
        <f>E129</f>
        <v>0</v>
      </c>
      <c r="F102" s="29">
        <f t="shared" si="1"/>
        <v>130817.7</v>
      </c>
      <c r="G102" s="29">
        <f>G129</f>
        <v>9877</v>
      </c>
      <c r="H102" s="29">
        <f t="shared" si="246"/>
        <v>140694.70000000001</v>
      </c>
      <c r="I102" s="29">
        <f>I129</f>
        <v>0</v>
      </c>
      <c r="J102" s="29">
        <f t="shared" si="247"/>
        <v>140694.70000000001</v>
      </c>
      <c r="K102" s="29">
        <f>K129</f>
        <v>0</v>
      </c>
      <c r="L102" s="29">
        <f t="shared" si="248"/>
        <v>140694.70000000001</v>
      </c>
      <c r="M102" s="29">
        <f>M129+M110</f>
        <v>346281.3</v>
      </c>
      <c r="N102" s="29">
        <f t="shared" si="249"/>
        <v>486976</v>
      </c>
      <c r="O102" s="29">
        <f>O129+O110</f>
        <v>0</v>
      </c>
      <c r="P102" s="29">
        <f t="shared" si="250"/>
        <v>486976</v>
      </c>
      <c r="Q102" s="29">
        <f>Q129+Q110</f>
        <v>0</v>
      </c>
      <c r="R102" s="29">
        <f t="shared" si="251"/>
        <v>486976</v>
      </c>
      <c r="S102" s="29">
        <f>S129+S110</f>
        <v>0</v>
      </c>
      <c r="T102" s="29">
        <f t="shared" si="252"/>
        <v>486976</v>
      </c>
      <c r="U102" s="29">
        <f>U129+U110</f>
        <v>0</v>
      </c>
      <c r="V102" s="15">
        <f t="shared" si="253"/>
        <v>486976</v>
      </c>
      <c r="W102" s="29">
        <f t="shared" ref="W102:AR102" si="273">W129</f>
        <v>137475.1</v>
      </c>
      <c r="X102" s="29">
        <f>X129</f>
        <v>0</v>
      </c>
      <c r="Y102" s="29">
        <f t="shared" si="10"/>
        <v>137475.1</v>
      </c>
      <c r="Z102" s="29">
        <f>Z129</f>
        <v>7158.2</v>
      </c>
      <c r="AA102" s="29">
        <f t="shared" si="255"/>
        <v>144633.30000000002</v>
      </c>
      <c r="AB102" s="29">
        <f>AB129</f>
        <v>0</v>
      </c>
      <c r="AC102" s="29">
        <f t="shared" si="256"/>
        <v>144633.30000000002</v>
      </c>
      <c r="AD102" s="29">
        <f>AD129</f>
        <v>0</v>
      </c>
      <c r="AE102" s="29">
        <f t="shared" si="257"/>
        <v>144633.30000000002</v>
      </c>
      <c r="AF102" s="29">
        <f>AF129</f>
        <v>0</v>
      </c>
      <c r="AG102" s="29">
        <f t="shared" si="258"/>
        <v>144633.30000000002</v>
      </c>
      <c r="AH102" s="29">
        <f>AH129+AH110</f>
        <v>0</v>
      </c>
      <c r="AI102" s="29">
        <f t="shared" si="259"/>
        <v>144633.30000000002</v>
      </c>
      <c r="AJ102" s="29">
        <f>AJ129+AJ110</f>
        <v>0</v>
      </c>
      <c r="AK102" s="29">
        <f t="shared" si="260"/>
        <v>144633.30000000002</v>
      </c>
      <c r="AL102" s="29">
        <f>AL129+AL110</f>
        <v>0</v>
      </c>
      <c r="AM102" s="29">
        <f t="shared" si="261"/>
        <v>144633.30000000002</v>
      </c>
      <c r="AN102" s="29">
        <f>AN129+AN110</f>
        <v>0</v>
      </c>
      <c r="AO102" s="29">
        <f t="shared" si="262"/>
        <v>144633.30000000002</v>
      </c>
      <c r="AP102" s="29">
        <f>AP129+AP110</f>
        <v>0</v>
      </c>
      <c r="AQ102" s="15">
        <f t="shared" si="263"/>
        <v>144633.30000000002</v>
      </c>
      <c r="AR102" s="29">
        <f t="shared" si="273"/>
        <v>137475.1</v>
      </c>
      <c r="AS102" s="30">
        <f>AS129</f>
        <v>0</v>
      </c>
      <c r="AT102" s="30">
        <f t="shared" si="20"/>
        <v>137475.1</v>
      </c>
      <c r="AU102" s="30">
        <f>AU129</f>
        <v>-3582.8</v>
      </c>
      <c r="AV102" s="30">
        <f t="shared" si="264"/>
        <v>133892.30000000002</v>
      </c>
      <c r="AW102" s="30">
        <f>AW129</f>
        <v>0</v>
      </c>
      <c r="AX102" s="30">
        <f t="shared" si="265"/>
        <v>133892.30000000002</v>
      </c>
      <c r="AY102" s="30">
        <f>AY129</f>
        <v>0</v>
      </c>
      <c r="AZ102" s="30">
        <f t="shared" si="266"/>
        <v>133892.30000000002</v>
      </c>
      <c r="BA102" s="30">
        <f>BA129+BA110</f>
        <v>0</v>
      </c>
      <c r="BB102" s="30">
        <f t="shared" si="267"/>
        <v>133892.30000000002</v>
      </c>
      <c r="BC102" s="30">
        <f>BC129+BC110</f>
        <v>0</v>
      </c>
      <c r="BD102" s="30">
        <f t="shared" si="268"/>
        <v>133892.30000000002</v>
      </c>
      <c r="BE102" s="30">
        <f>BE129+BE110</f>
        <v>0</v>
      </c>
      <c r="BF102" s="30">
        <f t="shared" si="269"/>
        <v>133892.30000000002</v>
      </c>
      <c r="BG102" s="16">
        <f>BG129+BG110</f>
        <v>0</v>
      </c>
      <c r="BH102" s="30">
        <f t="shared" si="270"/>
        <v>133892.30000000002</v>
      </c>
      <c r="BI102" s="30">
        <f>BI129+BI110</f>
        <v>0</v>
      </c>
      <c r="BJ102" s="16">
        <f t="shared" si="271"/>
        <v>133892.30000000002</v>
      </c>
      <c r="BL102" s="13"/>
    </row>
    <row r="103" spans="1:64" ht="37.5" x14ac:dyDescent="0.3">
      <c r="A103" s="58"/>
      <c r="B103" s="79" t="s">
        <v>28</v>
      </c>
      <c r="C103" s="6"/>
      <c r="D103" s="29">
        <f>D122</f>
        <v>674156.3</v>
      </c>
      <c r="E103" s="29">
        <f>E122</f>
        <v>0</v>
      </c>
      <c r="F103" s="29">
        <f t="shared" si="1"/>
        <v>674156.3</v>
      </c>
      <c r="G103" s="29">
        <f>G122</f>
        <v>0</v>
      </c>
      <c r="H103" s="29">
        <f t="shared" si="246"/>
        <v>674156.3</v>
      </c>
      <c r="I103" s="29">
        <f>I122</f>
        <v>0</v>
      </c>
      <c r="J103" s="29">
        <f t="shared" si="247"/>
        <v>674156.3</v>
      </c>
      <c r="K103" s="29">
        <f>K122</f>
        <v>0</v>
      </c>
      <c r="L103" s="29">
        <f t="shared" si="248"/>
        <v>674156.3</v>
      </c>
      <c r="M103" s="29">
        <f>M122</f>
        <v>951713.06599999999</v>
      </c>
      <c r="N103" s="29">
        <f t="shared" si="249"/>
        <v>1625869.3659999999</v>
      </c>
      <c r="O103" s="29">
        <f>O122</f>
        <v>0</v>
      </c>
      <c r="P103" s="29">
        <f t="shared" si="250"/>
        <v>1625869.3659999999</v>
      </c>
      <c r="Q103" s="29">
        <f>Q122</f>
        <v>0</v>
      </c>
      <c r="R103" s="29">
        <f t="shared" si="251"/>
        <v>1625869.3659999999</v>
      </c>
      <c r="S103" s="29">
        <f>S122</f>
        <v>0</v>
      </c>
      <c r="T103" s="29">
        <f t="shared" si="252"/>
        <v>1625869.3659999999</v>
      </c>
      <c r="U103" s="29">
        <f>U122</f>
        <v>0</v>
      </c>
      <c r="V103" s="15">
        <f t="shared" si="253"/>
        <v>1625869.3659999999</v>
      </c>
      <c r="W103" s="29">
        <f t="shared" ref="W103:AR103" si="274">W122</f>
        <v>2005011.7</v>
      </c>
      <c r="X103" s="29">
        <f>X122</f>
        <v>0</v>
      </c>
      <c r="Y103" s="29">
        <f t="shared" si="10"/>
        <v>2005011.7</v>
      </c>
      <c r="Z103" s="29">
        <f>Z122</f>
        <v>0</v>
      </c>
      <c r="AA103" s="29">
        <f t="shared" si="255"/>
        <v>2005011.7</v>
      </c>
      <c r="AB103" s="29">
        <f>AB122</f>
        <v>0</v>
      </c>
      <c r="AC103" s="29">
        <f t="shared" si="256"/>
        <v>2005011.7</v>
      </c>
      <c r="AD103" s="29">
        <f>AD122</f>
        <v>0</v>
      </c>
      <c r="AE103" s="29">
        <f t="shared" si="257"/>
        <v>2005011.7</v>
      </c>
      <c r="AF103" s="29">
        <f>AF122</f>
        <v>0</v>
      </c>
      <c r="AG103" s="29">
        <f t="shared" si="258"/>
        <v>2005011.7</v>
      </c>
      <c r="AH103" s="29">
        <f>AH122</f>
        <v>-1394490.56</v>
      </c>
      <c r="AI103" s="29">
        <f t="shared" si="259"/>
        <v>610521.1399999999</v>
      </c>
      <c r="AJ103" s="29">
        <f>AJ122</f>
        <v>0</v>
      </c>
      <c r="AK103" s="29">
        <f t="shared" si="260"/>
        <v>610521.1399999999</v>
      </c>
      <c r="AL103" s="29">
        <f>AL122</f>
        <v>0</v>
      </c>
      <c r="AM103" s="29">
        <f t="shared" si="261"/>
        <v>610521.1399999999</v>
      </c>
      <c r="AN103" s="29">
        <f>AN122</f>
        <v>0</v>
      </c>
      <c r="AO103" s="29">
        <f t="shared" si="262"/>
        <v>610521.1399999999</v>
      </c>
      <c r="AP103" s="29">
        <f>AP122</f>
        <v>0</v>
      </c>
      <c r="AQ103" s="15">
        <f t="shared" si="263"/>
        <v>610521.1399999999</v>
      </c>
      <c r="AR103" s="29">
        <f t="shared" si="274"/>
        <v>2103257.2000000002</v>
      </c>
      <c r="AS103" s="30">
        <f>AS122</f>
        <v>0</v>
      </c>
      <c r="AT103" s="30">
        <f t="shared" si="20"/>
        <v>2103257.2000000002</v>
      </c>
      <c r="AU103" s="30">
        <f>AU122</f>
        <v>0</v>
      </c>
      <c r="AV103" s="30">
        <f t="shared" si="264"/>
        <v>2103257.2000000002</v>
      </c>
      <c r="AW103" s="30">
        <f>AW122</f>
        <v>0</v>
      </c>
      <c r="AX103" s="30">
        <f t="shared" si="265"/>
        <v>2103257.2000000002</v>
      </c>
      <c r="AY103" s="30">
        <f>AY122</f>
        <v>0</v>
      </c>
      <c r="AZ103" s="30">
        <f t="shared" si="266"/>
        <v>2103257.2000000002</v>
      </c>
      <c r="BA103" s="30">
        <f>BA122</f>
        <v>-68540.58</v>
      </c>
      <c r="BB103" s="30">
        <f t="shared" si="267"/>
        <v>2034716.62</v>
      </c>
      <c r="BC103" s="30">
        <f>BC122</f>
        <v>0</v>
      </c>
      <c r="BD103" s="30">
        <f t="shared" si="268"/>
        <v>2034716.62</v>
      </c>
      <c r="BE103" s="30">
        <f>BE122</f>
        <v>0</v>
      </c>
      <c r="BF103" s="30">
        <f t="shared" si="269"/>
        <v>2034716.62</v>
      </c>
      <c r="BG103" s="16">
        <f>BG122</f>
        <v>0</v>
      </c>
      <c r="BH103" s="30">
        <f t="shared" si="270"/>
        <v>2034716.62</v>
      </c>
      <c r="BI103" s="30">
        <f>BI122</f>
        <v>0</v>
      </c>
      <c r="BJ103" s="16">
        <f t="shared" si="271"/>
        <v>2034716.62</v>
      </c>
      <c r="BL103" s="13"/>
    </row>
    <row r="104" spans="1:64" ht="56.25" x14ac:dyDescent="0.3">
      <c r="A104" s="58" t="s">
        <v>164</v>
      </c>
      <c r="B104" s="79" t="s">
        <v>63</v>
      </c>
      <c r="C104" s="6" t="s">
        <v>126</v>
      </c>
      <c r="D104" s="15">
        <v>0</v>
      </c>
      <c r="E104" s="44">
        <v>0</v>
      </c>
      <c r="F104" s="15">
        <f t="shared" ref="F104:F185" si="275">D104+E104</f>
        <v>0</v>
      </c>
      <c r="G104" s="15">
        <v>0</v>
      </c>
      <c r="H104" s="15">
        <f t="shared" si="246"/>
        <v>0</v>
      </c>
      <c r="I104" s="15">
        <v>0</v>
      </c>
      <c r="J104" s="15">
        <f t="shared" si="247"/>
        <v>0</v>
      </c>
      <c r="K104" s="15">
        <v>0</v>
      </c>
      <c r="L104" s="15">
        <f t="shared" si="248"/>
        <v>0</v>
      </c>
      <c r="M104" s="15">
        <v>0</v>
      </c>
      <c r="N104" s="15">
        <f t="shared" si="249"/>
        <v>0</v>
      </c>
      <c r="O104" s="15">
        <v>0</v>
      </c>
      <c r="P104" s="15">
        <f t="shared" si="250"/>
        <v>0</v>
      </c>
      <c r="Q104" s="15">
        <v>0</v>
      </c>
      <c r="R104" s="15">
        <f t="shared" si="251"/>
        <v>0</v>
      </c>
      <c r="S104" s="15">
        <v>0</v>
      </c>
      <c r="T104" s="15">
        <f t="shared" si="252"/>
        <v>0</v>
      </c>
      <c r="U104" s="24">
        <v>0</v>
      </c>
      <c r="V104" s="15">
        <f t="shared" si="253"/>
        <v>0</v>
      </c>
      <c r="W104" s="15">
        <v>33198.1</v>
      </c>
      <c r="X104" s="44">
        <v>0</v>
      </c>
      <c r="Y104" s="15">
        <f t="shared" ref="Y104:Y185" si="276">W104+X104</f>
        <v>33198.1</v>
      </c>
      <c r="Z104" s="15">
        <v>0</v>
      </c>
      <c r="AA104" s="15">
        <f t="shared" si="255"/>
        <v>33198.1</v>
      </c>
      <c r="AB104" s="15">
        <v>0</v>
      </c>
      <c r="AC104" s="15">
        <f t="shared" si="256"/>
        <v>33198.1</v>
      </c>
      <c r="AD104" s="15">
        <v>0</v>
      </c>
      <c r="AE104" s="15">
        <f t="shared" si="257"/>
        <v>33198.1</v>
      </c>
      <c r="AF104" s="15">
        <v>0</v>
      </c>
      <c r="AG104" s="15">
        <f t="shared" si="258"/>
        <v>33198.1</v>
      </c>
      <c r="AH104" s="15">
        <v>0</v>
      </c>
      <c r="AI104" s="15">
        <f t="shared" si="259"/>
        <v>33198.1</v>
      </c>
      <c r="AJ104" s="15">
        <v>0</v>
      </c>
      <c r="AK104" s="15">
        <f t="shared" si="260"/>
        <v>33198.1</v>
      </c>
      <c r="AL104" s="15">
        <v>0</v>
      </c>
      <c r="AM104" s="15">
        <f t="shared" si="261"/>
        <v>33198.1</v>
      </c>
      <c r="AN104" s="15">
        <v>0</v>
      </c>
      <c r="AO104" s="15">
        <f t="shared" si="262"/>
        <v>33198.1</v>
      </c>
      <c r="AP104" s="24">
        <v>0</v>
      </c>
      <c r="AQ104" s="15">
        <f t="shared" si="263"/>
        <v>33198.1</v>
      </c>
      <c r="AR104" s="16">
        <v>0</v>
      </c>
      <c r="AS104" s="16">
        <v>0</v>
      </c>
      <c r="AT104" s="16">
        <f t="shared" ref="AT104:AT185" si="277">AR104+AS104</f>
        <v>0</v>
      </c>
      <c r="AU104" s="16">
        <v>0</v>
      </c>
      <c r="AV104" s="16">
        <f t="shared" si="264"/>
        <v>0</v>
      </c>
      <c r="AW104" s="16">
        <v>0</v>
      </c>
      <c r="AX104" s="16">
        <f t="shared" si="265"/>
        <v>0</v>
      </c>
      <c r="AY104" s="16">
        <v>0</v>
      </c>
      <c r="AZ104" s="16">
        <f t="shared" si="266"/>
        <v>0</v>
      </c>
      <c r="BA104" s="16">
        <v>0</v>
      </c>
      <c r="BB104" s="16">
        <f t="shared" si="267"/>
        <v>0</v>
      </c>
      <c r="BC104" s="16">
        <v>0</v>
      </c>
      <c r="BD104" s="16">
        <f t="shared" si="268"/>
        <v>0</v>
      </c>
      <c r="BE104" s="16">
        <v>0</v>
      </c>
      <c r="BF104" s="16">
        <f t="shared" si="269"/>
        <v>0</v>
      </c>
      <c r="BG104" s="16">
        <v>0</v>
      </c>
      <c r="BH104" s="16">
        <f t="shared" si="270"/>
        <v>0</v>
      </c>
      <c r="BI104" s="26">
        <v>0</v>
      </c>
      <c r="BJ104" s="16">
        <f t="shared" si="271"/>
        <v>0</v>
      </c>
      <c r="BK104" s="9" t="s">
        <v>97</v>
      </c>
      <c r="BL104" s="13"/>
    </row>
    <row r="105" spans="1:64" ht="56.25" x14ac:dyDescent="0.3">
      <c r="A105" s="58" t="s">
        <v>165</v>
      </c>
      <c r="B105" s="79" t="s">
        <v>64</v>
      </c>
      <c r="C105" s="6" t="s">
        <v>126</v>
      </c>
      <c r="D105" s="15">
        <v>99000</v>
      </c>
      <c r="E105" s="44">
        <v>-50000</v>
      </c>
      <c r="F105" s="15">
        <f t="shared" si="275"/>
        <v>49000</v>
      </c>
      <c r="G105" s="15"/>
      <c r="H105" s="15">
        <f t="shared" si="246"/>
        <v>49000</v>
      </c>
      <c r="I105" s="15"/>
      <c r="J105" s="15">
        <f t="shared" si="247"/>
        <v>49000</v>
      </c>
      <c r="K105" s="15"/>
      <c r="L105" s="15">
        <f t="shared" si="248"/>
        <v>49000</v>
      </c>
      <c r="M105" s="15">
        <v>193717.85</v>
      </c>
      <c r="N105" s="15">
        <f t="shared" si="249"/>
        <v>242717.85</v>
      </c>
      <c r="O105" s="15"/>
      <c r="P105" s="15">
        <f t="shared" si="250"/>
        <v>242717.85</v>
      </c>
      <c r="Q105" s="15"/>
      <c r="R105" s="15">
        <f t="shared" si="251"/>
        <v>242717.85</v>
      </c>
      <c r="S105" s="15"/>
      <c r="T105" s="15">
        <f t="shared" si="252"/>
        <v>242717.85</v>
      </c>
      <c r="U105" s="24">
        <v>78651.596999999994</v>
      </c>
      <c r="V105" s="15">
        <f t="shared" si="253"/>
        <v>321369.44699999999</v>
      </c>
      <c r="W105" s="15">
        <v>317159.3</v>
      </c>
      <c r="X105" s="44"/>
      <c r="Y105" s="15">
        <f t="shared" si="276"/>
        <v>317159.3</v>
      </c>
      <c r="Z105" s="15"/>
      <c r="AA105" s="15">
        <f t="shared" si="255"/>
        <v>317159.3</v>
      </c>
      <c r="AB105" s="15"/>
      <c r="AC105" s="15">
        <f t="shared" si="256"/>
        <v>317159.3</v>
      </c>
      <c r="AD105" s="15"/>
      <c r="AE105" s="15">
        <f t="shared" si="257"/>
        <v>317159.3</v>
      </c>
      <c r="AF105" s="15"/>
      <c r="AG105" s="15">
        <f t="shared" si="258"/>
        <v>317159.3</v>
      </c>
      <c r="AH105" s="15">
        <v>-193717.85</v>
      </c>
      <c r="AI105" s="15">
        <f t="shared" si="259"/>
        <v>123441.44999999998</v>
      </c>
      <c r="AJ105" s="15"/>
      <c r="AK105" s="15">
        <f t="shared" si="260"/>
        <v>123441.44999999998</v>
      </c>
      <c r="AL105" s="15"/>
      <c r="AM105" s="15">
        <f t="shared" si="261"/>
        <v>123441.44999999998</v>
      </c>
      <c r="AN105" s="15"/>
      <c r="AO105" s="15">
        <f t="shared" si="262"/>
        <v>123441.44999999998</v>
      </c>
      <c r="AP105" s="24">
        <v>-78651.596999999994</v>
      </c>
      <c r="AQ105" s="15">
        <f t="shared" si="263"/>
        <v>44789.852999999988</v>
      </c>
      <c r="AR105" s="16">
        <v>0</v>
      </c>
      <c r="AS105" s="16"/>
      <c r="AT105" s="16">
        <f t="shared" si="277"/>
        <v>0</v>
      </c>
      <c r="AU105" s="16"/>
      <c r="AV105" s="16">
        <f t="shared" si="264"/>
        <v>0</v>
      </c>
      <c r="AW105" s="16"/>
      <c r="AX105" s="16">
        <f t="shared" si="265"/>
        <v>0</v>
      </c>
      <c r="AY105" s="16"/>
      <c r="AZ105" s="16">
        <f t="shared" si="266"/>
        <v>0</v>
      </c>
      <c r="BA105" s="16"/>
      <c r="BB105" s="16">
        <f t="shared" si="267"/>
        <v>0</v>
      </c>
      <c r="BC105" s="16"/>
      <c r="BD105" s="16">
        <f t="shared" si="268"/>
        <v>0</v>
      </c>
      <c r="BE105" s="16"/>
      <c r="BF105" s="16">
        <f t="shared" si="269"/>
        <v>0</v>
      </c>
      <c r="BG105" s="16"/>
      <c r="BH105" s="16">
        <f t="shared" si="270"/>
        <v>0</v>
      </c>
      <c r="BI105" s="26"/>
      <c r="BJ105" s="16">
        <f t="shared" si="271"/>
        <v>0</v>
      </c>
      <c r="BK105" s="9" t="s">
        <v>98</v>
      </c>
      <c r="BL105" s="13"/>
    </row>
    <row r="106" spans="1:64" ht="93.75" x14ac:dyDescent="0.3">
      <c r="A106" s="58" t="s">
        <v>166</v>
      </c>
      <c r="B106" s="79" t="s">
        <v>376</v>
      </c>
      <c r="C106" s="6" t="s">
        <v>126</v>
      </c>
      <c r="D106" s="15">
        <v>0</v>
      </c>
      <c r="E106" s="44">
        <v>0</v>
      </c>
      <c r="F106" s="15">
        <f t="shared" si="275"/>
        <v>0</v>
      </c>
      <c r="G106" s="15">
        <f>364.881+12789.147</f>
        <v>13154.028</v>
      </c>
      <c r="H106" s="15">
        <f t="shared" si="246"/>
        <v>13154.028</v>
      </c>
      <c r="I106" s="15"/>
      <c r="J106" s="15">
        <f t="shared" si="247"/>
        <v>13154.028</v>
      </c>
      <c r="K106" s="15"/>
      <c r="L106" s="15">
        <f t="shared" si="248"/>
        <v>13154.028</v>
      </c>
      <c r="M106" s="15">
        <f>M108+M109+M110</f>
        <v>364506.57899999997</v>
      </c>
      <c r="N106" s="15">
        <f t="shared" si="249"/>
        <v>377660.60699999996</v>
      </c>
      <c r="O106" s="15">
        <f>O108+O109+O110</f>
        <v>0</v>
      </c>
      <c r="P106" s="15">
        <f t="shared" si="250"/>
        <v>377660.60699999996</v>
      </c>
      <c r="Q106" s="15">
        <f>Q108+Q109+Q110</f>
        <v>0</v>
      </c>
      <c r="R106" s="15">
        <f t="shared" si="251"/>
        <v>377660.60699999996</v>
      </c>
      <c r="S106" s="15">
        <f>S108+S109+S110</f>
        <v>0</v>
      </c>
      <c r="T106" s="15">
        <f t="shared" si="252"/>
        <v>377660.60699999996</v>
      </c>
      <c r="U106" s="24">
        <f>U108+U109+U110</f>
        <v>0</v>
      </c>
      <c r="V106" s="15">
        <f t="shared" si="253"/>
        <v>377660.60699999996</v>
      </c>
      <c r="W106" s="15">
        <v>90000</v>
      </c>
      <c r="X106" s="44">
        <v>0</v>
      </c>
      <c r="Y106" s="15">
        <f>W106+X106</f>
        <v>90000</v>
      </c>
      <c r="Z106" s="15">
        <v>-13154.028</v>
      </c>
      <c r="AA106" s="15">
        <f t="shared" si="255"/>
        <v>76845.971999999994</v>
      </c>
      <c r="AB106" s="15"/>
      <c r="AC106" s="15">
        <f t="shared" si="256"/>
        <v>76845.971999999994</v>
      </c>
      <c r="AD106" s="15"/>
      <c r="AE106" s="15">
        <f t="shared" si="257"/>
        <v>76845.971999999994</v>
      </c>
      <c r="AF106" s="15"/>
      <c r="AG106" s="15">
        <f t="shared" si="258"/>
        <v>76845.971999999994</v>
      </c>
      <c r="AH106" s="15">
        <f>AH108</f>
        <v>-39177.717999999993</v>
      </c>
      <c r="AI106" s="15">
        <f t="shared" si="259"/>
        <v>37668.254000000001</v>
      </c>
      <c r="AJ106" s="15">
        <f>AJ108</f>
        <v>0</v>
      </c>
      <c r="AK106" s="15">
        <f t="shared" si="260"/>
        <v>37668.254000000001</v>
      </c>
      <c r="AL106" s="15">
        <f>AL108</f>
        <v>0</v>
      </c>
      <c r="AM106" s="15">
        <f t="shared" si="261"/>
        <v>37668.254000000001</v>
      </c>
      <c r="AN106" s="15">
        <f>AN108</f>
        <v>0</v>
      </c>
      <c r="AO106" s="15">
        <f t="shared" si="262"/>
        <v>37668.254000000001</v>
      </c>
      <c r="AP106" s="24">
        <f>AP108</f>
        <v>0</v>
      </c>
      <c r="AQ106" s="15">
        <f t="shared" si="263"/>
        <v>37668.254000000001</v>
      </c>
      <c r="AR106" s="16">
        <v>0</v>
      </c>
      <c r="AS106" s="16">
        <v>0</v>
      </c>
      <c r="AT106" s="16">
        <f t="shared" si="277"/>
        <v>0</v>
      </c>
      <c r="AU106" s="16">
        <v>0</v>
      </c>
      <c r="AV106" s="16">
        <f t="shared" si="264"/>
        <v>0</v>
      </c>
      <c r="AW106" s="16">
        <v>0</v>
      </c>
      <c r="AX106" s="16">
        <f t="shared" si="265"/>
        <v>0</v>
      </c>
      <c r="AY106" s="16">
        <v>0</v>
      </c>
      <c r="AZ106" s="16">
        <f t="shared" si="266"/>
        <v>0</v>
      </c>
      <c r="BA106" s="16">
        <v>0</v>
      </c>
      <c r="BB106" s="16">
        <f t="shared" si="267"/>
        <v>0</v>
      </c>
      <c r="BC106" s="16">
        <v>0</v>
      </c>
      <c r="BD106" s="16">
        <f t="shared" si="268"/>
        <v>0</v>
      </c>
      <c r="BE106" s="16">
        <v>0</v>
      </c>
      <c r="BF106" s="16">
        <f t="shared" si="269"/>
        <v>0</v>
      </c>
      <c r="BG106" s="16">
        <v>0</v>
      </c>
      <c r="BH106" s="16">
        <f t="shared" si="270"/>
        <v>0</v>
      </c>
      <c r="BI106" s="26">
        <v>0</v>
      </c>
      <c r="BJ106" s="16">
        <f t="shared" si="271"/>
        <v>0</v>
      </c>
      <c r="BL106" s="13"/>
    </row>
    <row r="107" spans="1:64" x14ac:dyDescent="0.3">
      <c r="A107" s="58"/>
      <c r="B107" s="7" t="s">
        <v>5</v>
      </c>
      <c r="C107" s="6"/>
      <c r="D107" s="15"/>
      <c r="E107" s="4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4"/>
      <c r="V107" s="15"/>
      <c r="W107" s="15"/>
      <c r="X107" s="44"/>
      <c r="Y107" s="15">
        <f t="shared" si="276"/>
        <v>0</v>
      </c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24"/>
      <c r="AQ107" s="15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26"/>
      <c r="BJ107" s="16"/>
      <c r="BL107" s="13"/>
    </row>
    <row r="108" spans="1:64" hidden="1" x14ac:dyDescent="0.3">
      <c r="A108" s="58"/>
      <c r="B108" s="5" t="s">
        <v>6</v>
      </c>
      <c r="C108" s="6"/>
      <c r="D108" s="15"/>
      <c r="E108" s="44"/>
      <c r="F108" s="15"/>
      <c r="G108" s="15">
        <v>13154.028</v>
      </c>
      <c r="H108" s="15">
        <f t="shared" si="246"/>
        <v>13154.028</v>
      </c>
      <c r="I108" s="15"/>
      <c r="J108" s="15">
        <f t="shared" si="247"/>
        <v>13154.028</v>
      </c>
      <c r="K108" s="15"/>
      <c r="L108" s="15">
        <f t="shared" si="248"/>
        <v>13154.028</v>
      </c>
      <c r="M108" s="15"/>
      <c r="N108" s="15">
        <f t="shared" si="249"/>
        <v>13154.028</v>
      </c>
      <c r="O108" s="15"/>
      <c r="P108" s="15">
        <f t="shared" ref="P108:P118" si="278">N108+O108</f>
        <v>13154.028</v>
      </c>
      <c r="Q108" s="15"/>
      <c r="R108" s="15">
        <f t="shared" ref="R108:R118" si="279">P108+Q108</f>
        <v>13154.028</v>
      </c>
      <c r="S108" s="15"/>
      <c r="T108" s="15">
        <f t="shared" ref="T108:T118" si="280">R108+S108</f>
        <v>13154.028</v>
      </c>
      <c r="U108" s="24"/>
      <c r="V108" s="15">
        <f t="shared" ref="V108:V118" si="281">T108+U108</f>
        <v>13154.028</v>
      </c>
      <c r="W108" s="15">
        <v>90000</v>
      </c>
      <c r="X108" s="44"/>
      <c r="Y108" s="15">
        <f t="shared" si="276"/>
        <v>90000</v>
      </c>
      <c r="Z108" s="15">
        <v>-13154.028</v>
      </c>
      <c r="AA108" s="15">
        <f t="shared" si="255"/>
        <v>76845.971999999994</v>
      </c>
      <c r="AB108" s="15"/>
      <c r="AC108" s="15">
        <f t="shared" si="256"/>
        <v>76845.971999999994</v>
      </c>
      <c r="AD108" s="15"/>
      <c r="AE108" s="15">
        <f t="shared" si="257"/>
        <v>76845.971999999994</v>
      </c>
      <c r="AF108" s="15"/>
      <c r="AG108" s="15">
        <f t="shared" si="258"/>
        <v>76845.971999999994</v>
      </c>
      <c r="AH108" s="15">
        <f>-76845.972+37668.254</f>
        <v>-39177.717999999993</v>
      </c>
      <c r="AI108" s="15">
        <f t="shared" si="259"/>
        <v>37668.254000000001</v>
      </c>
      <c r="AJ108" s="15"/>
      <c r="AK108" s="15">
        <f t="shared" ref="AK108:AK118" si="282">AI108+AJ108</f>
        <v>37668.254000000001</v>
      </c>
      <c r="AL108" s="15"/>
      <c r="AM108" s="15">
        <f t="shared" ref="AM108:AM118" si="283">AK108+AL108</f>
        <v>37668.254000000001</v>
      </c>
      <c r="AN108" s="15"/>
      <c r="AO108" s="15">
        <f t="shared" ref="AO108:AO118" si="284">AM108+AN108</f>
        <v>37668.254000000001</v>
      </c>
      <c r="AP108" s="24"/>
      <c r="AQ108" s="15">
        <f t="shared" ref="AQ108:AQ118" si="285">AO108+AP108</f>
        <v>37668.254000000001</v>
      </c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>
        <f t="shared" si="267"/>
        <v>0</v>
      </c>
      <c r="BC108" s="16"/>
      <c r="BD108" s="16">
        <f t="shared" ref="BD108:BD118" si="286">BB108+BC108</f>
        <v>0</v>
      </c>
      <c r="BE108" s="16"/>
      <c r="BF108" s="16">
        <f t="shared" ref="BF108:BF118" si="287">BD108+BE108</f>
        <v>0</v>
      </c>
      <c r="BG108" s="26"/>
      <c r="BH108" s="16">
        <f t="shared" ref="BH108:BH118" si="288">BF108+BG108</f>
        <v>0</v>
      </c>
      <c r="BI108" s="26"/>
      <c r="BJ108" s="16">
        <f t="shared" ref="BJ108:BJ118" si="289">BH108+BI108</f>
        <v>0</v>
      </c>
      <c r="BK108" s="9" t="s">
        <v>375</v>
      </c>
      <c r="BL108" s="13">
        <v>0</v>
      </c>
    </row>
    <row r="109" spans="1:64" x14ac:dyDescent="0.3">
      <c r="A109" s="58"/>
      <c r="B109" s="79" t="s">
        <v>12</v>
      </c>
      <c r="C109" s="6"/>
      <c r="D109" s="15"/>
      <c r="E109" s="44"/>
      <c r="F109" s="15"/>
      <c r="G109" s="15"/>
      <c r="H109" s="15">
        <f t="shared" si="246"/>
        <v>0</v>
      </c>
      <c r="I109" s="15"/>
      <c r="J109" s="15">
        <f t="shared" si="247"/>
        <v>0</v>
      </c>
      <c r="K109" s="15"/>
      <c r="L109" s="15">
        <f t="shared" si="248"/>
        <v>0</v>
      </c>
      <c r="M109" s="15">
        <v>18225.278999999999</v>
      </c>
      <c r="N109" s="15">
        <f t="shared" si="249"/>
        <v>18225.278999999999</v>
      </c>
      <c r="O109" s="15"/>
      <c r="P109" s="15">
        <f t="shared" si="278"/>
        <v>18225.278999999999</v>
      </c>
      <c r="Q109" s="15"/>
      <c r="R109" s="15">
        <f t="shared" si="279"/>
        <v>18225.278999999999</v>
      </c>
      <c r="S109" s="15"/>
      <c r="T109" s="15">
        <f t="shared" si="280"/>
        <v>18225.278999999999</v>
      </c>
      <c r="U109" s="24"/>
      <c r="V109" s="15">
        <f t="shared" si="281"/>
        <v>18225.278999999999</v>
      </c>
      <c r="W109" s="15"/>
      <c r="X109" s="44"/>
      <c r="Y109" s="15">
        <f t="shared" si="276"/>
        <v>0</v>
      </c>
      <c r="Z109" s="15"/>
      <c r="AA109" s="15">
        <f t="shared" si="255"/>
        <v>0</v>
      </c>
      <c r="AB109" s="15"/>
      <c r="AC109" s="15">
        <f t="shared" si="256"/>
        <v>0</v>
      </c>
      <c r="AD109" s="15"/>
      <c r="AE109" s="15">
        <f t="shared" si="257"/>
        <v>0</v>
      </c>
      <c r="AF109" s="15"/>
      <c r="AG109" s="15">
        <f t="shared" si="258"/>
        <v>0</v>
      </c>
      <c r="AH109" s="15"/>
      <c r="AI109" s="15">
        <f t="shared" si="259"/>
        <v>0</v>
      </c>
      <c r="AJ109" s="15"/>
      <c r="AK109" s="15">
        <f t="shared" si="282"/>
        <v>0</v>
      </c>
      <c r="AL109" s="15"/>
      <c r="AM109" s="15">
        <f t="shared" si="283"/>
        <v>0</v>
      </c>
      <c r="AN109" s="15"/>
      <c r="AO109" s="15">
        <f t="shared" si="284"/>
        <v>0</v>
      </c>
      <c r="AP109" s="24"/>
      <c r="AQ109" s="15">
        <f t="shared" si="285"/>
        <v>0</v>
      </c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>
        <f t="shared" si="267"/>
        <v>0</v>
      </c>
      <c r="BC109" s="16"/>
      <c r="BD109" s="16">
        <f t="shared" si="286"/>
        <v>0</v>
      </c>
      <c r="BE109" s="16"/>
      <c r="BF109" s="16">
        <f t="shared" si="287"/>
        <v>0</v>
      </c>
      <c r="BG109" s="16"/>
      <c r="BH109" s="16">
        <f t="shared" si="288"/>
        <v>0</v>
      </c>
      <c r="BI109" s="26"/>
      <c r="BJ109" s="16">
        <f t="shared" si="289"/>
        <v>0</v>
      </c>
      <c r="BK109" s="9" t="s">
        <v>396</v>
      </c>
      <c r="BL109" s="13"/>
    </row>
    <row r="110" spans="1:64" x14ac:dyDescent="0.3">
      <c r="A110" s="58"/>
      <c r="B110" s="79" t="s">
        <v>19</v>
      </c>
      <c r="C110" s="6"/>
      <c r="D110" s="15"/>
      <c r="E110" s="44"/>
      <c r="F110" s="15"/>
      <c r="G110" s="15"/>
      <c r="H110" s="15">
        <f t="shared" si="246"/>
        <v>0</v>
      </c>
      <c r="I110" s="15"/>
      <c r="J110" s="15">
        <f t="shared" si="247"/>
        <v>0</v>
      </c>
      <c r="K110" s="15"/>
      <c r="L110" s="15">
        <f t="shared" si="248"/>
        <v>0</v>
      </c>
      <c r="M110" s="15">
        <v>346281.3</v>
      </c>
      <c r="N110" s="15">
        <f t="shared" si="249"/>
        <v>346281.3</v>
      </c>
      <c r="O110" s="15"/>
      <c r="P110" s="15">
        <f t="shared" si="278"/>
        <v>346281.3</v>
      </c>
      <c r="Q110" s="15"/>
      <c r="R110" s="15">
        <f t="shared" si="279"/>
        <v>346281.3</v>
      </c>
      <c r="S110" s="15"/>
      <c r="T110" s="15">
        <f t="shared" si="280"/>
        <v>346281.3</v>
      </c>
      <c r="U110" s="24"/>
      <c r="V110" s="15">
        <f t="shared" si="281"/>
        <v>346281.3</v>
      </c>
      <c r="W110" s="15"/>
      <c r="X110" s="44"/>
      <c r="Y110" s="15">
        <f t="shared" si="276"/>
        <v>0</v>
      </c>
      <c r="Z110" s="15"/>
      <c r="AA110" s="15">
        <f t="shared" si="255"/>
        <v>0</v>
      </c>
      <c r="AB110" s="15"/>
      <c r="AC110" s="15">
        <f t="shared" si="256"/>
        <v>0</v>
      </c>
      <c r="AD110" s="15"/>
      <c r="AE110" s="15">
        <f t="shared" si="257"/>
        <v>0</v>
      </c>
      <c r="AF110" s="15"/>
      <c r="AG110" s="15">
        <f t="shared" si="258"/>
        <v>0</v>
      </c>
      <c r="AH110" s="15"/>
      <c r="AI110" s="15">
        <f t="shared" si="259"/>
        <v>0</v>
      </c>
      <c r="AJ110" s="15"/>
      <c r="AK110" s="15">
        <f t="shared" si="282"/>
        <v>0</v>
      </c>
      <c r="AL110" s="15"/>
      <c r="AM110" s="15">
        <f t="shared" si="283"/>
        <v>0</v>
      </c>
      <c r="AN110" s="15"/>
      <c r="AO110" s="15">
        <f t="shared" si="284"/>
        <v>0</v>
      </c>
      <c r="AP110" s="24"/>
      <c r="AQ110" s="15">
        <f t="shared" si="285"/>
        <v>0</v>
      </c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>
        <f t="shared" si="267"/>
        <v>0</v>
      </c>
      <c r="BC110" s="16"/>
      <c r="BD110" s="16">
        <f t="shared" si="286"/>
        <v>0</v>
      </c>
      <c r="BE110" s="16"/>
      <c r="BF110" s="16">
        <f t="shared" si="287"/>
        <v>0</v>
      </c>
      <c r="BG110" s="16"/>
      <c r="BH110" s="16">
        <f t="shared" si="288"/>
        <v>0</v>
      </c>
      <c r="BI110" s="26"/>
      <c r="BJ110" s="16">
        <f t="shared" si="289"/>
        <v>0</v>
      </c>
      <c r="BL110" s="13"/>
    </row>
    <row r="111" spans="1:64" ht="56.25" x14ac:dyDescent="0.3">
      <c r="A111" s="58" t="s">
        <v>167</v>
      </c>
      <c r="B111" s="79" t="s">
        <v>65</v>
      </c>
      <c r="C111" s="6" t="s">
        <v>126</v>
      </c>
      <c r="D111" s="15">
        <v>0</v>
      </c>
      <c r="E111" s="44">
        <v>0</v>
      </c>
      <c r="F111" s="15">
        <f t="shared" si="275"/>
        <v>0</v>
      </c>
      <c r="G111" s="15">
        <v>0</v>
      </c>
      <c r="H111" s="15">
        <f t="shared" si="246"/>
        <v>0</v>
      </c>
      <c r="I111" s="15">
        <v>0</v>
      </c>
      <c r="J111" s="15">
        <f t="shared" si="247"/>
        <v>0</v>
      </c>
      <c r="K111" s="15">
        <v>0</v>
      </c>
      <c r="L111" s="15">
        <f t="shared" si="248"/>
        <v>0</v>
      </c>
      <c r="M111" s="15">
        <v>4935.2139999999999</v>
      </c>
      <c r="N111" s="15">
        <f t="shared" si="249"/>
        <v>4935.2139999999999</v>
      </c>
      <c r="O111" s="15"/>
      <c r="P111" s="15">
        <f t="shared" si="278"/>
        <v>4935.2139999999999</v>
      </c>
      <c r="Q111" s="15"/>
      <c r="R111" s="15">
        <f t="shared" si="279"/>
        <v>4935.2139999999999</v>
      </c>
      <c r="S111" s="15"/>
      <c r="T111" s="15">
        <f t="shared" si="280"/>
        <v>4935.2139999999999</v>
      </c>
      <c r="U111" s="24"/>
      <c r="V111" s="15">
        <f t="shared" si="281"/>
        <v>4935.2139999999999</v>
      </c>
      <c r="W111" s="15">
        <v>14760.4</v>
      </c>
      <c r="X111" s="44">
        <v>0</v>
      </c>
      <c r="Y111" s="15">
        <f t="shared" si="276"/>
        <v>14760.4</v>
      </c>
      <c r="Z111" s="15">
        <v>0</v>
      </c>
      <c r="AA111" s="15">
        <f t="shared" si="255"/>
        <v>14760.4</v>
      </c>
      <c r="AB111" s="15">
        <v>0</v>
      </c>
      <c r="AC111" s="15">
        <f t="shared" si="256"/>
        <v>14760.4</v>
      </c>
      <c r="AD111" s="15">
        <v>0</v>
      </c>
      <c r="AE111" s="15">
        <f t="shared" si="257"/>
        <v>14760.4</v>
      </c>
      <c r="AF111" s="15">
        <v>0</v>
      </c>
      <c r="AG111" s="15">
        <f t="shared" si="258"/>
        <v>14760.4</v>
      </c>
      <c r="AH111" s="15">
        <v>-4935.2139999999999</v>
      </c>
      <c r="AI111" s="15">
        <f t="shared" si="259"/>
        <v>9825.1859999999997</v>
      </c>
      <c r="AJ111" s="15"/>
      <c r="AK111" s="15">
        <f t="shared" si="282"/>
        <v>9825.1859999999997</v>
      </c>
      <c r="AL111" s="15"/>
      <c r="AM111" s="15">
        <f t="shared" si="283"/>
        <v>9825.1859999999997</v>
      </c>
      <c r="AN111" s="15"/>
      <c r="AO111" s="15">
        <f t="shared" si="284"/>
        <v>9825.1859999999997</v>
      </c>
      <c r="AP111" s="24"/>
      <c r="AQ111" s="15">
        <f t="shared" si="285"/>
        <v>9825.1859999999997</v>
      </c>
      <c r="AR111" s="16">
        <v>0</v>
      </c>
      <c r="AS111" s="16">
        <v>0</v>
      </c>
      <c r="AT111" s="16">
        <f t="shared" si="277"/>
        <v>0</v>
      </c>
      <c r="AU111" s="16">
        <v>0</v>
      </c>
      <c r="AV111" s="16">
        <f t="shared" si="264"/>
        <v>0</v>
      </c>
      <c r="AW111" s="16">
        <v>0</v>
      </c>
      <c r="AX111" s="16">
        <f t="shared" si="265"/>
        <v>0</v>
      </c>
      <c r="AY111" s="16">
        <v>0</v>
      </c>
      <c r="AZ111" s="16">
        <f t="shared" si="266"/>
        <v>0</v>
      </c>
      <c r="BA111" s="16">
        <v>0</v>
      </c>
      <c r="BB111" s="16">
        <f t="shared" si="267"/>
        <v>0</v>
      </c>
      <c r="BC111" s="16">
        <v>0</v>
      </c>
      <c r="BD111" s="16">
        <f t="shared" si="286"/>
        <v>0</v>
      </c>
      <c r="BE111" s="16">
        <v>0</v>
      </c>
      <c r="BF111" s="16">
        <f t="shared" si="287"/>
        <v>0</v>
      </c>
      <c r="BG111" s="16">
        <v>0</v>
      </c>
      <c r="BH111" s="16">
        <f t="shared" si="288"/>
        <v>0</v>
      </c>
      <c r="BI111" s="26">
        <v>0</v>
      </c>
      <c r="BJ111" s="16">
        <f t="shared" si="289"/>
        <v>0</v>
      </c>
      <c r="BK111" s="9" t="s">
        <v>99</v>
      </c>
      <c r="BL111" s="13"/>
    </row>
    <row r="112" spans="1:64" ht="56.25" hidden="1" x14ac:dyDescent="0.3">
      <c r="A112" s="1" t="s">
        <v>162</v>
      </c>
      <c r="B112" s="21" t="s">
        <v>66</v>
      </c>
      <c r="C112" s="6" t="s">
        <v>126</v>
      </c>
      <c r="D112" s="15">
        <v>2697</v>
      </c>
      <c r="E112" s="44">
        <v>-2697</v>
      </c>
      <c r="F112" s="15">
        <f t="shared" si="275"/>
        <v>0</v>
      </c>
      <c r="G112" s="15"/>
      <c r="H112" s="15">
        <f t="shared" si="246"/>
        <v>0</v>
      </c>
      <c r="I112" s="15"/>
      <c r="J112" s="15">
        <f t="shared" si="247"/>
        <v>0</v>
      </c>
      <c r="K112" s="15"/>
      <c r="L112" s="15">
        <f t="shared" si="248"/>
        <v>0</v>
      </c>
      <c r="M112" s="15"/>
      <c r="N112" s="15">
        <f t="shared" si="249"/>
        <v>0</v>
      </c>
      <c r="O112" s="15"/>
      <c r="P112" s="15">
        <f t="shared" si="278"/>
        <v>0</v>
      </c>
      <c r="Q112" s="15"/>
      <c r="R112" s="15">
        <f t="shared" si="279"/>
        <v>0</v>
      </c>
      <c r="S112" s="15"/>
      <c r="T112" s="15">
        <f t="shared" si="280"/>
        <v>0</v>
      </c>
      <c r="U112" s="24"/>
      <c r="V112" s="15">
        <f t="shared" si="281"/>
        <v>0</v>
      </c>
      <c r="W112" s="15">
        <v>6293</v>
      </c>
      <c r="X112" s="44">
        <v>-6293</v>
      </c>
      <c r="Y112" s="15">
        <f t="shared" si="276"/>
        <v>0</v>
      </c>
      <c r="Z112" s="15"/>
      <c r="AA112" s="15">
        <f t="shared" si="255"/>
        <v>0</v>
      </c>
      <c r="AB112" s="15"/>
      <c r="AC112" s="15">
        <f t="shared" si="256"/>
        <v>0</v>
      </c>
      <c r="AD112" s="15"/>
      <c r="AE112" s="15">
        <f t="shared" si="257"/>
        <v>0</v>
      </c>
      <c r="AF112" s="15"/>
      <c r="AG112" s="15">
        <f t="shared" si="258"/>
        <v>0</v>
      </c>
      <c r="AH112" s="15"/>
      <c r="AI112" s="15">
        <f t="shared" si="259"/>
        <v>0</v>
      </c>
      <c r="AJ112" s="15"/>
      <c r="AK112" s="15">
        <f t="shared" si="282"/>
        <v>0</v>
      </c>
      <c r="AL112" s="15"/>
      <c r="AM112" s="15">
        <f t="shared" si="283"/>
        <v>0</v>
      </c>
      <c r="AN112" s="15"/>
      <c r="AO112" s="15">
        <f t="shared" si="284"/>
        <v>0</v>
      </c>
      <c r="AP112" s="24"/>
      <c r="AQ112" s="15">
        <f t="shared" si="285"/>
        <v>0</v>
      </c>
      <c r="AR112" s="16">
        <v>0</v>
      </c>
      <c r="AS112" s="16"/>
      <c r="AT112" s="16">
        <f t="shared" si="277"/>
        <v>0</v>
      </c>
      <c r="AU112" s="16"/>
      <c r="AV112" s="16">
        <f t="shared" si="264"/>
        <v>0</v>
      </c>
      <c r="AW112" s="16"/>
      <c r="AX112" s="16">
        <f t="shared" si="265"/>
        <v>0</v>
      </c>
      <c r="AY112" s="16"/>
      <c r="AZ112" s="16">
        <f t="shared" si="266"/>
        <v>0</v>
      </c>
      <c r="BA112" s="16"/>
      <c r="BB112" s="16">
        <f t="shared" si="267"/>
        <v>0</v>
      </c>
      <c r="BC112" s="16"/>
      <c r="BD112" s="16">
        <f t="shared" si="286"/>
        <v>0</v>
      </c>
      <c r="BE112" s="16"/>
      <c r="BF112" s="16">
        <f t="shared" si="287"/>
        <v>0</v>
      </c>
      <c r="BG112" s="26"/>
      <c r="BH112" s="16">
        <f t="shared" si="288"/>
        <v>0</v>
      </c>
      <c r="BI112" s="26"/>
      <c r="BJ112" s="16">
        <f t="shared" si="289"/>
        <v>0</v>
      </c>
      <c r="BK112" s="9" t="s">
        <v>100</v>
      </c>
      <c r="BL112" s="13">
        <v>0</v>
      </c>
    </row>
    <row r="113" spans="1:64" ht="75" x14ac:dyDescent="0.3">
      <c r="A113" s="58" t="s">
        <v>168</v>
      </c>
      <c r="B113" s="79" t="s">
        <v>66</v>
      </c>
      <c r="C113" s="6" t="s">
        <v>249</v>
      </c>
      <c r="D113" s="15"/>
      <c r="E113" s="44">
        <v>2697</v>
      </c>
      <c r="F113" s="15">
        <f t="shared" si="275"/>
        <v>2697</v>
      </c>
      <c r="G113" s="15"/>
      <c r="H113" s="15">
        <f t="shared" si="246"/>
        <v>2697</v>
      </c>
      <c r="I113" s="15"/>
      <c r="J113" s="15">
        <f t="shared" si="247"/>
        <v>2697</v>
      </c>
      <c r="K113" s="15"/>
      <c r="L113" s="15">
        <f t="shared" si="248"/>
        <v>2697</v>
      </c>
      <c r="M113" s="15"/>
      <c r="N113" s="15">
        <f t="shared" si="249"/>
        <v>2697</v>
      </c>
      <c r="O113" s="15"/>
      <c r="P113" s="15">
        <f t="shared" si="278"/>
        <v>2697</v>
      </c>
      <c r="Q113" s="15"/>
      <c r="R113" s="15">
        <f t="shared" si="279"/>
        <v>2697</v>
      </c>
      <c r="S113" s="15"/>
      <c r="T113" s="15">
        <f t="shared" si="280"/>
        <v>2697</v>
      </c>
      <c r="U113" s="24"/>
      <c r="V113" s="15">
        <f t="shared" si="281"/>
        <v>2697</v>
      </c>
      <c r="W113" s="15"/>
      <c r="X113" s="44">
        <v>6293</v>
      </c>
      <c r="Y113" s="15">
        <f t="shared" si="276"/>
        <v>6293</v>
      </c>
      <c r="Z113" s="15"/>
      <c r="AA113" s="15">
        <f t="shared" si="255"/>
        <v>6293</v>
      </c>
      <c r="AB113" s="15"/>
      <c r="AC113" s="15">
        <f t="shared" si="256"/>
        <v>6293</v>
      </c>
      <c r="AD113" s="15"/>
      <c r="AE113" s="15">
        <f t="shared" si="257"/>
        <v>6293</v>
      </c>
      <c r="AF113" s="15"/>
      <c r="AG113" s="15">
        <f t="shared" si="258"/>
        <v>6293</v>
      </c>
      <c r="AH113" s="15"/>
      <c r="AI113" s="15">
        <f t="shared" si="259"/>
        <v>6293</v>
      </c>
      <c r="AJ113" s="15"/>
      <c r="AK113" s="15">
        <f t="shared" si="282"/>
        <v>6293</v>
      </c>
      <c r="AL113" s="15"/>
      <c r="AM113" s="15">
        <f t="shared" si="283"/>
        <v>6293</v>
      </c>
      <c r="AN113" s="15"/>
      <c r="AO113" s="15">
        <f t="shared" si="284"/>
        <v>6293</v>
      </c>
      <c r="AP113" s="24"/>
      <c r="AQ113" s="15">
        <f t="shared" si="285"/>
        <v>6293</v>
      </c>
      <c r="AR113" s="16"/>
      <c r="AS113" s="16"/>
      <c r="AT113" s="16">
        <f t="shared" si="277"/>
        <v>0</v>
      </c>
      <c r="AU113" s="16"/>
      <c r="AV113" s="16">
        <f t="shared" si="264"/>
        <v>0</v>
      </c>
      <c r="AW113" s="16"/>
      <c r="AX113" s="16">
        <f t="shared" si="265"/>
        <v>0</v>
      </c>
      <c r="AY113" s="16"/>
      <c r="AZ113" s="16">
        <f t="shared" si="266"/>
        <v>0</v>
      </c>
      <c r="BA113" s="16"/>
      <c r="BB113" s="16">
        <f t="shared" si="267"/>
        <v>0</v>
      </c>
      <c r="BC113" s="16"/>
      <c r="BD113" s="16">
        <f t="shared" si="286"/>
        <v>0</v>
      </c>
      <c r="BE113" s="16"/>
      <c r="BF113" s="16">
        <f t="shared" si="287"/>
        <v>0</v>
      </c>
      <c r="BG113" s="16"/>
      <c r="BH113" s="16">
        <f t="shared" si="288"/>
        <v>0</v>
      </c>
      <c r="BI113" s="26"/>
      <c r="BJ113" s="16">
        <f t="shared" si="289"/>
        <v>0</v>
      </c>
      <c r="BK113" s="9" t="s">
        <v>100</v>
      </c>
      <c r="BL113" s="13"/>
    </row>
    <row r="114" spans="1:64" ht="56.25" x14ac:dyDescent="0.3">
      <c r="A114" s="58" t="s">
        <v>169</v>
      </c>
      <c r="B114" s="79" t="s">
        <v>67</v>
      </c>
      <c r="C114" s="6" t="s">
        <v>126</v>
      </c>
      <c r="D114" s="15">
        <v>41944.5</v>
      </c>
      <c r="E114" s="44"/>
      <c r="F114" s="15">
        <f t="shared" si="275"/>
        <v>41944.5</v>
      </c>
      <c r="G114" s="15"/>
      <c r="H114" s="15">
        <f t="shared" si="246"/>
        <v>41944.5</v>
      </c>
      <c r="I114" s="15"/>
      <c r="J114" s="15">
        <f t="shared" si="247"/>
        <v>41944.5</v>
      </c>
      <c r="K114" s="15"/>
      <c r="L114" s="15">
        <f t="shared" si="248"/>
        <v>41944.5</v>
      </c>
      <c r="M114" s="15">
        <v>-31672.5</v>
      </c>
      <c r="N114" s="15">
        <f t="shared" si="249"/>
        <v>10272</v>
      </c>
      <c r="O114" s="15"/>
      <c r="P114" s="15">
        <f t="shared" si="278"/>
        <v>10272</v>
      </c>
      <c r="Q114" s="15"/>
      <c r="R114" s="15">
        <f t="shared" si="279"/>
        <v>10272</v>
      </c>
      <c r="S114" s="15"/>
      <c r="T114" s="15">
        <f t="shared" si="280"/>
        <v>10272</v>
      </c>
      <c r="U114" s="24"/>
      <c r="V114" s="15">
        <f t="shared" si="281"/>
        <v>10272</v>
      </c>
      <c r="W114" s="15">
        <v>86980.4</v>
      </c>
      <c r="X114" s="44"/>
      <c r="Y114" s="15">
        <f t="shared" si="276"/>
        <v>86980.4</v>
      </c>
      <c r="Z114" s="15"/>
      <c r="AA114" s="15">
        <f t="shared" si="255"/>
        <v>86980.4</v>
      </c>
      <c r="AB114" s="15"/>
      <c r="AC114" s="15">
        <f t="shared" si="256"/>
        <v>86980.4</v>
      </c>
      <c r="AD114" s="15"/>
      <c r="AE114" s="15">
        <f t="shared" si="257"/>
        <v>86980.4</v>
      </c>
      <c r="AF114" s="15"/>
      <c r="AG114" s="15">
        <f t="shared" si="258"/>
        <v>86980.4</v>
      </c>
      <c r="AH114" s="15">
        <v>33472.125999999997</v>
      </c>
      <c r="AI114" s="15">
        <f t="shared" si="259"/>
        <v>120452.52599999998</v>
      </c>
      <c r="AJ114" s="15"/>
      <c r="AK114" s="15">
        <f t="shared" si="282"/>
        <v>120452.52599999998</v>
      </c>
      <c r="AL114" s="15"/>
      <c r="AM114" s="15">
        <f t="shared" si="283"/>
        <v>120452.52599999998</v>
      </c>
      <c r="AN114" s="15"/>
      <c r="AO114" s="15">
        <f t="shared" si="284"/>
        <v>120452.52599999998</v>
      </c>
      <c r="AP114" s="24"/>
      <c r="AQ114" s="15">
        <f t="shared" si="285"/>
        <v>120452.52599999998</v>
      </c>
      <c r="AR114" s="16">
        <v>8017</v>
      </c>
      <c r="AS114" s="16"/>
      <c r="AT114" s="16">
        <f t="shared" si="277"/>
        <v>8017</v>
      </c>
      <c r="AU114" s="16"/>
      <c r="AV114" s="16">
        <f t="shared" si="264"/>
        <v>8017</v>
      </c>
      <c r="AW114" s="16"/>
      <c r="AX114" s="16">
        <f t="shared" si="265"/>
        <v>8017</v>
      </c>
      <c r="AY114" s="16"/>
      <c r="AZ114" s="16">
        <f t="shared" si="266"/>
        <v>8017</v>
      </c>
      <c r="BA114" s="16">
        <v>-1959.69</v>
      </c>
      <c r="BB114" s="16">
        <f t="shared" si="267"/>
        <v>6057.3099999999995</v>
      </c>
      <c r="BC114" s="16"/>
      <c r="BD114" s="16">
        <f t="shared" si="286"/>
        <v>6057.3099999999995</v>
      </c>
      <c r="BE114" s="16"/>
      <c r="BF114" s="16">
        <f t="shared" si="287"/>
        <v>6057.3099999999995</v>
      </c>
      <c r="BG114" s="16"/>
      <c r="BH114" s="16">
        <f t="shared" si="288"/>
        <v>6057.3099999999995</v>
      </c>
      <c r="BI114" s="26"/>
      <c r="BJ114" s="16">
        <f t="shared" si="289"/>
        <v>6057.3099999999995</v>
      </c>
      <c r="BK114" s="9" t="s">
        <v>101</v>
      </c>
      <c r="BL114" s="13"/>
    </row>
    <row r="115" spans="1:64" ht="56.25" x14ac:dyDescent="0.3">
      <c r="A115" s="58" t="s">
        <v>170</v>
      </c>
      <c r="B115" s="79" t="s">
        <v>68</v>
      </c>
      <c r="C115" s="6" t="s">
        <v>126</v>
      </c>
      <c r="D115" s="15">
        <v>15000</v>
      </c>
      <c r="E115" s="44"/>
      <c r="F115" s="15">
        <f t="shared" si="275"/>
        <v>15000</v>
      </c>
      <c r="G115" s="15"/>
      <c r="H115" s="15">
        <f t="shared" si="246"/>
        <v>15000</v>
      </c>
      <c r="I115" s="15"/>
      <c r="J115" s="15">
        <f t="shared" si="247"/>
        <v>15000</v>
      </c>
      <c r="K115" s="15"/>
      <c r="L115" s="15">
        <f t="shared" si="248"/>
        <v>15000</v>
      </c>
      <c r="M115" s="15">
        <v>-15000</v>
      </c>
      <c r="N115" s="15">
        <f t="shared" si="249"/>
        <v>0</v>
      </c>
      <c r="O115" s="15"/>
      <c r="P115" s="15">
        <f t="shared" si="278"/>
        <v>0</v>
      </c>
      <c r="Q115" s="15"/>
      <c r="R115" s="15">
        <f t="shared" si="279"/>
        <v>0</v>
      </c>
      <c r="S115" s="15"/>
      <c r="T115" s="15">
        <f t="shared" si="280"/>
        <v>0</v>
      </c>
      <c r="U115" s="24"/>
      <c r="V115" s="15">
        <f t="shared" si="281"/>
        <v>0</v>
      </c>
      <c r="W115" s="15">
        <v>27000</v>
      </c>
      <c r="X115" s="44"/>
      <c r="Y115" s="15">
        <f t="shared" si="276"/>
        <v>27000</v>
      </c>
      <c r="Z115" s="15"/>
      <c r="AA115" s="15">
        <f t="shared" si="255"/>
        <v>27000</v>
      </c>
      <c r="AB115" s="15"/>
      <c r="AC115" s="15">
        <f t="shared" si="256"/>
        <v>27000</v>
      </c>
      <c r="AD115" s="15"/>
      <c r="AE115" s="15">
        <f t="shared" si="257"/>
        <v>27000</v>
      </c>
      <c r="AF115" s="15"/>
      <c r="AG115" s="15">
        <f t="shared" si="258"/>
        <v>27000</v>
      </c>
      <c r="AH115" s="15">
        <v>13040.31</v>
      </c>
      <c r="AI115" s="15">
        <f t="shared" si="259"/>
        <v>40040.31</v>
      </c>
      <c r="AJ115" s="15"/>
      <c r="AK115" s="15">
        <f t="shared" si="282"/>
        <v>40040.31</v>
      </c>
      <c r="AL115" s="15"/>
      <c r="AM115" s="15">
        <f t="shared" si="283"/>
        <v>40040.31</v>
      </c>
      <c r="AN115" s="15"/>
      <c r="AO115" s="15">
        <f t="shared" si="284"/>
        <v>40040.31</v>
      </c>
      <c r="AP115" s="24">
        <v>-35560.129999999997</v>
      </c>
      <c r="AQ115" s="15">
        <f t="shared" si="285"/>
        <v>4480.18</v>
      </c>
      <c r="AR115" s="16">
        <v>15000</v>
      </c>
      <c r="AS115" s="16"/>
      <c r="AT115" s="16">
        <f t="shared" si="277"/>
        <v>15000</v>
      </c>
      <c r="AU115" s="16"/>
      <c r="AV115" s="16">
        <f t="shared" si="264"/>
        <v>15000</v>
      </c>
      <c r="AW115" s="16"/>
      <c r="AX115" s="16">
        <f t="shared" si="265"/>
        <v>15000</v>
      </c>
      <c r="AY115" s="16"/>
      <c r="AZ115" s="16">
        <f t="shared" si="266"/>
        <v>15000</v>
      </c>
      <c r="BA115" s="16">
        <v>1959.69</v>
      </c>
      <c r="BB115" s="16">
        <f t="shared" si="267"/>
        <v>16959.689999999999</v>
      </c>
      <c r="BC115" s="16"/>
      <c r="BD115" s="16">
        <f t="shared" si="286"/>
        <v>16959.689999999999</v>
      </c>
      <c r="BE115" s="16"/>
      <c r="BF115" s="16">
        <f t="shared" si="287"/>
        <v>16959.689999999999</v>
      </c>
      <c r="BG115" s="16"/>
      <c r="BH115" s="16">
        <f t="shared" si="288"/>
        <v>16959.689999999999</v>
      </c>
      <c r="BI115" s="26">
        <v>35560.129999999997</v>
      </c>
      <c r="BJ115" s="16">
        <f t="shared" si="289"/>
        <v>52519.819999999992</v>
      </c>
      <c r="BK115" s="9" t="s">
        <v>102</v>
      </c>
      <c r="BL115" s="13"/>
    </row>
    <row r="116" spans="1:64" ht="56.25" x14ac:dyDescent="0.3">
      <c r="A116" s="58" t="s">
        <v>171</v>
      </c>
      <c r="B116" s="79" t="s">
        <v>69</v>
      </c>
      <c r="C116" s="6" t="s">
        <v>126</v>
      </c>
      <c r="D116" s="15">
        <v>9900</v>
      </c>
      <c r="E116" s="44"/>
      <c r="F116" s="15">
        <f t="shared" si="275"/>
        <v>9900</v>
      </c>
      <c r="G116" s="15"/>
      <c r="H116" s="15">
        <f t="shared" si="246"/>
        <v>9900</v>
      </c>
      <c r="I116" s="15"/>
      <c r="J116" s="15">
        <f t="shared" si="247"/>
        <v>9900</v>
      </c>
      <c r="K116" s="15"/>
      <c r="L116" s="15">
        <f t="shared" si="248"/>
        <v>9900</v>
      </c>
      <c r="M116" s="15"/>
      <c r="N116" s="15">
        <f t="shared" si="249"/>
        <v>9900</v>
      </c>
      <c r="O116" s="15"/>
      <c r="P116" s="15">
        <f t="shared" si="278"/>
        <v>9900</v>
      </c>
      <c r="Q116" s="15"/>
      <c r="R116" s="15">
        <f t="shared" si="279"/>
        <v>9900</v>
      </c>
      <c r="S116" s="15"/>
      <c r="T116" s="15">
        <f t="shared" si="280"/>
        <v>9900</v>
      </c>
      <c r="U116" s="24"/>
      <c r="V116" s="15">
        <f t="shared" si="281"/>
        <v>9900</v>
      </c>
      <c r="W116" s="15">
        <v>0</v>
      </c>
      <c r="X116" s="44"/>
      <c r="Y116" s="15">
        <f t="shared" si="276"/>
        <v>0</v>
      </c>
      <c r="Z116" s="15"/>
      <c r="AA116" s="15">
        <f t="shared" si="255"/>
        <v>0</v>
      </c>
      <c r="AB116" s="15"/>
      <c r="AC116" s="15">
        <f t="shared" si="256"/>
        <v>0</v>
      </c>
      <c r="AD116" s="15"/>
      <c r="AE116" s="15">
        <f t="shared" si="257"/>
        <v>0</v>
      </c>
      <c r="AF116" s="15"/>
      <c r="AG116" s="15">
        <f t="shared" si="258"/>
        <v>0</v>
      </c>
      <c r="AH116" s="15">
        <v>18177.851999999999</v>
      </c>
      <c r="AI116" s="15">
        <f t="shared" si="259"/>
        <v>18177.851999999999</v>
      </c>
      <c r="AJ116" s="15"/>
      <c r="AK116" s="15">
        <f t="shared" si="282"/>
        <v>18177.851999999999</v>
      </c>
      <c r="AL116" s="15"/>
      <c r="AM116" s="15">
        <f t="shared" si="283"/>
        <v>18177.851999999999</v>
      </c>
      <c r="AN116" s="15"/>
      <c r="AO116" s="15">
        <f t="shared" si="284"/>
        <v>18177.851999999999</v>
      </c>
      <c r="AP116" s="24"/>
      <c r="AQ116" s="15">
        <f t="shared" si="285"/>
        <v>18177.851999999999</v>
      </c>
      <c r="AR116" s="16">
        <v>0</v>
      </c>
      <c r="AS116" s="16"/>
      <c r="AT116" s="16">
        <f t="shared" si="277"/>
        <v>0</v>
      </c>
      <c r="AU116" s="16"/>
      <c r="AV116" s="16">
        <f t="shared" si="264"/>
        <v>0</v>
      </c>
      <c r="AW116" s="16"/>
      <c r="AX116" s="16">
        <f t="shared" si="265"/>
        <v>0</v>
      </c>
      <c r="AY116" s="16"/>
      <c r="AZ116" s="16">
        <f t="shared" si="266"/>
        <v>0</v>
      </c>
      <c r="BA116" s="16"/>
      <c r="BB116" s="16">
        <f t="shared" si="267"/>
        <v>0</v>
      </c>
      <c r="BC116" s="16"/>
      <c r="BD116" s="16">
        <f t="shared" si="286"/>
        <v>0</v>
      </c>
      <c r="BE116" s="16"/>
      <c r="BF116" s="16">
        <f t="shared" si="287"/>
        <v>0</v>
      </c>
      <c r="BG116" s="16"/>
      <c r="BH116" s="16">
        <f t="shared" si="288"/>
        <v>0</v>
      </c>
      <c r="BI116" s="26"/>
      <c r="BJ116" s="16">
        <f t="shared" si="289"/>
        <v>0</v>
      </c>
      <c r="BK116" s="9" t="s">
        <v>103</v>
      </c>
      <c r="BL116" s="13"/>
    </row>
    <row r="117" spans="1:64" ht="56.25" x14ac:dyDescent="0.3">
      <c r="A117" s="58" t="s">
        <v>172</v>
      </c>
      <c r="B117" s="79" t="s">
        <v>70</v>
      </c>
      <c r="C117" s="6" t="s">
        <v>351</v>
      </c>
      <c r="D117" s="15">
        <v>10791</v>
      </c>
      <c r="E117" s="44"/>
      <c r="F117" s="15">
        <f t="shared" si="275"/>
        <v>10791</v>
      </c>
      <c r="G117" s="15">
        <v>5553.5469999999996</v>
      </c>
      <c r="H117" s="15">
        <f t="shared" si="246"/>
        <v>16344.546999999999</v>
      </c>
      <c r="I117" s="15"/>
      <c r="J117" s="15">
        <f t="shared" si="247"/>
        <v>16344.546999999999</v>
      </c>
      <c r="K117" s="15"/>
      <c r="L117" s="15">
        <f t="shared" si="248"/>
        <v>16344.546999999999</v>
      </c>
      <c r="M117" s="15"/>
      <c r="N117" s="15">
        <f t="shared" si="249"/>
        <v>16344.546999999999</v>
      </c>
      <c r="O117" s="15"/>
      <c r="P117" s="15">
        <f t="shared" si="278"/>
        <v>16344.546999999999</v>
      </c>
      <c r="Q117" s="15"/>
      <c r="R117" s="15">
        <f t="shared" si="279"/>
        <v>16344.546999999999</v>
      </c>
      <c r="S117" s="15"/>
      <c r="T117" s="15">
        <f t="shared" si="280"/>
        <v>16344.546999999999</v>
      </c>
      <c r="U117" s="24"/>
      <c r="V117" s="15">
        <f t="shared" si="281"/>
        <v>16344.546999999999</v>
      </c>
      <c r="W117" s="15">
        <v>0</v>
      </c>
      <c r="X117" s="44"/>
      <c r="Y117" s="15">
        <f t="shared" si="276"/>
        <v>0</v>
      </c>
      <c r="Z117" s="15"/>
      <c r="AA117" s="15">
        <f t="shared" si="255"/>
        <v>0</v>
      </c>
      <c r="AB117" s="15"/>
      <c r="AC117" s="15">
        <f t="shared" si="256"/>
        <v>0</v>
      </c>
      <c r="AD117" s="15"/>
      <c r="AE117" s="15">
        <f t="shared" si="257"/>
        <v>0</v>
      </c>
      <c r="AF117" s="15"/>
      <c r="AG117" s="15">
        <f t="shared" si="258"/>
        <v>0</v>
      </c>
      <c r="AH117" s="15"/>
      <c r="AI117" s="15">
        <f t="shared" si="259"/>
        <v>0</v>
      </c>
      <c r="AJ117" s="15"/>
      <c r="AK117" s="15">
        <f t="shared" si="282"/>
        <v>0</v>
      </c>
      <c r="AL117" s="15"/>
      <c r="AM117" s="15">
        <f t="shared" si="283"/>
        <v>0</v>
      </c>
      <c r="AN117" s="15"/>
      <c r="AO117" s="15">
        <f t="shared" si="284"/>
        <v>0</v>
      </c>
      <c r="AP117" s="24"/>
      <c r="AQ117" s="15">
        <f t="shared" si="285"/>
        <v>0</v>
      </c>
      <c r="AR117" s="16">
        <v>0</v>
      </c>
      <c r="AS117" s="16"/>
      <c r="AT117" s="16">
        <f t="shared" si="277"/>
        <v>0</v>
      </c>
      <c r="AU117" s="16"/>
      <c r="AV117" s="16">
        <f t="shared" si="264"/>
        <v>0</v>
      </c>
      <c r="AW117" s="16"/>
      <c r="AX117" s="16">
        <f t="shared" si="265"/>
        <v>0</v>
      </c>
      <c r="AY117" s="16"/>
      <c r="AZ117" s="16">
        <f t="shared" si="266"/>
        <v>0</v>
      </c>
      <c r="BA117" s="16"/>
      <c r="BB117" s="16">
        <f t="shared" si="267"/>
        <v>0</v>
      </c>
      <c r="BC117" s="16"/>
      <c r="BD117" s="16">
        <f t="shared" si="286"/>
        <v>0</v>
      </c>
      <c r="BE117" s="16"/>
      <c r="BF117" s="16">
        <f t="shared" si="287"/>
        <v>0</v>
      </c>
      <c r="BG117" s="16"/>
      <c r="BH117" s="16">
        <f t="shared" si="288"/>
        <v>0</v>
      </c>
      <c r="BI117" s="26"/>
      <c r="BJ117" s="16">
        <f t="shared" si="289"/>
        <v>0</v>
      </c>
      <c r="BK117" s="9" t="s">
        <v>104</v>
      </c>
      <c r="BL117" s="13"/>
    </row>
    <row r="118" spans="1:64" ht="56.25" x14ac:dyDescent="0.3">
      <c r="A118" s="58" t="s">
        <v>173</v>
      </c>
      <c r="B118" s="79" t="s">
        <v>71</v>
      </c>
      <c r="C118" s="6" t="s">
        <v>3</v>
      </c>
      <c r="D118" s="15">
        <f>D120+D121+D122</f>
        <v>2034327.7</v>
      </c>
      <c r="E118" s="44">
        <f>E120+E121+E122</f>
        <v>0</v>
      </c>
      <c r="F118" s="15">
        <f t="shared" si="275"/>
        <v>2034327.7</v>
      </c>
      <c r="G118" s="15">
        <f>G120+G121+G122</f>
        <v>6.46</v>
      </c>
      <c r="H118" s="15">
        <f t="shared" si="246"/>
        <v>2034334.16</v>
      </c>
      <c r="I118" s="15">
        <f>I120+I121+I122</f>
        <v>0</v>
      </c>
      <c r="J118" s="15">
        <f t="shared" si="247"/>
        <v>2034334.16</v>
      </c>
      <c r="K118" s="15">
        <f>K120+K121+K122</f>
        <v>0</v>
      </c>
      <c r="L118" s="15">
        <f t="shared" si="248"/>
        <v>2034334.16</v>
      </c>
      <c r="M118" s="15">
        <f>M120+M121+M122</f>
        <v>1002241.904</v>
      </c>
      <c r="N118" s="15">
        <f t="shared" si="249"/>
        <v>3036576.0639999998</v>
      </c>
      <c r="O118" s="15">
        <f>O120+O121+O122</f>
        <v>492.76900000000001</v>
      </c>
      <c r="P118" s="15">
        <f t="shared" si="278"/>
        <v>3037068.8329999996</v>
      </c>
      <c r="Q118" s="15">
        <f>Q120+Q121+Q122</f>
        <v>37982.144999999997</v>
      </c>
      <c r="R118" s="15">
        <f t="shared" si="279"/>
        <v>3075050.9779999997</v>
      </c>
      <c r="S118" s="15">
        <f>S120+S121+S122</f>
        <v>189.619</v>
      </c>
      <c r="T118" s="15">
        <f t="shared" si="280"/>
        <v>3075240.5969999996</v>
      </c>
      <c r="U118" s="24">
        <f>U120+U121+U122</f>
        <v>23487.616999999998</v>
      </c>
      <c r="V118" s="15">
        <f t="shared" si="281"/>
        <v>3098728.2139999997</v>
      </c>
      <c r="W118" s="15">
        <f>W120+W121+W122</f>
        <v>2176385.7999999998</v>
      </c>
      <c r="X118" s="44">
        <f>X120+X121+X122</f>
        <v>0</v>
      </c>
      <c r="Y118" s="15">
        <f t="shared" si="276"/>
        <v>2176385.7999999998</v>
      </c>
      <c r="Z118" s="15">
        <f>Z120+Z121+Z122</f>
        <v>0</v>
      </c>
      <c r="AA118" s="15">
        <f t="shared" si="255"/>
        <v>2176385.7999999998</v>
      </c>
      <c r="AB118" s="15">
        <f>AB120+AB121+AB122</f>
        <v>0</v>
      </c>
      <c r="AC118" s="15">
        <f t="shared" si="256"/>
        <v>2176385.7999999998</v>
      </c>
      <c r="AD118" s="15">
        <f>AD120+AD121+AD122</f>
        <v>0</v>
      </c>
      <c r="AE118" s="15">
        <f t="shared" si="257"/>
        <v>2176385.7999999998</v>
      </c>
      <c r="AF118" s="15">
        <f>AF120+AF121+AF122</f>
        <v>0</v>
      </c>
      <c r="AG118" s="15">
        <f t="shared" si="258"/>
        <v>2176385.7999999998</v>
      </c>
      <c r="AH118" s="15">
        <f>AH120+AH121+AH122</f>
        <v>-1404112.203</v>
      </c>
      <c r="AI118" s="15">
        <f t="shared" si="259"/>
        <v>772273.59699999983</v>
      </c>
      <c r="AJ118" s="15">
        <f>AJ120+AJ121+AJ122</f>
        <v>0</v>
      </c>
      <c r="AK118" s="15">
        <f t="shared" si="282"/>
        <v>772273.59699999983</v>
      </c>
      <c r="AL118" s="15">
        <f>AL120+AL121+AL122</f>
        <v>0</v>
      </c>
      <c r="AM118" s="15">
        <f t="shared" si="283"/>
        <v>772273.59699999983</v>
      </c>
      <c r="AN118" s="15">
        <f>AN120+AN121+AN122</f>
        <v>0</v>
      </c>
      <c r="AO118" s="15">
        <f t="shared" si="284"/>
        <v>772273.59699999983</v>
      </c>
      <c r="AP118" s="24">
        <f>AP120+AP121+AP122</f>
        <v>0</v>
      </c>
      <c r="AQ118" s="15">
        <f t="shared" si="285"/>
        <v>772273.59699999983</v>
      </c>
      <c r="AR118" s="15">
        <f t="shared" ref="AR118" si="290">AR120+AR121+AR122</f>
        <v>2648924.9000000004</v>
      </c>
      <c r="AS118" s="16">
        <f>AS120+AS121+AS122</f>
        <v>0</v>
      </c>
      <c r="AT118" s="16">
        <f t="shared" si="277"/>
        <v>2648924.9000000004</v>
      </c>
      <c r="AU118" s="16">
        <f>AU120+AU121+AU122</f>
        <v>0</v>
      </c>
      <c r="AV118" s="16">
        <f t="shared" si="264"/>
        <v>2648924.9000000004</v>
      </c>
      <c r="AW118" s="16">
        <f>AW120+AW121+AW122</f>
        <v>0</v>
      </c>
      <c r="AX118" s="16">
        <f t="shared" si="265"/>
        <v>2648924.9000000004</v>
      </c>
      <c r="AY118" s="16">
        <f>AY120+AY121+AY122</f>
        <v>0</v>
      </c>
      <c r="AZ118" s="16">
        <f t="shared" si="266"/>
        <v>2648924.9000000004</v>
      </c>
      <c r="BA118" s="16">
        <f>BA120+BA121+BA122</f>
        <v>-72147.930999999997</v>
      </c>
      <c r="BB118" s="16">
        <f t="shared" si="267"/>
        <v>2576776.9690000005</v>
      </c>
      <c r="BC118" s="16">
        <f>BC120+BC121+BC122</f>
        <v>0</v>
      </c>
      <c r="BD118" s="16">
        <f t="shared" si="286"/>
        <v>2576776.9690000005</v>
      </c>
      <c r="BE118" s="16">
        <f>BE120+BE121+BE122</f>
        <v>0</v>
      </c>
      <c r="BF118" s="16">
        <f t="shared" si="287"/>
        <v>2576776.9690000005</v>
      </c>
      <c r="BG118" s="16">
        <f>BG120+BG121+BG122</f>
        <v>0</v>
      </c>
      <c r="BH118" s="16">
        <f t="shared" si="288"/>
        <v>2576776.9690000005</v>
      </c>
      <c r="BI118" s="26">
        <f>BI120+BI121+BI122</f>
        <v>0</v>
      </c>
      <c r="BJ118" s="16">
        <f t="shared" si="289"/>
        <v>2576776.9690000005</v>
      </c>
      <c r="BL118" s="13"/>
    </row>
    <row r="119" spans="1:64" x14ac:dyDescent="0.3">
      <c r="A119" s="58"/>
      <c r="B119" s="7" t="s">
        <v>5</v>
      </c>
      <c r="C119" s="6"/>
      <c r="D119" s="15"/>
      <c r="E119" s="4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4"/>
      <c r="V119" s="15"/>
      <c r="W119" s="15"/>
      <c r="X119" s="44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24"/>
      <c r="AQ119" s="15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26"/>
      <c r="BJ119" s="16"/>
      <c r="BL119" s="13"/>
    </row>
    <row r="120" spans="1:64" hidden="1" x14ac:dyDescent="0.3">
      <c r="A120" s="1"/>
      <c r="B120" s="5" t="s">
        <v>6</v>
      </c>
      <c r="C120" s="6"/>
      <c r="D120" s="15">
        <v>668305.69999999995</v>
      </c>
      <c r="E120" s="44"/>
      <c r="F120" s="15">
        <f t="shared" si="275"/>
        <v>668305.69999999995</v>
      </c>
      <c r="G120" s="15">
        <f>6.46</f>
        <v>6.46</v>
      </c>
      <c r="H120" s="15">
        <f t="shared" ref="H120:H123" si="291">F120+G120</f>
        <v>668312.15999999992</v>
      </c>
      <c r="I120" s="15"/>
      <c r="J120" s="15">
        <f t="shared" ref="J120:J123" si="292">H120+I120</f>
        <v>668312.15999999992</v>
      </c>
      <c r="K120" s="15"/>
      <c r="L120" s="15">
        <f t="shared" ref="L120:L123" si="293">J120+K120</f>
        <v>668312.15999999992</v>
      </c>
      <c r="M120" s="15">
        <v>55643.81</v>
      </c>
      <c r="N120" s="15">
        <f t="shared" ref="N120:N123" si="294">L120+M120</f>
        <v>723955.97</v>
      </c>
      <c r="O120" s="15">
        <v>492.76900000000001</v>
      </c>
      <c r="P120" s="15">
        <f t="shared" ref="P120" si="295">N120+O120</f>
        <v>724448.73899999994</v>
      </c>
      <c r="Q120" s="15">
        <v>37982.144999999997</v>
      </c>
      <c r="R120" s="15">
        <f t="shared" ref="R120" si="296">P120+Q120</f>
        <v>762430.88399999996</v>
      </c>
      <c r="S120" s="15">
        <v>189.619</v>
      </c>
      <c r="T120" s="15">
        <f t="shared" ref="T120" si="297">R120+S120</f>
        <v>762620.50299999991</v>
      </c>
      <c r="U120" s="24">
        <f>2032.57+21455.047</f>
        <v>23487.616999999998</v>
      </c>
      <c r="V120" s="15">
        <f t="shared" ref="V120" si="298">T120+U120</f>
        <v>786108.11999999988</v>
      </c>
      <c r="W120" s="15">
        <v>65847.199999999997</v>
      </c>
      <c r="X120" s="44"/>
      <c r="Y120" s="15">
        <f t="shared" si="276"/>
        <v>65847.199999999997</v>
      </c>
      <c r="Z120" s="15"/>
      <c r="AA120" s="15">
        <f t="shared" ref="AA120:AA123" si="299">Y120+Z120</f>
        <v>65847.199999999997</v>
      </c>
      <c r="AB120" s="15"/>
      <c r="AC120" s="15">
        <f>AA120+AB120</f>
        <v>65847.199999999997</v>
      </c>
      <c r="AD120" s="15"/>
      <c r="AE120" s="15">
        <f>AC120+AD120</f>
        <v>65847.199999999997</v>
      </c>
      <c r="AF120" s="15"/>
      <c r="AG120" s="15">
        <f>AE120+AF120</f>
        <v>65847.199999999997</v>
      </c>
      <c r="AH120" s="15"/>
      <c r="AI120" s="15">
        <f>AG120+AH120</f>
        <v>65847.199999999997</v>
      </c>
      <c r="AJ120" s="15"/>
      <c r="AK120" s="15">
        <f>AI120+AJ120</f>
        <v>65847.199999999997</v>
      </c>
      <c r="AL120" s="15"/>
      <c r="AM120" s="15">
        <f>AK120+AL120</f>
        <v>65847.199999999997</v>
      </c>
      <c r="AN120" s="15"/>
      <c r="AO120" s="15">
        <f>AM120+AN120</f>
        <v>65847.199999999997</v>
      </c>
      <c r="AP120" s="24"/>
      <c r="AQ120" s="15">
        <f>AO120+AP120</f>
        <v>65847.199999999997</v>
      </c>
      <c r="AR120" s="16">
        <v>434970</v>
      </c>
      <c r="AS120" s="16"/>
      <c r="AT120" s="16">
        <f t="shared" si="277"/>
        <v>434970</v>
      </c>
      <c r="AU120" s="16"/>
      <c r="AV120" s="16">
        <f t="shared" ref="AV120:AV123" si="300">AT120+AU120</f>
        <v>434970</v>
      </c>
      <c r="AW120" s="16"/>
      <c r="AX120" s="16">
        <f t="shared" ref="AX120:AX123" si="301">AV120+AW120</f>
        <v>434970</v>
      </c>
      <c r="AY120" s="16"/>
      <c r="AZ120" s="16">
        <f t="shared" ref="AZ120:AZ123" si="302">AX120+AY120</f>
        <v>434970</v>
      </c>
      <c r="BA120" s="16"/>
      <c r="BB120" s="16">
        <f t="shared" ref="BB120:BB123" si="303">AZ120+BA120</f>
        <v>434970</v>
      </c>
      <c r="BC120" s="16"/>
      <c r="BD120" s="16">
        <f t="shared" ref="BD120:BD123" si="304">BB120+BC120</f>
        <v>434970</v>
      </c>
      <c r="BE120" s="16"/>
      <c r="BF120" s="16">
        <f t="shared" ref="BF120:BF123" si="305">BD120+BE120</f>
        <v>434970</v>
      </c>
      <c r="BG120" s="26"/>
      <c r="BH120" s="16">
        <f t="shared" ref="BH120:BH123" si="306">BF120+BG120</f>
        <v>434970</v>
      </c>
      <c r="BI120" s="26"/>
      <c r="BJ120" s="16">
        <f t="shared" ref="BJ120:BJ123" si="307">BH120+BI120</f>
        <v>434970</v>
      </c>
      <c r="BK120" s="9" t="s">
        <v>398</v>
      </c>
      <c r="BL120" s="13">
        <v>0</v>
      </c>
    </row>
    <row r="121" spans="1:64" x14ac:dyDescent="0.3">
      <c r="A121" s="58"/>
      <c r="B121" s="79" t="s">
        <v>12</v>
      </c>
      <c r="C121" s="6"/>
      <c r="D121" s="15">
        <v>691865.7</v>
      </c>
      <c r="E121" s="44"/>
      <c r="F121" s="15">
        <f t="shared" si="275"/>
        <v>691865.7</v>
      </c>
      <c r="G121" s="15"/>
      <c r="H121" s="15">
        <f t="shared" si="291"/>
        <v>691865.7</v>
      </c>
      <c r="I121" s="15"/>
      <c r="J121" s="15">
        <f t="shared" si="292"/>
        <v>691865.7</v>
      </c>
      <c r="K121" s="15"/>
      <c r="L121" s="15">
        <f t="shared" si="293"/>
        <v>691865.7</v>
      </c>
      <c r="M121" s="15">
        <v>-5114.9719999999998</v>
      </c>
      <c r="N121" s="15">
        <f>L121+M121</f>
        <v>686750.728</v>
      </c>
      <c r="O121" s="15"/>
      <c r="P121" s="15">
        <f>N121+O121</f>
        <v>686750.728</v>
      </c>
      <c r="Q121" s="15"/>
      <c r="R121" s="15">
        <f>P121+Q121</f>
        <v>686750.728</v>
      </c>
      <c r="S121" s="15"/>
      <c r="T121" s="15">
        <f>R121+S121</f>
        <v>686750.728</v>
      </c>
      <c r="U121" s="24"/>
      <c r="V121" s="15">
        <f>T121+U121</f>
        <v>686750.728</v>
      </c>
      <c r="W121" s="15">
        <v>105526.9</v>
      </c>
      <c r="X121" s="44"/>
      <c r="Y121" s="15">
        <f t="shared" si="276"/>
        <v>105526.9</v>
      </c>
      <c r="Z121" s="15"/>
      <c r="AA121" s="15">
        <f t="shared" si="299"/>
        <v>105526.9</v>
      </c>
      <c r="AB121" s="15"/>
      <c r="AC121" s="15">
        <f>AA121+AB121</f>
        <v>105526.9</v>
      </c>
      <c r="AD121" s="15"/>
      <c r="AE121" s="15">
        <f>AC121+AD121</f>
        <v>105526.9</v>
      </c>
      <c r="AF121" s="15"/>
      <c r="AG121" s="15">
        <f>AE121+AF121</f>
        <v>105526.9</v>
      </c>
      <c r="AH121" s="15">
        <v>-9621.643</v>
      </c>
      <c r="AI121" s="15">
        <f>AG121+AH121</f>
        <v>95905.256999999998</v>
      </c>
      <c r="AJ121" s="15"/>
      <c r="AK121" s="15">
        <f>AI121+AJ121</f>
        <v>95905.256999999998</v>
      </c>
      <c r="AL121" s="15"/>
      <c r="AM121" s="15">
        <f>AK121+AL121</f>
        <v>95905.256999999998</v>
      </c>
      <c r="AN121" s="15"/>
      <c r="AO121" s="15">
        <f>AM121+AN121</f>
        <v>95905.256999999998</v>
      </c>
      <c r="AP121" s="24"/>
      <c r="AQ121" s="15">
        <f>AO121+AP121</f>
        <v>95905.256999999998</v>
      </c>
      <c r="AR121" s="16">
        <v>110697.7</v>
      </c>
      <c r="AS121" s="16"/>
      <c r="AT121" s="16">
        <f t="shared" si="277"/>
        <v>110697.7</v>
      </c>
      <c r="AU121" s="16"/>
      <c r="AV121" s="16">
        <f t="shared" si="300"/>
        <v>110697.7</v>
      </c>
      <c r="AW121" s="16"/>
      <c r="AX121" s="16">
        <f t="shared" si="301"/>
        <v>110697.7</v>
      </c>
      <c r="AY121" s="16"/>
      <c r="AZ121" s="16">
        <f t="shared" si="302"/>
        <v>110697.7</v>
      </c>
      <c r="BA121" s="16">
        <v>-3607.3510000000001</v>
      </c>
      <c r="BB121" s="16">
        <f t="shared" si="303"/>
        <v>107090.349</v>
      </c>
      <c r="BC121" s="16"/>
      <c r="BD121" s="16">
        <f t="shared" si="304"/>
        <v>107090.349</v>
      </c>
      <c r="BE121" s="16"/>
      <c r="BF121" s="16">
        <f t="shared" si="305"/>
        <v>107090.349</v>
      </c>
      <c r="BG121" s="16"/>
      <c r="BH121" s="16">
        <f t="shared" si="306"/>
        <v>107090.349</v>
      </c>
      <c r="BI121" s="26"/>
      <c r="BJ121" s="16">
        <f t="shared" si="307"/>
        <v>107090.349</v>
      </c>
      <c r="BK121" s="9" t="s">
        <v>237</v>
      </c>
      <c r="BL121" s="13"/>
    </row>
    <row r="122" spans="1:64" ht="37.5" x14ac:dyDescent="0.3">
      <c r="A122" s="58"/>
      <c r="B122" s="79" t="s">
        <v>28</v>
      </c>
      <c r="C122" s="6"/>
      <c r="D122" s="15">
        <v>674156.3</v>
      </c>
      <c r="E122" s="44"/>
      <c r="F122" s="15">
        <f t="shared" si="275"/>
        <v>674156.3</v>
      </c>
      <c r="G122" s="15"/>
      <c r="H122" s="15">
        <f t="shared" si="291"/>
        <v>674156.3</v>
      </c>
      <c r="I122" s="15"/>
      <c r="J122" s="15">
        <f t="shared" si="292"/>
        <v>674156.3</v>
      </c>
      <c r="K122" s="15"/>
      <c r="L122" s="15">
        <f t="shared" si="293"/>
        <v>674156.3</v>
      </c>
      <c r="M122" s="15">
        <v>951713.06599999999</v>
      </c>
      <c r="N122" s="15">
        <f t="shared" si="294"/>
        <v>1625869.3659999999</v>
      </c>
      <c r="O122" s="15"/>
      <c r="P122" s="15">
        <f t="shared" ref="P122:P123" si="308">N122+O122</f>
        <v>1625869.3659999999</v>
      </c>
      <c r="Q122" s="15"/>
      <c r="R122" s="15">
        <f t="shared" ref="R122:R123" si="309">P122+Q122</f>
        <v>1625869.3659999999</v>
      </c>
      <c r="S122" s="15"/>
      <c r="T122" s="15">
        <f t="shared" ref="T122:T123" si="310">R122+S122</f>
        <v>1625869.3659999999</v>
      </c>
      <c r="U122" s="24"/>
      <c r="V122" s="15">
        <f t="shared" ref="V122:V123" si="311">T122+U122</f>
        <v>1625869.3659999999</v>
      </c>
      <c r="W122" s="15">
        <v>2005011.7</v>
      </c>
      <c r="X122" s="44"/>
      <c r="Y122" s="15">
        <f t="shared" si="276"/>
        <v>2005011.7</v>
      </c>
      <c r="Z122" s="15"/>
      <c r="AA122" s="15">
        <f t="shared" si="299"/>
        <v>2005011.7</v>
      </c>
      <c r="AB122" s="15"/>
      <c r="AC122" s="15">
        <f>AA122+AB122</f>
        <v>2005011.7</v>
      </c>
      <c r="AD122" s="15"/>
      <c r="AE122" s="15">
        <f>AC122+AD122</f>
        <v>2005011.7</v>
      </c>
      <c r="AF122" s="15"/>
      <c r="AG122" s="15">
        <f>AE122+AF122</f>
        <v>2005011.7</v>
      </c>
      <c r="AH122" s="15">
        <v>-1394490.56</v>
      </c>
      <c r="AI122" s="15">
        <f>AG122+AH122</f>
        <v>610521.1399999999</v>
      </c>
      <c r="AJ122" s="15"/>
      <c r="AK122" s="15">
        <f>AI122+AJ122</f>
        <v>610521.1399999999</v>
      </c>
      <c r="AL122" s="15"/>
      <c r="AM122" s="15">
        <f>AK122+AL122</f>
        <v>610521.1399999999</v>
      </c>
      <c r="AN122" s="15"/>
      <c r="AO122" s="15">
        <f>AM122+AN122</f>
        <v>610521.1399999999</v>
      </c>
      <c r="AP122" s="24"/>
      <c r="AQ122" s="15">
        <f>AO122+AP122</f>
        <v>610521.1399999999</v>
      </c>
      <c r="AR122" s="16">
        <v>2103257.2000000002</v>
      </c>
      <c r="AS122" s="16"/>
      <c r="AT122" s="16">
        <f t="shared" si="277"/>
        <v>2103257.2000000002</v>
      </c>
      <c r="AU122" s="16"/>
      <c r="AV122" s="16">
        <f t="shared" si="300"/>
        <v>2103257.2000000002</v>
      </c>
      <c r="AW122" s="16"/>
      <c r="AX122" s="16">
        <f t="shared" si="301"/>
        <v>2103257.2000000002</v>
      </c>
      <c r="AY122" s="16"/>
      <c r="AZ122" s="16">
        <f t="shared" si="302"/>
        <v>2103257.2000000002</v>
      </c>
      <c r="BA122" s="16">
        <v>-68540.58</v>
      </c>
      <c r="BB122" s="16">
        <f t="shared" si="303"/>
        <v>2034716.62</v>
      </c>
      <c r="BC122" s="16"/>
      <c r="BD122" s="16">
        <f t="shared" si="304"/>
        <v>2034716.62</v>
      </c>
      <c r="BE122" s="16"/>
      <c r="BF122" s="16">
        <f t="shared" si="305"/>
        <v>2034716.62</v>
      </c>
      <c r="BG122" s="16"/>
      <c r="BH122" s="16">
        <f t="shared" si="306"/>
        <v>2034716.62</v>
      </c>
      <c r="BI122" s="26"/>
      <c r="BJ122" s="16">
        <f t="shared" si="307"/>
        <v>2034716.62</v>
      </c>
      <c r="BK122" s="9" t="s">
        <v>236</v>
      </c>
      <c r="BL122" s="13"/>
    </row>
    <row r="123" spans="1:64" ht="112.5" x14ac:dyDescent="0.3">
      <c r="A123" s="58" t="s">
        <v>174</v>
      </c>
      <c r="B123" s="79" t="s">
        <v>72</v>
      </c>
      <c r="C123" s="6" t="s">
        <v>3</v>
      </c>
      <c r="D123" s="15">
        <f>D125</f>
        <v>72217.5</v>
      </c>
      <c r="E123" s="44">
        <f>E125</f>
        <v>0</v>
      </c>
      <c r="F123" s="15">
        <f t="shared" si="275"/>
        <v>72217.5</v>
      </c>
      <c r="G123" s="15">
        <f>G125</f>
        <v>-197.4</v>
      </c>
      <c r="H123" s="15">
        <f t="shared" si="291"/>
        <v>72020.100000000006</v>
      </c>
      <c r="I123" s="15">
        <f>I125</f>
        <v>0</v>
      </c>
      <c r="J123" s="15">
        <f t="shared" si="292"/>
        <v>72020.100000000006</v>
      </c>
      <c r="K123" s="15">
        <f>K125</f>
        <v>0</v>
      </c>
      <c r="L123" s="15">
        <f t="shared" si="293"/>
        <v>72020.100000000006</v>
      </c>
      <c r="M123" s="15">
        <f>M125</f>
        <v>0</v>
      </c>
      <c r="N123" s="15">
        <f t="shared" si="294"/>
        <v>72020.100000000006</v>
      </c>
      <c r="O123" s="15">
        <f>O125</f>
        <v>0</v>
      </c>
      <c r="P123" s="15">
        <f t="shared" si="308"/>
        <v>72020.100000000006</v>
      </c>
      <c r="Q123" s="15">
        <f>Q125</f>
        <v>0</v>
      </c>
      <c r="R123" s="15">
        <f t="shared" si="309"/>
        <v>72020.100000000006</v>
      </c>
      <c r="S123" s="15">
        <f>S125</f>
        <v>0</v>
      </c>
      <c r="T123" s="15">
        <f t="shared" si="310"/>
        <v>72020.100000000006</v>
      </c>
      <c r="U123" s="24">
        <f>U125</f>
        <v>0</v>
      </c>
      <c r="V123" s="15">
        <f t="shared" si="311"/>
        <v>72020.100000000006</v>
      </c>
      <c r="W123" s="15">
        <f t="shared" ref="W123:AR123" si="312">W125</f>
        <v>64310.3</v>
      </c>
      <c r="X123" s="44">
        <f>X125</f>
        <v>0</v>
      </c>
      <c r="Y123" s="15">
        <f t="shared" si="276"/>
        <v>64310.3</v>
      </c>
      <c r="Z123" s="15">
        <f>Z125</f>
        <v>3788.7</v>
      </c>
      <c r="AA123" s="15">
        <f t="shared" si="299"/>
        <v>68099</v>
      </c>
      <c r="AB123" s="15">
        <f>AB125</f>
        <v>0</v>
      </c>
      <c r="AC123" s="15">
        <f>AA123+AB123</f>
        <v>68099</v>
      </c>
      <c r="AD123" s="15">
        <f>AD125</f>
        <v>0</v>
      </c>
      <c r="AE123" s="15">
        <f>AC123+AD123</f>
        <v>68099</v>
      </c>
      <c r="AF123" s="15">
        <f>AF125</f>
        <v>0</v>
      </c>
      <c r="AG123" s="15">
        <f>AE123+AF123</f>
        <v>68099</v>
      </c>
      <c r="AH123" s="15">
        <f>AH125</f>
        <v>0</v>
      </c>
      <c r="AI123" s="15">
        <f>AG123+AH123</f>
        <v>68099</v>
      </c>
      <c r="AJ123" s="15">
        <f>AJ125</f>
        <v>0</v>
      </c>
      <c r="AK123" s="15">
        <f>AI123+AJ123</f>
        <v>68099</v>
      </c>
      <c r="AL123" s="15">
        <f>AL125</f>
        <v>0</v>
      </c>
      <c r="AM123" s="15">
        <f>AK123+AL123</f>
        <v>68099</v>
      </c>
      <c r="AN123" s="15">
        <f>AN125</f>
        <v>0</v>
      </c>
      <c r="AO123" s="15">
        <f>AM123+AN123</f>
        <v>68099</v>
      </c>
      <c r="AP123" s="24">
        <f>AP125</f>
        <v>0</v>
      </c>
      <c r="AQ123" s="15">
        <f>AO123+AP123</f>
        <v>68099</v>
      </c>
      <c r="AR123" s="15">
        <f t="shared" si="312"/>
        <v>52882.2</v>
      </c>
      <c r="AS123" s="16">
        <f>AS125</f>
        <v>0</v>
      </c>
      <c r="AT123" s="16">
        <f t="shared" si="277"/>
        <v>52882.2</v>
      </c>
      <c r="AU123" s="16">
        <f>AU125</f>
        <v>12395.8</v>
      </c>
      <c r="AV123" s="16">
        <f t="shared" si="300"/>
        <v>65278</v>
      </c>
      <c r="AW123" s="16">
        <f>AW125</f>
        <v>0</v>
      </c>
      <c r="AX123" s="16">
        <f t="shared" si="301"/>
        <v>65278</v>
      </c>
      <c r="AY123" s="16">
        <f>AY125</f>
        <v>0</v>
      </c>
      <c r="AZ123" s="16">
        <f t="shared" si="302"/>
        <v>65278</v>
      </c>
      <c r="BA123" s="16">
        <f>BA125</f>
        <v>0</v>
      </c>
      <c r="BB123" s="16">
        <f t="shared" si="303"/>
        <v>65278</v>
      </c>
      <c r="BC123" s="16">
        <f>BC125</f>
        <v>0</v>
      </c>
      <c r="BD123" s="16">
        <f t="shared" si="304"/>
        <v>65278</v>
      </c>
      <c r="BE123" s="16">
        <f>BE125</f>
        <v>0</v>
      </c>
      <c r="BF123" s="16">
        <f t="shared" si="305"/>
        <v>65278</v>
      </c>
      <c r="BG123" s="16">
        <f>BG125</f>
        <v>0</v>
      </c>
      <c r="BH123" s="16">
        <f t="shared" si="306"/>
        <v>65278</v>
      </c>
      <c r="BI123" s="26">
        <f>BI125</f>
        <v>0</v>
      </c>
      <c r="BJ123" s="16">
        <f t="shared" si="307"/>
        <v>65278</v>
      </c>
      <c r="BL123" s="13"/>
    </row>
    <row r="124" spans="1:64" x14ac:dyDescent="0.3">
      <c r="A124" s="58"/>
      <c r="B124" s="79" t="s">
        <v>5</v>
      </c>
      <c r="C124" s="6"/>
      <c r="D124" s="16"/>
      <c r="E124" s="46"/>
      <c r="F124" s="15"/>
      <c r="G124" s="16"/>
      <c r="H124" s="15"/>
      <c r="I124" s="16"/>
      <c r="J124" s="15"/>
      <c r="K124" s="16"/>
      <c r="L124" s="15"/>
      <c r="M124" s="16"/>
      <c r="N124" s="15"/>
      <c r="O124" s="16"/>
      <c r="P124" s="15"/>
      <c r="Q124" s="16"/>
      <c r="R124" s="15"/>
      <c r="S124" s="16"/>
      <c r="T124" s="15"/>
      <c r="U124" s="26"/>
      <c r="V124" s="15"/>
      <c r="W124" s="16"/>
      <c r="X124" s="46"/>
      <c r="Y124" s="15"/>
      <c r="Z124" s="16"/>
      <c r="AA124" s="15"/>
      <c r="AB124" s="16"/>
      <c r="AC124" s="15"/>
      <c r="AD124" s="16"/>
      <c r="AE124" s="15"/>
      <c r="AF124" s="16"/>
      <c r="AG124" s="15"/>
      <c r="AH124" s="16"/>
      <c r="AI124" s="15"/>
      <c r="AJ124" s="16"/>
      <c r="AK124" s="15"/>
      <c r="AL124" s="16"/>
      <c r="AM124" s="15"/>
      <c r="AN124" s="16"/>
      <c r="AO124" s="15"/>
      <c r="AP124" s="26"/>
      <c r="AQ124" s="15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26"/>
      <c r="BJ124" s="16"/>
      <c r="BL124" s="13"/>
    </row>
    <row r="125" spans="1:64" x14ac:dyDescent="0.3">
      <c r="A125" s="58"/>
      <c r="B125" s="79" t="s">
        <v>12</v>
      </c>
      <c r="C125" s="6"/>
      <c r="D125" s="16">
        <v>72217.5</v>
      </c>
      <c r="E125" s="46"/>
      <c r="F125" s="15">
        <f t="shared" si="275"/>
        <v>72217.5</v>
      </c>
      <c r="G125" s="16">
        <v>-197.4</v>
      </c>
      <c r="H125" s="15">
        <f t="shared" ref="H125:H126" si="313">F125+G125</f>
        <v>72020.100000000006</v>
      </c>
      <c r="I125" s="16"/>
      <c r="J125" s="15">
        <f t="shared" ref="J125:J126" si="314">H125+I125</f>
        <v>72020.100000000006</v>
      </c>
      <c r="K125" s="16"/>
      <c r="L125" s="15">
        <f t="shared" ref="L125:L126" si="315">J125+K125</f>
        <v>72020.100000000006</v>
      </c>
      <c r="M125" s="16"/>
      <c r="N125" s="15">
        <f t="shared" ref="N125:N126" si="316">L125+M125</f>
        <v>72020.100000000006</v>
      </c>
      <c r="O125" s="16"/>
      <c r="P125" s="15">
        <f t="shared" ref="P125:P126" si="317">N125+O125</f>
        <v>72020.100000000006</v>
      </c>
      <c r="Q125" s="16"/>
      <c r="R125" s="15">
        <f t="shared" ref="R125:R126" si="318">P125+Q125</f>
        <v>72020.100000000006</v>
      </c>
      <c r="S125" s="16"/>
      <c r="T125" s="15">
        <f t="shared" ref="T125:T126" si="319">R125+S125</f>
        <v>72020.100000000006</v>
      </c>
      <c r="U125" s="26"/>
      <c r="V125" s="15">
        <f t="shared" ref="V125:V126" si="320">T125+U125</f>
        <v>72020.100000000006</v>
      </c>
      <c r="W125" s="16">
        <v>64310.3</v>
      </c>
      <c r="X125" s="46"/>
      <c r="Y125" s="15">
        <f t="shared" si="276"/>
        <v>64310.3</v>
      </c>
      <c r="Z125" s="16">
        <v>3788.7</v>
      </c>
      <c r="AA125" s="15">
        <f t="shared" ref="AA125:AA126" si="321">Y125+Z125</f>
        <v>68099</v>
      </c>
      <c r="AB125" s="16"/>
      <c r="AC125" s="15">
        <f>AA125+AB125</f>
        <v>68099</v>
      </c>
      <c r="AD125" s="16"/>
      <c r="AE125" s="15">
        <f>AC125+AD125</f>
        <v>68099</v>
      </c>
      <c r="AF125" s="16"/>
      <c r="AG125" s="15">
        <f>AE125+AF125</f>
        <v>68099</v>
      </c>
      <c r="AH125" s="16"/>
      <c r="AI125" s="15">
        <f>AG125+AH125</f>
        <v>68099</v>
      </c>
      <c r="AJ125" s="16"/>
      <c r="AK125" s="15">
        <f>AI125+AJ125</f>
        <v>68099</v>
      </c>
      <c r="AL125" s="16"/>
      <c r="AM125" s="15">
        <f>AK125+AL125</f>
        <v>68099</v>
      </c>
      <c r="AN125" s="16"/>
      <c r="AO125" s="15">
        <f>AM125+AN125</f>
        <v>68099</v>
      </c>
      <c r="AP125" s="26"/>
      <c r="AQ125" s="15">
        <f>AO125+AP125</f>
        <v>68099</v>
      </c>
      <c r="AR125" s="16">
        <v>52882.2</v>
      </c>
      <c r="AS125" s="16"/>
      <c r="AT125" s="16">
        <f t="shared" si="277"/>
        <v>52882.2</v>
      </c>
      <c r="AU125" s="16">
        <v>12395.8</v>
      </c>
      <c r="AV125" s="16">
        <f t="shared" ref="AV125:AV126" si="322">AT125+AU125</f>
        <v>65278</v>
      </c>
      <c r="AW125" s="16"/>
      <c r="AX125" s="16">
        <f t="shared" ref="AX125:AX126" si="323">AV125+AW125</f>
        <v>65278</v>
      </c>
      <c r="AY125" s="16"/>
      <c r="AZ125" s="16">
        <f t="shared" ref="AZ125:AZ126" si="324">AX125+AY125</f>
        <v>65278</v>
      </c>
      <c r="BA125" s="16"/>
      <c r="BB125" s="16">
        <f t="shared" ref="BB125:BB126" si="325">AZ125+BA125</f>
        <v>65278</v>
      </c>
      <c r="BC125" s="16"/>
      <c r="BD125" s="16">
        <f t="shared" ref="BD125:BD126" si="326">BB125+BC125</f>
        <v>65278</v>
      </c>
      <c r="BE125" s="16"/>
      <c r="BF125" s="16">
        <f t="shared" ref="BF125:BF126" si="327">BD125+BE125</f>
        <v>65278</v>
      </c>
      <c r="BG125" s="16"/>
      <c r="BH125" s="16">
        <f t="shared" ref="BH125:BH126" si="328">BF125+BG125</f>
        <v>65278</v>
      </c>
      <c r="BI125" s="26"/>
      <c r="BJ125" s="16">
        <f t="shared" ref="BJ125:BJ126" si="329">BH125+BI125</f>
        <v>65278</v>
      </c>
      <c r="BK125" s="9" t="s">
        <v>105</v>
      </c>
      <c r="BL125" s="13"/>
    </row>
    <row r="126" spans="1:64" ht="56.25" x14ac:dyDescent="0.3">
      <c r="A126" s="58" t="s">
        <v>175</v>
      </c>
      <c r="B126" s="79" t="s">
        <v>73</v>
      </c>
      <c r="C126" s="79" t="s">
        <v>3</v>
      </c>
      <c r="D126" s="16">
        <f>D128+D129</f>
        <v>179202.4</v>
      </c>
      <c r="E126" s="46">
        <f>E128+E129</f>
        <v>0</v>
      </c>
      <c r="F126" s="15">
        <f t="shared" si="275"/>
        <v>179202.4</v>
      </c>
      <c r="G126" s="16">
        <f>G128+G129</f>
        <v>13530.2</v>
      </c>
      <c r="H126" s="15">
        <f t="shared" si="313"/>
        <v>192732.6</v>
      </c>
      <c r="I126" s="16">
        <f>I128+I129</f>
        <v>0</v>
      </c>
      <c r="J126" s="15">
        <f t="shared" si="314"/>
        <v>192732.6</v>
      </c>
      <c r="K126" s="16">
        <f>K128+K129</f>
        <v>0</v>
      </c>
      <c r="L126" s="15">
        <f t="shared" si="315"/>
        <v>192732.6</v>
      </c>
      <c r="M126" s="16">
        <f>M128+M129</f>
        <v>0</v>
      </c>
      <c r="N126" s="15">
        <f t="shared" si="316"/>
        <v>192732.6</v>
      </c>
      <c r="O126" s="16">
        <f>O128+O129</f>
        <v>0</v>
      </c>
      <c r="P126" s="15">
        <f t="shared" si="317"/>
        <v>192732.6</v>
      </c>
      <c r="Q126" s="16">
        <f>Q128+Q129</f>
        <v>0</v>
      </c>
      <c r="R126" s="15">
        <f t="shared" si="318"/>
        <v>192732.6</v>
      </c>
      <c r="S126" s="16">
        <f>S128+S129</f>
        <v>0</v>
      </c>
      <c r="T126" s="15">
        <f t="shared" si="319"/>
        <v>192732.6</v>
      </c>
      <c r="U126" s="26">
        <f>U128+U129</f>
        <v>0</v>
      </c>
      <c r="V126" s="15">
        <f t="shared" si="320"/>
        <v>192732.6</v>
      </c>
      <c r="W126" s="16">
        <f t="shared" ref="W126:AR126" si="330">W128+W129</f>
        <v>183300.1</v>
      </c>
      <c r="X126" s="46">
        <f>X128+X129</f>
        <v>0</v>
      </c>
      <c r="Y126" s="15">
        <f t="shared" si="276"/>
        <v>183300.1</v>
      </c>
      <c r="Z126" s="16">
        <f>Z128+Z129</f>
        <v>9544.2999999999993</v>
      </c>
      <c r="AA126" s="15">
        <f t="shared" si="321"/>
        <v>192844.4</v>
      </c>
      <c r="AB126" s="16">
        <f>AB128+AB129</f>
        <v>0</v>
      </c>
      <c r="AC126" s="15">
        <f>AA126+AB126</f>
        <v>192844.4</v>
      </c>
      <c r="AD126" s="16">
        <f>AD128+AD129</f>
        <v>0</v>
      </c>
      <c r="AE126" s="15">
        <f>AC126+AD126</f>
        <v>192844.4</v>
      </c>
      <c r="AF126" s="16">
        <f>AF128+AF129</f>
        <v>0</v>
      </c>
      <c r="AG126" s="15">
        <f>AE126+AF126</f>
        <v>192844.4</v>
      </c>
      <c r="AH126" s="16">
        <f>AH128+AH129</f>
        <v>0</v>
      </c>
      <c r="AI126" s="15">
        <f>AG126+AH126</f>
        <v>192844.4</v>
      </c>
      <c r="AJ126" s="16">
        <f>AJ128+AJ129</f>
        <v>0</v>
      </c>
      <c r="AK126" s="15">
        <f>AI126+AJ126</f>
        <v>192844.4</v>
      </c>
      <c r="AL126" s="16">
        <f>AL128+AL129</f>
        <v>0</v>
      </c>
      <c r="AM126" s="15">
        <f>AK126+AL126</f>
        <v>192844.4</v>
      </c>
      <c r="AN126" s="16">
        <f>AN128+AN129</f>
        <v>0</v>
      </c>
      <c r="AO126" s="15">
        <f>AM126+AN126</f>
        <v>192844.4</v>
      </c>
      <c r="AP126" s="26">
        <f>AP128+AP129</f>
        <v>0</v>
      </c>
      <c r="AQ126" s="15">
        <f>AO126+AP126</f>
        <v>192844.4</v>
      </c>
      <c r="AR126" s="16">
        <f t="shared" si="330"/>
        <v>183300.1</v>
      </c>
      <c r="AS126" s="16">
        <f>AS128+AS129</f>
        <v>0</v>
      </c>
      <c r="AT126" s="16">
        <f t="shared" si="277"/>
        <v>183300.1</v>
      </c>
      <c r="AU126" s="16">
        <f>AU128+AU129</f>
        <v>-4777.1000000000004</v>
      </c>
      <c r="AV126" s="16">
        <f t="shared" si="322"/>
        <v>178523</v>
      </c>
      <c r="AW126" s="16">
        <f>AW128+AW129</f>
        <v>0</v>
      </c>
      <c r="AX126" s="16">
        <f t="shared" si="323"/>
        <v>178523</v>
      </c>
      <c r="AY126" s="16">
        <f>AY128+AY129</f>
        <v>0</v>
      </c>
      <c r="AZ126" s="16">
        <f t="shared" si="324"/>
        <v>178523</v>
      </c>
      <c r="BA126" s="16">
        <f>BA128+BA129</f>
        <v>0</v>
      </c>
      <c r="BB126" s="16">
        <f t="shared" si="325"/>
        <v>178523</v>
      </c>
      <c r="BC126" s="16">
        <f>BC128+BC129</f>
        <v>0</v>
      </c>
      <c r="BD126" s="16">
        <f t="shared" si="326"/>
        <v>178523</v>
      </c>
      <c r="BE126" s="16">
        <f>BE128+BE129</f>
        <v>0</v>
      </c>
      <c r="BF126" s="16">
        <f t="shared" si="327"/>
        <v>178523</v>
      </c>
      <c r="BG126" s="16">
        <f>BG128+BG129</f>
        <v>0</v>
      </c>
      <c r="BH126" s="16">
        <f t="shared" si="328"/>
        <v>178523</v>
      </c>
      <c r="BI126" s="26">
        <f>BI128+BI129</f>
        <v>0</v>
      </c>
      <c r="BJ126" s="16">
        <f t="shared" si="329"/>
        <v>178523</v>
      </c>
      <c r="BL126" s="13"/>
    </row>
    <row r="127" spans="1:64" x14ac:dyDescent="0.3">
      <c r="A127" s="58"/>
      <c r="B127" s="5" t="s">
        <v>5</v>
      </c>
      <c r="C127" s="6"/>
      <c r="D127" s="16"/>
      <c r="E127" s="46"/>
      <c r="F127" s="15"/>
      <c r="G127" s="16"/>
      <c r="H127" s="15"/>
      <c r="I127" s="16"/>
      <c r="J127" s="15"/>
      <c r="K127" s="16"/>
      <c r="L127" s="15"/>
      <c r="M127" s="16"/>
      <c r="N127" s="15"/>
      <c r="O127" s="16"/>
      <c r="P127" s="15"/>
      <c r="Q127" s="16"/>
      <c r="R127" s="15"/>
      <c r="S127" s="16"/>
      <c r="T127" s="15"/>
      <c r="U127" s="26"/>
      <c r="V127" s="15"/>
      <c r="W127" s="16"/>
      <c r="X127" s="46"/>
      <c r="Y127" s="15"/>
      <c r="Z127" s="16"/>
      <c r="AA127" s="15"/>
      <c r="AB127" s="16"/>
      <c r="AC127" s="15"/>
      <c r="AD127" s="16"/>
      <c r="AE127" s="15"/>
      <c r="AF127" s="16"/>
      <c r="AG127" s="15"/>
      <c r="AH127" s="16"/>
      <c r="AI127" s="15"/>
      <c r="AJ127" s="16"/>
      <c r="AK127" s="15"/>
      <c r="AL127" s="16"/>
      <c r="AM127" s="15"/>
      <c r="AN127" s="16"/>
      <c r="AO127" s="15"/>
      <c r="AP127" s="26"/>
      <c r="AQ127" s="15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26"/>
      <c r="BJ127" s="16"/>
      <c r="BL127" s="13"/>
    </row>
    <row r="128" spans="1:64" x14ac:dyDescent="0.3">
      <c r="A128" s="58"/>
      <c r="B128" s="79" t="s">
        <v>12</v>
      </c>
      <c r="C128" s="6"/>
      <c r="D128" s="16">
        <v>48384.7</v>
      </c>
      <c r="E128" s="46"/>
      <c r="F128" s="15">
        <f t="shared" si="275"/>
        <v>48384.7</v>
      </c>
      <c r="G128" s="16">
        <v>3653.2</v>
      </c>
      <c r="H128" s="15">
        <f t="shared" ref="H128:H137" si="331">F128+G128</f>
        <v>52037.899999999994</v>
      </c>
      <c r="I128" s="16"/>
      <c r="J128" s="15">
        <f t="shared" ref="J128:J133" si="332">H128+I128</f>
        <v>52037.899999999994</v>
      </c>
      <c r="K128" s="16"/>
      <c r="L128" s="15">
        <f t="shared" ref="L128:L133" si="333">J128+K128</f>
        <v>52037.899999999994</v>
      </c>
      <c r="M128" s="16"/>
      <c r="N128" s="15">
        <f t="shared" ref="N128:N133" si="334">L128+M128</f>
        <v>52037.899999999994</v>
      </c>
      <c r="O128" s="16"/>
      <c r="P128" s="15">
        <f t="shared" ref="P128:P133" si="335">N128+O128</f>
        <v>52037.899999999994</v>
      </c>
      <c r="Q128" s="16"/>
      <c r="R128" s="15">
        <f t="shared" ref="R128:R133" si="336">P128+Q128</f>
        <v>52037.899999999994</v>
      </c>
      <c r="S128" s="16"/>
      <c r="T128" s="15">
        <f t="shared" ref="T128:T133" si="337">R128+S128</f>
        <v>52037.899999999994</v>
      </c>
      <c r="U128" s="26"/>
      <c r="V128" s="15">
        <f t="shared" ref="V128:V133" si="338">T128+U128</f>
        <v>52037.899999999994</v>
      </c>
      <c r="W128" s="16">
        <v>45825</v>
      </c>
      <c r="X128" s="46"/>
      <c r="Y128" s="15">
        <f t="shared" si="276"/>
        <v>45825</v>
      </c>
      <c r="Z128" s="16">
        <v>2386.1</v>
      </c>
      <c r="AA128" s="15">
        <f t="shared" ref="AA128:AA137" si="339">Y128+Z128</f>
        <v>48211.1</v>
      </c>
      <c r="AB128" s="16"/>
      <c r="AC128" s="15">
        <f t="shared" ref="AC128:AC133" si="340">AA128+AB128</f>
        <v>48211.1</v>
      </c>
      <c r="AD128" s="16"/>
      <c r="AE128" s="15">
        <f t="shared" ref="AE128:AE133" si="341">AC128+AD128</f>
        <v>48211.1</v>
      </c>
      <c r="AF128" s="16"/>
      <c r="AG128" s="15">
        <f t="shared" ref="AG128:AG133" si="342">AE128+AF128</f>
        <v>48211.1</v>
      </c>
      <c r="AH128" s="16"/>
      <c r="AI128" s="15">
        <f t="shared" ref="AI128:AI133" si="343">AG128+AH128</f>
        <v>48211.1</v>
      </c>
      <c r="AJ128" s="16"/>
      <c r="AK128" s="15">
        <f t="shared" ref="AK128:AK133" si="344">AI128+AJ128</f>
        <v>48211.1</v>
      </c>
      <c r="AL128" s="16"/>
      <c r="AM128" s="15">
        <f t="shared" ref="AM128:AM133" si="345">AK128+AL128</f>
        <v>48211.1</v>
      </c>
      <c r="AN128" s="16"/>
      <c r="AO128" s="15">
        <f t="shared" ref="AO128:AO133" si="346">AM128+AN128</f>
        <v>48211.1</v>
      </c>
      <c r="AP128" s="26"/>
      <c r="AQ128" s="15">
        <f t="shared" ref="AQ128:AQ133" si="347">AO128+AP128</f>
        <v>48211.1</v>
      </c>
      <c r="AR128" s="16">
        <v>45825</v>
      </c>
      <c r="AS128" s="16"/>
      <c r="AT128" s="16">
        <f t="shared" si="277"/>
        <v>45825</v>
      </c>
      <c r="AU128" s="16">
        <v>-1194.3</v>
      </c>
      <c r="AV128" s="16">
        <f t="shared" ref="AV128:AV137" si="348">AT128+AU128</f>
        <v>44630.7</v>
      </c>
      <c r="AW128" s="16"/>
      <c r="AX128" s="16">
        <f t="shared" ref="AX128:AX133" si="349">AV128+AW128</f>
        <v>44630.7</v>
      </c>
      <c r="AY128" s="16"/>
      <c r="AZ128" s="16">
        <f t="shared" ref="AZ128:AZ133" si="350">AX128+AY128</f>
        <v>44630.7</v>
      </c>
      <c r="BA128" s="16"/>
      <c r="BB128" s="16">
        <f t="shared" ref="BB128:BB133" si="351">AZ128+BA128</f>
        <v>44630.7</v>
      </c>
      <c r="BC128" s="16"/>
      <c r="BD128" s="16">
        <f t="shared" ref="BD128:BD133" si="352">BB128+BC128</f>
        <v>44630.7</v>
      </c>
      <c r="BE128" s="16"/>
      <c r="BF128" s="16">
        <f t="shared" ref="BF128:BF133" si="353">BD128+BE128</f>
        <v>44630.7</v>
      </c>
      <c r="BG128" s="16"/>
      <c r="BH128" s="16">
        <f t="shared" ref="BH128:BH133" si="354">BF128+BG128</f>
        <v>44630.7</v>
      </c>
      <c r="BI128" s="26"/>
      <c r="BJ128" s="16">
        <f t="shared" ref="BJ128:BJ133" si="355">BH128+BI128</f>
        <v>44630.7</v>
      </c>
      <c r="BK128" s="9" t="s">
        <v>106</v>
      </c>
      <c r="BL128" s="13"/>
    </row>
    <row r="129" spans="1:64" x14ac:dyDescent="0.3">
      <c r="A129" s="58"/>
      <c r="B129" s="79" t="s">
        <v>19</v>
      </c>
      <c r="C129" s="6"/>
      <c r="D129" s="16">
        <v>130817.7</v>
      </c>
      <c r="E129" s="46"/>
      <c r="F129" s="15">
        <f t="shared" si="275"/>
        <v>130817.7</v>
      </c>
      <c r="G129" s="16">
        <v>9877</v>
      </c>
      <c r="H129" s="15">
        <f t="shared" si="331"/>
        <v>140694.70000000001</v>
      </c>
      <c r="I129" s="16"/>
      <c r="J129" s="15">
        <f t="shared" si="332"/>
        <v>140694.70000000001</v>
      </c>
      <c r="K129" s="16"/>
      <c r="L129" s="15">
        <f t="shared" si="333"/>
        <v>140694.70000000001</v>
      </c>
      <c r="M129" s="16"/>
      <c r="N129" s="15">
        <f t="shared" si="334"/>
        <v>140694.70000000001</v>
      </c>
      <c r="O129" s="16"/>
      <c r="P129" s="15">
        <f t="shared" si="335"/>
        <v>140694.70000000001</v>
      </c>
      <c r="Q129" s="16"/>
      <c r="R129" s="15">
        <f t="shared" si="336"/>
        <v>140694.70000000001</v>
      </c>
      <c r="S129" s="16"/>
      <c r="T129" s="15">
        <f t="shared" si="337"/>
        <v>140694.70000000001</v>
      </c>
      <c r="U129" s="26"/>
      <c r="V129" s="15">
        <f t="shared" si="338"/>
        <v>140694.70000000001</v>
      </c>
      <c r="W129" s="16">
        <v>137475.1</v>
      </c>
      <c r="X129" s="46"/>
      <c r="Y129" s="15">
        <f t="shared" si="276"/>
        <v>137475.1</v>
      </c>
      <c r="Z129" s="16">
        <v>7158.2</v>
      </c>
      <c r="AA129" s="15">
        <f t="shared" si="339"/>
        <v>144633.30000000002</v>
      </c>
      <c r="AB129" s="16"/>
      <c r="AC129" s="15">
        <f t="shared" si="340"/>
        <v>144633.30000000002</v>
      </c>
      <c r="AD129" s="16"/>
      <c r="AE129" s="15">
        <f t="shared" si="341"/>
        <v>144633.30000000002</v>
      </c>
      <c r="AF129" s="16"/>
      <c r="AG129" s="15">
        <f t="shared" si="342"/>
        <v>144633.30000000002</v>
      </c>
      <c r="AH129" s="16"/>
      <c r="AI129" s="15">
        <f t="shared" si="343"/>
        <v>144633.30000000002</v>
      </c>
      <c r="AJ129" s="16"/>
      <c r="AK129" s="15">
        <f t="shared" si="344"/>
        <v>144633.30000000002</v>
      </c>
      <c r="AL129" s="16"/>
      <c r="AM129" s="15">
        <f t="shared" si="345"/>
        <v>144633.30000000002</v>
      </c>
      <c r="AN129" s="16"/>
      <c r="AO129" s="15">
        <f t="shared" si="346"/>
        <v>144633.30000000002</v>
      </c>
      <c r="AP129" s="26"/>
      <c r="AQ129" s="15">
        <f t="shared" si="347"/>
        <v>144633.30000000002</v>
      </c>
      <c r="AR129" s="16">
        <v>137475.1</v>
      </c>
      <c r="AS129" s="16"/>
      <c r="AT129" s="16">
        <f t="shared" si="277"/>
        <v>137475.1</v>
      </c>
      <c r="AU129" s="16">
        <v>-3582.8</v>
      </c>
      <c r="AV129" s="16">
        <f t="shared" si="348"/>
        <v>133892.30000000002</v>
      </c>
      <c r="AW129" s="16"/>
      <c r="AX129" s="16">
        <f t="shared" si="349"/>
        <v>133892.30000000002</v>
      </c>
      <c r="AY129" s="16"/>
      <c r="AZ129" s="16">
        <f t="shared" si="350"/>
        <v>133892.30000000002</v>
      </c>
      <c r="BA129" s="16"/>
      <c r="BB129" s="16">
        <f t="shared" si="351"/>
        <v>133892.30000000002</v>
      </c>
      <c r="BC129" s="16"/>
      <c r="BD129" s="16">
        <f t="shared" si="352"/>
        <v>133892.30000000002</v>
      </c>
      <c r="BE129" s="16"/>
      <c r="BF129" s="16">
        <f t="shared" si="353"/>
        <v>133892.30000000002</v>
      </c>
      <c r="BG129" s="16"/>
      <c r="BH129" s="16">
        <f t="shared" si="354"/>
        <v>133892.30000000002</v>
      </c>
      <c r="BI129" s="26"/>
      <c r="BJ129" s="16">
        <f t="shared" si="355"/>
        <v>133892.30000000002</v>
      </c>
      <c r="BK129" s="9" t="s">
        <v>106</v>
      </c>
      <c r="BL129" s="13"/>
    </row>
    <row r="130" spans="1:64" ht="56.25" x14ac:dyDescent="0.3">
      <c r="A130" s="58" t="s">
        <v>176</v>
      </c>
      <c r="B130" s="79" t="s">
        <v>343</v>
      </c>
      <c r="C130" s="6" t="s">
        <v>126</v>
      </c>
      <c r="D130" s="16"/>
      <c r="E130" s="46"/>
      <c r="F130" s="15"/>
      <c r="G130" s="16">
        <v>5138.7460000000001</v>
      </c>
      <c r="H130" s="15">
        <f t="shared" si="331"/>
        <v>5138.7460000000001</v>
      </c>
      <c r="I130" s="16"/>
      <c r="J130" s="15">
        <f t="shared" si="332"/>
        <v>5138.7460000000001</v>
      </c>
      <c r="K130" s="16"/>
      <c r="L130" s="15">
        <f t="shared" si="333"/>
        <v>5138.7460000000001</v>
      </c>
      <c r="M130" s="16"/>
      <c r="N130" s="15">
        <f t="shared" si="334"/>
        <v>5138.7460000000001</v>
      </c>
      <c r="O130" s="16"/>
      <c r="P130" s="15">
        <f t="shared" si="335"/>
        <v>5138.7460000000001</v>
      </c>
      <c r="Q130" s="16"/>
      <c r="R130" s="15">
        <f t="shared" si="336"/>
        <v>5138.7460000000001</v>
      </c>
      <c r="S130" s="16"/>
      <c r="T130" s="15">
        <f t="shared" si="337"/>
        <v>5138.7460000000001</v>
      </c>
      <c r="U130" s="26"/>
      <c r="V130" s="15">
        <f t="shared" si="338"/>
        <v>5138.7460000000001</v>
      </c>
      <c r="W130" s="16"/>
      <c r="X130" s="46"/>
      <c r="Y130" s="15"/>
      <c r="Z130" s="16"/>
      <c r="AA130" s="15">
        <f t="shared" si="339"/>
        <v>0</v>
      </c>
      <c r="AB130" s="16"/>
      <c r="AC130" s="15">
        <f t="shared" si="340"/>
        <v>0</v>
      </c>
      <c r="AD130" s="16"/>
      <c r="AE130" s="15">
        <f t="shared" si="341"/>
        <v>0</v>
      </c>
      <c r="AF130" s="16"/>
      <c r="AG130" s="15">
        <f t="shared" si="342"/>
        <v>0</v>
      </c>
      <c r="AH130" s="16"/>
      <c r="AI130" s="15">
        <f t="shared" si="343"/>
        <v>0</v>
      </c>
      <c r="AJ130" s="16"/>
      <c r="AK130" s="15">
        <f t="shared" si="344"/>
        <v>0</v>
      </c>
      <c r="AL130" s="16"/>
      <c r="AM130" s="15">
        <f t="shared" si="345"/>
        <v>0</v>
      </c>
      <c r="AN130" s="16"/>
      <c r="AO130" s="15">
        <f t="shared" si="346"/>
        <v>0</v>
      </c>
      <c r="AP130" s="26"/>
      <c r="AQ130" s="15">
        <f t="shared" si="347"/>
        <v>0</v>
      </c>
      <c r="AR130" s="16"/>
      <c r="AS130" s="16"/>
      <c r="AT130" s="16"/>
      <c r="AU130" s="16"/>
      <c r="AV130" s="16">
        <f t="shared" si="348"/>
        <v>0</v>
      </c>
      <c r="AW130" s="16"/>
      <c r="AX130" s="16">
        <f t="shared" si="349"/>
        <v>0</v>
      </c>
      <c r="AY130" s="16"/>
      <c r="AZ130" s="16">
        <f t="shared" si="350"/>
        <v>0</v>
      </c>
      <c r="BA130" s="16"/>
      <c r="BB130" s="16">
        <f t="shared" si="351"/>
        <v>0</v>
      </c>
      <c r="BC130" s="16"/>
      <c r="BD130" s="16">
        <f t="shared" si="352"/>
        <v>0</v>
      </c>
      <c r="BE130" s="16"/>
      <c r="BF130" s="16">
        <f t="shared" si="353"/>
        <v>0</v>
      </c>
      <c r="BG130" s="16"/>
      <c r="BH130" s="16">
        <f t="shared" si="354"/>
        <v>0</v>
      </c>
      <c r="BI130" s="26"/>
      <c r="BJ130" s="16">
        <f t="shared" si="355"/>
        <v>0</v>
      </c>
      <c r="BK130" s="9" t="s">
        <v>298</v>
      </c>
      <c r="BL130" s="13"/>
    </row>
    <row r="131" spans="1:64" ht="56.25" x14ac:dyDescent="0.3">
      <c r="A131" s="58" t="s">
        <v>177</v>
      </c>
      <c r="B131" s="79" t="s">
        <v>299</v>
      </c>
      <c r="C131" s="6" t="s">
        <v>126</v>
      </c>
      <c r="D131" s="16"/>
      <c r="E131" s="46"/>
      <c r="F131" s="15"/>
      <c r="G131" s="16">
        <v>9350</v>
      </c>
      <c r="H131" s="15">
        <f t="shared" si="331"/>
        <v>9350</v>
      </c>
      <c r="I131" s="16"/>
      <c r="J131" s="15">
        <f t="shared" si="332"/>
        <v>9350</v>
      </c>
      <c r="K131" s="16"/>
      <c r="L131" s="15">
        <f t="shared" si="333"/>
        <v>9350</v>
      </c>
      <c r="M131" s="16"/>
      <c r="N131" s="15">
        <f t="shared" si="334"/>
        <v>9350</v>
      </c>
      <c r="O131" s="16"/>
      <c r="P131" s="15">
        <f t="shared" si="335"/>
        <v>9350</v>
      </c>
      <c r="Q131" s="16"/>
      <c r="R131" s="15">
        <f t="shared" si="336"/>
        <v>9350</v>
      </c>
      <c r="S131" s="16"/>
      <c r="T131" s="15">
        <f t="shared" si="337"/>
        <v>9350</v>
      </c>
      <c r="U131" s="26"/>
      <c r="V131" s="15">
        <f t="shared" si="338"/>
        <v>9350</v>
      </c>
      <c r="W131" s="16"/>
      <c r="X131" s="46"/>
      <c r="Y131" s="15"/>
      <c r="Z131" s="16"/>
      <c r="AA131" s="15">
        <f t="shared" si="339"/>
        <v>0</v>
      </c>
      <c r="AB131" s="16"/>
      <c r="AC131" s="15">
        <f t="shared" si="340"/>
        <v>0</v>
      </c>
      <c r="AD131" s="16"/>
      <c r="AE131" s="15">
        <f t="shared" si="341"/>
        <v>0</v>
      </c>
      <c r="AF131" s="16"/>
      <c r="AG131" s="15">
        <f t="shared" si="342"/>
        <v>0</v>
      </c>
      <c r="AH131" s="16"/>
      <c r="AI131" s="15">
        <f t="shared" si="343"/>
        <v>0</v>
      </c>
      <c r="AJ131" s="16"/>
      <c r="AK131" s="15">
        <f t="shared" si="344"/>
        <v>0</v>
      </c>
      <c r="AL131" s="16"/>
      <c r="AM131" s="15">
        <f t="shared" si="345"/>
        <v>0</v>
      </c>
      <c r="AN131" s="16"/>
      <c r="AO131" s="15">
        <f t="shared" si="346"/>
        <v>0</v>
      </c>
      <c r="AP131" s="26"/>
      <c r="AQ131" s="15">
        <f t="shared" si="347"/>
        <v>0</v>
      </c>
      <c r="AR131" s="16"/>
      <c r="AS131" s="16"/>
      <c r="AT131" s="16"/>
      <c r="AU131" s="16"/>
      <c r="AV131" s="16">
        <f t="shared" si="348"/>
        <v>0</v>
      </c>
      <c r="AW131" s="16"/>
      <c r="AX131" s="16">
        <f t="shared" si="349"/>
        <v>0</v>
      </c>
      <c r="AY131" s="16"/>
      <c r="AZ131" s="16">
        <f t="shared" si="350"/>
        <v>0</v>
      </c>
      <c r="BA131" s="16"/>
      <c r="BB131" s="16">
        <f t="shared" si="351"/>
        <v>0</v>
      </c>
      <c r="BC131" s="16"/>
      <c r="BD131" s="16">
        <f t="shared" si="352"/>
        <v>0</v>
      </c>
      <c r="BE131" s="16"/>
      <c r="BF131" s="16">
        <f t="shared" si="353"/>
        <v>0</v>
      </c>
      <c r="BG131" s="16"/>
      <c r="BH131" s="16">
        <f t="shared" si="354"/>
        <v>0</v>
      </c>
      <c r="BI131" s="26"/>
      <c r="BJ131" s="16">
        <f t="shared" si="355"/>
        <v>0</v>
      </c>
      <c r="BK131" s="9" t="s">
        <v>300</v>
      </c>
      <c r="BL131" s="13"/>
    </row>
    <row r="132" spans="1:64" ht="56.25" x14ac:dyDescent="0.3">
      <c r="A132" s="58" t="s">
        <v>178</v>
      </c>
      <c r="B132" s="79" t="s">
        <v>301</v>
      </c>
      <c r="C132" s="6" t="s">
        <v>126</v>
      </c>
      <c r="D132" s="16"/>
      <c r="E132" s="46"/>
      <c r="F132" s="15"/>
      <c r="G132" s="16">
        <v>2092.9110000000001</v>
      </c>
      <c r="H132" s="15">
        <f t="shared" si="331"/>
        <v>2092.9110000000001</v>
      </c>
      <c r="I132" s="16"/>
      <c r="J132" s="15">
        <f t="shared" si="332"/>
        <v>2092.9110000000001</v>
      </c>
      <c r="K132" s="16"/>
      <c r="L132" s="15">
        <f t="shared" si="333"/>
        <v>2092.9110000000001</v>
      </c>
      <c r="M132" s="16"/>
      <c r="N132" s="15">
        <f t="shared" si="334"/>
        <v>2092.9110000000001</v>
      </c>
      <c r="O132" s="16"/>
      <c r="P132" s="15">
        <f t="shared" si="335"/>
        <v>2092.9110000000001</v>
      </c>
      <c r="Q132" s="16"/>
      <c r="R132" s="15">
        <f t="shared" si="336"/>
        <v>2092.9110000000001</v>
      </c>
      <c r="S132" s="16"/>
      <c r="T132" s="15">
        <f t="shared" si="337"/>
        <v>2092.9110000000001</v>
      </c>
      <c r="U132" s="26"/>
      <c r="V132" s="15">
        <f t="shared" si="338"/>
        <v>2092.9110000000001</v>
      </c>
      <c r="W132" s="16"/>
      <c r="X132" s="46"/>
      <c r="Y132" s="15"/>
      <c r="Z132" s="16"/>
      <c r="AA132" s="15">
        <f t="shared" si="339"/>
        <v>0</v>
      </c>
      <c r="AB132" s="16"/>
      <c r="AC132" s="15">
        <f t="shared" si="340"/>
        <v>0</v>
      </c>
      <c r="AD132" s="16"/>
      <c r="AE132" s="15">
        <f t="shared" si="341"/>
        <v>0</v>
      </c>
      <c r="AF132" s="16"/>
      <c r="AG132" s="15">
        <f t="shared" si="342"/>
        <v>0</v>
      </c>
      <c r="AH132" s="16"/>
      <c r="AI132" s="15">
        <f t="shared" si="343"/>
        <v>0</v>
      </c>
      <c r="AJ132" s="16"/>
      <c r="AK132" s="15">
        <f t="shared" si="344"/>
        <v>0</v>
      </c>
      <c r="AL132" s="16"/>
      <c r="AM132" s="15">
        <f t="shared" si="345"/>
        <v>0</v>
      </c>
      <c r="AN132" s="16"/>
      <c r="AO132" s="15">
        <f t="shared" si="346"/>
        <v>0</v>
      </c>
      <c r="AP132" s="26"/>
      <c r="AQ132" s="15">
        <f t="shared" si="347"/>
        <v>0</v>
      </c>
      <c r="AR132" s="16"/>
      <c r="AS132" s="16"/>
      <c r="AT132" s="16"/>
      <c r="AU132" s="16"/>
      <c r="AV132" s="16">
        <f t="shared" si="348"/>
        <v>0</v>
      </c>
      <c r="AW132" s="16"/>
      <c r="AX132" s="16">
        <f t="shared" si="349"/>
        <v>0</v>
      </c>
      <c r="AY132" s="16"/>
      <c r="AZ132" s="16">
        <f t="shared" si="350"/>
        <v>0</v>
      </c>
      <c r="BA132" s="16"/>
      <c r="BB132" s="16">
        <f t="shared" si="351"/>
        <v>0</v>
      </c>
      <c r="BC132" s="16"/>
      <c r="BD132" s="16">
        <f t="shared" si="352"/>
        <v>0</v>
      </c>
      <c r="BE132" s="16"/>
      <c r="BF132" s="16">
        <f t="shared" si="353"/>
        <v>0</v>
      </c>
      <c r="BG132" s="16"/>
      <c r="BH132" s="16">
        <f t="shared" si="354"/>
        <v>0</v>
      </c>
      <c r="BI132" s="26"/>
      <c r="BJ132" s="16">
        <f t="shared" si="355"/>
        <v>0</v>
      </c>
      <c r="BK132" s="9" t="s">
        <v>302</v>
      </c>
      <c r="BL132" s="13"/>
    </row>
    <row r="133" spans="1:64" ht="75" hidden="1" x14ac:dyDescent="0.3">
      <c r="A133" s="66" t="s">
        <v>174</v>
      </c>
      <c r="B133" s="63" t="s">
        <v>315</v>
      </c>
      <c r="C133" s="6" t="s">
        <v>249</v>
      </c>
      <c r="D133" s="16"/>
      <c r="E133" s="46"/>
      <c r="F133" s="15"/>
      <c r="G133" s="16"/>
      <c r="H133" s="15">
        <f t="shared" si="331"/>
        <v>0</v>
      </c>
      <c r="I133" s="16"/>
      <c r="J133" s="15">
        <f t="shared" si="332"/>
        <v>0</v>
      </c>
      <c r="K133" s="16"/>
      <c r="L133" s="15">
        <f t="shared" si="333"/>
        <v>0</v>
      </c>
      <c r="M133" s="16"/>
      <c r="N133" s="15">
        <f t="shared" si="334"/>
        <v>0</v>
      </c>
      <c r="O133" s="16"/>
      <c r="P133" s="15">
        <f t="shared" si="335"/>
        <v>0</v>
      </c>
      <c r="Q133" s="16"/>
      <c r="R133" s="15">
        <f t="shared" si="336"/>
        <v>0</v>
      </c>
      <c r="S133" s="16"/>
      <c r="T133" s="15">
        <f t="shared" si="337"/>
        <v>0</v>
      </c>
      <c r="U133" s="26"/>
      <c r="V133" s="15">
        <f t="shared" si="338"/>
        <v>0</v>
      </c>
      <c r="W133" s="16"/>
      <c r="X133" s="46"/>
      <c r="Y133" s="15"/>
      <c r="Z133" s="16">
        <f>Z135</f>
        <v>2850</v>
      </c>
      <c r="AA133" s="15">
        <f t="shared" si="339"/>
        <v>2850</v>
      </c>
      <c r="AB133" s="16">
        <f>AB135</f>
        <v>-2850</v>
      </c>
      <c r="AC133" s="15">
        <f t="shared" si="340"/>
        <v>0</v>
      </c>
      <c r="AD133" s="16">
        <f>AD135</f>
        <v>0</v>
      </c>
      <c r="AE133" s="15">
        <f t="shared" si="341"/>
        <v>0</v>
      </c>
      <c r="AF133" s="16">
        <f>AF135</f>
        <v>0</v>
      </c>
      <c r="AG133" s="15">
        <f t="shared" si="342"/>
        <v>0</v>
      </c>
      <c r="AH133" s="16">
        <f>AH135</f>
        <v>0</v>
      </c>
      <c r="AI133" s="15">
        <f t="shared" si="343"/>
        <v>0</v>
      </c>
      <c r="AJ133" s="16">
        <f>AJ135</f>
        <v>0</v>
      </c>
      <c r="AK133" s="15">
        <f t="shared" si="344"/>
        <v>0</v>
      </c>
      <c r="AL133" s="16">
        <f>AL135</f>
        <v>0</v>
      </c>
      <c r="AM133" s="15">
        <f t="shared" si="345"/>
        <v>0</v>
      </c>
      <c r="AN133" s="16">
        <f>AN135</f>
        <v>0</v>
      </c>
      <c r="AO133" s="15">
        <f t="shared" si="346"/>
        <v>0</v>
      </c>
      <c r="AP133" s="26">
        <f>AP135</f>
        <v>0</v>
      </c>
      <c r="AQ133" s="15">
        <f t="shared" si="347"/>
        <v>0</v>
      </c>
      <c r="AR133" s="16"/>
      <c r="AS133" s="16"/>
      <c r="AT133" s="16"/>
      <c r="AU133" s="16"/>
      <c r="AV133" s="16">
        <f t="shared" si="348"/>
        <v>0</v>
      </c>
      <c r="AW133" s="16"/>
      <c r="AX133" s="16">
        <f t="shared" si="349"/>
        <v>0</v>
      </c>
      <c r="AY133" s="16"/>
      <c r="AZ133" s="16">
        <f t="shared" si="350"/>
        <v>0</v>
      </c>
      <c r="BA133" s="16"/>
      <c r="BB133" s="16">
        <f t="shared" si="351"/>
        <v>0</v>
      </c>
      <c r="BC133" s="16"/>
      <c r="BD133" s="16">
        <f t="shared" si="352"/>
        <v>0</v>
      </c>
      <c r="BE133" s="16"/>
      <c r="BF133" s="16">
        <f t="shared" si="353"/>
        <v>0</v>
      </c>
      <c r="BG133" s="26"/>
      <c r="BH133" s="16">
        <f t="shared" si="354"/>
        <v>0</v>
      </c>
      <c r="BI133" s="26"/>
      <c r="BJ133" s="16">
        <f t="shared" si="355"/>
        <v>0</v>
      </c>
      <c r="BK133" s="9" t="s">
        <v>316</v>
      </c>
      <c r="BL133" s="13">
        <v>0</v>
      </c>
    </row>
    <row r="134" spans="1:64" hidden="1" x14ac:dyDescent="0.3">
      <c r="A134" s="58"/>
      <c r="B134" s="5" t="s">
        <v>5</v>
      </c>
      <c r="C134" s="6"/>
      <c r="D134" s="16"/>
      <c r="E134" s="46"/>
      <c r="F134" s="15"/>
      <c r="G134" s="16"/>
      <c r="H134" s="15"/>
      <c r="I134" s="16"/>
      <c r="J134" s="15"/>
      <c r="K134" s="16"/>
      <c r="L134" s="15"/>
      <c r="M134" s="16"/>
      <c r="N134" s="15"/>
      <c r="O134" s="16"/>
      <c r="P134" s="15"/>
      <c r="Q134" s="16"/>
      <c r="R134" s="15"/>
      <c r="S134" s="16"/>
      <c r="T134" s="15"/>
      <c r="U134" s="26"/>
      <c r="V134" s="15"/>
      <c r="W134" s="16"/>
      <c r="X134" s="46"/>
      <c r="Y134" s="15"/>
      <c r="Z134" s="16"/>
      <c r="AA134" s="15"/>
      <c r="AB134" s="16"/>
      <c r="AC134" s="15"/>
      <c r="AD134" s="16"/>
      <c r="AE134" s="15"/>
      <c r="AF134" s="16"/>
      <c r="AG134" s="15"/>
      <c r="AH134" s="16"/>
      <c r="AI134" s="15"/>
      <c r="AJ134" s="16"/>
      <c r="AK134" s="15"/>
      <c r="AL134" s="16"/>
      <c r="AM134" s="15"/>
      <c r="AN134" s="16"/>
      <c r="AO134" s="15"/>
      <c r="AP134" s="26"/>
      <c r="AQ134" s="15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26"/>
      <c r="BH134" s="16"/>
      <c r="BI134" s="26"/>
      <c r="BJ134" s="16"/>
      <c r="BL134" s="13">
        <v>0</v>
      </c>
    </row>
    <row r="135" spans="1:64" hidden="1" x14ac:dyDescent="0.3">
      <c r="A135" s="58"/>
      <c r="B135" s="63" t="s">
        <v>12</v>
      </c>
      <c r="C135" s="6"/>
      <c r="D135" s="16"/>
      <c r="E135" s="46"/>
      <c r="F135" s="15"/>
      <c r="G135" s="16"/>
      <c r="H135" s="15">
        <f t="shared" si="331"/>
        <v>0</v>
      </c>
      <c r="I135" s="16"/>
      <c r="J135" s="15">
        <f t="shared" ref="J135:J137" si="356">H135+I135</f>
        <v>0</v>
      </c>
      <c r="K135" s="16"/>
      <c r="L135" s="15">
        <f t="shared" ref="L135:L137" si="357">J135+K135</f>
        <v>0</v>
      </c>
      <c r="M135" s="16"/>
      <c r="N135" s="15">
        <f t="shared" ref="N135:N137" si="358">L135+M135</f>
        <v>0</v>
      </c>
      <c r="O135" s="16"/>
      <c r="P135" s="15">
        <f t="shared" ref="P135:P137" si="359">N135+O135</f>
        <v>0</v>
      </c>
      <c r="Q135" s="16"/>
      <c r="R135" s="15">
        <f t="shared" ref="R135:R137" si="360">P135+Q135</f>
        <v>0</v>
      </c>
      <c r="S135" s="16"/>
      <c r="T135" s="15">
        <f t="shared" ref="T135:T137" si="361">R135+S135</f>
        <v>0</v>
      </c>
      <c r="U135" s="26"/>
      <c r="V135" s="15">
        <f t="shared" ref="V135:V137" si="362">T135+U135</f>
        <v>0</v>
      </c>
      <c r="W135" s="16"/>
      <c r="X135" s="46"/>
      <c r="Y135" s="15"/>
      <c r="Z135" s="16">
        <v>2850</v>
      </c>
      <c r="AA135" s="15">
        <f t="shared" si="339"/>
        <v>2850</v>
      </c>
      <c r="AB135" s="16">
        <v>-2850</v>
      </c>
      <c r="AC135" s="15">
        <f>AA135+AB135</f>
        <v>0</v>
      </c>
      <c r="AD135" s="16"/>
      <c r="AE135" s="15">
        <f>AC135+AD135</f>
        <v>0</v>
      </c>
      <c r="AF135" s="16"/>
      <c r="AG135" s="15">
        <f>AE135+AF135</f>
        <v>0</v>
      </c>
      <c r="AH135" s="16"/>
      <c r="AI135" s="15">
        <f>AG135+AH135</f>
        <v>0</v>
      </c>
      <c r="AJ135" s="16"/>
      <c r="AK135" s="15">
        <f>AI135+AJ135</f>
        <v>0</v>
      </c>
      <c r="AL135" s="16"/>
      <c r="AM135" s="15">
        <f>AK135+AL135</f>
        <v>0</v>
      </c>
      <c r="AN135" s="16"/>
      <c r="AO135" s="15">
        <f>AM135+AN135</f>
        <v>0</v>
      </c>
      <c r="AP135" s="26"/>
      <c r="AQ135" s="15">
        <f>AO135+AP135</f>
        <v>0</v>
      </c>
      <c r="AR135" s="16"/>
      <c r="AS135" s="16"/>
      <c r="AT135" s="16"/>
      <c r="AU135" s="16"/>
      <c r="AV135" s="16">
        <f t="shared" si="348"/>
        <v>0</v>
      </c>
      <c r="AW135" s="16"/>
      <c r="AX135" s="16">
        <f t="shared" ref="AX135:AX137" si="363">AV135+AW135</f>
        <v>0</v>
      </c>
      <c r="AY135" s="16"/>
      <c r="AZ135" s="16">
        <f t="shared" ref="AZ135:AZ137" si="364">AX135+AY135</f>
        <v>0</v>
      </c>
      <c r="BA135" s="16"/>
      <c r="BB135" s="16">
        <f t="shared" ref="BB135:BB137" si="365">AZ135+BA135</f>
        <v>0</v>
      </c>
      <c r="BC135" s="16"/>
      <c r="BD135" s="16">
        <f t="shared" ref="BD135:BD137" si="366">BB135+BC135</f>
        <v>0</v>
      </c>
      <c r="BE135" s="16"/>
      <c r="BF135" s="16">
        <f t="shared" ref="BF135:BF137" si="367">BD135+BE135</f>
        <v>0</v>
      </c>
      <c r="BG135" s="26"/>
      <c r="BH135" s="16">
        <f t="shared" ref="BH135:BH137" si="368">BF135+BG135</f>
        <v>0</v>
      </c>
      <c r="BI135" s="26"/>
      <c r="BJ135" s="16">
        <f t="shared" ref="BJ135:BJ137" si="369">BH135+BI135</f>
        <v>0</v>
      </c>
      <c r="BL135" s="13">
        <v>0</v>
      </c>
    </row>
    <row r="136" spans="1:64" ht="56.25" x14ac:dyDescent="0.3">
      <c r="A136" s="58" t="s">
        <v>179</v>
      </c>
      <c r="B136" s="79" t="s">
        <v>402</v>
      </c>
      <c r="C136" s="6" t="s">
        <v>126</v>
      </c>
      <c r="D136" s="16"/>
      <c r="E136" s="46"/>
      <c r="F136" s="15"/>
      <c r="G136" s="16"/>
      <c r="H136" s="15"/>
      <c r="I136" s="16"/>
      <c r="J136" s="15"/>
      <c r="K136" s="16"/>
      <c r="L136" s="15"/>
      <c r="M136" s="16"/>
      <c r="N136" s="15">
        <f t="shared" si="358"/>
        <v>0</v>
      </c>
      <c r="O136" s="16"/>
      <c r="P136" s="15">
        <f t="shared" si="359"/>
        <v>0</v>
      </c>
      <c r="Q136" s="16"/>
      <c r="R136" s="15">
        <f t="shared" si="360"/>
        <v>0</v>
      </c>
      <c r="S136" s="16"/>
      <c r="T136" s="15">
        <f t="shared" si="361"/>
        <v>0</v>
      </c>
      <c r="U136" s="26"/>
      <c r="V136" s="15">
        <f t="shared" si="362"/>
        <v>0</v>
      </c>
      <c r="W136" s="16"/>
      <c r="X136" s="46"/>
      <c r="Y136" s="15"/>
      <c r="Z136" s="16"/>
      <c r="AA136" s="15"/>
      <c r="AB136" s="16"/>
      <c r="AC136" s="15"/>
      <c r="AD136" s="16"/>
      <c r="AE136" s="15"/>
      <c r="AF136" s="16"/>
      <c r="AG136" s="15"/>
      <c r="AH136" s="16">
        <v>45000</v>
      </c>
      <c r="AI136" s="15">
        <f>AG136+AH136</f>
        <v>45000</v>
      </c>
      <c r="AJ136" s="16"/>
      <c r="AK136" s="15">
        <f>AI136+AJ136</f>
        <v>45000</v>
      </c>
      <c r="AL136" s="16"/>
      <c r="AM136" s="15">
        <f>AK136+AL136</f>
        <v>45000</v>
      </c>
      <c r="AN136" s="16"/>
      <c r="AO136" s="15">
        <f>AM136+AN136</f>
        <v>45000</v>
      </c>
      <c r="AP136" s="26"/>
      <c r="AQ136" s="15">
        <f>AO136+AP136</f>
        <v>45000</v>
      </c>
      <c r="AR136" s="16"/>
      <c r="AS136" s="16"/>
      <c r="AT136" s="16"/>
      <c r="AU136" s="16"/>
      <c r="AV136" s="16"/>
      <c r="AW136" s="16"/>
      <c r="AX136" s="16"/>
      <c r="AY136" s="16"/>
      <c r="AZ136" s="16"/>
      <c r="BA136" s="16">
        <v>51669.557999999997</v>
      </c>
      <c r="BB136" s="16">
        <f t="shared" si="365"/>
        <v>51669.557999999997</v>
      </c>
      <c r="BC136" s="16"/>
      <c r="BD136" s="16">
        <f t="shared" si="366"/>
        <v>51669.557999999997</v>
      </c>
      <c r="BE136" s="16"/>
      <c r="BF136" s="16">
        <f t="shared" si="367"/>
        <v>51669.557999999997</v>
      </c>
      <c r="BG136" s="16"/>
      <c r="BH136" s="16">
        <f t="shared" si="368"/>
        <v>51669.557999999997</v>
      </c>
      <c r="BI136" s="26"/>
      <c r="BJ136" s="16">
        <f t="shared" si="369"/>
        <v>51669.557999999997</v>
      </c>
      <c r="BK136" s="9" t="s">
        <v>371</v>
      </c>
      <c r="BL136" s="13"/>
    </row>
    <row r="137" spans="1:64" x14ac:dyDescent="0.3">
      <c r="A137" s="58"/>
      <c r="B137" s="79" t="s">
        <v>25</v>
      </c>
      <c r="C137" s="79"/>
      <c r="D137" s="30">
        <f>D139+D140</f>
        <v>210457.8</v>
      </c>
      <c r="E137" s="30">
        <f>E139+E140</f>
        <v>67262.237999999998</v>
      </c>
      <c r="F137" s="29">
        <f t="shared" si="275"/>
        <v>277720.038</v>
      </c>
      <c r="G137" s="30">
        <f>G139+G140</f>
        <v>72670.857999999993</v>
      </c>
      <c r="H137" s="29">
        <f t="shared" si="331"/>
        <v>350390.89600000001</v>
      </c>
      <c r="I137" s="30">
        <f>I139+I140</f>
        <v>48486.6</v>
      </c>
      <c r="J137" s="29">
        <f t="shared" si="356"/>
        <v>398877.49599999998</v>
      </c>
      <c r="K137" s="30">
        <f>K139+K140</f>
        <v>21381.1</v>
      </c>
      <c r="L137" s="29">
        <f t="shared" si="357"/>
        <v>420258.59599999996</v>
      </c>
      <c r="M137" s="30">
        <f>M139+M140</f>
        <v>-38357</v>
      </c>
      <c r="N137" s="29">
        <f t="shared" si="358"/>
        <v>381901.59599999996</v>
      </c>
      <c r="O137" s="30">
        <f>O139+O140</f>
        <v>0</v>
      </c>
      <c r="P137" s="29">
        <f t="shared" si="359"/>
        <v>381901.59599999996</v>
      </c>
      <c r="Q137" s="30">
        <f>Q139+Q140</f>
        <v>0</v>
      </c>
      <c r="R137" s="29">
        <f t="shared" si="360"/>
        <v>381901.59599999996</v>
      </c>
      <c r="S137" s="30">
        <f>S139+S140</f>
        <v>0</v>
      </c>
      <c r="T137" s="29">
        <f t="shared" si="361"/>
        <v>381901.59599999996</v>
      </c>
      <c r="U137" s="30">
        <f>U139+U140</f>
        <v>-78651.597000000009</v>
      </c>
      <c r="V137" s="15">
        <f t="shared" si="362"/>
        <v>303249.99899999995</v>
      </c>
      <c r="W137" s="30">
        <f t="shared" ref="W137:AR137" si="370">W139+W140</f>
        <v>333295.7</v>
      </c>
      <c r="X137" s="30">
        <f>X139+X140</f>
        <v>0</v>
      </c>
      <c r="Y137" s="29">
        <f t="shared" si="276"/>
        <v>333295.7</v>
      </c>
      <c r="Z137" s="30">
        <f>Z139+Z140</f>
        <v>-32677.599999999999</v>
      </c>
      <c r="AA137" s="29">
        <f t="shared" si="339"/>
        <v>300618.10000000003</v>
      </c>
      <c r="AB137" s="30">
        <f>AB139+AB140</f>
        <v>0</v>
      </c>
      <c r="AC137" s="29">
        <f>AA137+AB137</f>
        <v>300618.10000000003</v>
      </c>
      <c r="AD137" s="30">
        <f>AD139+AD140</f>
        <v>-84124.5</v>
      </c>
      <c r="AE137" s="29">
        <f>AC137+AD137</f>
        <v>216493.60000000003</v>
      </c>
      <c r="AF137" s="30">
        <f>AF139+AF140</f>
        <v>0</v>
      </c>
      <c r="AG137" s="29">
        <f>AE137+AF137</f>
        <v>216493.60000000003</v>
      </c>
      <c r="AH137" s="30">
        <f>AH139+AH140</f>
        <v>38357</v>
      </c>
      <c r="AI137" s="29">
        <f>AG137+AH137</f>
        <v>254850.60000000003</v>
      </c>
      <c r="AJ137" s="30">
        <f>AJ139+AJ140</f>
        <v>0</v>
      </c>
      <c r="AK137" s="29">
        <f>AI137+AJ137</f>
        <v>254850.60000000003</v>
      </c>
      <c r="AL137" s="30">
        <f>AL139+AL140</f>
        <v>4161.4530000000004</v>
      </c>
      <c r="AM137" s="29">
        <f>AK137+AL137</f>
        <v>259012.05300000004</v>
      </c>
      <c r="AN137" s="30">
        <f>AN139+AN140</f>
        <v>0</v>
      </c>
      <c r="AO137" s="29">
        <f>AM137+AN137</f>
        <v>259012.05300000004</v>
      </c>
      <c r="AP137" s="30">
        <f>AP139+AP140</f>
        <v>121651.59700000001</v>
      </c>
      <c r="AQ137" s="15">
        <f>AO137+AP137</f>
        <v>380663.65</v>
      </c>
      <c r="AR137" s="30">
        <f t="shared" si="370"/>
        <v>296266</v>
      </c>
      <c r="AS137" s="30">
        <f>AS139+AS140</f>
        <v>0</v>
      </c>
      <c r="AT137" s="30">
        <f t="shared" si="277"/>
        <v>296266</v>
      </c>
      <c r="AU137" s="30">
        <f>AU139+AU140</f>
        <v>-155766</v>
      </c>
      <c r="AV137" s="30">
        <f t="shared" si="348"/>
        <v>140500</v>
      </c>
      <c r="AW137" s="30">
        <f>AW139+AW140</f>
        <v>-28221.547000000006</v>
      </c>
      <c r="AX137" s="30">
        <f t="shared" si="363"/>
        <v>112278.45299999999</v>
      </c>
      <c r="AY137" s="30">
        <f>AY139+AY140</f>
        <v>28221.546999999999</v>
      </c>
      <c r="AZ137" s="30">
        <f t="shared" si="364"/>
        <v>140500</v>
      </c>
      <c r="BA137" s="30">
        <f>BA139+BA140</f>
        <v>0</v>
      </c>
      <c r="BB137" s="30">
        <f t="shared" si="365"/>
        <v>140500</v>
      </c>
      <c r="BC137" s="30">
        <f>BC139+BC140</f>
        <v>0</v>
      </c>
      <c r="BD137" s="30">
        <f t="shared" si="366"/>
        <v>140500</v>
      </c>
      <c r="BE137" s="30">
        <f>BE139+BE140</f>
        <v>0</v>
      </c>
      <c r="BF137" s="30">
        <f t="shared" si="367"/>
        <v>140500</v>
      </c>
      <c r="BG137" s="16">
        <f>BG139+BG140</f>
        <v>0</v>
      </c>
      <c r="BH137" s="30">
        <f t="shared" si="368"/>
        <v>140500</v>
      </c>
      <c r="BI137" s="30">
        <f>BI139+BI140</f>
        <v>30079.5</v>
      </c>
      <c r="BJ137" s="16">
        <f t="shared" si="369"/>
        <v>170579.5</v>
      </c>
      <c r="BL137" s="13"/>
    </row>
    <row r="138" spans="1:64" x14ac:dyDescent="0.3">
      <c r="A138" s="58"/>
      <c r="B138" s="7" t="s">
        <v>5</v>
      </c>
      <c r="C138" s="7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15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15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16"/>
      <c r="BH138" s="30"/>
      <c r="BI138" s="30"/>
      <c r="BJ138" s="16"/>
      <c r="BL138" s="13"/>
    </row>
    <row r="139" spans="1:64" s="32" customFormat="1" hidden="1" x14ac:dyDescent="0.3">
      <c r="A139" s="28"/>
      <c r="B139" s="37" t="s">
        <v>6</v>
      </c>
      <c r="C139" s="48"/>
      <c r="D139" s="29">
        <f>D143+D145+D150+D151+D152+D157+D158+D155+D148</f>
        <v>148096</v>
      </c>
      <c r="E139" s="29">
        <f>E143+E145+E150+E151+E152+E157+E158+E155+E148+E160</f>
        <v>67262.237999999998</v>
      </c>
      <c r="F139" s="29">
        <f t="shared" si="275"/>
        <v>215358.23800000001</v>
      </c>
      <c r="G139" s="29">
        <f>G143+G145+G150+G151+G152+G157+G158+G155+G148+G160+G161+G162</f>
        <v>72670.857999999993</v>
      </c>
      <c r="H139" s="29">
        <f t="shared" ref="H139:H141" si="371">F139+G139</f>
        <v>288029.09600000002</v>
      </c>
      <c r="I139" s="29">
        <f>I143+I145+I150+I151+I152+I157+I158+I155+I148+I160+I161+I162</f>
        <v>48486.6</v>
      </c>
      <c r="J139" s="29">
        <f t="shared" ref="J139:J141" si="372">H139+I139</f>
        <v>336515.696</v>
      </c>
      <c r="K139" s="29">
        <f>K143+K145+K150+K151+K152+K157+K158+K155+K148+K160+K161+K162+K159</f>
        <v>21381.1</v>
      </c>
      <c r="L139" s="29">
        <f t="shared" ref="L139:L141" si="373">J139+K139</f>
        <v>357896.79599999997</v>
      </c>
      <c r="M139" s="29">
        <f>M143+M145+M150+M151+M152+M157+M158+M155+M148+M160+M161+M162+M159</f>
        <v>-38357</v>
      </c>
      <c r="N139" s="29">
        <f t="shared" ref="N139:N141" si="374">L139+M139</f>
        <v>319539.79599999997</v>
      </c>
      <c r="O139" s="29">
        <f>O143+O145+O150+O151+O152+O157+O158+O155+O148+O160+O161+O162+O159</f>
        <v>0</v>
      </c>
      <c r="P139" s="29">
        <f t="shared" ref="P139:P141" si="375">N139+O139</f>
        <v>319539.79599999997</v>
      </c>
      <c r="Q139" s="29">
        <f>Q143+Q145+Q150+Q151+Q152+Q157+Q158+Q155+Q148+Q160+Q161+Q162+Q159+Q163</f>
        <v>0</v>
      </c>
      <c r="R139" s="29">
        <f t="shared" ref="R139:R141" si="376">P139+Q139</f>
        <v>319539.79599999997</v>
      </c>
      <c r="S139" s="29">
        <f>S143+S145+S150+S151+S152+S157+S158+S155+S148+S160+S161+S162+S159+S163</f>
        <v>0</v>
      </c>
      <c r="T139" s="29">
        <f t="shared" ref="T139:T141" si="377">R139+S139</f>
        <v>319539.79599999997</v>
      </c>
      <c r="U139" s="29">
        <f>U143+U145+U150+U151+U152+U157+U158+U155+U148+U160+U161+U162+U159+U163+U164</f>
        <v>-78651.597000000009</v>
      </c>
      <c r="V139" s="29">
        <f t="shared" ref="V139:V141" si="378">T139+U139</f>
        <v>240888.19899999996</v>
      </c>
      <c r="W139" s="29">
        <f t="shared" ref="W139:AR139" si="379">W143+W145+W150+W151+W152+W157+W158+W155+W148</f>
        <v>216956.9</v>
      </c>
      <c r="X139" s="29">
        <f>X143+X145+X150+X151+X152+X157+X158+X155+X148+X160</f>
        <v>0</v>
      </c>
      <c r="Y139" s="29">
        <f t="shared" si="276"/>
        <v>216956.9</v>
      </c>
      <c r="Z139" s="29">
        <f>Z143+Z145+Z150+Z151+Z152+Z157+Z158+Z155+Z148+Z160+Z161+Z162</f>
        <v>0</v>
      </c>
      <c r="AA139" s="29">
        <f t="shared" ref="AA139:AA141" si="380">Y139+Z139</f>
        <v>216956.9</v>
      </c>
      <c r="AB139" s="29">
        <f>AB143+AB145+AB150+AB151+AB152+AB157+AB158+AB155+AB148+AB160+AB161+AB162</f>
        <v>0</v>
      </c>
      <c r="AC139" s="29">
        <f>AA139+AB139</f>
        <v>216956.9</v>
      </c>
      <c r="AD139" s="29">
        <f>AD143+AD145+AD150+AD151+AD152+AD157+AD158+AD155+AD148+AD160+AD161+AD162</f>
        <v>-84124.5</v>
      </c>
      <c r="AE139" s="29">
        <f>AC139+AD139</f>
        <v>132832.4</v>
      </c>
      <c r="AF139" s="29">
        <f>AF143+AF145+AF150+AF151+AF152+AF157+AF158+AF155+AF148+AF160+AF161+AF162+AF159</f>
        <v>0</v>
      </c>
      <c r="AG139" s="29">
        <f>AE139+AF139</f>
        <v>132832.4</v>
      </c>
      <c r="AH139" s="29">
        <f>AH143+AH145+AH150+AH151+AH152+AH157+AH158+AH155+AH148+AH160+AH161+AH162+AH159</f>
        <v>38357</v>
      </c>
      <c r="AI139" s="29">
        <f>AG139+AH139</f>
        <v>171189.4</v>
      </c>
      <c r="AJ139" s="29">
        <f>AJ143+AJ145+AJ150+AJ151+AJ152+AJ157+AJ158+AJ155+AJ148+AJ160+AJ161+AJ162+AJ159</f>
        <v>0</v>
      </c>
      <c r="AK139" s="29">
        <f>AI139+AJ139</f>
        <v>171189.4</v>
      </c>
      <c r="AL139" s="29">
        <f>AL143+AL145+AL150+AL151+AL152+AL157+AL158+AL155+AL148+AL160+AL161+AL162+AL159+AL163</f>
        <v>4161.4530000000004</v>
      </c>
      <c r="AM139" s="29">
        <f>AK139+AL139</f>
        <v>175350.853</v>
      </c>
      <c r="AN139" s="29">
        <f>AN143+AN145+AN150+AN151+AN152+AN157+AN158+AN155+AN148+AN160+AN161+AN162+AN159+AN163</f>
        <v>0</v>
      </c>
      <c r="AO139" s="29">
        <f>AM139+AN139</f>
        <v>175350.853</v>
      </c>
      <c r="AP139" s="29">
        <f>AP143+AP145+AP150+AP151+AP152+AP157+AP158+AP155+AP148+AP160+AP161+AP162+AP159+AP163+AP164</f>
        <v>121651.59700000001</v>
      </c>
      <c r="AQ139" s="29">
        <f>AO139+AP139</f>
        <v>297002.45</v>
      </c>
      <c r="AR139" s="29">
        <f t="shared" si="379"/>
        <v>140500</v>
      </c>
      <c r="AS139" s="30">
        <f>AS143+AS145+AS150+AS151+AS152+AS157+AS158+AS155+AS148+AS160</f>
        <v>0</v>
      </c>
      <c r="AT139" s="30">
        <f t="shared" si="277"/>
        <v>140500</v>
      </c>
      <c r="AU139" s="30">
        <f>AU143+AU145+AU150+AU151+AU152+AU157+AU158+AU155+AU148+AU160+AU161+AU162</f>
        <v>0</v>
      </c>
      <c r="AV139" s="30">
        <f t="shared" ref="AV139:AV141" si="381">AT139+AU139</f>
        <v>140500</v>
      </c>
      <c r="AW139" s="30">
        <f>AW143+AW145+AW150+AW151+AW152+AW157+AW158+AW155+AW148+AW160+AW161+AW162</f>
        <v>-28221.547000000006</v>
      </c>
      <c r="AX139" s="30">
        <f t="shared" ref="AX139:AX141" si="382">AV139+AW139</f>
        <v>112278.45299999999</v>
      </c>
      <c r="AY139" s="30">
        <f>AY143+AY145+AY150+AY151+AY152+AY157+AY158+AY155+AY148+AY160+AY161+AY162+AY159</f>
        <v>28221.546999999999</v>
      </c>
      <c r="AZ139" s="30">
        <f t="shared" ref="AZ139:AZ141" si="383">AX139+AY139</f>
        <v>140500</v>
      </c>
      <c r="BA139" s="30">
        <f>BA143+BA145+BA150+BA151+BA152+BA157+BA158+BA155+BA148+BA160+BA161+BA162+BA159</f>
        <v>0</v>
      </c>
      <c r="BB139" s="30">
        <f t="shared" ref="BB139:BB141" si="384">AZ139+BA139</f>
        <v>140500</v>
      </c>
      <c r="BC139" s="30">
        <f>BC143+BC145+BC150+BC151+BC152+BC157+BC158+BC155+BC148+BC160+BC161+BC162+BC159</f>
        <v>0</v>
      </c>
      <c r="BD139" s="30">
        <f t="shared" ref="BD139:BD141" si="385">BB139+BC139</f>
        <v>140500</v>
      </c>
      <c r="BE139" s="30">
        <f>BE143+BE145+BE150+BE151+BE152+BE157+BE158+BE155+BE148+BE160+BE161+BE162+BE159+BE163</f>
        <v>0</v>
      </c>
      <c r="BF139" s="30">
        <f t="shared" ref="BF139:BF141" si="386">BD139+BE139</f>
        <v>140500</v>
      </c>
      <c r="BG139" s="30">
        <f>BG143+BG145+BG150+BG151+BG152+BG157+BG158+BG155+BG148+BG160+BG161+BG162+BG159+BG163</f>
        <v>0</v>
      </c>
      <c r="BH139" s="30">
        <f t="shared" ref="BH139:BH141" si="387">BF139+BG139</f>
        <v>140500</v>
      </c>
      <c r="BI139" s="30">
        <f>BI143+BI145+BI150+BI151+BI152+BI157+BI158+BI155+BI148+BI160+BI161+BI162+BI159+BI163+BI164</f>
        <v>30079.5</v>
      </c>
      <c r="BJ139" s="30">
        <f t="shared" ref="BJ139:BJ141" si="388">BH139+BI139</f>
        <v>170579.5</v>
      </c>
      <c r="BK139" s="31"/>
      <c r="BL139" s="33">
        <v>0</v>
      </c>
    </row>
    <row r="140" spans="1:64" x14ac:dyDescent="0.3">
      <c r="A140" s="58"/>
      <c r="B140" s="7" t="s">
        <v>12</v>
      </c>
      <c r="C140" s="79"/>
      <c r="D140" s="29">
        <f>D144+D156+D149</f>
        <v>62361.8</v>
      </c>
      <c r="E140" s="29">
        <f>E144+E156+E149</f>
        <v>0</v>
      </c>
      <c r="F140" s="29">
        <f t="shared" si="275"/>
        <v>62361.8</v>
      </c>
      <c r="G140" s="29">
        <f>G144+G156+G149</f>
        <v>0</v>
      </c>
      <c r="H140" s="29">
        <f t="shared" si="371"/>
        <v>62361.8</v>
      </c>
      <c r="I140" s="29">
        <f>I144+I156+I149</f>
        <v>0</v>
      </c>
      <c r="J140" s="29">
        <f t="shared" si="372"/>
        <v>62361.8</v>
      </c>
      <c r="K140" s="29">
        <f>K144+K156+K149</f>
        <v>0</v>
      </c>
      <c r="L140" s="29">
        <f t="shared" si="373"/>
        <v>62361.8</v>
      </c>
      <c r="M140" s="29">
        <f>M144+M156+M149</f>
        <v>0</v>
      </c>
      <c r="N140" s="29">
        <f t="shared" si="374"/>
        <v>62361.8</v>
      </c>
      <c r="O140" s="29">
        <f>O144+O156+O149</f>
        <v>0</v>
      </c>
      <c r="P140" s="29">
        <f t="shared" si="375"/>
        <v>62361.8</v>
      </c>
      <c r="Q140" s="29">
        <f>Q144+Q156+Q149</f>
        <v>0</v>
      </c>
      <c r="R140" s="29">
        <f t="shared" si="376"/>
        <v>62361.8</v>
      </c>
      <c r="S140" s="29">
        <f>S144+S156+S149</f>
        <v>0</v>
      </c>
      <c r="T140" s="29">
        <f t="shared" si="377"/>
        <v>62361.8</v>
      </c>
      <c r="U140" s="29">
        <f>U144+U156+U149</f>
        <v>0</v>
      </c>
      <c r="V140" s="15">
        <f t="shared" si="378"/>
        <v>62361.8</v>
      </c>
      <c r="W140" s="29">
        <f t="shared" ref="W140:AR140" si="389">W144+W156+W149</f>
        <v>116338.8</v>
      </c>
      <c r="X140" s="29">
        <f>X144+X156+X149</f>
        <v>0</v>
      </c>
      <c r="Y140" s="29">
        <f t="shared" si="276"/>
        <v>116338.8</v>
      </c>
      <c r="Z140" s="29">
        <f>Z144+Z156+Z149</f>
        <v>-32677.599999999999</v>
      </c>
      <c r="AA140" s="29">
        <f t="shared" si="380"/>
        <v>83661.200000000012</v>
      </c>
      <c r="AB140" s="29">
        <f>AB144+AB156+AB149</f>
        <v>0</v>
      </c>
      <c r="AC140" s="29">
        <f>AA140+AB140</f>
        <v>83661.200000000012</v>
      </c>
      <c r="AD140" s="29">
        <f>AD144+AD156+AD149</f>
        <v>0</v>
      </c>
      <c r="AE140" s="29">
        <f>AC140+AD140</f>
        <v>83661.200000000012</v>
      </c>
      <c r="AF140" s="29">
        <f>AF144+AF156+AF149</f>
        <v>0</v>
      </c>
      <c r="AG140" s="29">
        <f>AE140+AF140</f>
        <v>83661.200000000012</v>
      </c>
      <c r="AH140" s="29">
        <f>AH144+AH156+AH149</f>
        <v>0</v>
      </c>
      <c r="AI140" s="29">
        <f>AG140+AH140</f>
        <v>83661.200000000012</v>
      </c>
      <c r="AJ140" s="29">
        <f>AJ144+AJ156+AJ149</f>
        <v>0</v>
      </c>
      <c r="AK140" s="29">
        <f>AI140+AJ140</f>
        <v>83661.200000000012</v>
      </c>
      <c r="AL140" s="29">
        <f>AL144+AL156+AL149</f>
        <v>0</v>
      </c>
      <c r="AM140" s="29">
        <f>AK140+AL140</f>
        <v>83661.200000000012</v>
      </c>
      <c r="AN140" s="29">
        <f>AN144+AN156+AN149</f>
        <v>0</v>
      </c>
      <c r="AO140" s="29">
        <f>AM140+AN140</f>
        <v>83661.200000000012</v>
      </c>
      <c r="AP140" s="29">
        <f>AP144+AP156+AP149</f>
        <v>0</v>
      </c>
      <c r="AQ140" s="15">
        <f>AO140+AP140</f>
        <v>83661.200000000012</v>
      </c>
      <c r="AR140" s="29">
        <f t="shared" si="389"/>
        <v>155766</v>
      </c>
      <c r="AS140" s="30">
        <f>AS144+AS156+AS149</f>
        <v>0</v>
      </c>
      <c r="AT140" s="30">
        <f t="shared" si="277"/>
        <v>155766</v>
      </c>
      <c r="AU140" s="30">
        <f>AU144+AU156+AU149</f>
        <v>-155766</v>
      </c>
      <c r="AV140" s="30">
        <f t="shared" si="381"/>
        <v>0</v>
      </c>
      <c r="AW140" s="30">
        <f>AW144+AW156+AW149</f>
        <v>0</v>
      </c>
      <c r="AX140" s="30">
        <f t="shared" si="382"/>
        <v>0</v>
      </c>
      <c r="AY140" s="30">
        <f>AY144+AY156+AY149</f>
        <v>0</v>
      </c>
      <c r="AZ140" s="30">
        <f t="shared" si="383"/>
        <v>0</v>
      </c>
      <c r="BA140" s="30">
        <f>BA144+BA156+BA149</f>
        <v>0</v>
      </c>
      <c r="BB140" s="30">
        <f t="shared" si="384"/>
        <v>0</v>
      </c>
      <c r="BC140" s="30">
        <f>BC144+BC156+BC149</f>
        <v>0</v>
      </c>
      <c r="BD140" s="30">
        <f t="shared" si="385"/>
        <v>0</v>
      </c>
      <c r="BE140" s="30">
        <f>BE144+BE156+BE149</f>
        <v>0</v>
      </c>
      <c r="BF140" s="30">
        <f t="shared" si="386"/>
        <v>0</v>
      </c>
      <c r="BG140" s="16">
        <f>BG144+BG156+BG149</f>
        <v>0</v>
      </c>
      <c r="BH140" s="30">
        <f t="shared" si="387"/>
        <v>0</v>
      </c>
      <c r="BI140" s="30">
        <f>BI144+BI156+BI149</f>
        <v>0</v>
      </c>
      <c r="BJ140" s="16">
        <f t="shared" si="388"/>
        <v>0</v>
      </c>
      <c r="BL140" s="13"/>
    </row>
    <row r="141" spans="1:64" ht="56.25" x14ac:dyDescent="0.3">
      <c r="A141" s="58" t="s">
        <v>180</v>
      </c>
      <c r="B141" s="7" t="s">
        <v>131</v>
      </c>
      <c r="C141" s="6" t="s">
        <v>351</v>
      </c>
      <c r="D141" s="15">
        <f>D143+D144</f>
        <v>122861.8</v>
      </c>
      <c r="E141" s="44">
        <f>E143+E144</f>
        <v>41419.322999999997</v>
      </c>
      <c r="F141" s="15">
        <f t="shared" si="275"/>
        <v>164281.12299999999</v>
      </c>
      <c r="G141" s="15">
        <f>G143+G144</f>
        <v>20363.190999999999</v>
      </c>
      <c r="H141" s="15">
        <f t="shared" si="371"/>
        <v>184644.31399999998</v>
      </c>
      <c r="I141" s="15">
        <f>I143+I144</f>
        <v>0</v>
      </c>
      <c r="J141" s="15">
        <f t="shared" si="372"/>
        <v>184644.31399999998</v>
      </c>
      <c r="K141" s="15">
        <f>K143+K144</f>
        <v>0</v>
      </c>
      <c r="L141" s="15">
        <f t="shared" si="373"/>
        <v>184644.31399999998</v>
      </c>
      <c r="M141" s="15">
        <f>M143+M144</f>
        <v>0</v>
      </c>
      <c r="N141" s="15">
        <f t="shared" si="374"/>
        <v>184644.31399999998</v>
      </c>
      <c r="O141" s="15">
        <f>O143+O144</f>
        <v>0</v>
      </c>
      <c r="P141" s="15">
        <f t="shared" si="375"/>
        <v>184644.31399999998</v>
      </c>
      <c r="Q141" s="15">
        <f>Q143+Q144</f>
        <v>0</v>
      </c>
      <c r="R141" s="15">
        <f t="shared" si="376"/>
        <v>184644.31399999998</v>
      </c>
      <c r="S141" s="15">
        <f>S143+S144</f>
        <v>0</v>
      </c>
      <c r="T141" s="15">
        <f t="shared" si="377"/>
        <v>184644.31399999998</v>
      </c>
      <c r="U141" s="24">
        <f>U143+U144</f>
        <v>0</v>
      </c>
      <c r="V141" s="15">
        <f t="shared" si="378"/>
        <v>184644.31399999998</v>
      </c>
      <c r="W141" s="15">
        <f t="shared" ref="W141:AR141" si="390">W143+W144</f>
        <v>176838.8</v>
      </c>
      <c r="X141" s="44">
        <f>X143+X144</f>
        <v>0</v>
      </c>
      <c r="Y141" s="15">
        <f t="shared" si="276"/>
        <v>176838.8</v>
      </c>
      <c r="Z141" s="15">
        <f>Z143+Z144</f>
        <v>-32677.599999999999</v>
      </c>
      <c r="AA141" s="15">
        <f t="shared" si="380"/>
        <v>144161.19999999998</v>
      </c>
      <c r="AB141" s="15">
        <f>AB143+AB144</f>
        <v>0</v>
      </c>
      <c r="AC141" s="15">
        <f>AA141+AB141</f>
        <v>144161.19999999998</v>
      </c>
      <c r="AD141" s="15">
        <f>AD143+AD144</f>
        <v>0</v>
      </c>
      <c r="AE141" s="15">
        <f>AC141+AD141</f>
        <v>144161.19999999998</v>
      </c>
      <c r="AF141" s="15">
        <f>AF143+AF144</f>
        <v>0</v>
      </c>
      <c r="AG141" s="15">
        <f>AE141+AF141</f>
        <v>144161.19999999998</v>
      </c>
      <c r="AH141" s="15">
        <f>AH143+AH144</f>
        <v>0</v>
      </c>
      <c r="AI141" s="15">
        <f>AG141+AH141</f>
        <v>144161.19999999998</v>
      </c>
      <c r="AJ141" s="15">
        <f>AJ143+AJ144</f>
        <v>0</v>
      </c>
      <c r="AK141" s="15">
        <f>AI141+AJ141</f>
        <v>144161.19999999998</v>
      </c>
      <c r="AL141" s="15">
        <f>AL143+AL144</f>
        <v>0</v>
      </c>
      <c r="AM141" s="15">
        <f>AK141+AL141</f>
        <v>144161.19999999998</v>
      </c>
      <c r="AN141" s="15">
        <f>AN143+AN144</f>
        <v>0</v>
      </c>
      <c r="AO141" s="15">
        <f>AM141+AN141</f>
        <v>144161.19999999998</v>
      </c>
      <c r="AP141" s="24">
        <f>AP143+AP144</f>
        <v>0</v>
      </c>
      <c r="AQ141" s="15">
        <f>AO141+AP141</f>
        <v>144161.19999999998</v>
      </c>
      <c r="AR141" s="15">
        <f t="shared" si="390"/>
        <v>180500</v>
      </c>
      <c r="AS141" s="16">
        <f>AS143+AS144</f>
        <v>0</v>
      </c>
      <c r="AT141" s="16">
        <f t="shared" si="277"/>
        <v>180500</v>
      </c>
      <c r="AU141" s="16">
        <f>AU143+AU144</f>
        <v>-120000</v>
      </c>
      <c r="AV141" s="16">
        <f t="shared" si="381"/>
        <v>60500</v>
      </c>
      <c r="AW141" s="16">
        <f>AW143+AW144</f>
        <v>0</v>
      </c>
      <c r="AX141" s="16">
        <f t="shared" si="382"/>
        <v>60500</v>
      </c>
      <c r="AY141" s="16">
        <f>AY143+AY144</f>
        <v>0</v>
      </c>
      <c r="AZ141" s="16">
        <f t="shared" si="383"/>
        <v>60500</v>
      </c>
      <c r="BA141" s="16">
        <f>BA143+BA144</f>
        <v>0</v>
      </c>
      <c r="BB141" s="16">
        <f t="shared" si="384"/>
        <v>60500</v>
      </c>
      <c r="BC141" s="16">
        <f>BC143+BC144</f>
        <v>0</v>
      </c>
      <c r="BD141" s="16">
        <f t="shared" si="385"/>
        <v>60500</v>
      </c>
      <c r="BE141" s="16">
        <f>BE143+BE144</f>
        <v>0</v>
      </c>
      <c r="BF141" s="16">
        <f t="shared" si="386"/>
        <v>60500</v>
      </c>
      <c r="BG141" s="16">
        <f>BG143+BG144</f>
        <v>0</v>
      </c>
      <c r="BH141" s="16">
        <f t="shared" si="387"/>
        <v>60500</v>
      </c>
      <c r="BI141" s="26">
        <f>BI143+BI144</f>
        <v>0</v>
      </c>
      <c r="BJ141" s="16">
        <f t="shared" si="388"/>
        <v>60500</v>
      </c>
      <c r="BL141" s="13"/>
    </row>
    <row r="142" spans="1:64" x14ac:dyDescent="0.3">
      <c r="A142" s="58"/>
      <c r="B142" s="7" t="s">
        <v>5</v>
      </c>
      <c r="C142" s="6"/>
      <c r="D142" s="15"/>
      <c r="E142" s="44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4"/>
      <c r="V142" s="15"/>
      <c r="W142" s="15"/>
      <c r="X142" s="44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24"/>
      <c r="AQ142" s="15"/>
      <c r="AR142" s="15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26"/>
      <c r="BJ142" s="16"/>
      <c r="BL142" s="13"/>
    </row>
    <row r="143" spans="1:64" hidden="1" x14ac:dyDescent="0.3">
      <c r="A143" s="1"/>
      <c r="B143" s="7" t="s">
        <v>6</v>
      </c>
      <c r="C143" s="21"/>
      <c r="D143" s="15">
        <v>60500</v>
      </c>
      <c r="E143" s="44">
        <v>41419.322999999997</v>
      </c>
      <c r="F143" s="15">
        <f t="shared" si="275"/>
        <v>101919.323</v>
      </c>
      <c r="G143" s="15">
        <v>20363.190999999999</v>
      </c>
      <c r="H143" s="15">
        <f t="shared" ref="H143:H146" si="391">F143+G143</f>
        <v>122282.514</v>
      </c>
      <c r="I143" s="15"/>
      <c r="J143" s="15">
        <f t="shared" ref="J143:J146" si="392">H143+I143</f>
        <v>122282.514</v>
      </c>
      <c r="K143" s="15"/>
      <c r="L143" s="15">
        <f t="shared" ref="L143:L146" si="393">J143+K143</f>
        <v>122282.514</v>
      </c>
      <c r="M143" s="15"/>
      <c r="N143" s="15">
        <f t="shared" ref="N143:N146" si="394">L143+M143</f>
        <v>122282.514</v>
      </c>
      <c r="O143" s="15"/>
      <c r="P143" s="15">
        <f t="shared" ref="P143:P146" si="395">N143+O143</f>
        <v>122282.514</v>
      </c>
      <c r="Q143" s="15"/>
      <c r="R143" s="15">
        <f t="shared" ref="R143:R146" si="396">P143+Q143</f>
        <v>122282.514</v>
      </c>
      <c r="S143" s="15"/>
      <c r="T143" s="15">
        <f t="shared" ref="T143:T146" si="397">R143+S143</f>
        <v>122282.514</v>
      </c>
      <c r="U143" s="24"/>
      <c r="V143" s="15">
        <f t="shared" ref="V143:V146" si="398">T143+U143</f>
        <v>122282.514</v>
      </c>
      <c r="W143" s="15">
        <v>60500</v>
      </c>
      <c r="X143" s="44"/>
      <c r="Y143" s="15">
        <f t="shared" si="276"/>
        <v>60500</v>
      </c>
      <c r="Z143" s="15"/>
      <c r="AA143" s="15">
        <f t="shared" ref="AA143:AA146" si="399">Y143+Z143</f>
        <v>60500</v>
      </c>
      <c r="AB143" s="15"/>
      <c r="AC143" s="15">
        <f>AA143+AB143</f>
        <v>60500</v>
      </c>
      <c r="AD143" s="15"/>
      <c r="AE143" s="15">
        <f>AC143+AD143</f>
        <v>60500</v>
      </c>
      <c r="AF143" s="15"/>
      <c r="AG143" s="15">
        <f>AE143+AF143</f>
        <v>60500</v>
      </c>
      <c r="AH143" s="15"/>
      <c r="AI143" s="15">
        <f>AG143+AH143</f>
        <v>60500</v>
      </c>
      <c r="AJ143" s="15"/>
      <c r="AK143" s="15">
        <f>AI143+AJ143</f>
        <v>60500</v>
      </c>
      <c r="AL143" s="15"/>
      <c r="AM143" s="15">
        <f>AK143+AL143</f>
        <v>60500</v>
      </c>
      <c r="AN143" s="15"/>
      <c r="AO143" s="15">
        <f>AM143+AN143</f>
        <v>60500</v>
      </c>
      <c r="AP143" s="24"/>
      <c r="AQ143" s="15">
        <f>AO143+AP143</f>
        <v>60500</v>
      </c>
      <c r="AR143" s="16">
        <v>60500</v>
      </c>
      <c r="AS143" s="16"/>
      <c r="AT143" s="16">
        <f t="shared" si="277"/>
        <v>60500</v>
      </c>
      <c r="AU143" s="16"/>
      <c r="AV143" s="16">
        <f t="shared" ref="AV143:AV146" si="400">AT143+AU143</f>
        <v>60500</v>
      </c>
      <c r="AW143" s="16"/>
      <c r="AX143" s="16">
        <f t="shared" ref="AX143:AX146" si="401">AV143+AW143</f>
        <v>60500</v>
      </c>
      <c r="AY143" s="16"/>
      <c r="AZ143" s="16">
        <f t="shared" ref="AZ143:AZ146" si="402">AX143+AY143</f>
        <v>60500</v>
      </c>
      <c r="BA143" s="16"/>
      <c r="BB143" s="16">
        <f t="shared" ref="BB143:BB146" si="403">AZ143+BA143</f>
        <v>60500</v>
      </c>
      <c r="BC143" s="16"/>
      <c r="BD143" s="16">
        <f t="shared" ref="BD143:BD146" si="404">BB143+BC143</f>
        <v>60500</v>
      </c>
      <c r="BE143" s="16"/>
      <c r="BF143" s="16">
        <f t="shared" ref="BF143:BF146" si="405">BD143+BE143</f>
        <v>60500</v>
      </c>
      <c r="BG143" s="26"/>
      <c r="BH143" s="16">
        <f t="shared" ref="BH143:BH146" si="406">BF143+BG143</f>
        <v>60500</v>
      </c>
      <c r="BI143" s="26"/>
      <c r="BJ143" s="16">
        <f t="shared" ref="BJ143:BJ146" si="407">BH143+BI143</f>
        <v>60500</v>
      </c>
      <c r="BK143" s="9" t="s">
        <v>220</v>
      </c>
      <c r="BL143" s="13">
        <v>0</v>
      </c>
    </row>
    <row r="144" spans="1:64" x14ac:dyDescent="0.3">
      <c r="A144" s="58"/>
      <c r="B144" s="5" t="s">
        <v>12</v>
      </c>
      <c r="C144" s="79"/>
      <c r="D144" s="15">
        <v>62361.8</v>
      </c>
      <c r="E144" s="44"/>
      <c r="F144" s="15">
        <f t="shared" si="275"/>
        <v>62361.8</v>
      </c>
      <c r="G144" s="15"/>
      <c r="H144" s="15">
        <f t="shared" si="391"/>
        <v>62361.8</v>
      </c>
      <c r="I144" s="15"/>
      <c r="J144" s="15">
        <f t="shared" si="392"/>
        <v>62361.8</v>
      </c>
      <c r="K144" s="15"/>
      <c r="L144" s="15">
        <f t="shared" si="393"/>
        <v>62361.8</v>
      </c>
      <c r="M144" s="15"/>
      <c r="N144" s="15">
        <f t="shared" si="394"/>
        <v>62361.8</v>
      </c>
      <c r="O144" s="15"/>
      <c r="P144" s="15">
        <f t="shared" si="395"/>
        <v>62361.8</v>
      </c>
      <c r="Q144" s="15"/>
      <c r="R144" s="15">
        <f t="shared" si="396"/>
        <v>62361.8</v>
      </c>
      <c r="S144" s="15"/>
      <c r="T144" s="15">
        <f t="shared" si="397"/>
        <v>62361.8</v>
      </c>
      <c r="U144" s="24"/>
      <c r="V144" s="15">
        <f t="shared" si="398"/>
        <v>62361.8</v>
      </c>
      <c r="W144" s="15">
        <v>116338.8</v>
      </c>
      <c r="X144" s="44"/>
      <c r="Y144" s="15">
        <f t="shared" si="276"/>
        <v>116338.8</v>
      </c>
      <c r="Z144" s="15">
        <v>-32677.599999999999</v>
      </c>
      <c r="AA144" s="15">
        <f t="shared" si="399"/>
        <v>83661.200000000012</v>
      </c>
      <c r="AB144" s="15"/>
      <c r="AC144" s="15">
        <f>AA144+AB144</f>
        <v>83661.200000000012</v>
      </c>
      <c r="AD144" s="15"/>
      <c r="AE144" s="15">
        <f>AC144+AD144</f>
        <v>83661.200000000012</v>
      </c>
      <c r="AF144" s="15"/>
      <c r="AG144" s="15">
        <f>AE144+AF144</f>
        <v>83661.200000000012</v>
      </c>
      <c r="AH144" s="15"/>
      <c r="AI144" s="15">
        <f>AG144+AH144</f>
        <v>83661.200000000012</v>
      </c>
      <c r="AJ144" s="15"/>
      <c r="AK144" s="15">
        <f>AI144+AJ144</f>
        <v>83661.200000000012</v>
      </c>
      <c r="AL144" s="15"/>
      <c r="AM144" s="15">
        <f>AK144+AL144</f>
        <v>83661.200000000012</v>
      </c>
      <c r="AN144" s="15"/>
      <c r="AO144" s="15">
        <f>AM144+AN144</f>
        <v>83661.200000000012</v>
      </c>
      <c r="AP144" s="24"/>
      <c r="AQ144" s="15">
        <f>AO144+AP144</f>
        <v>83661.200000000012</v>
      </c>
      <c r="AR144" s="16">
        <v>120000</v>
      </c>
      <c r="AS144" s="16"/>
      <c r="AT144" s="16">
        <f t="shared" si="277"/>
        <v>120000</v>
      </c>
      <c r="AU144" s="16">
        <v>-120000</v>
      </c>
      <c r="AV144" s="16">
        <f t="shared" si="400"/>
        <v>0</v>
      </c>
      <c r="AW144" s="16"/>
      <c r="AX144" s="16">
        <f t="shared" si="401"/>
        <v>0</v>
      </c>
      <c r="AY144" s="16"/>
      <c r="AZ144" s="16">
        <f t="shared" si="402"/>
        <v>0</v>
      </c>
      <c r="BA144" s="16"/>
      <c r="BB144" s="16">
        <f t="shared" si="403"/>
        <v>0</v>
      </c>
      <c r="BC144" s="16"/>
      <c r="BD144" s="16">
        <f t="shared" si="404"/>
        <v>0</v>
      </c>
      <c r="BE144" s="16"/>
      <c r="BF144" s="16">
        <f t="shared" si="405"/>
        <v>0</v>
      </c>
      <c r="BG144" s="16"/>
      <c r="BH144" s="16">
        <f t="shared" si="406"/>
        <v>0</v>
      </c>
      <c r="BI144" s="26"/>
      <c r="BJ144" s="16">
        <f t="shared" si="407"/>
        <v>0</v>
      </c>
      <c r="BK144" s="9" t="s">
        <v>221</v>
      </c>
      <c r="BL144" s="13"/>
    </row>
    <row r="145" spans="1:64" ht="56.25" x14ac:dyDescent="0.3">
      <c r="A145" s="58" t="s">
        <v>181</v>
      </c>
      <c r="B145" s="7" t="s">
        <v>76</v>
      </c>
      <c r="C145" s="6" t="s">
        <v>351</v>
      </c>
      <c r="D145" s="15">
        <v>16975.900000000001</v>
      </c>
      <c r="E145" s="44"/>
      <c r="F145" s="15">
        <f t="shared" si="275"/>
        <v>16975.900000000001</v>
      </c>
      <c r="G145" s="15"/>
      <c r="H145" s="15">
        <f t="shared" si="391"/>
        <v>16975.900000000001</v>
      </c>
      <c r="I145" s="15"/>
      <c r="J145" s="15">
        <f t="shared" si="392"/>
        <v>16975.900000000001</v>
      </c>
      <c r="K145" s="15"/>
      <c r="L145" s="15">
        <f t="shared" si="393"/>
        <v>16975.900000000001</v>
      </c>
      <c r="M145" s="15">
        <v>-16975.900000000001</v>
      </c>
      <c r="N145" s="15">
        <f t="shared" si="394"/>
        <v>0</v>
      </c>
      <c r="O145" s="15"/>
      <c r="P145" s="15">
        <f t="shared" si="395"/>
        <v>0</v>
      </c>
      <c r="Q145" s="15"/>
      <c r="R145" s="15">
        <f t="shared" si="396"/>
        <v>0</v>
      </c>
      <c r="S145" s="15"/>
      <c r="T145" s="15">
        <f t="shared" si="397"/>
        <v>0</v>
      </c>
      <c r="U145" s="24"/>
      <c r="V145" s="15">
        <f t="shared" si="398"/>
        <v>0</v>
      </c>
      <c r="W145" s="15">
        <v>0</v>
      </c>
      <c r="X145" s="44"/>
      <c r="Y145" s="15">
        <f t="shared" si="276"/>
        <v>0</v>
      </c>
      <c r="Z145" s="15"/>
      <c r="AA145" s="15">
        <f t="shared" si="399"/>
        <v>0</v>
      </c>
      <c r="AB145" s="15"/>
      <c r="AC145" s="15">
        <f>AA145+AB145</f>
        <v>0</v>
      </c>
      <c r="AD145" s="15"/>
      <c r="AE145" s="15">
        <f>AC145+AD145</f>
        <v>0</v>
      </c>
      <c r="AF145" s="15"/>
      <c r="AG145" s="15">
        <f>AE145+AF145</f>
        <v>0</v>
      </c>
      <c r="AH145" s="15">
        <v>16975.900000000001</v>
      </c>
      <c r="AI145" s="15">
        <f>AG145+AH145</f>
        <v>16975.900000000001</v>
      </c>
      <c r="AJ145" s="15"/>
      <c r="AK145" s="15">
        <f>AI145+AJ145</f>
        <v>16975.900000000001</v>
      </c>
      <c r="AL145" s="15"/>
      <c r="AM145" s="15">
        <f>AK145+AL145</f>
        <v>16975.900000000001</v>
      </c>
      <c r="AN145" s="15"/>
      <c r="AO145" s="15">
        <f>AM145+AN145</f>
        <v>16975.900000000001</v>
      </c>
      <c r="AP145" s="24"/>
      <c r="AQ145" s="15">
        <f>AO145+AP145</f>
        <v>16975.900000000001</v>
      </c>
      <c r="AR145" s="16">
        <v>0</v>
      </c>
      <c r="AS145" s="16"/>
      <c r="AT145" s="16">
        <f t="shared" si="277"/>
        <v>0</v>
      </c>
      <c r="AU145" s="16"/>
      <c r="AV145" s="16">
        <f t="shared" si="400"/>
        <v>0</v>
      </c>
      <c r="AW145" s="16"/>
      <c r="AX145" s="16">
        <f t="shared" si="401"/>
        <v>0</v>
      </c>
      <c r="AY145" s="16"/>
      <c r="AZ145" s="16">
        <f t="shared" si="402"/>
        <v>0</v>
      </c>
      <c r="BA145" s="16"/>
      <c r="BB145" s="16">
        <f t="shared" si="403"/>
        <v>0</v>
      </c>
      <c r="BC145" s="16"/>
      <c r="BD145" s="16">
        <f t="shared" si="404"/>
        <v>0</v>
      </c>
      <c r="BE145" s="16"/>
      <c r="BF145" s="16">
        <f t="shared" si="405"/>
        <v>0</v>
      </c>
      <c r="BG145" s="16"/>
      <c r="BH145" s="16">
        <f t="shared" si="406"/>
        <v>0</v>
      </c>
      <c r="BI145" s="26"/>
      <c r="BJ145" s="16">
        <f t="shared" si="407"/>
        <v>0</v>
      </c>
      <c r="BK145" s="9" t="s">
        <v>107</v>
      </c>
      <c r="BL145" s="13"/>
    </row>
    <row r="146" spans="1:64" ht="56.25" x14ac:dyDescent="0.3">
      <c r="A146" s="58" t="s">
        <v>182</v>
      </c>
      <c r="B146" s="7" t="s">
        <v>45</v>
      </c>
      <c r="C146" s="6" t="s">
        <v>351</v>
      </c>
      <c r="D146" s="15">
        <f>D148+D149</f>
        <v>16230.4</v>
      </c>
      <c r="E146" s="44">
        <f>E148+E149</f>
        <v>0</v>
      </c>
      <c r="F146" s="15">
        <f t="shared" si="275"/>
        <v>16230.4</v>
      </c>
      <c r="G146" s="15">
        <f>G148+G149</f>
        <v>0</v>
      </c>
      <c r="H146" s="15">
        <f t="shared" si="391"/>
        <v>16230.4</v>
      </c>
      <c r="I146" s="15">
        <f>I148+I149</f>
        <v>0</v>
      </c>
      <c r="J146" s="15">
        <f t="shared" si="392"/>
        <v>16230.4</v>
      </c>
      <c r="K146" s="15">
        <f>K148+K149</f>
        <v>0</v>
      </c>
      <c r="L146" s="15">
        <f t="shared" si="393"/>
        <v>16230.4</v>
      </c>
      <c r="M146" s="15">
        <f>M148+M149</f>
        <v>0</v>
      </c>
      <c r="N146" s="15">
        <f t="shared" si="394"/>
        <v>16230.4</v>
      </c>
      <c r="O146" s="15">
        <f>O148+O149</f>
        <v>0</v>
      </c>
      <c r="P146" s="15">
        <f t="shared" si="395"/>
        <v>16230.4</v>
      </c>
      <c r="Q146" s="15">
        <f>Q148+Q149</f>
        <v>0</v>
      </c>
      <c r="R146" s="15">
        <f t="shared" si="396"/>
        <v>16230.4</v>
      </c>
      <c r="S146" s="15">
        <f>S148+S149</f>
        <v>0</v>
      </c>
      <c r="T146" s="15">
        <f t="shared" si="397"/>
        <v>16230.4</v>
      </c>
      <c r="U146" s="24">
        <f>U148+U149</f>
        <v>-10236.805</v>
      </c>
      <c r="V146" s="15">
        <f t="shared" si="398"/>
        <v>5993.5949999999993</v>
      </c>
      <c r="W146" s="15">
        <f t="shared" ref="W146:AR146" si="408">W148+W149</f>
        <v>39980.400000000001</v>
      </c>
      <c r="X146" s="44">
        <f>X148+X149</f>
        <v>0</v>
      </c>
      <c r="Y146" s="15">
        <f t="shared" si="276"/>
        <v>39980.400000000001</v>
      </c>
      <c r="Z146" s="15">
        <f>Z148+Z149</f>
        <v>0</v>
      </c>
      <c r="AA146" s="15">
        <f t="shared" si="399"/>
        <v>39980.400000000001</v>
      </c>
      <c r="AB146" s="15">
        <f>AB148+AB149</f>
        <v>0</v>
      </c>
      <c r="AC146" s="15">
        <f>AA146+AB146</f>
        <v>39980.400000000001</v>
      </c>
      <c r="AD146" s="15">
        <f>AD148+AD149</f>
        <v>0</v>
      </c>
      <c r="AE146" s="15">
        <f>AC146+AD146</f>
        <v>39980.400000000001</v>
      </c>
      <c r="AF146" s="15">
        <f>AF148+AF149</f>
        <v>0</v>
      </c>
      <c r="AG146" s="15">
        <f>AE146+AF146</f>
        <v>39980.400000000001</v>
      </c>
      <c r="AH146" s="15">
        <f>AH148+AH149</f>
        <v>0</v>
      </c>
      <c r="AI146" s="15">
        <f>AG146+AH146</f>
        <v>39980.400000000001</v>
      </c>
      <c r="AJ146" s="15">
        <f>AJ148+AJ149</f>
        <v>0</v>
      </c>
      <c r="AK146" s="15">
        <f>AI146+AJ146</f>
        <v>39980.400000000001</v>
      </c>
      <c r="AL146" s="15">
        <f>AL148+AL149</f>
        <v>0</v>
      </c>
      <c r="AM146" s="15">
        <f>AK146+AL146</f>
        <v>39980.400000000001</v>
      </c>
      <c r="AN146" s="15">
        <f>AN148+AN149</f>
        <v>0</v>
      </c>
      <c r="AO146" s="15">
        <f>AM146+AN146</f>
        <v>39980.400000000001</v>
      </c>
      <c r="AP146" s="24">
        <f>AP148+AP149</f>
        <v>10236.805</v>
      </c>
      <c r="AQ146" s="15">
        <f>AO146+AP146</f>
        <v>50217.205000000002</v>
      </c>
      <c r="AR146" s="15">
        <f t="shared" si="408"/>
        <v>17701.5</v>
      </c>
      <c r="AS146" s="16">
        <f>AS148+AS149</f>
        <v>0</v>
      </c>
      <c r="AT146" s="16">
        <f t="shared" si="277"/>
        <v>17701.5</v>
      </c>
      <c r="AU146" s="16">
        <f>AU148+AU149</f>
        <v>-17701.5</v>
      </c>
      <c r="AV146" s="16">
        <f t="shared" si="400"/>
        <v>0</v>
      </c>
      <c r="AW146" s="16">
        <f>AW148+AW149</f>
        <v>28022.061000000002</v>
      </c>
      <c r="AX146" s="16">
        <f t="shared" si="401"/>
        <v>28022.061000000002</v>
      </c>
      <c r="AY146" s="16">
        <f>AY148+AY149</f>
        <v>0</v>
      </c>
      <c r="AZ146" s="16">
        <f t="shared" si="402"/>
        <v>28022.061000000002</v>
      </c>
      <c r="BA146" s="16">
        <f>BA148+BA149</f>
        <v>0</v>
      </c>
      <c r="BB146" s="16">
        <f t="shared" si="403"/>
        <v>28022.061000000002</v>
      </c>
      <c r="BC146" s="16">
        <f>BC148+BC149</f>
        <v>0</v>
      </c>
      <c r="BD146" s="16">
        <f t="shared" si="404"/>
        <v>28022.061000000002</v>
      </c>
      <c r="BE146" s="16">
        <f>BE148+BE149</f>
        <v>0</v>
      </c>
      <c r="BF146" s="16">
        <f t="shared" si="405"/>
        <v>28022.061000000002</v>
      </c>
      <c r="BG146" s="16">
        <f>BG148+BG149</f>
        <v>0</v>
      </c>
      <c r="BH146" s="16">
        <f t="shared" si="406"/>
        <v>28022.061000000002</v>
      </c>
      <c r="BI146" s="26">
        <f>BI148+BI149</f>
        <v>0</v>
      </c>
      <c r="BJ146" s="16">
        <f t="shared" si="407"/>
        <v>28022.061000000002</v>
      </c>
      <c r="BK146" s="9" t="s">
        <v>108</v>
      </c>
      <c r="BL146" s="13"/>
    </row>
    <row r="147" spans="1:64" hidden="1" x14ac:dyDescent="0.3">
      <c r="A147" s="1"/>
      <c r="B147" s="7" t="s">
        <v>5</v>
      </c>
      <c r="C147" s="6"/>
      <c r="D147" s="15"/>
      <c r="E147" s="44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4"/>
      <c r="V147" s="15"/>
      <c r="W147" s="15"/>
      <c r="X147" s="44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24"/>
      <c r="AQ147" s="15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26"/>
      <c r="BH147" s="16"/>
      <c r="BI147" s="26"/>
      <c r="BJ147" s="16"/>
      <c r="BL147" s="13">
        <v>0</v>
      </c>
    </row>
    <row r="148" spans="1:64" hidden="1" x14ac:dyDescent="0.3">
      <c r="A148" s="1"/>
      <c r="B148" s="7" t="s">
        <v>6</v>
      </c>
      <c r="C148" s="6"/>
      <c r="D148" s="15">
        <v>16230.4</v>
      </c>
      <c r="E148" s="44"/>
      <c r="F148" s="15">
        <f t="shared" si="275"/>
        <v>16230.4</v>
      </c>
      <c r="G148" s="15"/>
      <c r="H148" s="15">
        <f t="shared" ref="H148:H153" si="409">F148+G148</f>
        <v>16230.4</v>
      </c>
      <c r="I148" s="15"/>
      <c r="J148" s="15">
        <f t="shared" ref="J148:J153" si="410">H148+I148</f>
        <v>16230.4</v>
      </c>
      <c r="K148" s="15"/>
      <c r="L148" s="15">
        <f t="shared" ref="L148:L153" si="411">J148+K148</f>
        <v>16230.4</v>
      </c>
      <c r="M148" s="15"/>
      <c r="N148" s="15">
        <f t="shared" ref="N148:N153" si="412">L148+M148</f>
        <v>16230.4</v>
      </c>
      <c r="O148" s="15"/>
      <c r="P148" s="15">
        <f t="shared" ref="P148:P153" si="413">N148+O148</f>
        <v>16230.4</v>
      </c>
      <c r="Q148" s="15"/>
      <c r="R148" s="15">
        <f t="shared" ref="R148:R153" si="414">P148+Q148</f>
        <v>16230.4</v>
      </c>
      <c r="S148" s="15"/>
      <c r="T148" s="15">
        <f t="shared" ref="T148:T153" si="415">R148+S148</f>
        <v>16230.4</v>
      </c>
      <c r="U148" s="24">
        <v>-10236.805</v>
      </c>
      <c r="V148" s="15">
        <f t="shared" ref="V148:V153" si="416">T148+U148</f>
        <v>5993.5949999999993</v>
      </c>
      <c r="W148" s="15">
        <v>39980.400000000001</v>
      </c>
      <c r="X148" s="44"/>
      <c r="Y148" s="15">
        <f t="shared" si="276"/>
        <v>39980.400000000001</v>
      </c>
      <c r="Z148" s="15"/>
      <c r="AA148" s="15">
        <f t="shared" ref="AA148:AA153" si="417">Y148+Z148</f>
        <v>39980.400000000001</v>
      </c>
      <c r="AB148" s="15"/>
      <c r="AC148" s="15">
        <f t="shared" ref="AC148:AC153" si="418">AA148+AB148</f>
        <v>39980.400000000001</v>
      </c>
      <c r="AD148" s="15"/>
      <c r="AE148" s="15">
        <f t="shared" ref="AE148:AE153" si="419">AC148+AD148</f>
        <v>39980.400000000001</v>
      </c>
      <c r="AF148" s="15"/>
      <c r="AG148" s="15">
        <f t="shared" ref="AG148:AG153" si="420">AE148+AF148</f>
        <v>39980.400000000001</v>
      </c>
      <c r="AH148" s="15"/>
      <c r="AI148" s="15">
        <f t="shared" ref="AI148:AI153" si="421">AG148+AH148</f>
        <v>39980.400000000001</v>
      </c>
      <c r="AJ148" s="15"/>
      <c r="AK148" s="15">
        <f t="shared" ref="AK148:AK153" si="422">AI148+AJ148</f>
        <v>39980.400000000001</v>
      </c>
      <c r="AL148" s="15"/>
      <c r="AM148" s="15">
        <f t="shared" ref="AM148:AM153" si="423">AK148+AL148</f>
        <v>39980.400000000001</v>
      </c>
      <c r="AN148" s="15"/>
      <c r="AO148" s="15">
        <f t="shared" ref="AO148:AO153" si="424">AM148+AN148</f>
        <v>39980.400000000001</v>
      </c>
      <c r="AP148" s="24">
        <v>10236.805</v>
      </c>
      <c r="AQ148" s="15">
        <f t="shared" ref="AQ148:AQ153" si="425">AO148+AP148</f>
        <v>50217.205000000002</v>
      </c>
      <c r="AR148" s="16">
        <v>0</v>
      </c>
      <c r="AS148" s="16"/>
      <c r="AT148" s="16">
        <f t="shared" si="277"/>
        <v>0</v>
      </c>
      <c r="AU148" s="16"/>
      <c r="AV148" s="16">
        <f t="shared" ref="AV148:AV153" si="426">AT148+AU148</f>
        <v>0</v>
      </c>
      <c r="AW148" s="16">
        <v>28022.061000000002</v>
      </c>
      <c r="AX148" s="16">
        <f t="shared" ref="AX148:AX153" si="427">AV148+AW148</f>
        <v>28022.061000000002</v>
      </c>
      <c r="AY148" s="16"/>
      <c r="AZ148" s="16">
        <f t="shared" ref="AZ148:AZ153" si="428">AX148+AY148</f>
        <v>28022.061000000002</v>
      </c>
      <c r="BA148" s="16"/>
      <c r="BB148" s="16">
        <f t="shared" ref="BB148:BB153" si="429">AZ148+BA148</f>
        <v>28022.061000000002</v>
      </c>
      <c r="BC148" s="16"/>
      <c r="BD148" s="16">
        <f t="shared" ref="BD148:BD153" si="430">BB148+BC148</f>
        <v>28022.061000000002</v>
      </c>
      <c r="BE148" s="16"/>
      <c r="BF148" s="16">
        <f t="shared" ref="BF148:BF153" si="431">BD148+BE148</f>
        <v>28022.061000000002</v>
      </c>
      <c r="BG148" s="26"/>
      <c r="BH148" s="16">
        <f t="shared" ref="BH148:BH153" si="432">BF148+BG148</f>
        <v>28022.061000000002</v>
      </c>
      <c r="BI148" s="26"/>
      <c r="BJ148" s="16">
        <f t="shared" ref="BJ148:BJ153" si="433">BH148+BI148</f>
        <v>28022.061000000002</v>
      </c>
      <c r="BK148" s="9" t="s">
        <v>108</v>
      </c>
      <c r="BL148" s="13">
        <v>0</v>
      </c>
    </row>
    <row r="149" spans="1:64" hidden="1" x14ac:dyDescent="0.3">
      <c r="A149" s="1"/>
      <c r="B149" s="5" t="s">
        <v>12</v>
      </c>
      <c r="C149" s="6"/>
      <c r="D149" s="15">
        <v>0</v>
      </c>
      <c r="E149" s="44">
        <v>0</v>
      </c>
      <c r="F149" s="15">
        <f t="shared" si="275"/>
        <v>0</v>
      </c>
      <c r="G149" s="15">
        <v>0</v>
      </c>
      <c r="H149" s="15">
        <f t="shared" si="409"/>
        <v>0</v>
      </c>
      <c r="I149" s="15">
        <v>0</v>
      </c>
      <c r="J149" s="15">
        <f t="shared" si="410"/>
        <v>0</v>
      </c>
      <c r="K149" s="15">
        <v>0</v>
      </c>
      <c r="L149" s="15">
        <f t="shared" si="411"/>
        <v>0</v>
      </c>
      <c r="M149" s="15">
        <v>0</v>
      </c>
      <c r="N149" s="15">
        <f t="shared" si="412"/>
        <v>0</v>
      </c>
      <c r="O149" s="15">
        <v>0</v>
      </c>
      <c r="P149" s="15">
        <f t="shared" si="413"/>
        <v>0</v>
      </c>
      <c r="Q149" s="15">
        <v>0</v>
      </c>
      <c r="R149" s="15">
        <f t="shared" si="414"/>
        <v>0</v>
      </c>
      <c r="S149" s="15">
        <v>0</v>
      </c>
      <c r="T149" s="15">
        <f t="shared" si="415"/>
        <v>0</v>
      </c>
      <c r="U149" s="24">
        <v>0</v>
      </c>
      <c r="V149" s="15">
        <f t="shared" si="416"/>
        <v>0</v>
      </c>
      <c r="W149" s="15">
        <v>0</v>
      </c>
      <c r="X149" s="44">
        <v>0</v>
      </c>
      <c r="Y149" s="15">
        <f t="shared" si="276"/>
        <v>0</v>
      </c>
      <c r="Z149" s="15">
        <v>0</v>
      </c>
      <c r="AA149" s="15">
        <f t="shared" si="417"/>
        <v>0</v>
      </c>
      <c r="AB149" s="15">
        <v>0</v>
      </c>
      <c r="AC149" s="15">
        <f t="shared" si="418"/>
        <v>0</v>
      </c>
      <c r="AD149" s="15">
        <v>0</v>
      </c>
      <c r="AE149" s="15">
        <f t="shared" si="419"/>
        <v>0</v>
      </c>
      <c r="AF149" s="15">
        <v>0</v>
      </c>
      <c r="AG149" s="15">
        <f t="shared" si="420"/>
        <v>0</v>
      </c>
      <c r="AH149" s="15">
        <v>0</v>
      </c>
      <c r="AI149" s="15">
        <f t="shared" si="421"/>
        <v>0</v>
      </c>
      <c r="AJ149" s="15">
        <v>0</v>
      </c>
      <c r="AK149" s="15">
        <f t="shared" si="422"/>
        <v>0</v>
      </c>
      <c r="AL149" s="15">
        <v>0</v>
      </c>
      <c r="AM149" s="15">
        <f t="shared" si="423"/>
        <v>0</v>
      </c>
      <c r="AN149" s="15">
        <v>0</v>
      </c>
      <c r="AO149" s="15">
        <f t="shared" si="424"/>
        <v>0</v>
      </c>
      <c r="AP149" s="24">
        <v>0</v>
      </c>
      <c r="AQ149" s="15">
        <f t="shared" si="425"/>
        <v>0</v>
      </c>
      <c r="AR149" s="16">
        <v>17701.5</v>
      </c>
      <c r="AS149" s="16">
        <v>0</v>
      </c>
      <c r="AT149" s="16">
        <f t="shared" si="277"/>
        <v>17701.5</v>
      </c>
      <c r="AU149" s="16">
        <v>-17701.5</v>
      </c>
      <c r="AV149" s="16">
        <f t="shared" si="426"/>
        <v>0</v>
      </c>
      <c r="AW149" s="16"/>
      <c r="AX149" s="16">
        <f t="shared" si="427"/>
        <v>0</v>
      </c>
      <c r="AY149" s="16"/>
      <c r="AZ149" s="16">
        <f t="shared" si="428"/>
        <v>0</v>
      </c>
      <c r="BA149" s="16"/>
      <c r="BB149" s="16">
        <f t="shared" si="429"/>
        <v>0</v>
      </c>
      <c r="BC149" s="16"/>
      <c r="BD149" s="16">
        <f t="shared" si="430"/>
        <v>0</v>
      </c>
      <c r="BE149" s="16"/>
      <c r="BF149" s="16">
        <f t="shared" si="431"/>
        <v>0</v>
      </c>
      <c r="BG149" s="26"/>
      <c r="BH149" s="16">
        <f t="shared" si="432"/>
        <v>0</v>
      </c>
      <c r="BI149" s="26"/>
      <c r="BJ149" s="16">
        <f t="shared" si="433"/>
        <v>0</v>
      </c>
      <c r="BK149" s="9" t="s">
        <v>222</v>
      </c>
      <c r="BL149" s="13">
        <v>0</v>
      </c>
    </row>
    <row r="150" spans="1:64" ht="56.25" hidden="1" x14ac:dyDescent="0.3">
      <c r="A150" s="58" t="s">
        <v>177</v>
      </c>
      <c r="B150" s="7" t="s">
        <v>46</v>
      </c>
      <c r="C150" s="6" t="s">
        <v>351</v>
      </c>
      <c r="D150" s="15">
        <v>0</v>
      </c>
      <c r="E150" s="44">
        <v>0</v>
      </c>
      <c r="F150" s="15">
        <f t="shared" si="275"/>
        <v>0</v>
      </c>
      <c r="G150" s="15">
        <v>0</v>
      </c>
      <c r="H150" s="15">
        <f t="shared" si="409"/>
        <v>0</v>
      </c>
      <c r="I150" s="15"/>
      <c r="J150" s="15">
        <f t="shared" si="410"/>
        <v>0</v>
      </c>
      <c r="K150" s="15"/>
      <c r="L150" s="15">
        <f t="shared" si="411"/>
        <v>0</v>
      </c>
      <c r="M150" s="15"/>
      <c r="N150" s="15">
        <f t="shared" si="412"/>
        <v>0</v>
      </c>
      <c r="O150" s="15"/>
      <c r="P150" s="15">
        <f t="shared" si="413"/>
        <v>0</v>
      </c>
      <c r="Q150" s="15"/>
      <c r="R150" s="15">
        <f t="shared" si="414"/>
        <v>0</v>
      </c>
      <c r="S150" s="15"/>
      <c r="T150" s="15">
        <f t="shared" si="415"/>
        <v>0</v>
      </c>
      <c r="U150" s="24"/>
      <c r="V150" s="15">
        <f t="shared" si="416"/>
        <v>0</v>
      </c>
      <c r="W150" s="15">
        <v>14256.8</v>
      </c>
      <c r="X150" s="44">
        <v>0</v>
      </c>
      <c r="Y150" s="15">
        <f t="shared" si="276"/>
        <v>14256.8</v>
      </c>
      <c r="Z150" s="15">
        <v>0</v>
      </c>
      <c r="AA150" s="15">
        <f t="shared" si="417"/>
        <v>14256.8</v>
      </c>
      <c r="AB150" s="15">
        <v>0</v>
      </c>
      <c r="AC150" s="15">
        <f t="shared" si="418"/>
        <v>14256.8</v>
      </c>
      <c r="AD150" s="15">
        <v>-14256.8</v>
      </c>
      <c r="AE150" s="15">
        <f t="shared" si="419"/>
        <v>0</v>
      </c>
      <c r="AF150" s="15"/>
      <c r="AG150" s="15">
        <f t="shared" si="420"/>
        <v>0</v>
      </c>
      <c r="AH150" s="15"/>
      <c r="AI150" s="15">
        <f t="shared" si="421"/>
        <v>0</v>
      </c>
      <c r="AJ150" s="15"/>
      <c r="AK150" s="15">
        <f t="shared" si="422"/>
        <v>0</v>
      </c>
      <c r="AL150" s="15"/>
      <c r="AM150" s="15">
        <f t="shared" si="423"/>
        <v>0</v>
      </c>
      <c r="AN150" s="15"/>
      <c r="AO150" s="15">
        <f t="shared" si="424"/>
        <v>0</v>
      </c>
      <c r="AP150" s="24"/>
      <c r="AQ150" s="15">
        <f t="shared" si="425"/>
        <v>0</v>
      </c>
      <c r="AR150" s="16">
        <v>0</v>
      </c>
      <c r="AS150" s="16">
        <v>0</v>
      </c>
      <c r="AT150" s="16">
        <f t="shared" si="277"/>
        <v>0</v>
      </c>
      <c r="AU150" s="16">
        <v>0</v>
      </c>
      <c r="AV150" s="16">
        <f t="shared" si="426"/>
        <v>0</v>
      </c>
      <c r="AW150" s="16">
        <v>0</v>
      </c>
      <c r="AX150" s="16">
        <f t="shared" si="427"/>
        <v>0</v>
      </c>
      <c r="AY150" s="16">
        <v>0</v>
      </c>
      <c r="AZ150" s="16">
        <f t="shared" si="428"/>
        <v>0</v>
      </c>
      <c r="BA150" s="16">
        <v>0</v>
      </c>
      <c r="BB150" s="16">
        <f t="shared" si="429"/>
        <v>0</v>
      </c>
      <c r="BC150" s="16">
        <v>0</v>
      </c>
      <c r="BD150" s="16">
        <f t="shared" si="430"/>
        <v>0</v>
      </c>
      <c r="BE150" s="16">
        <v>0</v>
      </c>
      <c r="BF150" s="16">
        <f t="shared" si="431"/>
        <v>0</v>
      </c>
      <c r="BG150" s="26">
        <v>0</v>
      </c>
      <c r="BH150" s="16">
        <f t="shared" si="432"/>
        <v>0</v>
      </c>
      <c r="BI150" s="26">
        <v>0</v>
      </c>
      <c r="BJ150" s="16">
        <f t="shared" si="433"/>
        <v>0</v>
      </c>
      <c r="BK150" s="8" t="s">
        <v>109</v>
      </c>
      <c r="BL150" s="13">
        <v>0</v>
      </c>
    </row>
    <row r="151" spans="1:64" ht="56.25" x14ac:dyDescent="0.3">
      <c r="A151" s="58" t="s">
        <v>183</v>
      </c>
      <c r="B151" s="7" t="s">
        <v>47</v>
      </c>
      <c r="C151" s="6" t="s">
        <v>351</v>
      </c>
      <c r="D151" s="15">
        <v>12170.5</v>
      </c>
      <c r="E151" s="44"/>
      <c r="F151" s="15">
        <f t="shared" si="275"/>
        <v>12170.5</v>
      </c>
      <c r="G151" s="15"/>
      <c r="H151" s="15">
        <f t="shared" si="409"/>
        <v>12170.5</v>
      </c>
      <c r="I151" s="15">
        <v>26867.7</v>
      </c>
      <c r="J151" s="15">
        <f t="shared" si="410"/>
        <v>39038.199999999997</v>
      </c>
      <c r="K151" s="15"/>
      <c r="L151" s="15">
        <f t="shared" si="411"/>
        <v>39038.199999999997</v>
      </c>
      <c r="M151" s="15"/>
      <c r="N151" s="15">
        <f t="shared" si="412"/>
        <v>39038.199999999997</v>
      </c>
      <c r="O151" s="15"/>
      <c r="P151" s="15">
        <f t="shared" si="413"/>
        <v>39038.199999999997</v>
      </c>
      <c r="Q151" s="15"/>
      <c r="R151" s="15">
        <f t="shared" si="414"/>
        <v>39038.199999999997</v>
      </c>
      <c r="S151" s="15"/>
      <c r="T151" s="15">
        <f t="shared" si="415"/>
        <v>39038.199999999997</v>
      </c>
      <c r="U151" s="24">
        <v>-26202.266</v>
      </c>
      <c r="V151" s="15">
        <f t="shared" si="416"/>
        <v>12835.933999999997</v>
      </c>
      <c r="W151" s="15">
        <v>37733.300000000003</v>
      </c>
      <c r="X151" s="44"/>
      <c r="Y151" s="15">
        <f t="shared" si="276"/>
        <v>37733.300000000003</v>
      </c>
      <c r="Z151" s="15"/>
      <c r="AA151" s="15">
        <f t="shared" si="417"/>
        <v>37733.300000000003</v>
      </c>
      <c r="AB151" s="15"/>
      <c r="AC151" s="15">
        <f t="shared" si="418"/>
        <v>37733.300000000003</v>
      </c>
      <c r="AD151" s="15">
        <v>-22429.963</v>
      </c>
      <c r="AE151" s="15">
        <f t="shared" si="419"/>
        <v>15303.337000000003</v>
      </c>
      <c r="AF151" s="15"/>
      <c r="AG151" s="15">
        <f t="shared" si="420"/>
        <v>15303.337000000003</v>
      </c>
      <c r="AH151" s="15"/>
      <c r="AI151" s="15">
        <f t="shared" si="421"/>
        <v>15303.337000000003</v>
      </c>
      <c r="AJ151" s="15"/>
      <c r="AK151" s="15">
        <f t="shared" si="422"/>
        <v>15303.337000000003</v>
      </c>
      <c r="AL151" s="15"/>
      <c r="AM151" s="15">
        <f t="shared" si="423"/>
        <v>15303.337000000003</v>
      </c>
      <c r="AN151" s="15"/>
      <c r="AO151" s="15">
        <f t="shared" si="424"/>
        <v>15303.337000000003</v>
      </c>
      <c r="AP151" s="24">
        <v>26202.266</v>
      </c>
      <c r="AQ151" s="15">
        <f t="shared" si="425"/>
        <v>41505.603000000003</v>
      </c>
      <c r="AR151" s="16">
        <v>0</v>
      </c>
      <c r="AS151" s="16"/>
      <c r="AT151" s="16">
        <f t="shared" si="277"/>
        <v>0</v>
      </c>
      <c r="AU151" s="16"/>
      <c r="AV151" s="16">
        <f t="shared" si="426"/>
        <v>0</v>
      </c>
      <c r="AW151" s="16"/>
      <c r="AX151" s="16">
        <f t="shared" si="427"/>
        <v>0</v>
      </c>
      <c r="AY151" s="16"/>
      <c r="AZ151" s="16">
        <f t="shared" si="428"/>
        <v>0</v>
      </c>
      <c r="BA151" s="16"/>
      <c r="BB151" s="16">
        <f t="shared" si="429"/>
        <v>0</v>
      </c>
      <c r="BC151" s="16"/>
      <c r="BD151" s="16">
        <f t="shared" si="430"/>
        <v>0</v>
      </c>
      <c r="BE151" s="16"/>
      <c r="BF151" s="16">
        <f t="shared" si="431"/>
        <v>0</v>
      </c>
      <c r="BG151" s="16"/>
      <c r="BH151" s="16">
        <f t="shared" si="432"/>
        <v>0</v>
      </c>
      <c r="BI151" s="26"/>
      <c r="BJ151" s="16">
        <f t="shared" si="433"/>
        <v>0</v>
      </c>
      <c r="BK151" s="8" t="s">
        <v>110</v>
      </c>
      <c r="BL151" s="13"/>
    </row>
    <row r="152" spans="1:64" ht="56.25" x14ac:dyDescent="0.3">
      <c r="A152" s="58" t="s">
        <v>184</v>
      </c>
      <c r="B152" s="7" t="s">
        <v>48</v>
      </c>
      <c r="C152" s="6" t="s">
        <v>351</v>
      </c>
      <c r="D152" s="15">
        <v>18910</v>
      </c>
      <c r="E152" s="44"/>
      <c r="F152" s="15">
        <f t="shared" si="275"/>
        <v>18910</v>
      </c>
      <c r="G152" s="15"/>
      <c r="H152" s="15">
        <f t="shared" si="409"/>
        <v>18910</v>
      </c>
      <c r="I152" s="15">
        <v>43000</v>
      </c>
      <c r="J152" s="15">
        <f t="shared" si="410"/>
        <v>61910</v>
      </c>
      <c r="K152" s="15"/>
      <c r="L152" s="15">
        <f t="shared" si="411"/>
        <v>61910</v>
      </c>
      <c r="M152" s="15"/>
      <c r="N152" s="15">
        <f t="shared" si="412"/>
        <v>61910</v>
      </c>
      <c r="O152" s="15"/>
      <c r="P152" s="15">
        <f t="shared" si="413"/>
        <v>61910</v>
      </c>
      <c r="Q152" s="15"/>
      <c r="R152" s="15">
        <f t="shared" si="414"/>
        <v>61910</v>
      </c>
      <c r="S152" s="15"/>
      <c r="T152" s="15">
        <f t="shared" si="415"/>
        <v>61910</v>
      </c>
      <c r="U152" s="24">
        <v>-42212.525999999998</v>
      </c>
      <c r="V152" s="15">
        <f t="shared" si="416"/>
        <v>19697.474000000002</v>
      </c>
      <c r="W152" s="15">
        <v>53457.599999999999</v>
      </c>
      <c r="X152" s="44"/>
      <c r="Y152" s="15">
        <f t="shared" si="276"/>
        <v>53457.599999999999</v>
      </c>
      <c r="Z152" s="15"/>
      <c r="AA152" s="15">
        <f t="shared" si="417"/>
        <v>53457.599999999999</v>
      </c>
      <c r="AB152" s="15"/>
      <c r="AC152" s="15">
        <f t="shared" si="418"/>
        <v>53457.599999999999</v>
      </c>
      <c r="AD152" s="15">
        <v>-39481.737000000001</v>
      </c>
      <c r="AE152" s="15">
        <f t="shared" si="419"/>
        <v>13975.862999999998</v>
      </c>
      <c r="AF152" s="15"/>
      <c r="AG152" s="15">
        <f t="shared" si="420"/>
        <v>13975.862999999998</v>
      </c>
      <c r="AH152" s="15"/>
      <c r="AI152" s="15">
        <f t="shared" si="421"/>
        <v>13975.862999999998</v>
      </c>
      <c r="AJ152" s="15"/>
      <c r="AK152" s="15">
        <f t="shared" si="422"/>
        <v>13975.862999999998</v>
      </c>
      <c r="AL152" s="15"/>
      <c r="AM152" s="15">
        <f t="shared" si="423"/>
        <v>13975.862999999998</v>
      </c>
      <c r="AN152" s="15"/>
      <c r="AO152" s="15">
        <f t="shared" si="424"/>
        <v>13975.862999999998</v>
      </c>
      <c r="AP152" s="24">
        <v>42212.525999999998</v>
      </c>
      <c r="AQ152" s="15">
        <f t="shared" si="425"/>
        <v>56188.388999999996</v>
      </c>
      <c r="AR152" s="16">
        <v>0</v>
      </c>
      <c r="AS152" s="16"/>
      <c r="AT152" s="16">
        <f t="shared" si="277"/>
        <v>0</v>
      </c>
      <c r="AU152" s="16"/>
      <c r="AV152" s="16">
        <f t="shared" si="426"/>
        <v>0</v>
      </c>
      <c r="AW152" s="16">
        <v>5691.8919999999998</v>
      </c>
      <c r="AX152" s="16">
        <f t="shared" si="427"/>
        <v>5691.8919999999998</v>
      </c>
      <c r="AY152" s="16"/>
      <c r="AZ152" s="16">
        <f t="shared" si="428"/>
        <v>5691.8919999999998</v>
      </c>
      <c r="BA152" s="16"/>
      <c r="BB152" s="16">
        <f t="shared" si="429"/>
        <v>5691.8919999999998</v>
      </c>
      <c r="BC152" s="16"/>
      <c r="BD152" s="16">
        <f t="shared" si="430"/>
        <v>5691.8919999999998</v>
      </c>
      <c r="BE152" s="16"/>
      <c r="BF152" s="16">
        <f t="shared" si="431"/>
        <v>5691.8919999999998</v>
      </c>
      <c r="BG152" s="16"/>
      <c r="BH152" s="16">
        <f t="shared" si="432"/>
        <v>5691.8919999999998</v>
      </c>
      <c r="BI152" s="26"/>
      <c r="BJ152" s="16">
        <f t="shared" si="433"/>
        <v>5691.8919999999998</v>
      </c>
      <c r="BK152" s="8" t="s">
        <v>208</v>
      </c>
      <c r="BL152" s="13"/>
    </row>
    <row r="153" spans="1:64" ht="56.25" x14ac:dyDescent="0.3">
      <c r="A153" s="58" t="s">
        <v>185</v>
      </c>
      <c r="B153" s="7" t="s">
        <v>49</v>
      </c>
      <c r="C153" s="6" t="s">
        <v>351</v>
      </c>
      <c r="D153" s="15">
        <f>D155+D156</f>
        <v>1928.1</v>
      </c>
      <c r="E153" s="44">
        <f>E155+E156</f>
        <v>0</v>
      </c>
      <c r="F153" s="15">
        <f t="shared" si="275"/>
        <v>1928.1</v>
      </c>
      <c r="G153" s="15">
        <f>G155+G156</f>
        <v>0</v>
      </c>
      <c r="H153" s="15">
        <f t="shared" si="409"/>
        <v>1928.1</v>
      </c>
      <c r="I153" s="15">
        <f>I155+I156</f>
        <v>0</v>
      </c>
      <c r="J153" s="15">
        <f t="shared" si="410"/>
        <v>1928.1</v>
      </c>
      <c r="K153" s="15">
        <f>K155+K156</f>
        <v>0</v>
      </c>
      <c r="L153" s="15">
        <f t="shared" si="411"/>
        <v>1928.1</v>
      </c>
      <c r="M153" s="15">
        <f>M155+M156</f>
        <v>0</v>
      </c>
      <c r="N153" s="15">
        <f t="shared" si="412"/>
        <v>1928.1</v>
      </c>
      <c r="O153" s="15">
        <f>O155+O156</f>
        <v>0</v>
      </c>
      <c r="P153" s="15">
        <f t="shared" si="413"/>
        <v>1928.1</v>
      </c>
      <c r="Q153" s="15">
        <f>Q155+Q156</f>
        <v>0</v>
      </c>
      <c r="R153" s="15">
        <f t="shared" si="414"/>
        <v>1928.1</v>
      </c>
      <c r="S153" s="15">
        <f>S155+S156</f>
        <v>0</v>
      </c>
      <c r="T153" s="15">
        <f t="shared" si="415"/>
        <v>1928.1</v>
      </c>
      <c r="U153" s="24">
        <f>U155+U156</f>
        <v>0</v>
      </c>
      <c r="V153" s="15">
        <f t="shared" si="416"/>
        <v>1928.1</v>
      </c>
      <c r="W153" s="15">
        <f t="shared" ref="W153:AR153" si="434">W155+W156</f>
        <v>3072.8</v>
      </c>
      <c r="X153" s="44">
        <f>X155+X156</f>
        <v>0</v>
      </c>
      <c r="Y153" s="15">
        <f t="shared" si="276"/>
        <v>3072.8</v>
      </c>
      <c r="Z153" s="15">
        <f>Z155+Z156</f>
        <v>0</v>
      </c>
      <c r="AA153" s="15">
        <f t="shared" si="417"/>
        <v>3072.8</v>
      </c>
      <c r="AB153" s="15">
        <f>AB155+AB156</f>
        <v>0</v>
      </c>
      <c r="AC153" s="15">
        <f t="shared" si="418"/>
        <v>3072.8</v>
      </c>
      <c r="AD153" s="15">
        <f>AD155+AD156</f>
        <v>0</v>
      </c>
      <c r="AE153" s="15">
        <f t="shared" si="419"/>
        <v>3072.8</v>
      </c>
      <c r="AF153" s="15">
        <f>AF155+AF156</f>
        <v>0</v>
      </c>
      <c r="AG153" s="15">
        <f t="shared" si="420"/>
        <v>3072.8</v>
      </c>
      <c r="AH153" s="15">
        <f>AH155+AH156</f>
        <v>0</v>
      </c>
      <c r="AI153" s="15">
        <f t="shared" si="421"/>
        <v>3072.8</v>
      </c>
      <c r="AJ153" s="15">
        <f>AJ155+AJ156</f>
        <v>0</v>
      </c>
      <c r="AK153" s="15">
        <f t="shared" si="422"/>
        <v>3072.8</v>
      </c>
      <c r="AL153" s="15">
        <f>AL155+AL156</f>
        <v>0</v>
      </c>
      <c r="AM153" s="15">
        <f t="shared" si="423"/>
        <v>3072.8</v>
      </c>
      <c r="AN153" s="15">
        <f>AN155+AN156</f>
        <v>0</v>
      </c>
      <c r="AO153" s="15">
        <f t="shared" si="424"/>
        <v>3072.8</v>
      </c>
      <c r="AP153" s="24">
        <f>AP155+AP156</f>
        <v>0</v>
      </c>
      <c r="AQ153" s="15">
        <f t="shared" si="425"/>
        <v>3072.8</v>
      </c>
      <c r="AR153" s="15">
        <f t="shared" si="434"/>
        <v>18064.5</v>
      </c>
      <c r="AS153" s="16">
        <f>AS155+AS156</f>
        <v>0</v>
      </c>
      <c r="AT153" s="16">
        <f t="shared" si="277"/>
        <v>18064.5</v>
      </c>
      <c r="AU153" s="16">
        <f>AU155+AU156</f>
        <v>-18064.5</v>
      </c>
      <c r="AV153" s="16">
        <f t="shared" si="426"/>
        <v>0</v>
      </c>
      <c r="AW153" s="16">
        <f>AW155+AW156</f>
        <v>18064.5</v>
      </c>
      <c r="AX153" s="16">
        <f t="shared" si="427"/>
        <v>18064.5</v>
      </c>
      <c r="AY153" s="16">
        <f>AY155+AY156</f>
        <v>0</v>
      </c>
      <c r="AZ153" s="16">
        <f t="shared" si="428"/>
        <v>18064.5</v>
      </c>
      <c r="BA153" s="16">
        <f>BA155+BA156</f>
        <v>0</v>
      </c>
      <c r="BB153" s="16">
        <f t="shared" si="429"/>
        <v>18064.5</v>
      </c>
      <c r="BC153" s="16">
        <f>BC155+BC156</f>
        <v>0</v>
      </c>
      <c r="BD153" s="16">
        <f t="shared" si="430"/>
        <v>18064.5</v>
      </c>
      <c r="BE153" s="16">
        <f>BE155+BE156</f>
        <v>0</v>
      </c>
      <c r="BF153" s="16">
        <f t="shared" si="431"/>
        <v>18064.5</v>
      </c>
      <c r="BG153" s="16">
        <f>BG155+BG156</f>
        <v>0</v>
      </c>
      <c r="BH153" s="16">
        <f t="shared" si="432"/>
        <v>18064.5</v>
      </c>
      <c r="BI153" s="26">
        <f>BI155+BI156</f>
        <v>0</v>
      </c>
      <c r="BJ153" s="16">
        <f t="shared" si="433"/>
        <v>18064.5</v>
      </c>
      <c r="BK153" s="9" t="s">
        <v>111</v>
      </c>
      <c r="BL153" s="13"/>
    </row>
    <row r="154" spans="1:64" hidden="1" x14ac:dyDescent="0.3">
      <c r="A154" s="1"/>
      <c r="B154" s="7" t="s">
        <v>5</v>
      </c>
      <c r="C154" s="6"/>
      <c r="D154" s="15"/>
      <c r="E154" s="4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24"/>
      <c r="V154" s="15"/>
      <c r="W154" s="15"/>
      <c r="X154" s="44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24"/>
      <c r="AQ154" s="15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26"/>
      <c r="BH154" s="16"/>
      <c r="BI154" s="26"/>
      <c r="BJ154" s="16"/>
      <c r="BK154" s="8"/>
      <c r="BL154" s="13">
        <v>0</v>
      </c>
    </row>
    <row r="155" spans="1:64" hidden="1" x14ac:dyDescent="0.3">
      <c r="A155" s="1"/>
      <c r="B155" s="7" t="s">
        <v>6</v>
      </c>
      <c r="C155" s="6"/>
      <c r="D155" s="15">
        <v>1928.1</v>
      </c>
      <c r="E155" s="44"/>
      <c r="F155" s="15">
        <f t="shared" si="275"/>
        <v>1928.1</v>
      </c>
      <c r="G155" s="15"/>
      <c r="H155" s="15">
        <f t="shared" ref="H155:H165" si="435">F155+G155</f>
        <v>1928.1</v>
      </c>
      <c r="I155" s="15"/>
      <c r="J155" s="15">
        <f t="shared" ref="J155:J165" si="436">H155+I155</f>
        <v>1928.1</v>
      </c>
      <c r="K155" s="15"/>
      <c r="L155" s="15">
        <f t="shared" ref="L155:L165" si="437">J155+K155</f>
        <v>1928.1</v>
      </c>
      <c r="M155" s="15"/>
      <c r="N155" s="15">
        <f t="shared" ref="N155:N165" si="438">L155+M155</f>
        <v>1928.1</v>
      </c>
      <c r="O155" s="15"/>
      <c r="P155" s="15">
        <f t="shared" ref="P155:P165" si="439">N155+O155</f>
        <v>1928.1</v>
      </c>
      <c r="Q155" s="15"/>
      <c r="R155" s="15">
        <f t="shared" ref="R155:R165" si="440">P155+Q155</f>
        <v>1928.1</v>
      </c>
      <c r="S155" s="15"/>
      <c r="T155" s="15">
        <f t="shared" ref="T155:T165" si="441">R155+S155</f>
        <v>1928.1</v>
      </c>
      <c r="U155" s="24"/>
      <c r="V155" s="15">
        <f t="shared" ref="V155:V165" si="442">T155+U155</f>
        <v>1928.1</v>
      </c>
      <c r="W155" s="15">
        <v>3072.8</v>
      </c>
      <c r="X155" s="44"/>
      <c r="Y155" s="15">
        <f t="shared" si="276"/>
        <v>3072.8</v>
      </c>
      <c r="Z155" s="15"/>
      <c r="AA155" s="15">
        <f t="shared" ref="AA155:AA165" si="443">Y155+Z155</f>
        <v>3072.8</v>
      </c>
      <c r="AB155" s="15"/>
      <c r="AC155" s="15">
        <f t="shared" ref="AC155:AC165" si="444">AA155+AB155</f>
        <v>3072.8</v>
      </c>
      <c r="AD155" s="15"/>
      <c r="AE155" s="15">
        <f t="shared" ref="AE155:AE165" si="445">AC155+AD155</f>
        <v>3072.8</v>
      </c>
      <c r="AF155" s="15"/>
      <c r="AG155" s="15">
        <f t="shared" ref="AG155:AG165" si="446">AE155+AF155</f>
        <v>3072.8</v>
      </c>
      <c r="AH155" s="15"/>
      <c r="AI155" s="15">
        <f t="shared" ref="AI155:AI165" si="447">AG155+AH155</f>
        <v>3072.8</v>
      </c>
      <c r="AJ155" s="15"/>
      <c r="AK155" s="15">
        <f t="shared" ref="AK155:AK165" si="448">AI155+AJ155</f>
        <v>3072.8</v>
      </c>
      <c r="AL155" s="15"/>
      <c r="AM155" s="15">
        <f t="shared" ref="AM155:AM165" si="449">AK155+AL155</f>
        <v>3072.8</v>
      </c>
      <c r="AN155" s="15"/>
      <c r="AO155" s="15">
        <f t="shared" ref="AO155:AO165" si="450">AM155+AN155</f>
        <v>3072.8</v>
      </c>
      <c r="AP155" s="24"/>
      <c r="AQ155" s="15">
        <f t="shared" ref="AQ155:AQ165" si="451">AO155+AP155</f>
        <v>3072.8</v>
      </c>
      <c r="AR155" s="16">
        <v>0</v>
      </c>
      <c r="AS155" s="16"/>
      <c r="AT155" s="16">
        <f t="shared" si="277"/>
        <v>0</v>
      </c>
      <c r="AU155" s="16"/>
      <c r="AV155" s="16">
        <f t="shared" ref="AV155:AV165" si="452">AT155+AU155</f>
        <v>0</v>
      </c>
      <c r="AW155" s="16">
        <v>18064.5</v>
      </c>
      <c r="AX155" s="16">
        <f t="shared" ref="AX155:AX165" si="453">AV155+AW155</f>
        <v>18064.5</v>
      </c>
      <c r="AY155" s="16"/>
      <c r="AZ155" s="16">
        <f t="shared" ref="AZ155:AZ165" si="454">AX155+AY155</f>
        <v>18064.5</v>
      </c>
      <c r="BA155" s="16"/>
      <c r="BB155" s="16">
        <f t="shared" ref="BB155:BB165" si="455">AZ155+BA155</f>
        <v>18064.5</v>
      </c>
      <c r="BC155" s="16"/>
      <c r="BD155" s="16">
        <f t="shared" ref="BD155:BD165" si="456">BB155+BC155</f>
        <v>18064.5</v>
      </c>
      <c r="BE155" s="16"/>
      <c r="BF155" s="16">
        <f t="shared" ref="BF155:BF165" si="457">BD155+BE155</f>
        <v>18064.5</v>
      </c>
      <c r="BG155" s="26"/>
      <c r="BH155" s="16">
        <f t="shared" ref="BH155:BH165" si="458">BF155+BG155</f>
        <v>18064.5</v>
      </c>
      <c r="BI155" s="26"/>
      <c r="BJ155" s="16">
        <f t="shared" ref="BJ155:BJ165" si="459">BH155+BI155</f>
        <v>18064.5</v>
      </c>
      <c r="BK155" s="8" t="s">
        <v>111</v>
      </c>
      <c r="BL155" s="13">
        <v>0</v>
      </c>
    </row>
    <row r="156" spans="1:64" hidden="1" x14ac:dyDescent="0.3">
      <c r="A156" s="1"/>
      <c r="B156" s="5" t="s">
        <v>12</v>
      </c>
      <c r="C156" s="6"/>
      <c r="D156" s="15">
        <v>0</v>
      </c>
      <c r="E156" s="44">
        <v>0</v>
      </c>
      <c r="F156" s="15">
        <f t="shared" si="275"/>
        <v>0</v>
      </c>
      <c r="G156" s="15">
        <v>0</v>
      </c>
      <c r="H156" s="15">
        <f t="shared" si="435"/>
        <v>0</v>
      </c>
      <c r="I156" s="15">
        <v>0</v>
      </c>
      <c r="J156" s="15">
        <f t="shared" si="436"/>
        <v>0</v>
      </c>
      <c r="K156" s="15">
        <v>0</v>
      </c>
      <c r="L156" s="15">
        <f t="shared" si="437"/>
        <v>0</v>
      </c>
      <c r="M156" s="15">
        <v>0</v>
      </c>
      <c r="N156" s="15">
        <f t="shared" si="438"/>
        <v>0</v>
      </c>
      <c r="O156" s="15">
        <v>0</v>
      </c>
      <c r="P156" s="15">
        <f t="shared" si="439"/>
        <v>0</v>
      </c>
      <c r="Q156" s="15">
        <v>0</v>
      </c>
      <c r="R156" s="15">
        <f t="shared" si="440"/>
        <v>0</v>
      </c>
      <c r="S156" s="15">
        <v>0</v>
      </c>
      <c r="T156" s="15">
        <f t="shared" si="441"/>
        <v>0</v>
      </c>
      <c r="U156" s="24">
        <v>0</v>
      </c>
      <c r="V156" s="15">
        <f t="shared" si="442"/>
        <v>0</v>
      </c>
      <c r="W156" s="15">
        <v>0</v>
      </c>
      <c r="X156" s="44">
        <v>0</v>
      </c>
      <c r="Y156" s="15">
        <f t="shared" si="276"/>
        <v>0</v>
      </c>
      <c r="Z156" s="15">
        <v>0</v>
      </c>
      <c r="AA156" s="15">
        <f t="shared" si="443"/>
        <v>0</v>
      </c>
      <c r="AB156" s="15">
        <v>0</v>
      </c>
      <c r="AC156" s="15">
        <f t="shared" si="444"/>
        <v>0</v>
      </c>
      <c r="AD156" s="15">
        <v>0</v>
      </c>
      <c r="AE156" s="15">
        <f t="shared" si="445"/>
        <v>0</v>
      </c>
      <c r="AF156" s="15">
        <v>0</v>
      </c>
      <c r="AG156" s="15">
        <f t="shared" si="446"/>
        <v>0</v>
      </c>
      <c r="AH156" s="15">
        <v>0</v>
      </c>
      <c r="AI156" s="15">
        <f t="shared" si="447"/>
        <v>0</v>
      </c>
      <c r="AJ156" s="15">
        <v>0</v>
      </c>
      <c r="AK156" s="15">
        <f t="shared" si="448"/>
        <v>0</v>
      </c>
      <c r="AL156" s="15">
        <v>0</v>
      </c>
      <c r="AM156" s="15">
        <f t="shared" si="449"/>
        <v>0</v>
      </c>
      <c r="AN156" s="15">
        <v>0</v>
      </c>
      <c r="AO156" s="15">
        <f t="shared" si="450"/>
        <v>0</v>
      </c>
      <c r="AP156" s="24">
        <v>0</v>
      </c>
      <c r="AQ156" s="15">
        <f t="shared" si="451"/>
        <v>0</v>
      </c>
      <c r="AR156" s="16">
        <v>18064.5</v>
      </c>
      <c r="AS156" s="16">
        <v>0</v>
      </c>
      <c r="AT156" s="16">
        <f t="shared" si="277"/>
        <v>18064.5</v>
      </c>
      <c r="AU156" s="16">
        <v>-18064.5</v>
      </c>
      <c r="AV156" s="16">
        <f t="shared" si="452"/>
        <v>0</v>
      </c>
      <c r="AW156" s="16"/>
      <c r="AX156" s="16">
        <f t="shared" si="453"/>
        <v>0</v>
      </c>
      <c r="AY156" s="16"/>
      <c r="AZ156" s="16">
        <f t="shared" si="454"/>
        <v>0</v>
      </c>
      <c r="BA156" s="16"/>
      <c r="BB156" s="16">
        <f t="shared" si="455"/>
        <v>0</v>
      </c>
      <c r="BC156" s="16"/>
      <c r="BD156" s="16">
        <f t="shared" si="456"/>
        <v>0</v>
      </c>
      <c r="BE156" s="16"/>
      <c r="BF156" s="16">
        <f t="shared" si="457"/>
        <v>0</v>
      </c>
      <c r="BG156" s="26"/>
      <c r="BH156" s="16">
        <f t="shared" si="458"/>
        <v>0</v>
      </c>
      <c r="BI156" s="26"/>
      <c r="BJ156" s="16">
        <f t="shared" si="459"/>
        <v>0</v>
      </c>
      <c r="BK156" s="8" t="s">
        <v>222</v>
      </c>
      <c r="BL156" s="13">
        <v>0</v>
      </c>
    </row>
    <row r="157" spans="1:64" ht="56.25" x14ac:dyDescent="0.3">
      <c r="A157" s="58" t="s">
        <v>186</v>
      </c>
      <c r="B157" s="7" t="s">
        <v>75</v>
      </c>
      <c r="C157" s="6" t="s">
        <v>351</v>
      </c>
      <c r="D157" s="15">
        <v>0</v>
      </c>
      <c r="E157" s="44">
        <v>0</v>
      </c>
      <c r="F157" s="15">
        <f t="shared" si="275"/>
        <v>0</v>
      </c>
      <c r="G157" s="15">
        <v>0</v>
      </c>
      <c r="H157" s="15">
        <f t="shared" si="435"/>
        <v>0</v>
      </c>
      <c r="I157" s="15">
        <v>0</v>
      </c>
      <c r="J157" s="15">
        <f t="shared" si="436"/>
        <v>0</v>
      </c>
      <c r="K157" s="15">
        <v>0</v>
      </c>
      <c r="L157" s="15">
        <f t="shared" si="437"/>
        <v>0</v>
      </c>
      <c r="M157" s="15">
        <v>0</v>
      </c>
      <c r="N157" s="15">
        <f t="shared" si="438"/>
        <v>0</v>
      </c>
      <c r="O157" s="15">
        <v>0</v>
      </c>
      <c r="P157" s="15">
        <f t="shared" si="439"/>
        <v>0</v>
      </c>
      <c r="Q157" s="15">
        <v>0</v>
      </c>
      <c r="R157" s="15">
        <f t="shared" si="440"/>
        <v>0</v>
      </c>
      <c r="S157" s="15">
        <v>0</v>
      </c>
      <c r="T157" s="15">
        <f t="shared" si="441"/>
        <v>0</v>
      </c>
      <c r="U157" s="24">
        <v>0</v>
      </c>
      <c r="V157" s="15">
        <f t="shared" si="442"/>
        <v>0</v>
      </c>
      <c r="W157" s="15">
        <v>7956</v>
      </c>
      <c r="X157" s="44">
        <v>0</v>
      </c>
      <c r="Y157" s="15">
        <f t="shared" si="276"/>
        <v>7956</v>
      </c>
      <c r="Z157" s="15">
        <v>0</v>
      </c>
      <c r="AA157" s="15">
        <f t="shared" si="443"/>
        <v>7956</v>
      </c>
      <c r="AB157" s="15">
        <v>0</v>
      </c>
      <c r="AC157" s="15">
        <f t="shared" si="444"/>
        <v>7956</v>
      </c>
      <c r="AD157" s="15">
        <v>-7956</v>
      </c>
      <c r="AE157" s="15">
        <f t="shared" si="445"/>
        <v>0</v>
      </c>
      <c r="AF157" s="15"/>
      <c r="AG157" s="15">
        <f t="shared" si="446"/>
        <v>0</v>
      </c>
      <c r="AH157" s="15"/>
      <c r="AI157" s="15">
        <f t="shared" si="447"/>
        <v>0</v>
      </c>
      <c r="AJ157" s="15"/>
      <c r="AK157" s="15">
        <f t="shared" si="448"/>
        <v>0</v>
      </c>
      <c r="AL157" s="15"/>
      <c r="AM157" s="15">
        <f t="shared" si="449"/>
        <v>0</v>
      </c>
      <c r="AN157" s="15"/>
      <c r="AO157" s="15">
        <f t="shared" si="450"/>
        <v>0</v>
      </c>
      <c r="AP157" s="24"/>
      <c r="AQ157" s="15">
        <f t="shared" si="451"/>
        <v>0</v>
      </c>
      <c r="AR157" s="16">
        <v>80000</v>
      </c>
      <c r="AS157" s="16">
        <v>0</v>
      </c>
      <c r="AT157" s="16">
        <f t="shared" si="277"/>
        <v>80000</v>
      </c>
      <c r="AU157" s="16">
        <v>0</v>
      </c>
      <c r="AV157" s="16">
        <f t="shared" si="452"/>
        <v>80000</v>
      </c>
      <c r="AW157" s="16">
        <v>-80000</v>
      </c>
      <c r="AX157" s="16">
        <f t="shared" si="453"/>
        <v>0</v>
      </c>
      <c r="AY157" s="16">
        <v>28221.546999999999</v>
      </c>
      <c r="AZ157" s="16">
        <f t="shared" si="454"/>
        <v>28221.546999999999</v>
      </c>
      <c r="BA157" s="16"/>
      <c r="BB157" s="16">
        <f t="shared" si="455"/>
        <v>28221.546999999999</v>
      </c>
      <c r="BC157" s="16"/>
      <c r="BD157" s="16">
        <f t="shared" si="456"/>
        <v>28221.546999999999</v>
      </c>
      <c r="BE157" s="16"/>
      <c r="BF157" s="16">
        <f t="shared" si="457"/>
        <v>28221.546999999999</v>
      </c>
      <c r="BG157" s="16"/>
      <c r="BH157" s="16">
        <f t="shared" si="458"/>
        <v>28221.546999999999</v>
      </c>
      <c r="BI157" s="26"/>
      <c r="BJ157" s="16">
        <f t="shared" si="459"/>
        <v>28221.546999999999</v>
      </c>
      <c r="BK157" s="8" t="s">
        <v>112</v>
      </c>
      <c r="BL157" s="13"/>
    </row>
    <row r="158" spans="1:64" ht="56.25" hidden="1" x14ac:dyDescent="0.3">
      <c r="A158" s="66" t="s">
        <v>181</v>
      </c>
      <c r="B158" s="7" t="s">
        <v>378</v>
      </c>
      <c r="C158" s="6" t="s">
        <v>126</v>
      </c>
      <c r="D158" s="15">
        <v>21381.1</v>
      </c>
      <c r="E158" s="44"/>
      <c r="F158" s="15">
        <f t="shared" si="275"/>
        <v>21381.1</v>
      </c>
      <c r="G158" s="15"/>
      <c r="H158" s="15">
        <f t="shared" si="435"/>
        <v>21381.1</v>
      </c>
      <c r="I158" s="15">
        <v>-21381.1</v>
      </c>
      <c r="J158" s="15">
        <f t="shared" si="436"/>
        <v>0</v>
      </c>
      <c r="K158" s="15"/>
      <c r="L158" s="15">
        <f t="shared" si="437"/>
        <v>0</v>
      </c>
      <c r="M158" s="15"/>
      <c r="N158" s="15">
        <f t="shared" si="438"/>
        <v>0</v>
      </c>
      <c r="O158" s="15"/>
      <c r="P158" s="15">
        <f t="shared" si="439"/>
        <v>0</v>
      </c>
      <c r="Q158" s="15"/>
      <c r="R158" s="15">
        <f t="shared" si="440"/>
        <v>0</v>
      </c>
      <c r="S158" s="15"/>
      <c r="T158" s="15">
        <f t="shared" si="441"/>
        <v>0</v>
      </c>
      <c r="U158" s="24"/>
      <c r="V158" s="15">
        <f t="shared" si="442"/>
        <v>0</v>
      </c>
      <c r="W158" s="15">
        <v>0</v>
      </c>
      <c r="X158" s="44"/>
      <c r="Y158" s="15">
        <f t="shared" si="276"/>
        <v>0</v>
      </c>
      <c r="Z158" s="15"/>
      <c r="AA158" s="15">
        <f t="shared" si="443"/>
        <v>0</v>
      </c>
      <c r="AB158" s="15"/>
      <c r="AC158" s="15">
        <f t="shared" si="444"/>
        <v>0</v>
      </c>
      <c r="AD158" s="15"/>
      <c r="AE158" s="15">
        <f t="shared" si="445"/>
        <v>0</v>
      </c>
      <c r="AF158" s="15"/>
      <c r="AG158" s="15">
        <f t="shared" si="446"/>
        <v>0</v>
      </c>
      <c r="AH158" s="15"/>
      <c r="AI158" s="15">
        <f t="shared" si="447"/>
        <v>0</v>
      </c>
      <c r="AJ158" s="15"/>
      <c r="AK158" s="15">
        <f t="shared" si="448"/>
        <v>0</v>
      </c>
      <c r="AL158" s="15"/>
      <c r="AM158" s="15">
        <f t="shared" si="449"/>
        <v>0</v>
      </c>
      <c r="AN158" s="15"/>
      <c r="AO158" s="15">
        <f t="shared" si="450"/>
        <v>0</v>
      </c>
      <c r="AP158" s="24"/>
      <c r="AQ158" s="15">
        <f t="shared" si="451"/>
        <v>0</v>
      </c>
      <c r="AR158" s="15">
        <v>0</v>
      </c>
      <c r="AS158" s="16"/>
      <c r="AT158" s="16">
        <f t="shared" si="277"/>
        <v>0</v>
      </c>
      <c r="AU158" s="16"/>
      <c r="AV158" s="16">
        <f t="shared" si="452"/>
        <v>0</v>
      </c>
      <c r="AW158" s="16"/>
      <c r="AX158" s="16">
        <f t="shared" si="453"/>
        <v>0</v>
      </c>
      <c r="AY158" s="16"/>
      <c r="AZ158" s="16">
        <f t="shared" si="454"/>
        <v>0</v>
      </c>
      <c r="BA158" s="16"/>
      <c r="BB158" s="16">
        <f t="shared" si="455"/>
        <v>0</v>
      </c>
      <c r="BC158" s="16"/>
      <c r="BD158" s="16">
        <f t="shared" si="456"/>
        <v>0</v>
      </c>
      <c r="BE158" s="16"/>
      <c r="BF158" s="16">
        <f t="shared" si="457"/>
        <v>0</v>
      </c>
      <c r="BG158" s="26"/>
      <c r="BH158" s="16">
        <f t="shared" si="458"/>
        <v>0</v>
      </c>
      <c r="BI158" s="26"/>
      <c r="BJ158" s="16">
        <f t="shared" si="459"/>
        <v>0</v>
      </c>
      <c r="BK158" s="8" t="s">
        <v>113</v>
      </c>
      <c r="BL158" s="13">
        <v>0</v>
      </c>
    </row>
    <row r="159" spans="1:64" ht="56.25" x14ac:dyDescent="0.3">
      <c r="A159" s="58" t="s">
        <v>187</v>
      </c>
      <c r="B159" s="7" t="s">
        <v>378</v>
      </c>
      <c r="C159" s="6" t="s">
        <v>351</v>
      </c>
      <c r="D159" s="15"/>
      <c r="E159" s="44"/>
      <c r="F159" s="15"/>
      <c r="G159" s="15"/>
      <c r="H159" s="15"/>
      <c r="I159" s="15"/>
      <c r="J159" s="15"/>
      <c r="K159" s="15">
        <v>21381.1</v>
      </c>
      <c r="L159" s="15">
        <f t="shared" si="437"/>
        <v>21381.1</v>
      </c>
      <c r="M159" s="15">
        <v>-21381.1</v>
      </c>
      <c r="N159" s="15">
        <f t="shared" si="438"/>
        <v>0</v>
      </c>
      <c r="O159" s="15"/>
      <c r="P159" s="15">
        <f t="shared" si="439"/>
        <v>0</v>
      </c>
      <c r="Q159" s="15"/>
      <c r="R159" s="15">
        <f t="shared" si="440"/>
        <v>0</v>
      </c>
      <c r="S159" s="15"/>
      <c r="T159" s="15">
        <f t="shared" si="441"/>
        <v>0</v>
      </c>
      <c r="U159" s="24"/>
      <c r="V159" s="15">
        <f t="shared" si="442"/>
        <v>0</v>
      </c>
      <c r="W159" s="15"/>
      <c r="X159" s="44"/>
      <c r="Y159" s="15"/>
      <c r="Z159" s="15"/>
      <c r="AA159" s="15"/>
      <c r="AB159" s="15"/>
      <c r="AC159" s="15"/>
      <c r="AD159" s="15"/>
      <c r="AE159" s="15"/>
      <c r="AF159" s="15"/>
      <c r="AG159" s="15">
        <f t="shared" si="446"/>
        <v>0</v>
      </c>
      <c r="AH159" s="15">
        <v>21381.1</v>
      </c>
      <c r="AI159" s="15">
        <f t="shared" si="447"/>
        <v>21381.1</v>
      </c>
      <c r="AJ159" s="15"/>
      <c r="AK159" s="15">
        <f t="shared" si="448"/>
        <v>21381.1</v>
      </c>
      <c r="AL159" s="15"/>
      <c r="AM159" s="15">
        <f t="shared" si="449"/>
        <v>21381.1</v>
      </c>
      <c r="AN159" s="15"/>
      <c r="AO159" s="15">
        <f t="shared" si="450"/>
        <v>21381.1</v>
      </c>
      <c r="AP159" s="24"/>
      <c r="AQ159" s="15">
        <f t="shared" si="451"/>
        <v>21381.1</v>
      </c>
      <c r="AR159" s="15"/>
      <c r="AS159" s="16"/>
      <c r="AT159" s="16"/>
      <c r="AU159" s="16"/>
      <c r="AV159" s="16"/>
      <c r="AW159" s="16"/>
      <c r="AX159" s="16"/>
      <c r="AY159" s="16"/>
      <c r="AZ159" s="16">
        <f t="shared" si="454"/>
        <v>0</v>
      </c>
      <c r="BA159" s="16"/>
      <c r="BB159" s="16">
        <f t="shared" si="455"/>
        <v>0</v>
      </c>
      <c r="BC159" s="16"/>
      <c r="BD159" s="16">
        <f t="shared" si="456"/>
        <v>0</v>
      </c>
      <c r="BE159" s="16"/>
      <c r="BF159" s="16">
        <f t="shared" si="457"/>
        <v>0</v>
      </c>
      <c r="BG159" s="16"/>
      <c r="BH159" s="16">
        <f t="shared" si="458"/>
        <v>0</v>
      </c>
      <c r="BI159" s="26"/>
      <c r="BJ159" s="16">
        <f t="shared" si="459"/>
        <v>0</v>
      </c>
      <c r="BK159" s="8" t="s">
        <v>113</v>
      </c>
      <c r="BL159" s="13"/>
    </row>
    <row r="160" spans="1:64" ht="56.25" x14ac:dyDescent="0.3">
      <c r="A160" s="58" t="s">
        <v>188</v>
      </c>
      <c r="B160" s="7" t="s">
        <v>245</v>
      </c>
      <c r="C160" s="6" t="s">
        <v>351</v>
      </c>
      <c r="D160" s="15"/>
      <c r="E160" s="44">
        <v>25842.915000000001</v>
      </c>
      <c r="F160" s="15">
        <f t="shared" si="275"/>
        <v>25842.915000000001</v>
      </c>
      <c r="G160" s="15">
        <v>6287.3549999999996</v>
      </c>
      <c r="H160" s="15">
        <f t="shared" si="435"/>
        <v>32130.27</v>
      </c>
      <c r="I160" s="15"/>
      <c r="J160" s="15">
        <f t="shared" si="436"/>
        <v>32130.27</v>
      </c>
      <c r="K160" s="15"/>
      <c r="L160" s="15">
        <f t="shared" si="437"/>
        <v>32130.27</v>
      </c>
      <c r="M160" s="15"/>
      <c r="N160" s="15">
        <f t="shared" si="438"/>
        <v>32130.27</v>
      </c>
      <c r="O160" s="15"/>
      <c r="P160" s="15">
        <f t="shared" si="439"/>
        <v>32130.27</v>
      </c>
      <c r="Q160" s="15"/>
      <c r="R160" s="15">
        <f t="shared" si="440"/>
        <v>32130.27</v>
      </c>
      <c r="S160" s="15"/>
      <c r="T160" s="15">
        <f t="shared" si="441"/>
        <v>32130.27</v>
      </c>
      <c r="U160" s="24"/>
      <c r="V160" s="15">
        <f t="shared" si="442"/>
        <v>32130.27</v>
      </c>
      <c r="W160" s="15"/>
      <c r="X160" s="44"/>
      <c r="Y160" s="15">
        <f t="shared" si="276"/>
        <v>0</v>
      </c>
      <c r="Z160" s="15"/>
      <c r="AA160" s="15">
        <f t="shared" si="443"/>
        <v>0</v>
      </c>
      <c r="AB160" s="15"/>
      <c r="AC160" s="15">
        <f t="shared" si="444"/>
        <v>0</v>
      </c>
      <c r="AD160" s="15"/>
      <c r="AE160" s="15">
        <f t="shared" si="445"/>
        <v>0</v>
      </c>
      <c r="AF160" s="15"/>
      <c r="AG160" s="15">
        <f t="shared" si="446"/>
        <v>0</v>
      </c>
      <c r="AH160" s="15"/>
      <c r="AI160" s="15">
        <f t="shared" si="447"/>
        <v>0</v>
      </c>
      <c r="AJ160" s="15"/>
      <c r="AK160" s="15">
        <f t="shared" si="448"/>
        <v>0</v>
      </c>
      <c r="AL160" s="15"/>
      <c r="AM160" s="15">
        <f t="shared" si="449"/>
        <v>0</v>
      </c>
      <c r="AN160" s="15"/>
      <c r="AO160" s="15">
        <f t="shared" si="450"/>
        <v>0</v>
      </c>
      <c r="AP160" s="24"/>
      <c r="AQ160" s="15">
        <f t="shared" si="451"/>
        <v>0</v>
      </c>
      <c r="AR160" s="15"/>
      <c r="AS160" s="16"/>
      <c r="AT160" s="16">
        <f t="shared" si="277"/>
        <v>0</v>
      </c>
      <c r="AU160" s="16"/>
      <c r="AV160" s="16">
        <f t="shared" si="452"/>
        <v>0</v>
      </c>
      <c r="AW160" s="16"/>
      <c r="AX160" s="16">
        <f t="shared" si="453"/>
        <v>0</v>
      </c>
      <c r="AY160" s="16"/>
      <c r="AZ160" s="16">
        <f t="shared" si="454"/>
        <v>0</v>
      </c>
      <c r="BA160" s="16"/>
      <c r="BB160" s="16">
        <f t="shared" si="455"/>
        <v>0</v>
      </c>
      <c r="BC160" s="16"/>
      <c r="BD160" s="16">
        <f t="shared" si="456"/>
        <v>0</v>
      </c>
      <c r="BE160" s="16"/>
      <c r="BF160" s="16">
        <f t="shared" si="457"/>
        <v>0</v>
      </c>
      <c r="BG160" s="16"/>
      <c r="BH160" s="16">
        <f t="shared" si="458"/>
        <v>0</v>
      </c>
      <c r="BI160" s="26"/>
      <c r="BJ160" s="16">
        <f t="shared" si="459"/>
        <v>0</v>
      </c>
      <c r="BK160" s="8" t="s">
        <v>246</v>
      </c>
      <c r="BL160" s="13"/>
    </row>
    <row r="161" spans="1:64" ht="56.25" x14ac:dyDescent="0.3">
      <c r="A161" s="58" t="s">
        <v>189</v>
      </c>
      <c r="B161" s="7" t="s">
        <v>319</v>
      </c>
      <c r="C161" s="6" t="s">
        <v>351</v>
      </c>
      <c r="D161" s="15"/>
      <c r="E161" s="44"/>
      <c r="F161" s="15"/>
      <c r="G161" s="15">
        <v>23340.873</v>
      </c>
      <c r="H161" s="15">
        <f t="shared" si="435"/>
        <v>23340.873</v>
      </c>
      <c r="I161" s="15"/>
      <c r="J161" s="15">
        <f t="shared" si="436"/>
        <v>23340.873</v>
      </c>
      <c r="K161" s="15"/>
      <c r="L161" s="15">
        <f t="shared" si="437"/>
        <v>23340.873</v>
      </c>
      <c r="M161" s="15"/>
      <c r="N161" s="15">
        <f t="shared" si="438"/>
        <v>23340.873</v>
      </c>
      <c r="O161" s="15"/>
      <c r="P161" s="15">
        <f t="shared" si="439"/>
        <v>23340.873</v>
      </c>
      <c r="Q161" s="15"/>
      <c r="R161" s="15">
        <f t="shared" si="440"/>
        <v>23340.873</v>
      </c>
      <c r="S161" s="15"/>
      <c r="T161" s="15">
        <f t="shared" si="441"/>
        <v>23340.873</v>
      </c>
      <c r="U161" s="24"/>
      <c r="V161" s="15">
        <f t="shared" si="442"/>
        <v>23340.873</v>
      </c>
      <c r="W161" s="15"/>
      <c r="X161" s="44"/>
      <c r="Y161" s="15"/>
      <c r="Z161" s="15"/>
      <c r="AA161" s="15">
        <f t="shared" si="443"/>
        <v>0</v>
      </c>
      <c r="AB161" s="15"/>
      <c r="AC161" s="15">
        <f t="shared" si="444"/>
        <v>0</v>
      </c>
      <c r="AD161" s="15"/>
      <c r="AE161" s="15">
        <f t="shared" si="445"/>
        <v>0</v>
      </c>
      <c r="AF161" s="15"/>
      <c r="AG161" s="15">
        <f t="shared" si="446"/>
        <v>0</v>
      </c>
      <c r="AH161" s="15"/>
      <c r="AI161" s="15">
        <f t="shared" si="447"/>
        <v>0</v>
      </c>
      <c r="AJ161" s="15"/>
      <c r="AK161" s="15">
        <f t="shared" si="448"/>
        <v>0</v>
      </c>
      <c r="AL161" s="15"/>
      <c r="AM161" s="15">
        <f t="shared" si="449"/>
        <v>0</v>
      </c>
      <c r="AN161" s="15"/>
      <c r="AO161" s="15">
        <f t="shared" si="450"/>
        <v>0</v>
      </c>
      <c r="AP161" s="24"/>
      <c r="AQ161" s="15">
        <f t="shared" si="451"/>
        <v>0</v>
      </c>
      <c r="AR161" s="15"/>
      <c r="AS161" s="16"/>
      <c r="AT161" s="16"/>
      <c r="AU161" s="16"/>
      <c r="AV161" s="16">
        <f t="shared" si="452"/>
        <v>0</v>
      </c>
      <c r="AW161" s="16"/>
      <c r="AX161" s="16">
        <f t="shared" si="453"/>
        <v>0</v>
      </c>
      <c r="AY161" s="16"/>
      <c r="AZ161" s="16">
        <f t="shared" si="454"/>
        <v>0</v>
      </c>
      <c r="BA161" s="16"/>
      <c r="BB161" s="16">
        <f t="shared" si="455"/>
        <v>0</v>
      </c>
      <c r="BC161" s="16"/>
      <c r="BD161" s="16">
        <f t="shared" si="456"/>
        <v>0</v>
      </c>
      <c r="BE161" s="16"/>
      <c r="BF161" s="16">
        <f t="shared" si="457"/>
        <v>0</v>
      </c>
      <c r="BG161" s="16"/>
      <c r="BH161" s="16">
        <f t="shared" si="458"/>
        <v>0</v>
      </c>
      <c r="BI161" s="26"/>
      <c r="BJ161" s="16">
        <f t="shared" si="459"/>
        <v>0</v>
      </c>
      <c r="BK161" s="8" t="s">
        <v>321</v>
      </c>
      <c r="BL161" s="13"/>
    </row>
    <row r="162" spans="1:64" ht="56.25" x14ac:dyDescent="0.3">
      <c r="A162" s="58" t="s">
        <v>190</v>
      </c>
      <c r="B162" s="7" t="s">
        <v>320</v>
      </c>
      <c r="C162" s="6" t="s">
        <v>351</v>
      </c>
      <c r="D162" s="15"/>
      <c r="E162" s="44"/>
      <c r="F162" s="15"/>
      <c r="G162" s="15">
        <v>22679.438999999998</v>
      </c>
      <c r="H162" s="15">
        <f t="shared" si="435"/>
        <v>22679.438999999998</v>
      </c>
      <c r="I162" s="15"/>
      <c r="J162" s="15">
        <f t="shared" si="436"/>
        <v>22679.438999999998</v>
      </c>
      <c r="K162" s="15"/>
      <c r="L162" s="15">
        <f t="shared" si="437"/>
        <v>22679.438999999998</v>
      </c>
      <c r="M162" s="15"/>
      <c r="N162" s="15">
        <f t="shared" si="438"/>
        <v>22679.438999999998</v>
      </c>
      <c r="O162" s="15"/>
      <c r="P162" s="15">
        <f t="shared" si="439"/>
        <v>22679.438999999998</v>
      </c>
      <c r="Q162" s="15"/>
      <c r="R162" s="15">
        <f t="shared" si="440"/>
        <v>22679.438999999998</v>
      </c>
      <c r="S162" s="15"/>
      <c r="T162" s="15">
        <f t="shared" si="441"/>
        <v>22679.438999999998</v>
      </c>
      <c r="U162" s="24"/>
      <c r="V162" s="15">
        <f t="shared" si="442"/>
        <v>22679.438999999998</v>
      </c>
      <c r="W162" s="15"/>
      <c r="X162" s="44"/>
      <c r="Y162" s="15"/>
      <c r="Z162" s="15"/>
      <c r="AA162" s="15">
        <f t="shared" si="443"/>
        <v>0</v>
      </c>
      <c r="AB162" s="15"/>
      <c r="AC162" s="15">
        <f t="shared" si="444"/>
        <v>0</v>
      </c>
      <c r="AD162" s="15"/>
      <c r="AE162" s="15">
        <f t="shared" si="445"/>
        <v>0</v>
      </c>
      <c r="AF162" s="15"/>
      <c r="AG162" s="15">
        <f t="shared" si="446"/>
        <v>0</v>
      </c>
      <c r="AH162" s="15"/>
      <c r="AI162" s="15">
        <f t="shared" si="447"/>
        <v>0</v>
      </c>
      <c r="AJ162" s="15"/>
      <c r="AK162" s="15">
        <f t="shared" si="448"/>
        <v>0</v>
      </c>
      <c r="AL162" s="15"/>
      <c r="AM162" s="15">
        <f t="shared" si="449"/>
        <v>0</v>
      </c>
      <c r="AN162" s="15"/>
      <c r="AO162" s="15">
        <f t="shared" si="450"/>
        <v>0</v>
      </c>
      <c r="AP162" s="24"/>
      <c r="AQ162" s="15">
        <f t="shared" si="451"/>
        <v>0</v>
      </c>
      <c r="AR162" s="15"/>
      <c r="AS162" s="16"/>
      <c r="AT162" s="16"/>
      <c r="AU162" s="16"/>
      <c r="AV162" s="16">
        <f t="shared" si="452"/>
        <v>0</v>
      </c>
      <c r="AW162" s="16"/>
      <c r="AX162" s="16">
        <f t="shared" si="453"/>
        <v>0</v>
      </c>
      <c r="AY162" s="16"/>
      <c r="AZ162" s="16">
        <f t="shared" si="454"/>
        <v>0</v>
      </c>
      <c r="BA162" s="16"/>
      <c r="BB162" s="16">
        <f t="shared" si="455"/>
        <v>0</v>
      </c>
      <c r="BC162" s="16"/>
      <c r="BD162" s="16">
        <f t="shared" si="456"/>
        <v>0</v>
      </c>
      <c r="BE162" s="16"/>
      <c r="BF162" s="16">
        <f t="shared" si="457"/>
        <v>0</v>
      </c>
      <c r="BG162" s="16"/>
      <c r="BH162" s="16">
        <f t="shared" si="458"/>
        <v>0</v>
      </c>
      <c r="BI162" s="26"/>
      <c r="BJ162" s="16">
        <f t="shared" si="459"/>
        <v>0</v>
      </c>
      <c r="BK162" s="8" t="s">
        <v>322</v>
      </c>
      <c r="BL162" s="13"/>
    </row>
    <row r="163" spans="1:64" ht="56.25" x14ac:dyDescent="0.3">
      <c r="A163" s="58" t="s">
        <v>191</v>
      </c>
      <c r="B163" s="79" t="s">
        <v>383</v>
      </c>
      <c r="C163" s="6" t="s">
        <v>126</v>
      </c>
      <c r="D163" s="15"/>
      <c r="E163" s="44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>
        <f t="shared" si="440"/>
        <v>0</v>
      </c>
      <c r="S163" s="15"/>
      <c r="T163" s="15">
        <f t="shared" si="441"/>
        <v>0</v>
      </c>
      <c r="U163" s="24"/>
      <c r="V163" s="15">
        <f t="shared" si="442"/>
        <v>0</v>
      </c>
      <c r="W163" s="15"/>
      <c r="X163" s="44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>
        <v>4161.4530000000004</v>
      </c>
      <c r="AM163" s="15">
        <f t="shared" si="449"/>
        <v>4161.4530000000004</v>
      </c>
      <c r="AN163" s="15"/>
      <c r="AO163" s="15">
        <f t="shared" si="450"/>
        <v>4161.4530000000004</v>
      </c>
      <c r="AP163" s="24"/>
      <c r="AQ163" s="15">
        <f t="shared" si="451"/>
        <v>4161.4530000000004</v>
      </c>
      <c r="AR163" s="15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>
        <f t="shared" si="457"/>
        <v>0</v>
      </c>
      <c r="BG163" s="16"/>
      <c r="BH163" s="16">
        <f t="shared" si="458"/>
        <v>0</v>
      </c>
      <c r="BI163" s="26"/>
      <c r="BJ163" s="16">
        <f t="shared" si="459"/>
        <v>0</v>
      </c>
      <c r="BK163" s="8" t="s">
        <v>384</v>
      </c>
      <c r="BL163" s="13"/>
    </row>
    <row r="164" spans="1:64" ht="56.25" x14ac:dyDescent="0.3">
      <c r="A164" s="58" t="s">
        <v>192</v>
      </c>
      <c r="B164" s="79" t="s">
        <v>406</v>
      </c>
      <c r="C164" s="6" t="s">
        <v>351</v>
      </c>
      <c r="D164" s="15"/>
      <c r="E164" s="44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24"/>
      <c r="V164" s="15">
        <f t="shared" si="442"/>
        <v>0</v>
      </c>
      <c r="W164" s="15"/>
      <c r="X164" s="44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24">
        <v>43000</v>
      </c>
      <c r="AQ164" s="15">
        <f t="shared" si="451"/>
        <v>43000</v>
      </c>
      <c r="AR164" s="15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26">
        <v>30079.5</v>
      </c>
      <c r="BJ164" s="16">
        <f t="shared" si="459"/>
        <v>30079.5</v>
      </c>
      <c r="BK164" s="8" t="s">
        <v>401</v>
      </c>
      <c r="BL164" s="13"/>
    </row>
    <row r="165" spans="1:64" x14ac:dyDescent="0.3">
      <c r="A165" s="58"/>
      <c r="B165" s="79" t="s">
        <v>4</v>
      </c>
      <c r="C165" s="79"/>
      <c r="D165" s="30">
        <f>D167+D168</f>
        <v>2702073</v>
      </c>
      <c r="E165" s="30">
        <f>E167+E168</f>
        <v>12363.3</v>
      </c>
      <c r="F165" s="29">
        <f t="shared" si="275"/>
        <v>2714436.3</v>
      </c>
      <c r="G165" s="30">
        <f>G167+G168</f>
        <v>284356.26200000005</v>
      </c>
      <c r="H165" s="29">
        <f t="shared" si="435"/>
        <v>2998792.5619999999</v>
      </c>
      <c r="I165" s="30">
        <f>I167+I168</f>
        <v>0</v>
      </c>
      <c r="J165" s="29">
        <f t="shared" si="436"/>
        <v>2998792.5619999999</v>
      </c>
      <c r="K165" s="30">
        <f>K167+K168</f>
        <v>0</v>
      </c>
      <c r="L165" s="29">
        <f t="shared" si="437"/>
        <v>2998792.5619999999</v>
      </c>
      <c r="M165" s="30">
        <f>M167+M168</f>
        <v>-437360.86</v>
      </c>
      <c r="N165" s="29">
        <f t="shared" si="438"/>
        <v>2561431.702</v>
      </c>
      <c r="O165" s="30">
        <f>O167+O168</f>
        <v>0</v>
      </c>
      <c r="P165" s="29">
        <f t="shared" si="439"/>
        <v>2561431.702</v>
      </c>
      <c r="Q165" s="30">
        <f>Q167+Q168</f>
        <v>-113121.58600000001</v>
      </c>
      <c r="R165" s="29">
        <f t="shared" si="440"/>
        <v>2448310.1159999999</v>
      </c>
      <c r="S165" s="30">
        <f>S167+S168</f>
        <v>0</v>
      </c>
      <c r="T165" s="29">
        <f t="shared" si="441"/>
        <v>2448310.1159999999</v>
      </c>
      <c r="U165" s="30">
        <f>U167+U168</f>
        <v>-620</v>
      </c>
      <c r="V165" s="15">
        <f t="shared" si="442"/>
        <v>2447690.1159999999</v>
      </c>
      <c r="W165" s="30">
        <f t="shared" ref="W165:AR165" si="460">W167+W168</f>
        <v>2943856.3</v>
      </c>
      <c r="X165" s="30">
        <f>X167+X168</f>
        <v>0</v>
      </c>
      <c r="Y165" s="29">
        <f t="shared" si="276"/>
        <v>2943856.3</v>
      </c>
      <c r="Z165" s="30">
        <f>Z167+Z168</f>
        <v>0</v>
      </c>
      <c r="AA165" s="29">
        <f t="shared" si="443"/>
        <v>2943856.3</v>
      </c>
      <c r="AB165" s="30">
        <f>AB167+AB168</f>
        <v>0</v>
      </c>
      <c r="AC165" s="29">
        <f t="shared" si="444"/>
        <v>2943856.3</v>
      </c>
      <c r="AD165" s="30">
        <f>AD167+AD168</f>
        <v>0</v>
      </c>
      <c r="AE165" s="29">
        <f t="shared" si="445"/>
        <v>2943856.3</v>
      </c>
      <c r="AF165" s="30">
        <f>AF167+AF168</f>
        <v>0</v>
      </c>
      <c r="AG165" s="29">
        <f t="shared" si="446"/>
        <v>2943856.3</v>
      </c>
      <c r="AH165" s="30">
        <f>AH167+AH168</f>
        <v>469152.16</v>
      </c>
      <c r="AI165" s="29">
        <f t="shared" si="447"/>
        <v>3413008.46</v>
      </c>
      <c r="AJ165" s="30">
        <f>AJ167+AJ168</f>
        <v>0</v>
      </c>
      <c r="AK165" s="29">
        <f t="shared" si="448"/>
        <v>3413008.46</v>
      </c>
      <c r="AL165" s="30">
        <f>AL167+AL168</f>
        <v>21398.400000000001</v>
      </c>
      <c r="AM165" s="29">
        <f t="shared" si="449"/>
        <v>3434406.86</v>
      </c>
      <c r="AN165" s="30">
        <f>AN167+AN168</f>
        <v>0</v>
      </c>
      <c r="AO165" s="29">
        <f t="shared" si="450"/>
        <v>3434406.86</v>
      </c>
      <c r="AP165" s="30">
        <f>AP167+AP168</f>
        <v>5820.4989999999998</v>
      </c>
      <c r="AQ165" s="15">
        <f t="shared" si="451"/>
        <v>3440227.3589999997</v>
      </c>
      <c r="AR165" s="30">
        <f t="shared" si="460"/>
        <v>3590793.7</v>
      </c>
      <c r="AS165" s="30">
        <f>AS167+AS168</f>
        <v>0</v>
      </c>
      <c r="AT165" s="30">
        <f t="shared" si="277"/>
        <v>3590793.7</v>
      </c>
      <c r="AU165" s="30">
        <f>AU167+AU168</f>
        <v>0</v>
      </c>
      <c r="AV165" s="30">
        <f t="shared" si="452"/>
        <v>3590793.7</v>
      </c>
      <c r="AW165" s="30">
        <f>AW167+AW168</f>
        <v>0</v>
      </c>
      <c r="AX165" s="30">
        <f t="shared" si="453"/>
        <v>3590793.7</v>
      </c>
      <c r="AY165" s="30">
        <f>AY167+AY168</f>
        <v>0</v>
      </c>
      <c r="AZ165" s="30">
        <f t="shared" si="454"/>
        <v>3590793.7</v>
      </c>
      <c r="BA165" s="30">
        <f>BA167+BA168</f>
        <v>0</v>
      </c>
      <c r="BB165" s="30">
        <f t="shared" si="455"/>
        <v>3590793.7</v>
      </c>
      <c r="BC165" s="30">
        <f>BC167+BC168</f>
        <v>0</v>
      </c>
      <c r="BD165" s="30">
        <f t="shared" si="456"/>
        <v>3590793.7</v>
      </c>
      <c r="BE165" s="30">
        <f>BE167+BE168</f>
        <v>0</v>
      </c>
      <c r="BF165" s="30">
        <f t="shared" si="457"/>
        <v>3590793.7</v>
      </c>
      <c r="BG165" s="16">
        <f>BG167+BG168</f>
        <v>0</v>
      </c>
      <c r="BH165" s="30">
        <f t="shared" si="458"/>
        <v>3590793.7</v>
      </c>
      <c r="BI165" s="30">
        <f>BI167+BI168</f>
        <v>0</v>
      </c>
      <c r="BJ165" s="16">
        <f t="shared" si="459"/>
        <v>3590793.7</v>
      </c>
      <c r="BL165" s="13"/>
    </row>
    <row r="166" spans="1:64" x14ac:dyDescent="0.3">
      <c r="A166" s="58"/>
      <c r="B166" s="7" t="s">
        <v>5</v>
      </c>
      <c r="C166" s="82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15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15"/>
      <c r="AR166" s="29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16"/>
      <c r="BH166" s="30"/>
      <c r="BI166" s="30"/>
      <c r="BJ166" s="16"/>
      <c r="BL166" s="13"/>
    </row>
    <row r="167" spans="1:64" s="32" customFormat="1" hidden="1" x14ac:dyDescent="0.3">
      <c r="A167" s="28"/>
      <c r="B167" s="37" t="s">
        <v>6</v>
      </c>
      <c r="C167" s="52"/>
      <c r="D167" s="39">
        <f>D171+D175+D179+D183+D187+D191+D195+D199+D203+D206+D209+D213+D217+D205</f>
        <v>599118</v>
      </c>
      <c r="E167" s="39">
        <f>E171+E175+E179+E183+E187+E191+E195+E199+E203+E206+E209+E213+E217+E205+E219</f>
        <v>12363.3</v>
      </c>
      <c r="F167" s="29">
        <f t="shared" si="275"/>
        <v>611481.30000000005</v>
      </c>
      <c r="G167" s="39">
        <f>G171+G175+G179+G183+G187+G191+G195+G199+G203+G206+G209+G213+G217+G205+G219+G220+G224+G225+G229</f>
        <v>284356.26200000005</v>
      </c>
      <c r="H167" s="29">
        <f t="shared" ref="H167:H169" si="461">F167+G167</f>
        <v>895837.56200000015</v>
      </c>
      <c r="I167" s="39">
        <f>I171+I175+I179+I183+I187+I191+I195+I199+I203+I206+I209+I213+I217+I205+I219+I220+I224+I225+I229</f>
        <v>0</v>
      </c>
      <c r="J167" s="29">
        <f t="shared" ref="J167:J169" si="462">H167+I167</f>
        <v>895837.56200000015</v>
      </c>
      <c r="K167" s="39">
        <f>K171+K175+K179+K183+K187+K191+K195+K199+K203+K206+K209+K213+K217+K205+K219+K220+K224+K225+K229</f>
        <v>0</v>
      </c>
      <c r="L167" s="29">
        <f t="shared" ref="L167:L169" si="463">J167+K167</f>
        <v>895837.56200000015</v>
      </c>
      <c r="M167" s="39">
        <f>M171+M175+M179+M183+M187+M191+M195+M199+M203+M206+M209+M213+M217+M205+M219+M220+M224+M225+M229+M230</f>
        <v>-99467.26</v>
      </c>
      <c r="N167" s="29">
        <f t="shared" ref="N167:N169" si="464">L167+M167</f>
        <v>796370.30200000014</v>
      </c>
      <c r="O167" s="39">
        <f>O171+O175+O179+O183+O187+O191+O195+O199+O203+O206+O209+O213+O217+O205+O219+O220+O224+O225+O229+O230</f>
        <v>0</v>
      </c>
      <c r="P167" s="29">
        <f t="shared" ref="P167:P169" si="465">N167+O167</f>
        <v>796370.30200000014</v>
      </c>
      <c r="Q167" s="39">
        <f>Q171+Q175+Q179+Q183+Q187+Q191+Q195+Q199+Q203+Q206+Q209+Q213+Q217+Q205+Q219+Q220+Q224+Q225+Q229+Q230</f>
        <v>-113121.58600000001</v>
      </c>
      <c r="R167" s="29">
        <f t="shared" ref="R167:R169" si="466">P167+Q167</f>
        <v>683248.71600000013</v>
      </c>
      <c r="S167" s="39">
        <f>S171+S175+S179+S183+S187+S191+S195+S199+S203+S206+S209+S213+S217+S205+S219+S220+S224+S225+S229+S230</f>
        <v>0</v>
      </c>
      <c r="T167" s="29">
        <f t="shared" ref="T167:T169" si="467">R167+S167</f>
        <v>683248.71600000013</v>
      </c>
      <c r="U167" s="39">
        <f>U171+U175+U179+U183+U187+U191+U195+U199+U203+U206+U209+U213+U217+U205+U219+U224+U229+U230+U227+U222+U231</f>
        <v>-620</v>
      </c>
      <c r="V167" s="29">
        <f t="shared" ref="V167:V169" si="468">T167+U167</f>
        <v>682628.71600000013</v>
      </c>
      <c r="W167" s="39">
        <f t="shared" ref="W167:AR167" si="469">W171+W175+W179+W183+W187+W191+W195+W199+W203+W206+W209+W213+W217+W205</f>
        <v>1083181.3</v>
      </c>
      <c r="X167" s="39">
        <f>X171+X175+X179+X183+X187+X191+X195+X199+X203+X206+X209+X213+X217+X205+X219</f>
        <v>0</v>
      </c>
      <c r="Y167" s="29">
        <f t="shared" si="276"/>
        <v>1083181.3</v>
      </c>
      <c r="Z167" s="39">
        <f>Z171+Z175+Z179+Z183+Z187+Z191+Z195+Z199+Z203+Z206+Z209+Z213+Z217+Z205+Z219+Z220+Z224+Z225+Z229</f>
        <v>0</v>
      </c>
      <c r="AA167" s="29">
        <f t="shared" ref="AA167:AA169" si="470">Y167+Z167</f>
        <v>1083181.3</v>
      </c>
      <c r="AB167" s="39">
        <f>AB171+AB175+AB179+AB183+AB187+AB191+AB195+AB199+AB203+AB206+AB209+AB213+AB217+AB205+AB219+AB220+AB224+AB225+AB229</f>
        <v>0</v>
      </c>
      <c r="AC167" s="29">
        <f>AA167+AB167</f>
        <v>1083181.3</v>
      </c>
      <c r="AD167" s="39">
        <f>AD171+AD175+AD179+AD183+AD187+AD191+AD195+AD199+AD203+AD206+AD209+AD213+AD217+AD205+AD219+AD220+AD224+AD225+AD229</f>
        <v>0</v>
      </c>
      <c r="AE167" s="29">
        <f>AC167+AD167</f>
        <v>1083181.3</v>
      </c>
      <c r="AF167" s="39">
        <f>AF171+AF175+AF179+AF183+AF187+AF191+AF195+AF199+AF203+AF206+AF209+AF213+AF217+AF205+AF219+AF220+AF224+AF225+AF229</f>
        <v>0</v>
      </c>
      <c r="AG167" s="29">
        <f>AE167+AF167</f>
        <v>1083181.3</v>
      </c>
      <c r="AH167" s="39">
        <f>AH171+AH175+AH179+AH183+AH187+AH191+AH195+AH199+AH203+AH206+AH209+AH213+AH217+AH205+AH219+AH220+AH224+AH225+AH229+AH230</f>
        <v>89821.06</v>
      </c>
      <c r="AI167" s="29">
        <f>AG167+AH167</f>
        <v>1173002.3600000001</v>
      </c>
      <c r="AJ167" s="39">
        <f>AJ171+AJ175+AJ179+AJ183+AJ187+AJ191+AJ195+AJ199+AJ203+AJ206+AJ209+AJ213+AJ217+AJ205+AJ219+AJ220+AJ224+AJ225+AJ229+AJ230</f>
        <v>0</v>
      </c>
      <c r="AK167" s="29">
        <f>AI167+AJ167</f>
        <v>1173002.3600000001</v>
      </c>
      <c r="AL167" s="39">
        <f>AL171+AL175+AL179+AL183+AL187+AL191+AL195+AL199+AL203+AL206+AL209+AL213+AL217+AL205+AL219+AL220+AL224+AL225+AL229+AL230</f>
        <v>21398.400000000001</v>
      </c>
      <c r="AM167" s="29">
        <f>AK167+AL167</f>
        <v>1194400.76</v>
      </c>
      <c r="AN167" s="39">
        <f>AN171+AN175+AN179+AN183+AN187+AN191+AN195+AN199+AN203+AN206+AN209+AN213+AN217+AN205+AN219+AN220+AN224+AN225+AN229+AN230</f>
        <v>0</v>
      </c>
      <c r="AO167" s="29">
        <f>AM167+AN167</f>
        <v>1194400.76</v>
      </c>
      <c r="AP167" s="39">
        <f>AP171+AP175+AP179+AP183+AP187+AP191+AP195+AP199+AP203+AP206+AP209+AP213+AP217+AP205+AP219+AP224+AP229+AP230+AP227+AP222+AP231</f>
        <v>5820.4989999999998</v>
      </c>
      <c r="AQ167" s="29">
        <f>AO167+AP167</f>
        <v>1200221.2590000001</v>
      </c>
      <c r="AR167" s="39">
        <f t="shared" si="469"/>
        <v>1333689.2</v>
      </c>
      <c r="AS167" s="40">
        <f>AS171+AS175+AS179+AS183+AS187+AS191+AS195+AS199+AS203+AS206+AS209+AS213+AS217+AS205+AS219</f>
        <v>0</v>
      </c>
      <c r="AT167" s="30">
        <f t="shared" si="277"/>
        <v>1333689.2</v>
      </c>
      <c r="AU167" s="40">
        <f>AU171+AU175+AU179+AU183+AU187+AU191+AU195+AU199+AU203+AU206+AU209+AU213+AU217+AU205+AU219+AU220+AU224+AU225+AU229</f>
        <v>0</v>
      </c>
      <c r="AV167" s="30">
        <f t="shared" ref="AV167:AV169" si="471">AT167+AU167</f>
        <v>1333689.2</v>
      </c>
      <c r="AW167" s="40">
        <f>AW171+AW175+AW179+AW183+AW187+AW191+AW195+AW199+AW203+AW206+AW209+AW213+AW217+AW205+AW219+AW220+AW224+AW225+AW229</f>
        <v>0</v>
      </c>
      <c r="AX167" s="30">
        <f t="shared" ref="AX167:AX169" si="472">AV167+AW167</f>
        <v>1333689.2</v>
      </c>
      <c r="AY167" s="40">
        <f>AY171+AY175+AY179+AY183+AY187+AY191+AY195+AY199+AY203+AY206+AY209+AY213+AY217+AY205+AY219+AY220+AY224+AY225+AY229</f>
        <v>0</v>
      </c>
      <c r="AZ167" s="30">
        <f t="shared" ref="AZ167:AZ169" si="473">AX167+AY167</f>
        <v>1333689.2</v>
      </c>
      <c r="BA167" s="40">
        <f>BA171+BA175+BA179+BA183+BA187+BA191+BA195+BA199+BA203+BA206+BA209+BA213+BA217+BA205+BA219+BA220+BA224+BA225+BA229+BA230</f>
        <v>0</v>
      </c>
      <c r="BB167" s="30">
        <f t="shared" ref="BB167:BB169" si="474">AZ167+BA167</f>
        <v>1333689.2</v>
      </c>
      <c r="BC167" s="40">
        <f>BC171+BC175+BC179+BC183+BC187+BC191+BC195+BC199+BC203+BC206+BC209+BC213+BC217+BC205+BC219+BC220+BC224+BC225+BC229+BC230</f>
        <v>0</v>
      </c>
      <c r="BD167" s="30">
        <f t="shared" ref="BD167:BD169" si="475">BB167+BC167</f>
        <v>1333689.2</v>
      </c>
      <c r="BE167" s="40">
        <f>BE171+BE175+BE179+BE183+BE187+BE191+BE195+BE199+BE203+BE206+BE209+BE213+BE217+BE205+BE219+BE220+BE224+BE225+BE229+BE230</f>
        <v>0</v>
      </c>
      <c r="BF167" s="30">
        <f t="shared" ref="BF167:BF169" si="476">BD167+BE167</f>
        <v>1333689.2</v>
      </c>
      <c r="BG167" s="40">
        <f>BG171+BG175+BG179+BG183+BG187+BG191+BG195+BG199+BG203+BG206+BG209+BG213+BG217+BG205+BG219+BG220+BG224+BG225+BG229+BG230</f>
        <v>0</v>
      </c>
      <c r="BH167" s="30">
        <f t="shared" ref="BH167:BH169" si="477">BF167+BG167</f>
        <v>1333689.2</v>
      </c>
      <c r="BI167" s="40">
        <f>BI171+BI175+BI179+BI183+BI187+BI191+BI195+BI199+BI203+BI206+BI209+BI213+BI217+BI205+BI219+BI224+BI229+BI230+BI227+BI222+BI231</f>
        <v>0</v>
      </c>
      <c r="BJ167" s="30">
        <f t="shared" ref="BJ167:BJ169" si="478">BH167+BI167</f>
        <v>1333689.2</v>
      </c>
      <c r="BK167" s="31"/>
      <c r="BL167" s="33">
        <v>0</v>
      </c>
    </row>
    <row r="168" spans="1:64" x14ac:dyDescent="0.3">
      <c r="A168" s="58"/>
      <c r="B168" s="79" t="s">
        <v>20</v>
      </c>
      <c r="C168" s="82"/>
      <c r="D168" s="29">
        <f>D172+D176+D180+D184+D188+D192+D196+D200+D204+D210+D214+D218</f>
        <v>2102955</v>
      </c>
      <c r="E168" s="29">
        <f>E172+E176+E180+E184+E188+E192+E196+E200+E204+E210+E214+E218</f>
        <v>0</v>
      </c>
      <c r="F168" s="29">
        <f t="shared" si="275"/>
        <v>2102955</v>
      </c>
      <c r="G168" s="29">
        <f>G172+G176+G180+G184+G188+G192+G196+G200+G204+G210+G214+G218</f>
        <v>0</v>
      </c>
      <c r="H168" s="29">
        <f t="shared" si="461"/>
        <v>2102955</v>
      </c>
      <c r="I168" s="29">
        <f>I172+I176+I180+I184+I188+I192+I196+I200+I204+I210+I214+I218</f>
        <v>0</v>
      </c>
      <c r="J168" s="29">
        <f t="shared" si="462"/>
        <v>2102955</v>
      </c>
      <c r="K168" s="29">
        <f>K172+K176+K180+K184+K188+K192+K196+K200+K204+K210+K214+K218</f>
        <v>0</v>
      </c>
      <c r="L168" s="29">
        <f t="shared" si="463"/>
        <v>2102955</v>
      </c>
      <c r="M168" s="29">
        <f>M172+M176+M180+M184+M188+M192+M196+M200+M204+M210+M214+M218</f>
        <v>-337893.6</v>
      </c>
      <c r="N168" s="29">
        <f t="shared" si="464"/>
        <v>1765061.4</v>
      </c>
      <c r="O168" s="29">
        <f>O172+O176+O180+O184+O188+O192+O196+O200+O204+O210+O214+O218</f>
        <v>0</v>
      </c>
      <c r="P168" s="29">
        <f t="shared" si="465"/>
        <v>1765061.4</v>
      </c>
      <c r="Q168" s="29">
        <f>Q172+Q176+Q180+Q184+Q188+Q192+Q196+Q200+Q204+Q210+Q214+Q218</f>
        <v>0</v>
      </c>
      <c r="R168" s="29">
        <f t="shared" si="466"/>
        <v>1765061.4</v>
      </c>
      <c r="S168" s="29">
        <f>S172+S176+S180+S184+S188+S192+S196+S200+S204+S210+S214+S218</f>
        <v>0</v>
      </c>
      <c r="T168" s="29">
        <f t="shared" si="467"/>
        <v>1765061.4</v>
      </c>
      <c r="U168" s="29">
        <f>U172+U176+U180+U184+U188+U192+U196+U200+U204+U210+U214+U218+U228+U223</f>
        <v>0</v>
      </c>
      <c r="V168" s="15">
        <f t="shared" si="468"/>
        <v>1765061.4</v>
      </c>
      <c r="W168" s="29">
        <f t="shared" ref="W168:AR168" si="479">W172+W176+W180+W184+W188+W192+W196+W200+W204+W210+W214+W218</f>
        <v>1860675</v>
      </c>
      <c r="X168" s="29">
        <f>X172+X176+X180+X184+X188+X192+X196+X200+X204+X210+X214+X218</f>
        <v>0</v>
      </c>
      <c r="Y168" s="29">
        <f t="shared" si="276"/>
        <v>1860675</v>
      </c>
      <c r="Z168" s="29">
        <f>Z172+Z176+Z180+Z184+Z188+Z192+Z196+Z200+Z204+Z210+Z214+Z218</f>
        <v>0</v>
      </c>
      <c r="AA168" s="29">
        <f t="shared" si="470"/>
        <v>1860675</v>
      </c>
      <c r="AB168" s="29">
        <f>AB172+AB176+AB180+AB184+AB188+AB192+AB196+AB200+AB204+AB210+AB214+AB218</f>
        <v>0</v>
      </c>
      <c r="AC168" s="29">
        <f>AA168+AB168</f>
        <v>1860675</v>
      </c>
      <c r="AD168" s="29">
        <f>AD172+AD176+AD180+AD184+AD188+AD192+AD196+AD200+AD204+AD210+AD214+AD218</f>
        <v>0</v>
      </c>
      <c r="AE168" s="29">
        <f>AC168+AD168</f>
        <v>1860675</v>
      </c>
      <c r="AF168" s="29">
        <f>AF172+AF176+AF180+AF184+AF188+AF192+AF196+AF200+AF204+AF210+AF214+AF218</f>
        <v>0</v>
      </c>
      <c r="AG168" s="29">
        <f>AE168+AF168</f>
        <v>1860675</v>
      </c>
      <c r="AH168" s="29">
        <f>AH172+AH176+AH180+AH184+AH188+AH192+AH196+AH200+AH204+AH210+AH214+AH218</f>
        <v>379331.1</v>
      </c>
      <c r="AI168" s="29">
        <f>AG168+AH168</f>
        <v>2240006.1</v>
      </c>
      <c r="AJ168" s="29">
        <f>AJ172+AJ176+AJ180+AJ184+AJ188+AJ192+AJ196+AJ200+AJ204+AJ210+AJ214+AJ218</f>
        <v>0</v>
      </c>
      <c r="AK168" s="29">
        <f>AI168+AJ168</f>
        <v>2240006.1</v>
      </c>
      <c r="AL168" s="29">
        <f>AL172+AL176+AL180+AL184+AL188+AL192+AL196+AL200+AL204+AL210+AL214+AL218</f>
        <v>0</v>
      </c>
      <c r="AM168" s="29">
        <f>AK168+AL168</f>
        <v>2240006.1</v>
      </c>
      <c r="AN168" s="29">
        <f>AN172+AN176+AN180+AN184+AN188+AN192+AN196+AN200+AN204+AN210+AN214+AN218</f>
        <v>0</v>
      </c>
      <c r="AO168" s="29">
        <f>AM168+AN168</f>
        <v>2240006.1</v>
      </c>
      <c r="AP168" s="29">
        <f>AP172+AP176+AP180+AP184+AP188+AP192+AP196+AP200+AP204+AP210+AP214+AP218+AP228+AP223</f>
        <v>0</v>
      </c>
      <c r="AQ168" s="15">
        <f>AO168+AP168</f>
        <v>2240006.1</v>
      </c>
      <c r="AR168" s="29">
        <f t="shared" si="479"/>
        <v>2257104.5</v>
      </c>
      <c r="AS168" s="30">
        <f>AS172+AS176+AS180+AS184+AS188+AS192+AS196+AS200+AS204+AS210+AS214+AS218</f>
        <v>0</v>
      </c>
      <c r="AT168" s="30">
        <f t="shared" si="277"/>
        <v>2257104.5</v>
      </c>
      <c r="AU168" s="30">
        <f>AU172+AU176+AU180+AU184+AU188+AU192+AU196+AU200+AU204+AU210+AU214+AU218</f>
        <v>0</v>
      </c>
      <c r="AV168" s="30">
        <f t="shared" si="471"/>
        <v>2257104.5</v>
      </c>
      <c r="AW168" s="30">
        <f>AW172+AW176+AW180+AW184+AW188+AW192+AW196+AW200+AW204+AW210+AW214+AW218</f>
        <v>0</v>
      </c>
      <c r="AX168" s="30">
        <f t="shared" si="472"/>
        <v>2257104.5</v>
      </c>
      <c r="AY168" s="30">
        <f>AY172+AY176+AY180+AY184+AY188+AY192+AY196+AY200+AY204+AY210+AY214+AY218</f>
        <v>0</v>
      </c>
      <c r="AZ168" s="30">
        <f t="shared" si="473"/>
        <v>2257104.5</v>
      </c>
      <c r="BA168" s="30">
        <f>BA172+BA176+BA180+BA184+BA188+BA192+BA196+BA200+BA204+BA210+BA214+BA218</f>
        <v>0</v>
      </c>
      <c r="BB168" s="30">
        <f t="shared" si="474"/>
        <v>2257104.5</v>
      </c>
      <c r="BC168" s="30">
        <f>BC172+BC176+BC180+BC184+BC188+BC192+BC196+BC200+BC204+BC210+BC214+BC218</f>
        <v>0</v>
      </c>
      <c r="BD168" s="30">
        <f t="shared" si="475"/>
        <v>2257104.5</v>
      </c>
      <c r="BE168" s="30">
        <f>BE172+BE176+BE180+BE184+BE188+BE192+BE196+BE200+BE204+BE210+BE214+BE218</f>
        <v>0</v>
      </c>
      <c r="BF168" s="30">
        <f t="shared" si="476"/>
        <v>2257104.5</v>
      </c>
      <c r="BG168" s="16">
        <f>BG172+BG176+BG180+BG184+BG188+BG192+BG196+BG200+BG204+BG210+BG214+BG218</f>
        <v>0</v>
      </c>
      <c r="BH168" s="30">
        <f t="shared" si="477"/>
        <v>2257104.5</v>
      </c>
      <c r="BI168" s="30">
        <f>BI172+BI176+BI180+BI184+BI188+BI192+BI196+BI200+BI204+BI210+BI214+BI218+BI228+BI223</f>
        <v>0</v>
      </c>
      <c r="BJ168" s="16">
        <f t="shared" si="478"/>
        <v>2257104.5</v>
      </c>
      <c r="BL168" s="13"/>
    </row>
    <row r="169" spans="1:64" ht="56.25" x14ac:dyDescent="0.3">
      <c r="A169" s="58" t="s">
        <v>193</v>
      </c>
      <c r="B169" s="79" t="s">
        <v>132</v>
      </c>
      <c r="C169" s="6" t="s">
        <v>351</v>
      </c>
      <c r="D169" s="15">
        <f>D171+D172</f>
        <v>311998.90000000002</v>
      </c>
      <c r="E169" s="44">
        <f>E171+E172</f>
        <v>0</v>
      </c>
      <c r="F169" s="15">
        <f t="shared" si="275"/>
        <v>311998.90000000002</v>
      </c>
      <c r="G169" s="15">
        <f>G171+G172</f>
        <v>90690.504000000001</v>
      </c>
      <c r="H169" s="15">
        <f t="shared" si="461"/>
        <v>402689.40400000004</v>
      </c>
      <c r="I169" s="15">
        <f>I171+I172</f>
        <v>0</v>
      </c>
      <c r="J169" s="15">
        <f t="shared" si="462"/>
        <v>402689.40400000004</v>
      </c>
      <c r="K169" s="15">
        <f>K171+K172</f>
        <v>0</v>
      </c>
      <c r="L169" s="15">
        <f t="shared" si="463"/>
        <v>402689.40400000004</v>
      </c>
      <c r="M169" s="15">
        <f>M171+M172</f>
        <v>0</v>
      </c>
      <c r="N169" s="15">
        <f t="shared" si="464"/>
        <v>402689.40400000004</v>
      </c>
      <c r="O169" s="15">
        <f>O171+O172</f>
        <v>0</v>
      </c>
      <c r="P169" s="15">
        <f t="shared" si="465"/>
        <v>402689.40400000004</v>
      </c>
      <c r="Q169" s="15">
        <f>Q171+Q172</f>
        <v>0</v>
      </c>
      <c r="R169" s="15">
        <f t="shared" si="466"/>
        <v>402689.40400000004</v>
      </c>
      <c r="S169" s="15">
        <f>S171+S172</f>
        <v>0</v>
      </c>
      <c r="T169" s="15">
        <f t="shared" si="467"/>
        <v>402689.40400000004</v>
      </c>
      <c r="U169" s="24">
        <f>U171+U172</f>
        <v>0</v>
      </c>
      <c r="V169" s="15">
        <f t="shared" si="468"/>
        <v>402689.40400000004</v>
      </c>
      <c r="W169" s="15">
        <f>W171+W172</f>
        <v>0</v>
      </c>
      <c r="X169" s="44">
        <f>X171+X172</f>
        <v>0</v>
      </c>
      <c r="Y169" s="15">
        <f t="shared" si="276"/>
        <v>0</v>
      </c>
      <c r="Z169" s="15">
        <f>Z171+Z172</f>
        <v>0</v>
      </c>
      <c r="AA169" s="15">
        <f t="shared" si="470"/>
        <v>0</v>
      </c>
      <c r="AB169" s="15">
        <f>AB171+AB172</f>
        <v>0</v>
      </c>
      <c r="AC169" s="15">
        <f>AA169+AB169</f>
        <v>0</v>
      </c>
      <c r="AD169" s="15">
        <f>AD171+AD172</f>
        <v>0</v>
      </c>
      <c r="AE169" s="15">
        <f>AC169+AD169</f>
        <v>0</v>
      </c>
      <c r="AF169" s="15">
        <f>AF171+AF172</f>
        <v>0</v>
      </c>
      <c r="AG169" s="15">
        <f>AE169+AF169</f>
        <v>0</v>
      </c>
      <c r="AH169" s="15">
        <f>AH171+AH172</f>
        <v>0</v>
      </c>
      <c r="AI169" s="15">
        <f>AG169+AH169</f>
        <v>0</v>
      </c>
      <c r="AJ169" s="15">
        <f>AJ171+AJ172</f>
        <v>0</v>
      </c>
      <c r="AK169" s="15">
        <f>AI169+AJ169</f>
        <v>0</v>
      </c>
      <c r="AL169" s="15">
        <f>AL171+AL172</f>
        <v>0</v>
      </c>
      <c r="AM169" s="15">
        <f>AK169+AL169</f>
        <v>0</v>
      </c>
      <c r="AN169" s="15">
        <f>AN171+AN172</f>
        <v>0</v>
      </c>
      <c r="AO169" s="15">
        <f>AM169+AN169</f>
        <v>0</v>
      </c>
      <c r="AP169" s="24">
        <f>AP171+AP172</f>
        <v>0</v>
      </c>
      <c r="AQ169" s="15">
        <f>AO169+AP169</f>
        <v>0</v>
      </c>
      <c r="AR169" s="15">
        <f>AR171+AR172</f>
        <v>0</v>
      </c>
      <c r="AS169" s="16">
        <f>AS171+AS172</f>
        <v>0</v>
      </c>
      <c r="AT169" s="16">
        <f t="shared" si="277"/>
        <v>0</v>
      </c>
      <c r="AU169" s="16">
        <f>AU171+AU172</f>
        <v>0</v>
      </c>
      <c r="AV169" s="16">
        <f t="shared" si="471"/>
        <v>0</v>
      </c>
      <c r="AW169" s="16">
        <f>AW171+AW172</f>
        <v>0</v>
      </c>
      <c r="AX169" s="16">
        <f t="shared" si="472"/>
        <v>0</v>
      </c>
      <c r="AY169" s="16">
        <f>AY171+AY172</f>
        <v>0</v>
      </c>
      <c r="AZ169" s="16">
        <f t="shared" si="473"/>
        <v>0</v>
      </c>
      <c r="BA169" s="16">
        <f>BA171+BA172</f>
        <v>0</v>
      </c>
      <c r="BB169" s="16">
        <f t="shared" si="474"/>
        <v>0</v>
      </c>
      <c r="BC169" s="16">
        <f>BC171+BC172</f>
        <v>0</v>
      </c>
      <c r="BD169" s="16">
        <f t="shared" si="475"/>
        <v>0</v>
      </c>
      <c r="BE169" s="16">
        <f>BE171+BE172</f>
        <v>0</v>
      </c>
      <c r="BF169" s="16">
        <f t="shared" si="476"/>
        <v>0</v>
      </c>
      <c r="BG169" s="16">
        <f>BG171+BG172</f>
        <v>0</v>
      </c>
      <c r="BH169" s="16">
        <f t="shared" si="477"/>
        <v>0</v>
      </c>
      <c r="BI169" s="26">
        <f>BI171+BI172</f>
        <v>0</v>
      </c>
      <c r="BJ169" s="16">
        <f t="shared" si="478"/>
        <v>0</v>
      </c>
      <c r="BL169" s="13"/>
    </row>
    <row r="170" spans="1:64" x14ac:dyDescent="0.3">
      <c r="A170" s="58"/>
      <c r="B170" s="79" t="s">
        <v>5</v>
      </c>
      <c r="C170" s="82"/>
      <c r="D170" s="15"/>
      <c r="E170" s="44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24"/>
      <c r="V170" s="15"/>
      <c r="W170" s="15"/>
      <c r="X170" s="44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24"/>
      <c r="AQ170" s="15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26"/>
      <c r="BJ170" s="16"/>
      <c r="BL170" s="13"/>
    </row>
    <row r="171" spans="1:64" hidden="1" x14ac:dyDescent="0.3">
      <c r="A171" s="1"/>
      <c r="B171" s="21" t="s">
        <v>6</v>
      </c>
      <c r="C171" s="2"/>
      <c r="D171" s="18">
        <v>85005.3</v>
      </c>
      <c r="E171" s="45"/>
      <c r="F171" s="15">
        <f t="shared" si="275"/>
        <v>85005.3</v>
      </c>
      <c r="G171" s="18">
        <f>40.056+90650.448</f>
        <v>90690.504000000001</v>
      </c>
      <c r="H171" s="15">
        <f t="shared" ref="H171:H173" si="480">F171+G171</f>
        <v>175695.804</v>
      </c>
      <c r="I171" s="18"/>
      <c r="J171" s="15">
        <f t="shared" ref="J171:J173" si="481">H171+I171</f>
        <v>175695.804</v>
      </c>
      <c r="K171" s="18"/>
      <c r="L171" s="15">
        <f t="shared" ref="L171:L173" si="482">J171+K171</f>
        <v>175695.804</v>
      </c>
      <c r="M171" s="18"/>
      <c r="N171" s="15">
        <f t="shared" ref="N171:N173" si="483">L171+M171</f>
        <v>175695.804</v>
      </c>
      <c r="O171" s="18"/>
      <c r="P171" s="15">
        <f t="shared" ref="P171:P173" si="484">N171+O171</f>
        <v>175695.804</v>
      </c>
      <c r="Q171" s="18"/>
      <c r="R171" s="15">
        <f t="shared" ref="R171:R173" si="485">P171+Q171</f>
        <v>175695.804</v>
      </c>
      <c r="S171" s="18"/>
      <c r="T171" s="15">
        <f t="shared" ref="T171:T173" si="486">R171+S171</f>
        <v>175695.804</v>
      </c>
      <c r="U171" s="25">
        <v>-13500</v>
      </c>
      <c r="V171" s="15">
        <f t="shared" ref="V171:V173" si="487">T171+U171</f>
        <v>162195.804</v>
      </c>
      <c r="W171" s="18">
        <v>0</v>
      </c>
      <c r="X171" s="45"/>
      <c r="Y171" s="15">
        <f t="shared" si="276"/>
        <v>0</v>
      </c>
      <c r="Z171" s="18"/>
      <c r="AA171" s="15">
        <f t="shared" ref="AA171:AA173" si="488">Y171+Z171</f>
        <v>0</v>
      </c>
      <c r="AB171" s="18"/>
      <c r="AC171" s="15">
        <f>AA171+AB171</f>
        <v>0</v>
      </c>
      <c r="AD171" s="18"/>
      <c r="AE171" s="15">
        <f>AC171+AD171</f>
        <v>0</v>
      </c>
      <c r="AF171" s="18"/>
      <c r="AG171" s="15">
        <f>AE171+AF171</f>
        <v>0</v>
      </c>
      <c r="AH171" s="18"/>
      <c r="AI171" s="15">
        <f>AG171+AH171</f>
        <v>0</v>
      </c>
      <c r="AJ171" s="18"/>
      <c r="AK171" s="15">
        <f>AI171+AJ171</f>
        <v>0</v>
      </c>
      <c r="AL171" s="18"/>
      <c r="AM171" s="15">
        <f>AK171+AL171</f>
        <v>0</v>
      </c>
      <c r="AN171" s="18"/>
      <c r="AO171" s="15">
        <f>AM171+AN171</f>
        <v>0</v>
      </c>
      <c r="AP171" s="25"/>
      <c r="AQ171" s="15">
        <f>AO171+AP171</f>
        <v>0</v>
      </c>
      <c r="AR171" s="17">
        <v>0</v>
      </c>
      <c r="AS171" s="17"/>
      <c r="AT171" s="16">
        <f t="shared" si="277"/>
        <v>0</v>
      </c>
      <c r="AU171" s="17"/>
      <c r="AV171" s="16">
        <f t="shared" ref="AV171:AV173" si="489">AT171+AU171</f>
        <v>0</v>
      </c>
      <c r="AW171" s="17"/>
      <c r="AX171" s="16">
        <f t="shared" ref="AX171:AX173" si="490">AV171+AW171</f>
        <v>0</v>
      </c>
      <c r="AY171" s="17"/>
      <c r="AZ171" s="16">
        <f t="shared" ref="AZ171:AZ173" si="491">AX171+AY171</f>
        <v>0</v>
      </c>
      <c r="BA171" s="17"/>
      <c r="BB171" s="16">
        <f t="shared" ref="BB171:BB173" si="492">AZ171+BA171</f>
        <v>0</v>
      </c>
      <c r="BC171" s="17"/>
      <c r="BD171" s="16">
        <f t="shared" ref="BD171:BD173" si="493">BB171+BC171</f>
        <v>0</v>
      </c>
      <c r="BE171" s="17"/>
      <c r="BF171" s="16">
        <f t="shared" ref="BF171:BF173" si="494">BD171+BE171</f>
        <v>0</v>
      </c>
      <c r="BG171" s="27"/>
      <c r="BH171" s="16">
        <f t="shared" ref="BH171:BH173" si="495">BF171+BG171</f>
        <v>0</v>
      </c>
      <c r="BI171" s="27"/>
      <c r="BJ171" s="16">
        <f t="shared" ref="BJ171:BJ173" si="496">BH171+BI171</f>
        <v>0</v>
      </c>
      <c r="BK171" s="9" t="s">
        <v>230</v>
      </c>
      <c r="BL171" s="13">
        <v>0</v>
      </c>
    </row>
    <row r="172" spans="1:64" x14ac:dyDescent="0.3">
      <c r="A172" s="58"/>
      <c r="B172" s="79" t="s">
        <v>20</v>
      </c>
      <c r="C172" s="82"/>
      <c r="D172" s="15">
        <v>226993.6</v>
      </c>
      <c r="E172" s="44"/>
      <c r="F172" s="15">
        <f t="shared" si="275"/>
        <v>226993.6</v>
      </c>
      <c r="G172" s="15"/>
      <c r="H172" s="15">
        <f t="shared" si="480"/>
        <v>226993.6</v>
      </c>
      <c r="I172" s="15"/>
      <c r="J172" s="15">
        <f t="shared" si="481"/>
        <v>226993.6</v>
      </c>
      <c r="K172" s="15"/>
      <c r="L172" s="15">
        <f t="shared" si="482"/>
        <v>226993.6</v>
      </c>
      <c r="M172" s="15"/>
      <c r="N172" s="15">
        <f t="shared" si="483"/>
        <v>226993.6</v>
      </c>
      <c r="O172" s="15"/>
      <c r="P172" s="15">
        <f t="shared" si="484"/>
        <v>226993.6</v>
      </c>
      <c r="Q172" s="15"/>
      <c r="R172" s="15">
        <f t="shared" si="485"/>
        <v>226993.6</v>
      </c>
      <c r="S172" s="15"/>
      <c r="T172" s="15">
        <f t="shared" si="486"/>
        <v>226993.6</v>
      </c>
      <c r="U172" s="24">
        <f>13500</f>
        <v>13500</v>
      </c>
      <c r="V172" s="15">
        <f t="shared" si="487"/>
        <v>240493.6</v>
      </c>
      <c r="W172" s="15">
        <v>0</v>
      </c>
      <c r="X172" s="44"/>
      <c r="Y172" s="15">
        <f t="shared" si="276"/>
        <v>0</v>
      </c>
      <c r="Z172" s="15"/>
      <c r="AA172" s="15">
        <f t="shared" si="488"/>
        <v>0</v>
      </c>
      <c r="AB172" s="15"/>
      <c r="AC172" s="15">
        <f>AA172+AB172</f>
        <v>0</v>
      </c>
      <c r="AD172" s="15"/>
      <c r="AE172" s="15">
        <f>AC172+AD172</f>
        <v>0</v>
      </c>
      <c r="AF172" s="15"/>
      <c r="AG172" s="15">
        <f>AE172+AF172</f>
        <v>0</v>
      </c>
      <c r="AH172" s="15"/>
      <c r="AI172" s="15">
        <f>AG172+AH172</f>
        <v>0</v>
      </c>
      <c r="AJ172" s="15"/>
      <c r="AK172" s="15">
        <f>AI172+AJ172</f>
        <v>0</v>
      </c>
      <c r="AL172" s="15"/>
      <c r="AM172" s="15">
        <f>AK172+AL172</f>
        <v>0</v>
      </c>
      <c r="AN172" s="15"/>
      <c r="AO172" s="15">
        <f>AM172+AN172</f>
        <v>0</v>
      </c>
      <c r="AP172" s="24"/>
      <c r="AQ172" s="15">
        <f>AO172+AP172</f>
        <v>0</v>
      </c>
      <c r="AR172" s="16">
        <v>0</v>
      </c>
      <c r="AS172" s="16"/>
      <c r="AT172" s="16">
        <f t="shared" si="277"/>
        <v>0</v>
      </c>
      <c r="AU172" s="16"/>
      <c r="AV172" s="16">
        <f t="shared" si="489"/>
        <v>0</v>
      </c>
      <c r="AW172" s="16"/>
      <c r="AX172" s="16">
        <f t="shared" si="490"/>
        <v>0</v>
      </c>
      <c r="AY172" s="16"/>
      <c r="AZ172" s="16">
        <f t="shared" si="491"/>
        <v>0</v>
      </c>
      <c r="BA172" s="16"/>
      <c r="BB172" s="16">
        <f t="shared" si="492"/>
        <v>0</v>
      </c>
      <c r="BC172" s="16"/>
      <c r="BD172" s="16">
        <f t="shared" si="493"/>
        <v>0</v>
      </c>
      <c r="BE172" s="16"/>
      <c r="BF172" s="16">
        <f t="shared" si="494"/>
        <v>0</v>
      </c>
      <c r="BG172" s="16"/>
      <c r="BH172" s="16">
        <f t="shared" si="495"/>
        <v>0</v>
      </c>
      <c r="BI172" s="26"/>
      <c r="BJ172" s="16">
        <f t="shared" si="496"/>
        <v>0</v>
      </c>
      <c r="BK172" s="9" t="s">
        <v>231</v>
      </c>
      <c r="BL172" s="13"/>
    </row>
    <row r="173" spans="1:64" ht="56.25" x14ac:dyDescent="0.3">
      <c r="A173" s="58" t="s">
        <v>194</v>
      </c>
      <c r="B173" s="79" t="s">
        <v>36</v>
      </c>
      <c r="C173" s="6" t="s">
        <v>351</v>
      </c>
      <c r="D173" s="15">
        <f>D175+D176</f>
        <v>469142.3</v>
      </c>
      <c r="E173" s="44">
        <f>E175+E176</f>
        <v>0</v>
      </c>
      <c r="F173" s="15">
        <f t="shared" si="275"/>
        <v>469142.3</v>
      </c>
      <c r="G173" s="15">
        <f>G175+G176</f>
        <v>0</v>
      </c>
      <c r="H173" s="15">
        <f t="shared" si="480"/>
        <v>469142.3</v>
      </c>
      <c r="I173" s="15">
        <f>I175+I176</f>
        <v>0</v>
      </c>
      <c r="J173" s="15">
        <f t="shared" si="481"/>
        <v>469142.3</v>
      </c>
      <c r="K173" s="15">
        <f>K175+K176</f>
        <v>0</v>
      </c>
      <c r="L173" s="15">
        <f t="shared" si="482"/>
        <v>469142.3</v>
      </c>
      <c r="M173" s="15">
        <f>M175+M176</f>
        <v>0</v>
      </c>
      <c r="N173" s="15">
        <f t="shared" si="483"/>
        <v>469142.3</v>
      </c>
      <c r="O173" s="15">
        <f>O175+O176</f>
        <v>0</v>
      </c>
      <c r="P173" s="15">
        <f t="shared" si="484"/>
        <v>469142.3</v>
      </c>
      <c r="Q173" s="15">
        <f>Q175+Q176</f>
        <v>0</v>
      </c>
      <c r="R173" s="15">
        <f t="shared" si="485"/>
        <v>469142.3</v>
      </c>
      <c r="S173" s="15">
        <f>S175+S176</f>
        <v>0</v>
      </c>
      <c r="T173" s="15">
        <f t="shared" si="486"/>
        <v>469142.3</v>
      </c>
      <c r="U173" s="24">
        <f>U175+U176</f>
        <v>0</v>
      </c>
      <c r="V173" s="15">
        <f t="shared" si="487"/>
        <v>469142.3</v>
      </c>
      <c r="W173" s="15">
        <f t="shared" ref="W173:AR173" si="497">W175+W176</f>
        <v>0</v>
      </c>
      <c r="X173" s="44">
        <f>X175+X176</f>
        <v>0</v>
      </c>
      <c r="Y173" s="15">
        <f t="shared" si="276"/>
        <v>0</v>
      </c>
      <c r="Z173" s="15">
        <f>Z175+Z176</f>
        <v>0</v>
      </c>
      <c r="AA173" s="15">
        <f t="shared" si="488"/>
        <v>0</v>
      </c>
      <c r="AB173" s="15">
        <f>AB175+AB176</f>
        <v>0</v>
      </c>
      <c r="AC173" s="15">
        <f>AA173+AB173</f>
        <v>0</v>
      </c>
      <c r="AD173" s="15">
        <f>AD175+AD176</f>
        <v>0</v>
      </c>
      <c r="AE173" s="15">
        <f>AC173+AD173</f>
        <v>0</v>
      </c>
      <c r="AF173" s="15">
        <f>AF175+AF176</f>
        <v>0</v>
      </c>
      <c r="AG173" s="15">
        <f>AE173+AF173</f>
        <v>0</v>
      </c>
      <c r="AH173" s="15">
        <f>AH175+AH176</f>
        <v>0</v>
      </c>
      <c r="AI173" s="15">
        <f>AG173+AH173</f>
        <v>0</v>
      </c>
      <c r="AJ173" s="15">
        <f>AJ175+AJ176</f>
        <v>0</v>
      </c>
      <c r="AK173" s="15">
        <f>AI173+AJ173</f>
        <v>0</v>
      </c>
      <c r="AL173" s="15">
        <f>AL175+AL176</f>
        <v>0</v>
      </c>
      <c r="AM173" s="15">
        <f>AK173+AL173</f>
        <v>0</v>
      </c>
      <c r="AN173" s="15">
        <f>AN175+AN176</f>
        <v>0</v>
      </c>
      <c r="AO173" s="15">
        <f>AM173+AN173</f>
        <v>0</v>
      </c>
      <c r="AP173" s="24">
        <f>AP175+AP176</f>
        <v>0</v>
      </c>
      <c r="AQ173" s="15">
        <f>AO173+AP173</f>
        <v>0</v>
      </c>
      <c r="AR173" s="15">
        <f t="shared" si="497"/>
        <v>0</v>
      </c>
      <c r="AS173" s="16">
        <f>AS175+AS176</f>
        <v>0</v>
      </c>
      <c r="AT173" s="16">
        <f t="shared" si="277"/>
        <v>0</v>
      </c>
      <c r="AU173" s="16">
        <f>AU175+AU176</f>
        <v>0</v>
      </c>
      <c r="AV173" s="16">
        <f t="shared" si="489"/>
        <v>0</v>
      </c>
      <c r="AW173" s="16">
        <f>AW175+AW176</f>
        <v>0</v>
      </c>
      <c r="AX173" s="16">
        <f t="shared" si="490"/>
        <v>0</v>
      </c>
      <c r="AY173" s="16">
        <f>AY175+AY176</f>
        <v>0</v>
      </c>
      <c r="AZ173" s="16">
        <f t="shared" si="491"/>
        <v>0</v>
      </c>
      <c r="BA173" s="16">
        <f>BA175+BA176</f>
        <v>0</v>
      </c>
      <c r="BB173" s="16">
        <f t="shared" si="492"/>
        <v>0</v>
      </c>
      <c r="BC173" s="16">
        <f>BC175+BC176</f>
        <v>0</v>
      </c>
      <c r="BD173" s="16">
        <f t="shared" si="493"/>
        <v>0</v>
      </c>
      <c r="BE173" s="16">
        <f>BE175+BE176</f>
        <v>0</v>
      </c>
      <c r="BF173" s="16">
        <f t="shared" si="494"/>
        <v>0</v>
      </c>
      <c r="BG173" s="16">
        <f>BG175+BG176</f>
        <v>0</v>
      </c>
      <c r="BH173" s="16">
        <f t="shared" si="495"/>
        <v>0</v>
      </c>
      <c r="BI173" s="26">
        <f>BI175+BI176</f>
        <v>0</v>
      </c>
      <c r="BJ173" s="16">
        <f t="shared" si="496"/>
        <v>0</v>
      </c>
      <c r="BL173" s="13"/>
    </row>
    <row r="174" spans="1:64" x14ac:dyDescent="0.3">
      <c r="A174" s="58"/>
      <c r="B174" s="79" t="s">
        <v>5</v>
      </c>
      <c r="C174" s="41"/>
      <c r="D174" s="15"/>
      <c r="E174" s="44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24"/>
      <c r="V174" s="15"/>
      <c r="W174" s="15"/>
      <c r="X174" s="44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24"/>
      <c r="AQ174" s="15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26"/>
      <c r="BJ174" s="16"/>
      <c r="BL174" s="13"/>
    </row>
    <row r="175" spans="1:64" hidden="1" x14ac:dyDescent="0.3">
      <c r="A175" s="1"/>
      <c r="B175" s="21" t="s">
        <v>6</v>
      </c>
      <c r="C175" s="22"/>
      <c r="D175" s="15">
        <v>117285.5</v>
      </c>
      <c r="E175" s="44"/>
      <c r="F175" s="15">
        <f t="shared" si="275"/>
        <v>117285.5</v>
      </c>
      <c r="G175" s="15"/>
      <c r="H175" s="15">
        <f t="shared" ref="H175:H177" si="498">F175+G175</f>
        <v>117285.5</v>
      </c>
      <c r="I175" s="15"/>
      <c r="J175" s="15">
        <f t="shared" ref="J175:J177" si="499">H175+I175</f>
        <v>117285.5</v>
      </c>
      <c r="K175" s="15"/>
      <c r="L175" s="15">
        <f t="shared" ref="L175:L177" si="500">J175+K175</f>
        <v>117285.5</v>
      </c>
      <c r="M175" s="15"/>
      <c r="N175" s="15">
        <f t="shared" ref="N175:N177" si="501">L175+M175</f>
        <v>117285.5</v>
      </c>
      <c r="O175" s="15"/>
      <c r="P175" s="15">
        <f t="shared" ref="P175:P177" si="502">N175+O175</f>
        <v>117285.5</v>
      </c>
      <c r="Q175" s="15"/>
      <c r="R175" s="15">
        <f t="shared" ref="R175:R177" si="503">P175+Q175</f>
        <v>117285.5</v>
      </c>
      <c r="S175" s="15"/>
      <c r="T175" s="15">
        <f t="shared" ref="T175:T177" si="504">R175+S175</f>
        <v>117285.5</v>
      </c>
      <c r="U175" s="24">
        <v>3000</v>
      </c>
      <c r="V175" s="15">
        <f t="shared" ref="V175:V177" si="505">T175+U175</f>
        <v>120285.5</v>
      </c>
      <c r="W175" s="15">
        <v>0</v>
      </c>
      <c r="X175" s="44"/>
      <c r="Y175" s="15">
        <f t="shared" si="276"/>
        <v>0</v>
      </c>
      <c r="Z175" s="15"/>
      <c r="AA175" s="15">
        <f t="shared" ref="AA175:AA177" si="506">Y175+Z175</f>
        <v>0</v>
      </c>
      <c r="AB175" s="15"/>
      <c r="AC175" s="15">
        <f>AA175+AB175</f>
        <v>0</v>
      </c>
      <c r="AD175" s="15"/>
      <c r="AE175" s="15">
        <f>AC175+AD175</f>
        <v>0</v>
      </c>
      <c r="AF175" s="15"/>
      <c r="AG175" s="15">
        <f>AE175+AF175</f>
        <v>0</v>
      </c>
      <c r="AH175" s="15"/>
      <c r="AI175" s="15">
        <f>AG175+AH175</f>
        <v>0</v>
      </c>
      <c r="AJ175" s="15"/>
      <c r="AK175" s="15">
        <f>AI175+AJ175</f>
        <v>0</v>
      </c>
      <c r="AL175" s="15"/>
      <c r="AM175" s="15">
        <f>AK175+AL175</f>
        <v>0</v>
      </c>
      <c r="AN175" s="15"/>
      <c r="AO175" s="15">
        <f>AM175+AN175</f>
        <v>0</v>
      </c>
      <c r="AP175" s="24"/>
      <c r="AQ175" s="15">
        <f>AO175+AP175</f>
        <v>0</v>
      </c>
      <c r="AR175" s="16">
        <v>0</v>
      </c>
      <c r="AS175" s="16"/>
      <c r="AT175" s="16">
        <f t="shared" si="277"/>
        <v>0</v>
      </c>
      <c r="AU175" s="16"/>
      <c r="AV175" s="16">
        <f t="shared" ref="AV175:AV177" si="507">AT175+AU175</f>
        <v>0</v>
      </c>
      <c r="AW175" s="16"/>
      <c r="AX175" s="16">
        <f t="shared" ref="AX175:AX177" si="508">AV175+AW175</f>
        <v>0</v>
      </c>
      <c r="AY175" s="16"/>
      <c r="AZ175" s="16">
        <f t="shared" ref="AZ175:AZ177" si="509">AX175+AY175</f>
        <v>0</v>
      </c>
      <c r="BA175" s="16"/>
      <c r="BB175" s="16">
        <f t="shared" ref="BB175:BB177" si="510">AZ175+BA175</f>
        <v>0</v>
      </c>
      <c r="BC175" s="16"/>
      <c r="BD175" s="16">
        <f t="shared" ref="BD175:BD177" si="511">BB175+BC175</f>
        <v>0</v>
      </c>
      <c r="BE175" s="16"/>
      <c r="BF175" s="16">
        <f t="shared" ref="BF175:BF177" si="512">BD175+BE175</f>
        <v>0</v>
      </c>
      <c r="BG175" s="26"/>
      <c r="BH175" s="16">
        <f t="shared" ref="BH175:BH177" si="513">BF175+BG175</f>
        <v>0</v>
      </c>
      <c r="BI175" s="26"/>
      <c r="BJ175" s="16">
        <f t="shared" ref="BJ175:BJ177" si="514">BH175+BI175</f>
        <v>0</v>
      </c>
      <c r="BK175" s="9" t="s">
        <v>228</v>
      </c>
      <c r="BL175" s="13">
        <v>0</v>
      </c>
    </row>
    <row r="176" spans="1:64" x14ac:dyDescent="0.3">
      <c r="A176" s="58"/>
      <c r="B176" s="79" t="s">
        <v>20</v>
      </c>
      <c r="C176" s="41"/>
      <c r="D176" s="15">
        <v>351856.8</v>
      </c>
      <c r="E176" s="44"/>
      <c r="F176" s="15">
        <f t="shared" si="275"/>
        <v>351856.8</v>
      </c>
      <c r="G176" s="15"/>
      <c r="H176" s="15">
        <f t="shared" si="498"/>
        <v>351856.8</v>
      </c>
      <c r="I176" s="15"/>
      <c r="J176" s="15">
        <f t="shared" si="499"/>
        <v>351856.8</v>
      </c>
      <c r="K176" s="15"/>
      <c r="L176" s="15">
        <f t="shared" si="500"/>
        <v>351856.8</v>
      </c>
      <c r="M176" s="15"/>
      <c r="N176" s="15">
        <f t="shared" si="501"/>
        <v>351856.8</v>
      </c>
      <c r="O176" s="15"/>
      <c r="P176" s="15">
        <f t="shared" si="502"/>
        <v>351856.8</v>
      </c>
      <c r="Q176" s="15"/>
      <c r="R176" s="15">
        <f t="shared" si="503"/>
        <v>351856.8</v>
      </c>
      <c r="S176" s="15"/>
      <c r="T176" s="15">
        <f t="shared" si="504"/>
        <v>351856.8</v>
      </c>
      <c r="U176" s="24">
        <f>-3000</f>
        <v>-3000</v>
      </c>
      <c r="V176" s="15">
        <f t="shared" si="505"/>
        <v>348856.8</v>
      </c>
      <c r="W176" s="15">
        <v>0</v>
      </c>
      <c r="X176" s="44"/>
      <c r="Y176" s="15">
        <f t="shared" si="276"/>
        <v>0</v>
      </c>
      <c r="Z176" s="15"/>
      <c r="AA176" s="15">
        <f t="shared" si="506"/>
        <v>0</v>
      </c>
      <c r="AB176" s="15"/>
      <c r="AC176" s="15">
        <f>AA176+AB176</f>
        <v>0</v>
      </c>
      <c r="AD176" s="15"/>
      <c r="AE176" s="15">
        <f>AC176+AD176</f>
        <v>0</v>
      </c>
      <c r="AF176" s="15"/>
      <c r="AG176" s="15">
        <f>AE176+AF176</f>
        <v>0</v>
      </c>
      <c r="AH176" s="15"/>
      <c r="AI176" s="15">
        <f>AG176+AH176</f>
        <v>0</v>
      </c>
      <c r="AJ176" s="15"/>
      <c r="AK176" s="15">
        <f>AI176+AJ176</f>
        <v>0</v>
      </c>
      <c r="AL176" s="15"/>
      <c r="AM176" s="15">
        <f>AK176+AL176</f>
        <v>0</v>
      </c>
      <c r="AN176" s="15"/>
      <c r="AO176" s="15">
        <f>AM176+AN176</f>
        <v>0</v>
      </c>
      <c r="AP176" s="24"/>
      <c r="AQ176" s="15">
        <f>AO176+AP176</f>
        <v>0</v>
      </c>
      <c r="AR176" s="16">
        <v>0</v>
      </c>
      <c r="AS176" s="16"/>
      <c r="AT176" s="16">
        <f t="shared" si="277"/>
        <v>0</v>
      </c>
      <c r="AU176" s="16"/>
      <c r="AV176" s="16">
        <f t="shared" si="507"/>
        <v>0</v>
      </c>
      <c r="AW176" s="16"/>
      <c r="AX176" s="16">
        <f t="shared" si="508"/>
        <v>0</v>
      </c>
      <c r="AY176" s="16"/>
      <c r="AZ176" s="16">
        <f t="shared" si="509"/>
        <v>0</v>
      </c>
      <c r="BA176" s="16"/>
      <c r="BB176" s="16">
        <f t="shared" si="510"/>
        <v>0</v>
      </c>
      <c r="BC176" s="16"/>
      <c r="BD176" s="16">
        <f t="shared" si="511"/>
        <v>0</v>
      </c>
      <c r="BE176" s="16"/>
      <c r="BF176" s="16">
        <f t="shared" si="512"/>
        <v>0</v>
      </c>
      <c r="BG176" s="16"/>
      <c r="BH176" s="16">
        <f t="shared" si="513"/>
        <v>0</v>
      </c>
      <c r="BI176" s="26"/>
      <c r="BJ176" s="16">
        <f t="shared" si="514"/>
        <v>0</v>
      </c>
      <c r="BK176" s="9" t="s">
        <v>231</v>
      </c>
      <c r="BL176" s="13"/>
    </row>
    <row r="177" spans="1:64" ht="56.25" x14ac:dyDescent="0.3">
      <c r="A177" s="58" t="s">
        <v>195</v>
      </c>
      <c r="B177" s="79" t="s">
        <v>240</v>
      </c>
      <c r="C177" s="6" t="s">
        <v>351</v>
      </c>
      <c r="D177" s="15">
        <f>D179+D180</f>
        <v>62004.900000000009</v>
      </c>
      <c r="E177" s="44">
        <f>E179+E180</f>
        <v>0</v>
      </c>
      <c r="F177" s="15">
        <f t="shared" si="275"/>
        <v>62004.900000000009</v>
      </c>
      <c r="G177" s="15">
        <f>G179+G180</f>
        <v>5305</v>
      </c>
      <c r="H177" s="15">
        <f t="shared" si="498"/>
        <v>67309.900000000009</v>
      </c>
      <c r="I177" s="15">
        <f>I179+I180</f>
        <v>0</v>
      </c>
      <c r="J177" s="15">
        <f t="shared" si="499"/>
        <v>67309.900000000009</v>
      </c>
      <c r="K177" s="15">
        <f>K179+K180</f>
        <v>0</v>
      </c>
      <c r="L177" s="15">
        <f t="shared" si="500"/>
        <v>67309.900000000009</v>
      </c>
      <c r="M177" s="15">
        <f>M179+M180</f>
        <v>0</v>
      </c>
      <c r="N177" s="15">
        <f t="shared" si="501"/>
        <v>67309.900000000009</v>
      </c>
      <c r="O177" s="15">
        <f>O179+O180</f>
        <v>0</v>
      </c>
      <c r="P177" s="15">
        <f t="shared" si="502"/>
        <v>67309.900000000009</v>
      </c>
      <c r="Q177" s="15">
        <f>Q179+Q180</f>
        <v>0</v>
      </c>
      <c r="R177" s="15">
        <f t="shared" si="503"/>
        <v>67309.900000000009</v>
      </c>
      <c r="S177" s="15">
        <f>S179+S180</f>
        <v>0</v>
      </c>
      <c r="T177" s="15">
        <f t="shared" si="504"/>
        <v>67309.900000000009</v>
      </c>
      <c r="U177" s="24">
        <f>U179+U180</f>
        <v>0</v>
      </c>
      <c r="V177" s="15">
        <f t="shared" si="505"/>
        <v>67309.900000000009</v>
      </c>
      <c r="W177" s="15">
        <f t="shared" ref="W177:AR177" si="515">W179+W180</f>
        <v>279089.3</v>
      </c>
      <c r="X177" s="44">
        <f>X179+X180</f>
        <v>0</v>
      </c>
      <c r="Y177" s="15">
        <f t="shared" si="276"/>
        <v>279089.3</v>
      </c>
      <c r="Z177" s="15">
        <f>Z179+Z180</f>
        <v>0</v>
      </c>
      <c r="AA177" s="15">
        <f t="shared" si="506"/>
        <v>279089.3</v>
      </c>
      <c r="AB177" s="15">
        <f>AB179+AB180</f>
        <v>0</v>
      </c>
      <c r="AC177" s="15">
        <f>AA177+AB177</f>
        <v>279089.3</v>
      </c>
      <c r="AD177" s="15">
        <f>AD179+AD180</f>
        <v>0</v>
      </c>
      <c r="AE177" s="15">
        <f>AC177+AD177</f>
        <v>279089.3</v>
      </c>
      <c r="AF177" s="15">
        <f>AF179+AF180</f>
        <v>0</v>
      </c>
      <c r="AG177" s="15">
        <f>AE177+AF177</f>
        <v>279089.3</v>
      </c>
      <c r="AH177" s="15">
        <f>AH179+AH180</f>
        <v>0</v>
      </c>
      <c r="AI177" s="15">
        <f>AG177+AH177</f>
        <v>279089.3</v>
      </c>
      <c r="AJ177" s="15">
        <f>AJ179+AJ180</f>
        <v>0</v>
      </c>
      <c r="AK177" s="15">
        <f>AI177+AJ177</f>
        <v>279089.3</v>
      </c>
      <c r="AL177" s="15">
        <f>AL179+AL180</f>
        <v>0</v>
      </c>
      <c r="AM177" s="15">
        <f>AK177+AL177</f>
        <v>279089.3</v>
      </c>
      <c r="AN177" s="15">
        <f>AN179+AN180</f>
        <v>0</v>
      </c>
      <c r="AO177" s="15">
        <f>AM177+AN177</f>
        <v>279089.3</v>
      </c>
      <c r="AP177" s="24">
        <f>AP179+AP180</f>
        <v>0</v>
      </c>
      <c r="AQ177" s="15">
        <f>AO177+AP177</f>
        <v>279089.3</v>
      </c>
      <c r="AR177" s="15">
        <f t="shared" si="515"/>
        <v>1088484.5</v>
      </c>
      <c r="AS177" s="16">
        <f>AS179+AS180</f>
        <v>0</v>
      </c>
      <c r="AT177" s="16">
        <f t="shared" si="277"/>
        <v>1088484.5</v>
      </c>
      <c r="AU177" s="16">
        <f>AU179+AU180</f>
        <v>0</v>
      </c>
      <c r="AV177" s="16">
        <f t="shared" si="507"/>
        <v>1088484.5</v>
      </c>
      <c r="AW177" s="16">
        <f>AW179+AW180</f>
        <v>0</v>
      </c>
      <c r="AX177" s="16">
        <f t="shared" si="508"/>
        <v>1088484.5</v>
      </c>
      <c r="AY177" s="16">
        <f>AY179+AY180</f>
        <v>0</v>
      </c>
      <c r="AZ177" s="16">
        <f t="shared" si="509"/>
        <v>1088484.5</v>
      </c>
      <c r="BA177" s="16">
        <f>BA179+BA180</f>
        <v>0</v>
      </c>
      <c r="BB177" s="16">
        <f t="shared" si="510"/>
        <v>1088484.5</v>
      </c>
      <c r="BC177" s="16">
        <f>BC179+BC180</f>
        <v>0</v>
      </c>
      <c r="BD177" s="16">
        <f t="shared" si="511"/>
        <v>1088484.5</v>
      </c>
      <c r="BE177" s="16">
        <f>BE179+BE180</f>
        <v>0</v>
      </c>
      <c r="BF177" s="16">
        <f t="shared" si="512"/>
        <v>1088484.5</v>
      </c>
      <c r="BG177" s="16">
        <f>BG179+BG180</f>
        <v>0</v>
      </c>
      <c r="BH177" s="16">
        <f t="shared" si="513"/>
        <v>1088484.5</v>
      </c>
      <c r="BI177" s="26">
        <f>BI179+BI180</f>
        <v>0</v>
      </c>
      <c r="BJ177" s="16">
        <f t="shared" si="514"/>
        <v>1088484.5</v>
      </c>
      <c r="BL177" s="13"/>
    </row>
    <row r="178" spans="1:64" x14ac:dyDescent="0.3">
      <c r="A178" s="58"/>
      <c r="B178" s="79" t="s">
        <v>5</v>
      </c>
      <c r="C178" s="41"/>
      <c r="D178" s="15"/>
      <c r="E178" s="44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24"/>
      <c r="V178" s="15"/>
      <c r="W178" s="15"/>
      <c r="X178" s="44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24"/>
      <c r="AQ178" s="15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26"/>
      <c r="BJ178" s="16"/>
      <c r="BL178" s="13"/>
    </row>
    <row r="179" spans="1:64" hidden="1" x14ac:dyDescent="0.3">
      <c r="A179" s="1"/>
      <c r="B179" s="21" t="s">
        <v>6</v>
      </c>
      <c r="C179" s="22"/>
      <c r="D179" s="15">
        <v>11580.600000000006</v>
      </c>
      <c r="E179" s="44"/>
      <c r="F179" s="15">
        <f t="shared" si="275"/>
        <v>11580.600000000006</v>
      </c>
      <c r="G179" s="15">
        <v>5305</v>
      </c>
      <c r="H179" s="15">
        <f t="shared" ref="H179:H181" si="516">F179+G179</f>
        <v>16885.600000000006</v>
      </c>
      <c r="I179" s="15"/>
      <c r="J179" s="15">
        <f t="shared" ref="J179:J181" si="517">H179+I179</f>
        <v>16885.600000000006</v>
      </c>
      <c r="K179" s="15"/>
      <c r="L179" s="15">
        <f t="shared" ref="L179:L181" si="518">J179+K179</f>
        <v>16885.600000000006</v>
      </c>
      <c r="M179" s="15"/>
      <c r="N179" s="15">
        <f t="shared" ref="N179:N181" si="519">L179+M179</f>
        <v>16885.600000000006</v>
      </c>
      <c r="O179" s="15"/>
      <c r="P179" s="15">
        <f t="shared" ref="P179:P181" si="520">N179+O179</f>
        <v>16885.600000000006</v>
      </c>
      <c r="Q179" s="15"/>
      <c r="R179" s="15">
        <f t="shared" ref="R179:R181" si="521">P179+Q179</f>
        <v>16885.600000000006</v>
      </c>
      <c r="S179" s="15"/>
      <c r="T179" s="15">
        <f t="shared" ref="T179:T181" si="522">R179+S179</f>
        <v>16885.600000000006</v>
      </c>
      <c r="U179" s="24"/>
      <c r="V179" s="15">
        <f t="shared" ref="V179:V181" si="523">T179+U179</f>
        <v>16885.600000000006</v>
      </c>
      <c r="W179" s="15">
        <v>279089.3</v>
      </c>
      <c r="X179" s="44"/>
      <c r="Y179" s="15">
        <f t="shared" si="276"/>
        <v>279089.3</v>
      </c>
      <c r="Z179" s="15"/>
      <c r="AA179" s="15">
        <f t="shared" ref="AA179:AA181" si="524">Y179+Z179</f>
        <v>279089.3</v>
      </c>
      <c r="AB179" s="15"/>
      <c r="AC179" s="15">
        <f>AA179+AB179</f>
        <v>279089.3</v>
      </c>
      <c r="AD179" s="15"/>
      <c r="AE179" s="15">
        <f>AC179+AD179</f>
        <v>279089.3</v>
      </c>
      <c r="AF179" s="15"/>
      <c r="AG179" s="15">
        <f>AE179+AF179</f>
        <v>279089.3</v>
      </c>
      <c r="AH179" s="15"/>
      <c r="AI179" s="15">
        <f>AG179+AH179</f>
        <v>279089.3</v>
      </c>
      <c r="AJ179" s="15"/>
      <c r="AK179" s="15">
        <f>AI179+AJ179</f>
        <v>279089.3</v>
      </c>
      <c r="AL179" s="15"/>
      <c r="AM179" s="15">
        <f>AK179+AL179</f>
        <v>279089.3</v>
      </c>
      <c r="AN179" s="15"/>
      <c r="AO179" s="15">
        <f>AM179+AN179</f>
        <v>279089.3</v>
      </c>
      <c r="AP179" s="24"/>
      <c r="AQ179" s="15">
        <f>AO179+AP179</f>
        <v>279089.3</v>
      </c>
      <c r="AR179" s="16">
        <v>338484.5</v>
      </c>
      <c r="AS179" s="16"/>
      <c r="AT179" s="16">
        <f t="shared" si="277"/>
        <v>338484.5</v>
      </c>
      <c r="AU179" s="16"/>
      <c r="AV179" s="16">
        <f t="shared" ref="AV179:AV181" si="525">AT179+AU179</f>
        <v>338484.5</v>
      </c>
      <c r="AW179" s="16"/>
      <c r="AX179" s="16">
        <f t="shared" ref="AX179:AX181" si="526">AV179+AW179</f>
        <v>338484.5</v>
      </c>
      <c r="AY179" s="16"/>
      <c r="AZ179" s="16">
        <f t="shared" ref="AZ179:AZ181" si="527">AX179+AY179</f>
        <v>338484.5</v>
      </c>
      <c r="BA179" s="16"/>
      <c r="BB179" s="16">
        <f t="shared" ref="BB179:BB181" si="528">AZ179+BA179</f>
        <v>338484.5</v>
      </c>
      <c r="BC179" s="16"/>
      <c r="BD179" s="16">
        <f t="shared" ref="BD179:BD181" si="529">BB179+BC179</f>
        <v>338484.5</v>
      </c>
      <c r="BE179" s="16"/>
      <c r="BF179" s="16">
        <f t="shared" ref="BF179:BF181" si="530">BD179+BE179</f>
        <v>338484.5</v>
      </c>
      <c r="BG179" s="26"/>
      <c r="BH179" s="16">
        <f t="shared" ref="BH179:BH181" si="531">BF179+BG179</f>
        <v>338484.5</v>
      </c>
      <c r="BI179" s="26"/>
      <c r="BJ179" s="16">
        <f t="shared" ref="BJ179:BJ181" si="532">BH179+BI179</f>
        <v>338484.5</v>
      </c>
      <c r="BK179" s="3" t="s">
        <v>227</v>
      </c>
      <c r="BL179" s="13">
        <v>0</v>
      </c>
    </row>
    <row r="180" spans="1:64" x14ac:dyDescent="0.3">
      <c r="A180" s="58"/>
      <c r="B180" s="79" t="s">
        <v>20</v>
      </c>
      <c r="C180" s="41"/>
      <c r="D180" s="15">
        <v>50424.3</v>
      </c>
      <c r="E180" s="44"/>
      <c r="F180" s="15">
        <f t="shared" si="275"/>
        <v>50424.3</v>
      </c>
      <c r="G180" s="15"/>
      <c r="H180" s="15">
        <f t="shared" si="516"/>
        <v>50424.3</v>
      </c>
      <c r="I180" s="15"/>
      <c r="J180" s="15">
        <f t="shared" si="517"/>
        <v>50424.3</v>
      </c>
      <c r="K180" s="15"/>
      <c r="L180" s="15">
        <f t="shared" si="518"/>
        <v>50424.3</v>
      </c>
      <c r="M180" s="15"/>
      <c r="N180" s="15">
        <f t="shared" si="519"/>
        <v>50424.3</v>
      </c>
      <c r="O180" s="15"/>
      <c r="P180" s="15">
        <f t="shared" si="520"/>
        <v>50424.3</v>
      </c>
      <c r="Q180" s="15"/>
      <c r="R180" s="15">
        <f t="shared" si="521"/>
        <v>50424.3</v>
      </c>
      <c r="S180" s="15"/>
      <c r="T180" s="15">
        <f t="shared" si="522"/>
        <v>50424.3</v>
      </c>
      <c r="U180" s="24"/>
      <c r="V180" s="15">
        <f t="shared" si="523"/>
        <v>50424.3</v>
      </c>
      <c r="W180" s="15">
        <v>0</v>
      </c>
      <c r="X180" s="44"/>
      <c r="Y180" s="15">
        <f t="shared" si="276"/>
        <v>0</v>
      </c>
      <c r="Z180" s="15"/>
      <c r="AA180" s="15">
        <f t="shared" si="524"/>
        <v>0</v>
      </c>
      <c r="AB180" s="15"/>
      <c r="AC180" s="15">
        <f>AA180+AB180</f>
        <v>0</v>
      </c>
      <c r="AD180" s="15"/>
      <c r="AE180" s="15">
        <f>AC180+AD180</f>
        <v>0</v>
      </c>
      <c r="AF180" s="15"/>
      <c r="AG180" s="15">
        <f>AE180+AF180</f>
        <v>0</v>
      </c>
      <c r="AH180" s="15"/>
      <c r="AI180" s="15">
        <f>AG180+AH180</f>
        <v>0</v>
      </c>
      <c r="AJ180" s="15"/>
      <c r="AK180" s="15">
        <f>AI180+AJ180</f>
        <v>0</v>
      </c>
      <c r="AL180" s="15"/>
      <c r="AM180" s="15">
        <f>AK180+AL180</f>
        <v>0</v>
      </c>
      <c r="AN180" s="15"/>
      <c r="AO180" s="15">
        <f>AM180+AN180</f>
        <v>0</v>
      </c>
      <c r="AP180" s="24"/>
      <c r="AQ180" s="15">
        <f>AO180+AP180</f>
        <v>0</v>
      </c>
      <c r="AR180" s="16">
        <v>750000</v>
      </c>
      <c r="AS180" s="16"/>
      <c r="AT180" s="16">
        <f t="shared" si="277"/>
        <v>750000</v>
      </c>
      <c r="AU180" s="16"/>
      <c r="AV180" s="16">
        <f t="shared" si="525"/>
        <v>750000</v>
      </c>
      <c r="AW180" s="16"/>
      <c r="AX180" s="16">
        <f t="shared" si="526"/>
        <v>750000</v>
      </c>
      <c r="AY180" s="16"/>
      <c r="AZ180" s="16">
        <f t="shared" si="527"/>
        <v>750000</v>
      </c>
      <c r="BA180" s="16"/>
      <c r="BB180" s="16">
        <f t="shared" si="528"/>
        <v>750000</v>
      </c>
      <c r="BC180" s="16"/>
      <c r="BD180" s="16">
        <f t="shared" si="529"/>
        <v>750000</v>
      </c>
      <c r="BE180" s="16"/>
      <c r="BF180" s="16">
        <f t="shared" si="530"/>
        <v>750000</v>
      </c>
      <c r="BG180" s="16"/>
      <c r="BH180" s="16">
        <f t="shared" si="531"/>
        <v>750000</v>
      </c>
      <c r="BI180" s="26"/>
      <c r="BJ180" s="16">
        <f t="shared" si="532"/>
        <v>750000</v>
      </c>
      <c r="BK180" s="9" t="s">
        <v>231</v>
      </c>
      <c r="BL180" s="13"/>
    </row>
    <row r="181" spans="1:64" ht="56.25" x14ac:dyDescent="0.3">
      <c r="A181" s="58" t="s">
        <v>196</v>
      </c>
      <c r="B181" s="79" t="s">
        <v>209</v>
      </c>
      <c r="C181" s="6" t="s">
        <v>351</v>
      </c>
      <c r="D181" s="15">
        <f>D183+D184</f>
        <v>0</v>
      </c>
      <c r="E181" s="44">
        <f>E183+E184</f>
        <v>0</v>
      </c>
      <c r="F181" s="15">
        <f t="shared" si="275"/>
        <v>0</v>
      </c>
      <c r="G181" s="15">
        <f>G183+G184</f>
        <v>0</v>
      </c>
      <c r="H181" s="15">
        <f t="shared" si="516"/>
        <v>0</v>
      </c>
      <c r="I181" s="15">
        <f>I183+I184</f>
        <v>0</v>
      </c>
      <c r="J181" s="15">
        <f t="shared" si="517"/>
        <v>0</v>
      </c>
      <c r="K181" s="15">
        <f>K183+K184</f>
        <v>0</v>
      </c>
      <c r="L181" s="15">
        <f t="shared" si="518"/>
        <v>0</v>
      </c>
      <c r="M181" s="15">
        <f>M183+M184</f>
        <v>0</v>
      </c>
      <c r="N181" s="15">
        <f t="shared" si="519"/>
        <v>0</v>
      </c>
      <c r="O181" s="15">
        <f>O183+O184</f>
        <v>0</v>
      </c>
      <c r="P181" s="15">
        <f t="shared" si="520"/>
        <v>0</v>
      </c>
      <c r="Q181" s="15">
        <f>Q183+Q184</f>
        <v>0</v>
      </c>
      <c r="R181" s="15">
        <f t="shared" si="521"/>
        <v>0</v>
      </c>
      <c r="S181" s="15">
        <f>S183+S184</f>
        <v>0</v>
      </c>
      <c r="T181" s="15">
        <f t="shared" si="522"/>
        <v>0</v>
      </c>
      <c r="U181" s="24">
        <f>U183+U184</f>
        <v>0</v>
      </c>
      <c r="V181" s="15">
        <f t="shared" si="523"/>
        <v>0</v>
      </c>
      <c r="W181" s="15">
        <f t="shared" ref="W181:AR181" si="533">W183+W184</f>
        <v>41507.199999999997</v>
      </c>
      <c r="X181" s="44">
        <f>X183+X184</f>
        <v>0</v>
      </c>
      <c r="Y181" s="15">
        <f t="shared" si="276"/>
        <v>41507.199999999997</v>
      </c>
      <c r="Z181" s="15">
        <f>Z183+Z184</f>
        <v>0</v>
      </c>
      <c r="AA181" s="15">
        <f t="shared" si="524"/>
        <v>41507.199999999997</v>
      </c>
      <c r="AB181" s="15">
        <f>AB183+AB184</f>
        <v>0</v>
      </c>
      <c r="AC181" s="15">
        <f>AA181+AB181</f>
        <v>41507.199999999997</v>
      </c>
      <c r="AD181" s="15">
        <f>AD183+AD184</f>
        <v>0</v>
      </c>
      <c r="AE181" s="15">
        <f>AC181+AD181</f>
        <v>41507.199999999997</v>
      </c>
      <c r="AF181" s="15">
        <f>AF183+AF184</f>
        <v>0</v>
      </c>
      <c r="AG181" s="15">
        <f>AE181+AF181</f>
        <v>41507.199999999997</v>
      </c>
      <c r="AH181" s="15">
        <f>AH183+AH184</f>
        <v>0</v>
      </c>
      <c r="AI181" s="15">
        <f>AG181+AH181</f>
        <v>41507.199999999997</v>
      </c>
      <c r="AJ181" s="15">
        <f>AJ183+AJ184</f>
        <v>0</v>
      </c>
      <c r="AK181" s="15">
        <f>AI181+AJ181</f>
        <v>41507.199999999997</v>
      </c>
      <c r="AL181" s="15">
        <f>AL183+AL184</f>
        <v>0</v>
      </c>
      <c r="AM181" s="15">
        <f>AK181+AL181</f>
        <v>41507.199999999997</v>
      </c>
      <c r="AN181" s="15">
        <f>AN183+AN184</f>
        <v>0</v>
      </c>
      <c r="AO181" s="15">
        <f>AM181+AN181</f>
        <v>41507.199999999997</v>
      </c>
      <c r="AP181" s="24">
        <f>AP183+AP184</f>
        <v>0</v>
      </c>
      <c r="AQ181" s="15">
        <f>AO181+AP181</f>
        <v>41507.199999999997</v>
      </c>
      <c r="AR181" s="15">
        <f t="shared" si="533"/>
        <v>0</v>
      </c>
      <c r="AS181" s="16">
        <f>AS183+AS184</f>
        <v>0</v>
      </c>
      <c r="AT181" s="16">
        <f t="shared" si="277"/>
        <v>0</v>
      </c>
      <c r="AU181" s="16">
        <f>AU183+AU184</f>
        <v>0</v>
      </c>
      <c r="AV181" s="16">
        <f t="shared" si="525"/>
        <v>0</v>
      </c>
      <c r="AW181" s="16">
        <f>AW183+AW184</f>
        <v>0</v>
      </c>
      <c r="AX181" s="16">
        <f t="shared" si="526"/>
        <v>0</v>
      </c>
      <c r="AY181" s="16">
        <f>AY183+AY184</f>
        <v>0</v>
      </c>
      <c r="AZ181" s="16">
        <f t="shared" si="527"/>
        <v>0</v>
      </c>
      <c r="BA181" s="16">
        <f>BA183+BA184</f>
        <v>0</v>
      </c>
      <c r="BB181" s="16">
        <f t="shared" si="528"/>
        <v>0</v>
      </c>
      <c r="BC181" s="16">
        <f>BC183+BC184</f>
        <v>0</v>
      </c>
      <c r="BD181" s="16">
        <f t="shared" si="529"/>
        <v>0</v>
      </c>
      <c r="BE181" s="16">
        <f>BE183+BE184</f>
        <v>0</v>
      </c>
      <c r="BF181" s="16">
        <f t="shared" si="530"/>
        <v>0</v>
      </c>
      <c r="BG181" s="16">
        <f>BG183+BG184</f>
        <v>0</v>
      </c>
      <c r="BH181" s="16">
        <f t="shared" si="531"/>
        <v>0</v>
      </c>
      <c r="BI181" s="26">
        <f>BI183+BI184</f>
        <v>0</v>
      </c>
      <c r="BJ181" s="16">
        <f t="shared" si="532"/>
        <v>0</v>
      </c>
      <c r="BL181" s="13"/>
    </row>
    <row r="182" spans="1:64" x14ac:dyDescent="0.3">
      <c r="A182" s="58"/>
      <c r="B182" s="79" t="s">
        <v>5</v>
      </c>
      <c r="C182" s="41"/>
      <c r="D182" s="15"/>
      <c r="E182" s="44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24"/>
      <c r="V182" s="15"/>
      <c r="W182" s="15"/>
      <c r="X182" s="44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24"/>
      <c r="AQ182" s="15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26"/>
      <c r="BJ182" s="16"/>
      <c r="BL182" s="13"/>
    </row>
    <row r="183" spans="1:64" hidden="1" x14ac:dyDescent="0.3">
      <c r="A183" s="1"/>
      <c r="B183" s="21" t="s">
        <v>6</v>
      </c>
      <c r="C183" s="22"/>
      <c r="D183" s="15">
        <v>0</v>
      </c>
      <c r="E183" s="44">
        <v>0</v>
      </c>
      <c r="F183" s="15">
        <f t="shared" si="275"/>
        <v>0</v>
      </c>
      <c r="G183" s="15">
        <v>0</v>
      </c>
      <c r="H183" s="15">
        <f t="shared" ref="H183:H185" si="534">F183+G183</f>
        <v>0</v>
      </c>
      <c r="I183" s="15">
        <v>0</v>
      </c>
      <c r="J183" s="15">
        <f t="shared" ref="J183:J185" si="535">H183+I183</f>
        <v>0</v>
      </c>
      <c r="K183" s="15">
        <v>0</v>
      </c>
      <c r="L183" s="15">
        <f t="shared" ref="L183:L185" si="536">J183+K183</f>
        <v>0</v>
      </c>
      <c r="M183" s="15">
        <v>0</v>
      </c>
      <c r="N183" s="15">
        <f t="shared" ref="N183:N185" si="537">L183+M183</f>
        <v>0</v>
      </c>
      <c r="O183" s="15">
        <v>0</v>
      </c>
      <c r="P183" s="15">
        <f t="shared" ref="P183:P185" si="538">N183+O183</f>
        <v>0</v>
      </c>
      <c r="Q183" s="15">
        <v>0</v>
      </c>
      <c r="R183" s="15">
        <f t="shared" ref="R183:R185" si="539">P183+Q183</f>
        <v>0</v>
      </c>
      <c r="S183" s="15">
        <v>0</v>
      </c>
      <c r="T183" s="15">
        <f t="shared" ref="T183:T185" si="540">R183+S183</f>
        <v>0</v>
      </c>
      <c r="U183" s="24">
        <v>0</v>
      </c>
      <c r="V183" s="15">
        <f t="shared" ref="V183:V185" si="541">T183+U183</f>
        <v>0</v>
      </c>
      <c r="W183" s="15">
        <v>10376.9</v>
      </c>
      <c r="X183" s="44">
        <v>0</v>
      </c>
      <c r="Y183" s="15">
        <f t="shared" si="276"/>
        <v>10376.9</v>
      </c>
      <c r="Z183" s="15">
        <v>0</v>
      </c>
      <c r="AA183" s="15">
        <f t="shared" ref="AA183:AA185" si="542">Y183+Z183</f>
        <v>10376.9</v>
      </c>
      <c r="AB183" s="15">
        <v>0</v>
      </c>
      <c r="AC183" s="15">
        <f>AA183+AB183</f>
        <v>10376.9</v>
      </c>
      <c r="AD183" s="15">
        <v>0</v>
      </c>
      <c r="AE183" s="15">
        <f>AC183+AD183</f>
        <v>10376.9</v>
      </c>
      <c r="AF183" s="15">
        <v>0</v>
      </c>
      <c r="AG183" s="15">
        <f>AE183+AF183</f>
        <v>10376.9</v>
      </c>
      <c r="AH183" s="15">
        <v>0</v>
      </c>
      <c r="AI183" s="15">
        <f>AG183+AH183</f>
        <v>10376.9</v>
      </c>
      <c r="AJ183" s="15">
        <v>0</v>
      </c>
      <c r="AK183" s="15">
        <f>AI183+AJ183</f>
        <v>10376.9</v>
      </c>
      <c r="AL183" s="15">
        <v>0</v>
      </c>
      <c r="AM183" s="15">
        <f>AK183+AL183</f>
        <v>10376.9</v>
      </c>
      <c r="AN183" s="15">
        <v>0</v>
      </c>
      <c r="AO183" s="15">
        <f>AM183+AN183</f>
        <v>10376.9</v>
      </c>
      <c r="AP183" s="24">
        <v>0</v>
      </c>
      <c r="AQ183" s="15">
        <f>AO183+AP183</f>
        <v>10376.9</v>
      </c>
      <c r="AR183" s="16">
        <v>0</v>
      </c>
      <c r="AS183" s="16">
        <v>0</v>
      </c>
      <c r="AT183" s="16">
        <f t="shared" si="277"/>
        <v>0</v>
      </c>
      <c r="AU183" s="16">
        <v>0</v>
      </c>
      <c r="AV183" s="16">
        <f t="shared" ref="AV183:AV185" si="543">AT183+AU183</f>
        <v>0</v>
      </c>
      <c r="AW183" s="16">
        <v>0</v>
      </c>
      <c r="AX183" s="16">
        <f t="shared" ref="AX183:AX185" si="544">AV183+AW183</f>
        <v>0</v>
      </c>
      <c r="AY183" s="16">
        <v>0</v>
      </c>
      <c r="AZ183" s="16">
        <f t="shared" ref="AZ183:AZ185" si="545">AX183+AY183</f>
        <v>0</v>
      </c>
      <c r="BA183" s="16">
        <v>0</v>
      </c>
      <c r="BB183" s="16">
        <f t="shared" ref="BB183:BB185" si="546">AZ183+BA183</f>
        <v>0</v>
      </c>
      <c r="BC183" s="16">
        <v>0</v>
      </c>
      <c r="BD183" s="16">
        <f t="shared" ref="BD183:BD185" si="547">BB183+BC183</f>
        <v>0</v>
      </c>
      <c r="BE183" s="16">
        <v>0</v>
      </c>
      <c r="BF183" s="16">
        <f t="shared" ref="BF183:BF185" si="548">BD183+BE183</f>
        <v>0</v>
      </c>
      <c r="BG183" s="26">
        <v>0</v>
      </c>
      <c r="BH183" s="16">
        <f t="shared" ref="BH183:BH185" si="549">BF183+BG183</f>
        <v>0</v>
      </c>
      <c r="BI183" s="26">
        <v>0</v>
      </c>
      <c r="BJ183" s="16">
        <f t="shared" ref="BJ183:BJ185" si="550">BH183+BI183</f>
        <v>0</v>
      </c>
      <c r="BK183" s="9" t="s">
        <v>234</v>
      </c>
      <c r="BL183" s="13">
        <v>0</v>
      </c>
    </row>
    <row r="184" spans="1:64" x14ac:dyDescent="0.3">
      <c r="A184" s="58"/>
      <c r="B184" s="79" t="s">
        <v>20</v>
      </c>
      <c r="C184" s="41"/>
      <c r="D184" s="15">
        <v>0</v>
      </c>
      <c r="E184" s="44">
        <v>0</v>
      </c>
      <c r="F184" s="15">
        <f t="shared" si="275"/>
        <v>0</v>
      </c>
      <c r="G184" s="15">
        <v>0</v>
      </c>
      <c r="H184" s="15">
        <f t="shared" si="534"/>
        <v>0</v>
      </c>
      <c r="I184" s="15">
        <v>0</v>
      </c>
      <c r="J184" s="15">
        <f t="shared" si="535"/>
        <v>0</v>
      </c>
      <c r="K184" s="15">
        <v>0</v>
      </c>
      <c r="L184" s="15">
        <f t="shared" si="536"/>
        <v>0</v>
      </c>
      <c r="M184" s="15">
        <v>0</v>
      </c>
      <c r="N184" s="15">
        <f t="shared" si="537"/>
        <v>0</v>
      </c>
      <c r="O184" s="15">
        <v>0</v>
      </c>
      <c r="P184" s="15">
        <f t="shared" si="538"/>
        <v>0</v>
      </c>
      <c r="Q184" s="15">
        <v>0</v>
      </c>
      <c r="R184" s="15">
        <f t="shared" si="539"/>
        <v>0</v>
      </c>
      <c r="S184" s="15">
        <v>0</v>
      </c>
      <c r="T184" s="15">
        <f t="shared" si="540"/>
        <v>0</v>
      </c>
      <c r="U184" s="24">
        <v>0</v>
      </c>
      <c r="V184" s="15">
        <f t="shared" si="541"/>
        <v>0</v>
      </c>
      <c r="W184" s="15">
        <v>31130.3</v>
      </c>
      <c r="X184" s="44">
        <v>0</v>
      </c>
      <c r="Y184" s="15">
        <f t="shared" si="276"/>
        <v>31130.3</v>
      </c>
      <c r="Z184" s="15">
        <v>0</v>
      </c>
      <c r="AA184" s="15">
        <f t="shared" si="542"/>
        <v>31130.3</v>
      </c>
      <c r="AB184" s="15">
        <v>0</v>
      </c>
      <c r="AC184" s="15">
        <f>AA184+AB184</f>
        <v>31130.3</v>
      </c>
      <c r="AD184" s="15">
        <v>0</v>
      </c>
      <c r="AE184" s="15">
        <f>AC184+AD184</f>
        <v>31130.3</v>
      </c>
      <c r="AF184" s="15">
        <v>0</v>
      </c>
      <c r="AG184" s="15">
        <f>AE184+AF184</f>
        <v>31130.3</v>
      </c>
      <c r="AH184" s="15">
        <v>0</v>
      </c>
      <c r="AI184" s="15">
        <f>AG184+AH184</f>
        <v>31130.3</v>
      </c>
      <c r="AJ184" s="15">
        <v>0</v>
      </c>
      <c r="AK184" s="15">
        <f>AI184+AJ184</f>
        <v>31130.3</v>
      </c>
      <c r="AL184" s="15">
        <v>0</v>
      </c>
      <c r="AM184" s="15">
        <f>AK184+AL184</f>
        <v>31130.3</v>
      </c>
      <c r="AN184" s="15">
        <v>0</v>
      </c>
      <c r="AO184" s="15">
        <f>AM184+AN184</f>
        <v>31130.3</v>
      </c>
      <c r="AP184" s="24">
        <v>0</v>
      </c>
      <c r="AQ184" s="15">
        <f>AO184+AP184</f>
        <v>31130.3</v>
      </c>
      <c r="AR184" s="16">
        <v>0</v>
      </c>
      <c r="AS184" s="16">
        <v>0</v>
      </c>
      <c r="AT184" s="16">
        <f t="shared" si="277"/>
        <v>0</v>
      </c>
      <c r="AU184" s="16">
        <v>0</v>
      </c>
      <c r="AV184" s="16">
        <f t="shared" si="543"/>
        <v>0</v>
      </c>
      <c r="AW184" s="16">
        <v>0</v>
      </c>
      <c r="AX184" s="16">
        <f t="shared" si="544"/>
        <v>0</v>
      </c>
      <c r="AY184" s="16">
        <v>0</v>
      </c>
      <c r="AZ184" s="16">
        <f t="shared" si="545"/>
        <v>0</v>
      </c>
      <c r="BA184" s="16">
        <v>0</v>
      </c>
      <c r="BB184" s="16">
        <f t="shared" si="546"/>
        <v>0</v>
      </c>
      <c r="BC184" s="16">
        <v>0</v>
      </c>
      <c r="BD184" s="16">
        <f t="shared" si="547"/>
        <v>0</v>
      </c>
      <c r="BE184" s="16">
        <v>0</v>
      </c>
      <c r="BF184" s="16">
        <f t="shared" si="548"/>
        <v>0</v>
      </c>
      <c r="BG184" s="16">
        <v>0</v>
      </c>
      <c r="BH184" s="16">
        <f t="shared" si="549"/>
        <v>0</v>
      </c>
      <c r="BI184" s="26">
        <v>0</v>
      </c>
      <c r="BJ184" s="16">
        <f t="shared" si="550"/>
        <v>0</v>
      </c>
      <c r="BK184" s="9" t="s">
        <v>231</v>
      </c>
      <c r="BL184" s="13"/>
    </row>
    <row r="185" spans="1:64" ht="75" x14ac:dyDescent="0.3">
      <c r="A185" s="58" t="s">
        <v>197</v>
      </c>
      <c r="B185" s="79" t="s">
        <v>37</v>
      </c>
      <c r="C185" s="6" t="s">
        <v>351</v>
      </c>
      <c r="D185" s="15">
        <f>D187+D188</f>
        <v>0</v>
      </c>
      <c r="E185" s="44">
        <f>E187+E188</f>
        <v>0</v>
      </c>
      <c r="F185" s="15">
        <f t="shared" si="275"/>
        <v>0</v>
      </c>
      <c r="G185" s="15">
        <f>G187+G188</f>
        <v>0</v>
      </c>
      <c r="H185" s="15">
        <f t="shared" si="534"/>
        <v>0</v>
      </c>
      <c r="I185" s="15">
        <f>I187+I188</f>
        <v>0</v>
      </c>
      <c r="J185" s="15">
        <f t="shared" si="535"/>
        <v>0</v>
      </c>
      <c r="K185" s="15">
        <f>K187+K188</f>
        <v>0</v>
      </c>
      <c r="L185" s="15">
        <f t="shared" si="536"/>
        <v>0</v>
      </c>
      <c r="M185" s="15">
        <f>M187+M188</f>
        <v>0</v>
      </c>
      <c r="N185" s="15">
        <f t="shared" si="537"/>
        <v>0</v>
      </c>
      <c r="O185" s="15">
        <f>O187+O188</f>
        <v>0</v>
      </c>
      <c r="P185" s="15">
        <f t="shared" si="538"/>
        <v>0</v>
      </c>
      <c r="Q185" s="15">
        <f>Q187+Q188</f>
        <v>0</v>
      </c>
      <c r="R185" s="15">
        <f t="shared" si="539"/>
        <v>0</v>
      </c>
      <c r="S185" s="15">
        <f>S187+S188</f>
        <v>0</v>
      </c>
      <c r="T185" s="15">
        <f t="shared" si="540"/>
        <v>0</v>
      </c>
      <c r="U185" s="24">
        <f>U187+U188</f>
        <v>0</v>
      </c>
      <c r="V185" s="15">
        <f t="shared" si="541"/>
        <v>0</v>
      </c>
      <c r="W185" s="15">
        <f t="shared" ref="W185:AR185" si="551">W187+W188</f>
        <v>46155</v>
      </c>
      <c r="X185" s="44">
        <f>X187+X188</f>
        <v>0</v>
      </c>
      <c r="Y185" s="15">
        <f t="shared" si="276"/>
        <v>46155</v>
      </c>
      <c r="Z185" s="15">
        <f>Z187+Z188</f>
        <v>0</v>
      </c>
      <c r="AA185" s="15">
        <f t="shared" si="542"/>
        <v>46155</v>
      </c>
      <c r="AB185" s="15">
        <f>AB187+AB188</f>
        <v>0</v>
      </c>
      <c r="AC185" s="15">
        <f>AA185+AB185</f>
        <v>46155</v>
      </c>
      <c r="AD185" s="15">
        <f>AD187+AD188</f>
        <v>0</v>
      </c>
      <c r="AE185" s="15">
        <f>AC185+AD185</f>
        <v>46155</v>
      </c>
      <c r="AF185" s="15">
        <f>AF187+AF188</f>
        <v>0</v>
      </c>
      <c r="AG185" s="15">
        <f>AE185+AF185</f>
        <v>46155</v>
      </c>
      <c r="AH185" s="15">
        <f>AH187+AH188</f>
        <v>0</v>
      </c>
      <c r="AI185" s="15">
        <f>AG185+AH185</f>
        <v>46155</v>
      </c>
      <c r="AJ185" s="15">
        <f>AJ187+AJ188</f>
        <v>0</v>
      </c>
      <c r="AK185" s="15">
        <f>AI185+AJ185</f>
        <v>46155</v>
      </c>
      <c r="AL185" s="15">
        <f>AL187+AL188</f>
        <v>0</v>
      </c>
      <c r="AM185" s="15">
        <f>AK185+AL185</f>
        <v>46155</v>
      </c>
      <c r="AN185" s="15">
        <f>AN187+AN188</f>
        <v>0</v>
      </c>
      <c r="AO185" s="15">
        <f>AM185+AN185</f>
        <v>46155</v>
      </c>
      <c r="AP185" s="24">
        <f>AP187+AP188</f>
        <v>0</v>
      </c>
      <c r="AQ185" s="15">
        <f>AO185+AP185</f>
        <v>46155</v>
      </c>
      <c r="AR185" s="15">
        <f t="shared" si="551"/>
        <v>0</v>
      </c>
      <c r="AS185" s="16">
        <f>AS187+AS188</f>
        <v>0</v>
      </c>
      <c r="AT185" s="16">
        <f t="shared" si="277"/>
        <v>0</v>
      </c>
      <c r="AU185" s="16">
        <f>AU187+AU188</f>
        <v>0</v>
      </c>
      <c r="AV185" s="16">
        <f t="shared" si="543"/>
        <v>0</v>
      </c>
      <c r="AW185" s="16">
        <f>AW187+AW188</f>
        <v>0</v>
      </c>
      <c r="AX185" s="16">
        <f t="shared" si="544"/>
        <v>0</v>
      </c>
      <c r="AY185" s="16">
        <f>AY187+AY188</f>
        <v>0</v>
      </c>
      <c r="AZ185" s="16">
        <f t="shared" si="545"/>
        <v>0</v>
      </c>
      <c r="BA185" s="16">
        <f>BA187+BA188</f>
        <v>0</v>
      </c>
      <c r="BB185" s="16">
        <f t="shared" si="546"/>
        <v>0</v>
      </c>
      <c r="BC185" s="16">
        <f>BC187+BC188</f>
        <v>0</v>
      </c>
      <c r="BD185" s="16">
        <f t="shared" si="547"/>
        <v>0</v>
      </c>
      <c r="BE185" s="16">
        <f>BE187+BE188</f>
        <v>0</v>
      </c>
      <c r="BF185" s="16">
        <f t="shared" si="548"/>
        <v>0</v>
      </c>
      <c r="BG185" s="16">
        <f>BG187+BG188</f>
        <v>0</v>
      </c>
      <c r="BH185" s="16">
        <f t="shared" si="549"/>
        <v>0</v>
      </c>
      <c r="BI185" s="26">
        <f>BI187+BI188</f>
        <v>0</v>
      </c>
      <c r="BJ185" s="16">
        <f t="shared" si="550"/>
        <v>0</v>
      </c>
      <c r="BL185" s="13"/>
    </row>
    <row r="186" spans="1:64" x14ac:dyDescent="0.3">
      <c r="A186" s="58"/>
      <c r="B186" s="79" t="s">
        <v>5</v>
      </c>
      <c r="C186" s="82"/>
      <c r="D186" s="15"/>
      <c r="E186" s="44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24"/>
      <c r="V186" s="15"/>
      <c r="W186" s="15"/>
      <c r="X186" s="44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24"/>
      <c r="AQ186" s="15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26"/>
      <c r="BJ186" s="16"/>
      <c r="BL186" s="13"/>
    </row>
    <row r="187" spans="1:64" hidden="1" x14ac:dyDescent="0.3">
      <c r="A187" s="1"/>
      <c r="B187" s="21" t="s">
        <v>6</v>
      </c>
      <c r="C187" s="2"/>
      <c r="D187" s="18">
        <v>0</v>
      </c>
      <c r="E187" s="45">
        <v>0</v>
      </c>
      <c r="F187" s="15">
        <f t="shared" ref="F187:F263" si="552">D187+E187</f>
        <v>0</v>
      </c>
      <c r="G187" s="18">
        <v>0</v>
      </c>
      <c r="H187" s="15">
        <f t="shared" ref="H187:H189" si="553">F187+G187</f>
        <v>0</v>
      </c>
      <c r="I187" s="18">
        <v>0</v>
      </c>
      <c r="J187" s="15">
        <f t="shared" ref="J187:J189" si="554">H187+I187</f>
        <v>0</v>
      </c>
      <c r="K187" s="18">
        <v>0</v>
      </c>
      <c r="L187" s="15">
        <f t="shared" ref="L187:L189" si="555">J187+K187</f>
        <v>0</v>
      </c>
      <c r="M187" s="18">
        <v>0</v>
      </c>
      <c r="N187" s="15">
        <f t="shared" ref="N187:N189" si="556">L187+M187</f>
        <v>0</v>
      </c>
      <c r="O187" s="18">
        <v>0</v>
      </c>
      <c r="P187" s="15">
        <f t="shared" ref="P187:P189" si="557">N187+O187</f>
        <v>0</v>
      </c>
      <c r="Q187" s="18">
        <v>0</v>
      </c>
      <c r="R187" s="15">
        <f t="shared" ref="R187:R189" si="558">P187+Q187</f>
        <v>0</v>
      </c>
      <c r="S187" s="18">
        <v>0</v>
      </c>
      <c r="T187" s="15">
        <f t="shared" ref="T187:T189" si="559">R187+S187</f>
        <v>0</v>
      </c>
      <c r="U187" s="25">
        <v>0</v>
      </c>
      <c r="V187" s="15">
        <f t="shared" ref="V187:V189" si="560">T187+U187</f>
        <v>0</v>
      </c>
      <c r="W187" s="18">
        <v>11538.9</v>
      </c>
      <c r="X187" s="45">
        <v>0</v>
      </c>
      <c r="Y187" s="15">
        <f t="shared" ref="Y187:Y263" si="561">W187+X187</f>
        <v>11538.9</v>
      </c>
      <c r="Z187" s="18">
        <v>0</v>
      </c>
      <c r="AA187" s="15">
        <f t="shared" ref="AA187:AA189" si="562">Y187+Z187</f>
        <v>11538.9</v>
      </c>
      <c r="AB187" s="18">
        <v>0</v>
      </c>
      <c r="AC187" s="15">
        <f>AA187+AB187</f>
        <v>11538.9</v>
      </c>
      <c r="AD187" s="18">
        <v>0</v>
      </c>
      <c r="AE187" s="15">
        <f>AC187+AD187</f>
        <v>11538.9</v>
      </c>
      <c r="AF187" s="18">
        <v>0</v>
      </c>
      <c r="AG187" s="15">
        <f>AE187+AF187</f>
        <v>11538.9</v>
      </c>
      <c r="AH187" s="18">
        <v>0</v>
      </c>
      <c r="AI187" s="15">
        <f>AG187+AH187</f>
        <v>11538.9</v>
      </c>
      <c r="AJ187" s="18">
        <v>0</v>
      </c>
      <c r="AK187" s="15">
        <f>AI187+AJ187</f>
        <v>11538.9</v>
      </c>
      <c r="AL187" s="18">
        <v>0</v>
      </c>
      <c r="AM187" s="15">
        <f>AK187+AL187</f>
        <v>11538.9</v>
      </c>
      <c r="AN187" s="18">
        <v>0</v>
      </c>
      <c r="AO187" s="15">
        <f>AM187+AN187</f>
        <v>11538.9</v>
      </c>
      <c r="AP187" s="25">
        <v>0</v>
      </c>
      <c r="AQ187" s="15">
        <f>AO187+AP187</f>
        <v>11538.9</v>
      </c>
      <c r="AR187" s="17">
        <v>0</v>
      </c>
      <c r="AS187" s="17">
        <v>0</v>
      </c>
      <c r="AT187" s="16">
        <f t="shared" ref="AT187:AT263" si="563">AR187+AS187</f>
        <v>0</v>
      </c>
      <c r="AU187" s="17">
        <v>0</v>
      </c>
      <c r="AV187" s="16">
        <f t="shared" ref="AV187:AV189" si="564">AT187+AU187</f>
        <v>0</v>
      </c>
      <c r="AW187" s="17">
        <v>0</v>
      </c>
      <c r="AX187" s="16">
        <f t="shared" ref="AX187:AX189" si="565">AV187+AW187</f>
        <v>0</v>
      </c>
      <c r="AY187" s="17">
        <v>0</v>
      </c>
      <c r="AZ187" s="16">
        <f t="shared" ref="AZ187:AZ189" si="566">AX187+AY187</f>
        <v>0</v>
      </c>
      <c r="BA187" s="17">
        <v>0</v>
      </c>
      <c r="BB187" s="16">
        <f t="shared" ref="BB187:BB189" si="567">AZ187+BA187</f>
        <v>0</v>
      </c>
      <c r="BC187" s="17">
        <v>0</v>
      </c>
      <c r="BD187" s="16">
        <f t="shared" ref="BD187:BD189" si="568">BB187+BC187</f>
        <v>0</v>
      </c>
      <c r="BE187" s="17">
        <v>0</v>
      </c>
      <c r="BF187" s="16">
        <f t="shared" ref="BF187:BF189" si="569">BD187+BE187</f>
        <v>0</v>
      </c>
      <c r="BG187" s="27">
        <v>0</v>
      </c>
      <c r="BH187" s="16">
        <f t="shared" ref="BH187:BH189" si="570">BF187+BG187</f>
        <v>0</v>
      </c>
      <c r="BI187" s="27">
        <v>0</v>
      </c>
      <c r="BJ187" s="16">
        <f t="shared" ref="BJ187:BJ189" si="571">BH187+BI187</f>
        <v>0</v>
      </c>
      <c r="BK187" s="8" t="s">
        <v>235</v>
      </c>
      <c r="BL187" s="13">
        <v>0</v>
      </c>
    </row>
    <row r="188" spans="1:64" x14ac:dyDescent="0.3">
      <c r="A188" s="58"/>
      <c r="B188" s="79" t="s">
        <v>20</v>
      </c>
      <c r="C188" s="82"/>
      <c r="D188" s="15">
        <v>0</v>
      </c>
      <c r="E188" s="44">
        <v>0</v>
      </c>
      <c r="F188" s="15">
        <f t="shared" si="552"/>
        <v>0</v>
      </c>
      <c r="G188" s="15">
        <v>0</v>
      </c>
      <c r="H188" s="15">
        <f t="shared" si="553"/>
        <v>0</v>
      </c>
      <c r="I188" s="15">
        <v>0</v>
      </c>
      <c r="J188" s="15">
        <f t="shared" si="554"/>
        <v>0</v>
      </c>
      <c r="K188" s="15">
        <v>0</v>
      </c>
      <c r="L188" s="15">
        <f t="shared" si="555"/>
        <v>0</v>
      </c>
      <c r="M188" s="15">
        <v>0</v>
      </c>
      <c r="N188" s="15">
        <f t="shared" si="556"/>
        <v>0</v>
      </c>
      <c r="O188" s="15">
        <v>0</v>
      </c>
      <c r="P188" s="15">
        <f t="shared" si="557"/>
        <v>0</v>
      </c>
      <c r="Q188" s="15">
        <v>0</v>
      </c>
      <c r="R188" s="15">
        <f t="shared" si="558"/>
        <v>0</v>
      </c>
      <c r="S188" s="15">
        <v>0</v>
      </c>
      <c r="T188" s="15">
        <f t="shared" si="559"/>
        <v>0</v>
      </c>
      <c r="U188" s="24">
        <v>0</v>
      </c>
      <c r="V188" s="15">
        <f t="shared" si="560"/>
        <v>0</v>
      </c>
      <c r="W188" s="15">
        <v>34616.1</v>
      </c>
      <c r="X188" s="44">
        <v>0</v>
      </c>
      <c r="Y188" s="15">
        <f t="shared" si="561"/>
        <v>34616.1</v>
      </c>
      <c r="Z188" s="15">
        <v>0</v>
      </c>
      <c r="AA188" s="15">
        <f t="shared" si="562"/>
        <v>34616.1</v>
      </c>
      <c r="AB188" s="15">
        <v>0</v>
      </c>
      <c r="AC188" s="15">
        <f>AA188+AB188</f>
        <v>34616.1</v>
      </c>
      <c r="AD188" s="15">
        <v>0</v>
      </c>
      <c r="AE188" s="15">
        <f>AC188+AD188</f>
        <v>34616.1</v>
      </c>
      <c r="AF188" s="15">
        <v>0</v>
      </c>
      <c r="AG188" s="15">
        <f>AE188+AF188</f>
        <v>34616.1</v>
      </c>
      <c r="AH188" s="15">
        <v>0</v>
      </c>
      <c r="AI188" s="15">
        <f>AG188+AH188</f>
        <v>34616.1</v>
      </c>
      <c r="AJ188" s="15">
        <v>0</v>
      </c>
      <c r="AK188" s="15">
        <f>AI188+AJ188</f>
        <v>34616.1</v>
      </c>
      <c r="AL188" s="15">
        <v>0</v>
      </c>
      <c r="AM188" s="15">
        <f>AK188+AL188</f>
        <v>34616.1</v>
      </c>
      <c r="AN188" s="15">
        <v>0</v>
      </c>
      <c r="AO188" s="15">
        <f>AM188+AN188</f>
        <v>34616.1</v>
      </c>
      <c r="AP188" s="24">
        <v>0</v>
      </c>
      <c r="AQ188" s="15">
        <f>AO188+AP188</f>
        <v>34616.1</v>
      </c>
      <c r="AR188" s="16">
        <v>0</v>
      </c>
      <c r="AS188" s="16">
        <v>0</v>
      </c>
      <c r="AT188" s="16">
        <f t="shared" si="563"/>
        <v>0</v>
      </c>
      <c r="AU188" s="16">
        <v>0</v>
      </c>
      <c r="AV188" s="16">
        <f t="shared" si="564"/>
        <v>0</v>
      </c>
      <c r="AW188" s="16">
        <v>0</v>
      </c>
      <c r="AX188" s="16">
        <f t="shared" si="565"/>
        <v>0</v>
      </c>
      <c r="AY188" s="16">
        <v>0</v>
      </c>
      <c r="AZ188" s="16">
        <f t="shared" si="566"/>
        <v>0</v>
      </c>
      <c r="BA188" s="16">
        <v>0</v>
      </c>
      <c r="BB188" s="16">
        <f t="shared" si="567"/>
        <v>0</v>
      </c>
      <c r="BC188" s="16">
        <v>0</v>
      </c>
      <c r="BD188" s="16">
        <f t="shared" si="568"/>
        <v>0</v>
      </c>
      <c r="BE188" s="16">
        <v>0</v>
      </c>
      <c r="BF188" s="16">
        <f t="shared" si="569"/>
        <v>0</v>
      </c>
      <c r="BG188" s="16">
        <v>0</v>
      </c>
      <c r="BH188" s="16">
        <f t="shared" si="570"/>
        <v>0</v>
      </c>
      <c r="BI188" s="26">
        <v>0</v>
      </c>
      <c r="BJ188" s="16">
        <f t="shared" si="571"/>
        <v>0</v>
      </c>
      <c r="BK188" s="9" t="s">
        <v>231</v>
      </c>
      <c r="BL188" s="13"/>
    </row>
    <row r="189" spans="1:64" ht="56.25" x14ac:dyDescent="0.3">
      <c r="A189" s="58" t="s">
        <v>198</v>
      </c>
      <c r="B189" s="79" t="s">
        <v>38</v>
      </c>
      <c r="C189" s="6" t="s">
        <v>351</v>
      </c>
      <c r="D189" s="15">
        <f>D191+D192</f>
        <v>955530.5</v>
      </c>
      <c r="E189" s="44">
        <f>E191+E192</f>
        <v>0</v>
      </c>
      <c r="F189" s="15">
        <f t="shared" si="552"/>
        <v>955530.5</v>
      </c>
      <c r="G189" s="15">
        <f>G191+G192</f>
        <v>48155.483999999997</v>
      </c>
      <c r="H189" s="15">
        <f t="shared" si="553"/>
        <v>1003685.9839999999</v>
      </c>
      <c r="I189" s="15">
        <f>I191+I192</f>
        <v>0</v>
      </c>
      <c r="J189" s="15">
        <f t="shared" si="554"/>
        <v>1003685.9839999999</v>
      </c>
      <c r="K189" s="15">
        <f>K191+K192</f>
        <v>0</v>
      </c>
      <c r="L189" s="15">
        <f t="shared" si="555"/>
        <v>1003685.9839999999</v>
      </c>
      <c r="M189" s="15">
        <f>M191+M192</f>
        <v>0</v>
      </c>
      <c r="N189" s="15">
        <f t="shared" si="556"/>
        <v>1003685.9839999999</v>
      </c>
      <c r="O189" s="15">
        <f>O191+O192</f>
        <v>0</v>
      </c>
      <c r="P189" s="15">
        <f t="shared" si="557"/>
        <v>1003685.9839999999</v>
      </c>
      <c r="Q189" s="15">
        <f>Q191+Q192</f>
        <v>0</v>
      </c>
      <c r="R189" s="15">
        <f t="shared" si="558"/>
        <v>1003685.9839999999</v>
      </c>
      <c r="S189" s="15">
        <f>S191+S192</f>
        <v>0</v>
      </c>
      <c r="T189" s="15">
        <f t="shared" si="559"/>
        <v>1003685.9839999999</v>
      </c>
      <c r="U189" s="24">
        <f>U191+U192</f>
        <v>-600</v>
      </c>
      <c r="V189" s="15">
        <f t="shared" si="560"/>
        <v>1003085.9839999999</v>
      </c>
      <c r="W189" s="15">
        <f t="shared" ref="W189:AR189" si="572">W191+W192</f>
        <v>1475299.3</v>
      </c>
      <c r="X189" s="44">
        <f>X191+X192</f>
        <v>0</v>
      </c>
      <c r="Y189" s="15">
        <f t="shared" si="561"/>
        <v>1475299.3</v>
      </c>
      <c r="Z189" s="15">
        <f>Z191+Z192</f>
        <v>0</v>
      </c>
      <c r="AA189" s="15">
        <f t="shared" si="562"/>
        <v>1475299.3</v>
      </c>
      <c r="AB189" s="15">
        <f>AB191+AB192</f>
        <v>0</v>
      </c>
      <c r="AC189" s="15">
        <f>AA189+AB189</f>
        <v>1475299.3</v>
      </c>
      <c r="AD189" s="15">
        <f>AD191+AD192</f>
        <v>0</v>
      </c>
      <c r="AE189" s="15">
        <f>AC189+AD189</f>
        <v>1475299.3</v>
      </c>
      <c r="AF189" s="15">
        <f>AF191+AF192</f>
        <v>0</v>
      </c>
      <c r="AG189" s="15">
        <f>AE189+AF189</f>
        <v>1475299.3</v>
      </c>
      <c r="AH189" s="15">
        <f>AH191+AH192</f>
        <v>0</v>
      </c>
      <c r="AI189" s="15">
        <f>AG189+AH189</f>
        <v>1475299.3</v>
      </c>
      <c r="AJ189" s="15">
        <f>AJ191+AJ192</f>
        <v>0</v>
      </c>
      <c r="AK189" s="15">
        <f>AI189+AJ189</f>
        <v>1475299.3</v>
      </c>
      <c r="AL189" s="15">
        <f>AL191+AL192</f>
        <v>0</v>
      </c>
      <c r="AM189" s="15">
        <f>AK189+AL189</f>
        <v>1475299.3</v>
      </c>
      <c r="AN189" s="15">
        <f>AN191+AN192</f>
        <v>0</v>
      </c>
      <c r="AO189" s="15">
        <f>AM189+AN189</f>
        <v>1475299.3</v>
      </c>
      <c r="AP189" s="24">
        <f>AP191+AP192</f>
        <v>0</v>
      </c>
      <c r="AQ189" s="15">
        <f>AO189+AP189</f>
        <v>1475299.3</v>
      </c>
      <c r="AR189" s="15">
        <f t="shared" si="572"/>
        <v>2402309.2000000002</v>
      </c>
      <c r="AS189" s="16">
        <f>AS191+AS192</f>
        <v>0</v>
      </c>
      <c r="AT189" s="16">
        <f t="shared" si="563"/>
        <v>2402309.2000000002</v>
      </c>
      <c r="AU189" s="16">
        <f>AU191+AU192</f>
        <v>0</v>
      </c>
      <c r="AV189" s="16">
        <f t="shared" si="564"/>
        <v>2402309.2000000002</v>
      </c>
      <c r="AW189" s="16">
        <f>AW191+AW192</f>
        <v>0</v>
      </c>
      <c r="AX189" s="16">
        <f t="shared" si="565"/>
        <v>2402309.2000000002</v>
      </c>
      <c r="AY189" s="16">
        <f>AY191+AY192</f>
        <v>0</v>
      </c>
      <c r="AZ189" s="16">
        <f t="shared" si="566"/>
        <v>2402309.2000000002</v>
      </c>
      <c r="BA189" s="16">
        <f>BA191+BA192</f>
        <v>0</v>
      </c>
      <c r="BB189" s="16">
        <f t="shared" si="567"/>
        <v>2402309.2000000002</v>
      </c>
      <c r="BC189" s="16">
        <f>BC191+BC192</f>
        <v>0</v>
      </c>
      <c r="BD189" s="16">
        <f t="shared" si="568"/>
        <v>2402309.2000000002</v>
      </c>
      <c r="BE189" s="16">
        <f>BE191+BE192</f>
        <v>0</v>
      </c>
      <c r="BF189" s="16">
        <f t="shared" si="569"/>
        <v>2402309.2000000002</v>
      </c>
      <c r="BG189" s="16">
        <f>BG191+BG192</f>
        <v>0</v>
      </c>
      <c r="BH189" s="16">
        <f t="shared" si="570"/>
        <v>2402309.2000000002</v>
      </c>
      <c r="BI189" s="26">
        <f>BI191+BI192</f>
        <v>0</v>
      </c>
      <c r="BJ189" s="16">
        <f t="shared" si="571"/>
        <v>2402309.2000000002</v>
      </c>
      <c r="BL189" s="13"/>
    </row>
    <row r="190" spans="1:64" x14ac:dyDescent="0.3">
      <c r="A190" s="58"/>
      <c r="B190" s="79" t="s">
        <v>5</v>
      </c>
      <c r="C190" s="82"/>
      <c r="D190" s="15"/>
      <c r="E190" s="44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24"/>
      <c r="V190" s="15"/>
      <c r="W190" s="15"/>
      <c r="X190" s="44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24"/>
      <c r="AQ190" s="15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26"/>
      <c r="BJ190" s="16"/>
      <c r="BL190" s="13"/>
    </row>
    <row r="191" spans="1:64" hidden="1" x14ac:dyDescent="0.3">
      <c r="A191" s="1"/>
      <c r="B191" s="21" t="s">
        <v>6</v>
      </c>
      <c r="C191" s="2"/>
      <c r="D191" s="18">
        <v>156098.9</v>
      </c>
      <c r="E191" s="45"/>
      <c r="F191" s="15">
        <f t="shared" si="552"/>
        <v>156098.9</v>
      </c>
      <c r="G191" s="18">
        <v>48155.483999999997</v>
      </c>
      <c r="H191" s="15">
        <f t="shared" ref="H191:H193" si="573">F191+G191</f>
        <v>204254.38399999999</v>
      </c>
      <c r="I191" s="18"/>
      <c r="J191" s="15">
        <f t="shared" ref="J191:J193" si="574">H191+I191</f>
        <v>204254.38399999999</v>
      </c>
      <c r="K191" s="18"/>
      <c r="L191" s="15">
        <f t="shared" ref="L191:L193" si="575">J191+K191</f>
        <v>204254.38399999999</v>
      </c>
      <c r="M191" s="18"/>
      <c r="N191" s="15">
        <f t="shared" ref="N191:N193" si="576">L191+M191</f>
        <v>204254.38399999999</v>
      </c>
      <c r="O191" s="18"/>
      <c r="P191" s="15">
        <f t="shared" ref="P191:P193" si="577">N191+O191</f>
        <v>204254.38399999999</v>
      </c>
      <c r="Q191" s="18"/>
      <c r="R191" s="15">
        <f t="shared" ref="R191:R193" si="578">P191+Q191</f>
        <v>204254.38399999999</v>
      </c>
      <c r="S191" s="18"/>
      <c r="T191" s="15">
        <f t="shared" ref="T191:T193" si="579">R191+S191</f>
        <v>204254.38399999999</v>
      </c>
      <c r="U191" s="25">
        <v>-600</v>
      </c>
      <c r="V191" s="15">
        <f t="shared" ref="V191:V193" si="580">T191+U191</f>
        <v>203654.38399999999</v>
      </c>
      <c r="W191" s="18">
        <v>434567.5</v>
      </c>
      <c r="X191" s="45"/>
      <c r="Y191" s="15">
        <f t="shared" si="561"/>
        <v>434567.5</v>
      </c>
      <c r="Z191" s="18"/>
      <c r="AA191" s="15">
        <f t="shared" ref="AA191:AA193" si="581">Y191+Z191</f>
        <v>434567.5</v>
      </c>
      <c r="AB191" s="18"/>
      <c r="AC191" s="15">
        <f>AA191+AB191</f>
        <v>434567.5</v>
      </c>
      <c r="AD191" s="18"/>
      <c r="AE191" s="15">
        <f>AC191+AD191</f>
        <v>434567.5</v>
      </c>
      <c r="AF191" s="18"/>
      <c r="AG191" s="15">
        <f>AE191+AF191</f>
        <v>434567.5</v>
      </c>
      <c r="AH191" s="18"/>
      <c r="AI191" s="15">
        <f>AG191+AH191</f>
        <v>434567.5</v>
      </c>
      <c r="AJ191" s="18"/>
      <c r="AK191" s="15">
        <f>AI191+AJ191</f>
        <v>434567.5</v>
      </c>
      <c r="AL191" s="18"/>
      <c r="AM191" s="15">
        <f>AK191+AL191</f>
        <v>434567.5</v>
      </c>
      <c r="AN191" s="18"/>
      <c r="AO191" s="15">
        <f>AM191+AN191</f>
        <v>434567.5</v>
      </c>
      <c r="AP191" s="25"/>
      <c r="AQ191" s="15">
        <f>AO191+AP191</f>
        <v>434567.5</v>
      </c>
      <c r="AR191" s="17">
        <v>970204.7</v>
      </c>
      <c r="AS191" s="17"/>
      <c r="AT191" s="16">
        <f t="shared" si="563"/>
        <v>970204.7</v>
      </c>
      <c r="AU191" s="17"/>
      <c r="AV191" s="16">
        <f t="shared" ref="AV191:AV193" si="582">AT191+AU191</f>
        <v>970204.7</v>
      </c>
      <c r="AW191" s="17"/>
      <c r="AX191" s="16">
        <f t="shared" ref="AX191:AX193" si="583">AV191+AW191</f>
        <v>970204.7</v>
      </c>
      <c r="AY191" s="17"/>
      <c r="AZ191" s="16">
        <f t="shared" ref="AZ191:AZ193" si="584">AX191+AY191</f>
        <v>970204.7</v>
      </c>
      <c r="BA191" s="17"/>
      <c r="BB191" s="16">
        <f t="shared" ref="BB191:BB193" si="585">AZ191+BA191</f>
        <v>970204.7</v>
      </c>
      <c r="BC191" s="17"/>
      <c r="BD191" s="16">
        <f t="shared" ref="BD191:BD193" si="586">BB191+BC191</f>
        <v>970204.7</v>
      </c>
      <c r="BE191" s="17"/>
      <c r="BF191" s="16">
        <f t="shared" ref="BF191:BF193" si="587">BD191+BE191</f>
        <v>970204.7</v>
      </c>
      <c r="BG191" s="27"/>
      <c r="BH191" s="16">
        <f t="shared" ref="BH191:BH193" si="588">BF191+BG191</f>
        <v>970204.7</v>
      </c>
      <c r="BI191" s="27"/>
      <c r="BJ191" s="16">
        <f t="shared" ref="BJ191:BJ193" si="589">BH191+BI191</f>
        <v>970204.7</v>
      </c>
      <c r="BK191" s="8" t="s">
        <v>226</v>
      </c>
      <c r="BL191" s="13">
        <v>0</v>
      </c>
    </row>
    <row r="192" spans="1:64" x14ac:dyDescent="0.3">
      <c r="A192" s="58"/>
      <c r="B192" s="79" t="s">
        <v>20</v>
      </c>
      <c r="C192" s="82"/>
      <c r="D192" s="15">
        <v>799431.6</v>
      </c>
      <c r="E192" s="44"/>
      <c r="F192" s="15">
        <f t="shared" si="552"/>
        <v>799431.6</v>
      </c>
      <c r="G192" s="15"/>
      <c r="H192" s="15">
        <f t="shared" si="573"/>
        <v>799431.6</v>
      </c>
      <c r="I192" s="15"/>
      <c r="J192" s="15">
        <f t="shared" si="574"/>
        <v>799431.6</v>
      </c>
      <c r="K192" s="15"/>
      <c r="L192" s="15">
        <f t="shared" si="575"/>
        <v>799431.6</v>
      </c>
      <c r="M192" s="15"/>
      <c r="N192" s="15">
        <f t="shared" si="576"/>
        <v>799431.6</v>
      </c>
      <c r="O192" s="15"/>
      <c r="P192" s="15">
        <f t="shared" si="577"/>
        <v>799431.6</v>
      </c>
      <c r="Q192" s="15"/>
      <c r="R192" s="15">
        <f t="shared" si="578"/>
        <v>799431.6</v>
      </c>
      <c r="S192" s="15"/>
      <c r="T192" s="15">
        <f t="shared" si="579"/>
        <v>799431.6</v>
      </c>
      <c r="U192" s="24"/>
      <c r="V192" s="15">
        <f t="shared" si="580"/>
        <v>799431.6</v>
      </c>
      <c r="W192" s="15">
        <v>1040731.8</v>
      </c>
      <c r="X192" s="44"/>
      <c r="Y192" s="15">
        <f t="shared" si="561"/>
        <v>1040731.8</v>
      </c>
      <c r="Z192" s="15"/>
      <c r="AA192" s="15">
        <f t="shared" si="581"/>
        <v>1040731.8</v>
      </c>
      <c r="AB192" s="15"/>
      <c r="AC192" s="15">
        <f>AA192+AB192</f>
        <v>1040731.8</v>
      </c>
      <c r="AD192" s="15"/>
      <c r="AE192" s="15">
        <f>AC192+AD192</f>
        <v>1040731.8</v>
      </c>
      <c r="AF192" s="15"/>
      <c r="AG192" s="15">
        <f>AE192+AF192</f>
        <v>1040731.8</v>
      </c>
      <c r="AH192" s="15"/>
      <c r="AI192" s="15">
        <f>AG192+AH192</f>
        <v>1040731.8</v>
      </c>
      <c r="AJ192" s="15"/>
      <c r="AK192" s="15">
        <f>AI192+AJ192</f>
        <v>1040731.8</v>
      </c>
      <c r="AL192" s="15"/>
      <c r="AM192" s="15">
        <f>AK192+AL192</f>
        <v>1040731.8</v>
      </c>
      <c r="AN192" s="15"/>
      <c r="AO192" s="15">
        <f>AM192+AN192</f>
        <v>1040731.8</v>
      </c>
      <c r="AP192" s="24"/>
      <c r="AQ192" s="15">
        <f>AO192+AP192</f>
        <v>1040731.8</v>
      </c>
      <c r="AR192" s="16">
        <v>1432104.5</v>
      </c>
      <c r="AS192" s="16"/>
      <c r="AT192" s="16">
        <f t="shared" si="563"/>
        <v>1432104.5</v>
      </c>
      <c r="AU192" s="16"/>
      <c r="AV192" s="16">
        <f t="shared" si="582"/>
        <v>1432104.5</v>
      </c>
      <c r="AW192" s="16"/>
      <c r="AX192" s="16">
        <f t="shared" si="583"/>
        <v>1432104.5</v>
      </c>
      <c r="AY192" s="16"/>
      <c r="AZ192" s="16">
        <f t="shared" si="584"/>
        <v>1432104.5</v>
      </c>
      <c r="BA192" s="16"/>
      <c r="BB192" s="16">
        <f t="shared" si="585"/>
        <v>1432104.5</v>
      </c>
      <c r="BC192" s="16"/>
      <c r="BD192" s="16">
        <f t="shared" si="586"/>
        <v>1432104.5</v>
      </c>
      <c r="BE192" s="16"/>
      <c r="BF192" s="16">
        <f t="shared" si="587"/>
        <v>1432104.5</v>
      </c>
      <c r="BG192" s="16"/>
      <c r="BH192" s="16">
        <f t="shared" si="588"/>
        <v>1432104.5</v>
      </c>
      <c r="BI192" s="26"/>
      <c r="BJ192" s="16">
        <f t="shared" si="589"/>
        <v>1432104.5</v>
      </c>
      <c r="BK192" s="9" t="s">
        <v>231</v>
      </c>
      <c r="BL192" s="13"/>
    </row>
    <row r="193" spans="1:64" ht="56.25" x14ac:dyDescent="0.3">
      <c r="A193" s="58" t="s">
        <v>199</v>
      </c>
      <c r="B193" s="79" t="s">
        <v>39</v>
      </c>
      <c r="C193" s="6" t="s">
        <v>351</v>
      </c>
      <c r="D193" s="15">
        <f>D195+D196</f>
        <v>393223.6</v>
      </c>
      <c r="E193" s="44">
        <f>E195+E196</f>
        <v>0</v>
      </c>
      <c r="F193" s="15">
        <f t="shared" si="552"/>
        <v>393223.6</v>
      </c>
      <c r="G193" s="15">
        <f>G195+G196</f>
        <v>0</v>
      </c>
      <c r="H193" s="15">
        <f t="shared" si="573"/>
        <v>393223.6</v>
      </c>
      <c r="I193" s="15">
        <f>I195+I196</f>
        <v>0</v>
      </c>
      <c r="J193" s="15">
        <f t="shared" si="574"/>
        <v>393223.6</v>
      </c>
      <c r="K193" s="15">
        <f>K195+K196</f>
        <v>0</v>
      </c>
      <c r="L193" s="15">
        <f t="shared" si="575"/>
        <v>393223.6</v>
      </c>
      <c r="M193" s="15">
        <f>M195+M196</f>
        <v>0</v>
      </c>
      <c r="N193" s="15">
        <f t="shared" si="576"/>
        <v>393223.6</v>
      </c>
      <c r="O193" s="15">
        <f>O195+O196</f>
        <v>0</v>
      </c>
      <c r="P193" s="15">
        <f t="shared" si="577"/>
        <v>393223.6</v>
      </c>
      <c r="Q193" s="15">
        <f>Q195+Q196</f>
        <v>0</v>
      </c>
      <c r="R193" s="15">
        <f t="shared" si="578"/>
        <v>393223.6</v>
      </c>
      <c r="S193" s="15">
        <f>S195+S196</f>
        <v>0</v>
      </c>
      <c r="T193" s="15">
        <f t="shared" si="579"/>
        <v>393223.6</v>
      </c>
      <c r="U193" s="24">
        <f>U195+U196</f>
        <v>0</v>
      </c>
      <c r="V193" s="15">
        <f t="shared" si="580"/>
        <v>393223.6</v>
      </c>
      <c r="W193" s="15">
        <f t="shared" ref="W193:AR193" si="590">W195+W196</f>
        <v>0</v>
      </c>
      <c r="X193" s="44">
        <f>X195+X196</f>
        <v>0</v>
      </c>
      <c r="Y193" s="15">
        <f t="shared" si="561"/>
        <v>0</v>
      </c>
      <c r="Z193" s="15">
        <f>Z195+Z196</f>
        <v>0</v>
      </c>
      <c r="AA193" s="15">
        <f t="shared" si="581"/>
        <v>0</v>
      </c>
      <c r="AB193" s="15">
        <f>AB195+AB196</f>
        <v>0</v>
      </c>
      <c r="AC193" s="15">
        <f>AA193+AB193</f>
        <v>0</v>
      </c>
      <c r="AD193" s="15">
        <f>AD195+AD196</f>
        <v>0</v>
      </c>
      <c r="AE193" s="15">
        <f>AC193+AD193</f>
        <v>0</v>
      </c>
      <c r="AF193" s="15">
        <f>AF195+AF196</f>
        <v>0</v>
      </c>
      <c r="AG193" s="15">
        <f>AE193+AF193</f>
        <v>0</v>
      </c>
      <c r="AH193" s="15">
        <f>AH195+AH196</f>
        <v>0</v>
      </c>
      <c r="AI193" s="15">
        <f>AG193+AH193</f>
        <v>0</v>
      </c>
      <c r="AJ193" s="15">
        <f>AJ195+AJ196</f>
        <v>0</v>
      </c>
      <c r="AK193" s="15">
        <f>AI193+AJ193</f>
        <v>0</v>
      </c>
      <c r="AL193" s="15">
        <f>AL195+AL196</f>
        <v>0</v>
      </c>
      <c r="AM193" s="15">
        <f>AK193+AL193</f>
        <v>0</v>
      </c>
      <c r="AN193" s="15">
        <f>AN195+AN196</f>
        <v>0</v>
      </c>
      <c r="AO193" s="15">
        <f>AM193+AN193</f>
        <v>0</v>
      </c>
      <c r="AP193" s="24">
        <f>AP195+AP196</f>
        <v>0</v>
      </c>
      <c r="AQ193" s="15">
        <f>AO193+AP193</f>
        <v>0</v>
      </c>
      <c r="AR193" s="15">
        <f t="shared" si="590"/>
        <v>0</v>
      </c>
      <c r="AS193" s="16">
        <f>AS195+AS196</f>
        <v>0</v>
      </c>
      <c r="AT193" s="16">
        <f t="shared" si="563"/>
        <v>0</v>
      </c>
      <c r="AU193" s="16">
        <f>AU195+AU196</f>
        <v>0</v>
      </c>
      <c r="AV193" s="16">
        <f t="shared" si="582"/>
        <v>0</v>
      </c>
      <c r="AW193" s="16">
        <f>AW195+AW196</f>
        <v>0</v>
      </c>
      <c r="AX193" s="16">
        <f t="shared" si="583"/>
        <v>0</v>
      </c>
      <c r="AY193" s="16">
        <f>AY195+AY196</f>
        <v>0</v>
      </c>
      <c r="AZ193" s="16">
        <f t="shared" si="584"/>
        <v>0</v>
      </c>
      <c r="BA193" s="16">
        <f>BA195+BA196</f>
        <v>0</v>
      </c>
      <c r="BB193" s="16">
        <f t="shared" si="585"/>
        <v>0</v>
      </c>
      <c r="BC193" s="16">
        <f>BC195+BC196</f>
        <v>0</v>
      </c>
      <c r="BD193" s="16">
        <f t="shared" si="586"/>
        <v>0</v>
      </c>
      <c r="BE193" s="16">
        <f>BE195+BE196</f>
        <v>0</v>
      </c>
      <c r="BF193" s="16">
        <f t="shared" si="587"/>
        <v>0</v>
      </c>
      <c r="BG193" s="16">
        <f>BG195+BG196</f>
        <v>0</v>
      </c>
      <c r="BH193" s="16">
        <f t="shared" si="588"/>
        <v>0</v>
      </c>
      <c r="BI193" s="26">
        <f>BI195+BI196</f>
        <v>0</v>
      </c>
      <c r="BJ193" s="16">
        <f t="shared" si="589"/>
        <v>0</v>
      </c>
      <c r="BL193" s="13"/>
    </row>
    <row r="194" spans="1:64" x14ac:dyDescent="0.3">
      <c r="A194" s="58"/>
      <c r="B194" s="79" t="s">
        <v>5</v>
      </c>
      <c r="C194" s="6"/>
      <c r="D194" s="15"/>
      <c r="E194" s="44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24"/>
      <c r="V194" s="15"/>
      <c r="W194" s="15"/>
      <c r="X194" s="44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24"/>
      <c r="AQ194" s="15"/>
      <c r="AR194" s="15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26"/>
      <c r="BJ194" s="16"/>
      <c r="BL194" s="13"/>
    </row>
    <row r="195" spans="1:64" hidden="1" x14ac:dyDescent="0.3">
      <c r="A195" s="1"/>
      <c r="B195" s="21" t="s">
        <v>6</v>
      </c>
      <c r="C195" s="21"/>
      <c r="D195" s="15">
        <v>98306</v>
      </c>
      <c r="E195" s="44"/>
      <c r="F195" s="15">
        <f t="shared" si="552"/>
        <v>98306</v>
      </c>
      <c r="G195" s="15"/>
      <c r="H195" s="15">
        <f t="shared" ref="H195:H197" si="591">F195+G195</f>
        <v>98306</v>
      </c>
      <c r="I195" s="15"/>
      <c r="J195" s="15">
        <f t="shared" ref="J195:J197" si="592">H195+I195</f>
        <v>98306</v>
      </c>
      <c r="K195" s="15"/>
      <c r="L195" s="15">
        <f t="shared" ref="L195:L197" si="593">J195+K195</f>
        <v>98306</v>
      </c>
      <c r="M195" s="15"/>
      <c r="N195" s="15">
        <f t="shared" ref="N195:N197" si="594">L195+M195</f>
        <v>98306</v>
      </c>
      <c r="O195" s="15"/>
      <c r="P195" s="15">
        <f t="shared" ref="P195:P197" si="595">N195+O195</f>
        <v>98306</v>
      </c>
      <c r="Q195" s="15"/>
      <c r="R195" s="15">
        <f t="shared" ref="R195:R197" si="596">P195+Q195</f>
        <v>98306</v>
      </c>
      <c r="S195" s="15"/>
      <c r="T195" s="15">
        <f t="shared" ref="T195:T197" si="597">R195+S195</f>
        <v>98306</v>
      </c>
      <c r="U195" s="24">
        <v>10500</v>
      </c>
      <c r="V195" s="15">
        <f t="shared" ref="V195:V197" si="598">T195+U195</f>
        <v>108806</v>
      </c>
      <c r="W195" s="15">
        <v>0</v>
      </c>
      <c r="X195" s="44"/>
      <c r="Y195" s="15">
        <f t="shared" si="561"/>
        <v>0</v>
      </c>
      <c r="Z195" s="15"/>
      <c r="AA195" s="15">
        <f t="shared" ref="AA195:AA197" si="599">Y195+Z195</f>
        <v>0</v>
      </c>
      <c r="AB195" s="15"/>
      <c r="AC195" s="15">
        <f>AA195+AB195</f>
        <v>0</v>
      </c>
      <c r="AD195" s="15"/>
      <c r="AE195" s="15">
        <f>AC195+AD195</f>
        <v>0</v>
      </c>
      <c r="AF195" s="15"/>
      <c r="AG195" s="15">
        <f>AE195+AF195</f>
        <v>0</v>
      </c>
      <c r="AH195" s="15"/>
      <c r="AI195" s="15">
        <f>AG195+AH195</f>
        <v>0</v>
      </c>
      <c r="AJ195" s="15"/>
      <c r="AK195" s="15">
        <f>AI195+AJ195</f>
        <v>0</v>
      </c>
      <c r="AL195" s="15"/>
      <c r="AM195" s="15">
        <f>AK195+AL195</f>
        <v>0</v>
      </c>
      <c r="AN195" s="15"/>
      <c r="AO195" s="15">
        <f>AM195+AN195</f>
        <v>0</v>
      </c>
      <c r="AP195" s="24"/>
      <c r="AQ195" s="15">
        <f>AO195+AP195</f>
        <v>0</v>
      </c>
      <c r="AR195" s="16">
        <v>0</v>
      </c>
      <c r="AS195" s="16"/>
      <c r="AT195" s="16">
        <f t="shared" si="563"/>
        <v>0</v>
      </c>
      <c r="AU195" s="16"/>
      <c r="AV195" s="16">
        <f t="shared" ref="AV195:AV197" si="600">AT195+AU195</f>
        <v>0</v>
      </c>
      <c r="AW195" s="16"/>
      <c r="AX195" s="16">
        <f t="shared" ref="AX195:AX197" si="601">AV195+AW195</f>
        <v>0</v>
      </c>
      <c r="AY195" s="16"/>
      <c r="AZ195" s="16">
        <f t="shared" ref="AZ195:AZ197" si="602">AX195+AY195</f>
        <v>0</v>
      </c>
      <c r="BA195" s="16"/>
      <c r="BB195" s="16">
        <f t="shared" ref="BB195:BB197" si="603">AZ195+BA195</f>
        <v>0</v>
      </c>
      <c r="BC195" s="16"/>
      <c r="BD195" s="16">
        <f t="shared" ref="BD195:BD197" si="604">BB195+BC195</f>
        <v>0</v>
      </c>
      <c r="BE195" s="16"/>
      <c r="BF195" s="16">
        <f t="shared" ref="BF195:BF197" si="605">BD195+BE195</f>
        <v>0</v>
      </c>
      <c r="BG195" s="26"/>
      <c r="BH195" s="16">
        <f t="shared" ref="BH195:BH197" si="606">BF195+BG195</f>
        <v>0</v>
      </c>
      <c r="BI195" s="26"/>
      <c r="BJ195" s="16">
        <f t="shared" ref="BJ195:BJ197" si="607">BH195+BI195</f>
        <v>0</v>
      </c>
      <c r="BK195" s="9" t="s">
        <v>224</v>
      </c>
      <c r="BL195" s="13">
        <v>0</v>
      </c>
    </row>
    <row r="196" spans="1:64" x14ac:dyDescent="0.3">
      <c r="A196" s="58"/>
      <c r="B196" s="79" t="s">
        <v>20</v>
      </c>
      <c r="C196" s="79"/>
      <c r="D196" s="15">
        <v>294917.59999999998</v>
      </c>
      <c r="E196" s="44"/>
      <c r="F196" s="15">
        <f t="shared" si="552"/>
        <v>294917.59999999998</v>
      </c>
      <c r="G196" s="15"/>
      <c r="H196" s="15">
        <f t="shared" si="591"/>
        <v>294917.59999999998</v>
      </c>
      <c r="I196" s="15"/>
      <c r="J196" s="15">
        <f t="shared" si="592"/>
        <v>294917.59999999998</v>
      </c>
      <c r="K196" s="15"/>
      <c r="L196" s="15">
        <f t="shared" si="593"/>
        <v>294917.59999999998</v>
      </c>
      <c r="M196" s="15"/>
      <c r="N196" s="15">
        <f t="shared" si="594"/>
        <v>294917.59999999998</v>
      </c>
      <c r="O196" s="15"/>
      <c r="P196" s="15">
        <f t="shared" si="595"/>
        <v>294917.59999999998</v>
      </c>
      <c r="Q196" s="15"/>
      <c r="R196" s="15">
        <f t="shared" si="596"/>
        <v>294917.59999999998</v>
      </c>
      <c r="S196" s="15"/>
      <c r="T196" s="15">
        <f t="shared" si="597"/>
        <v>294917.59999999998</v>
      </c>
      <c r="U196" s="24">
        <f>-10500</f>
        <v>-10500</v>
      </c>
      <c r="V196" s="15">
        <f t="shared" si="598"/>
        <v>284417.59999999998</v>
      </c>
      <c r="W196" s="15">
        <v>0</v>
      </c>
      <c r="X196" s="44"/>
      <c r="Y196" s="15">
        <f t="shared" si="561"/>
        <v>0</v>
      </c>
      <c r="Z196" s="15"/>
      <c r="AA196" s="15">
        <f t="shared" si="599"/>
        <v>0</v>
      </c>
      <c r="AB196" s="15"/>
      <c r="AC196" s="15">
        <f>AA196+AB196</f>
        <v>0</v>
      </c>
      <c r="AD196" s="15"/>
      <c r="AE196" s="15">
        <f>AC196+AD196</f>
        <v>0</v>
      </c>
      <c r="AF196" s="15"/>
      <c r="AG196" s="15">
        <f>AE196+AF196</f>
        <v>0</v>
      </c>
      <c r="AH196" s="15"/>
      <c r="AI196" s="15">
        <f>AG196+AH196</f>
        <v>0</v>
      </c>
      <c r="AJ196" s="15"/>
      <c r="AK196" s="15">
        <f>AI196+AJ196</f>
        <v>0</v>
      </c>
      <c r="AL196" s="15"/>
      <c r="AM196" s="15">
        <f>AK196+AL196</f>
        <v>0</v>
      </c>
      <c r="AN196" s="15"/>
      <c r="AO196" s="15">
        <f>AM196+AN196</f>
        <v>0</v>
      </c>
      <c r="AP196" s="24"/>
      <c r="AQ196" s="15">
        <f>AO196+AP196</f>
        <v>0</v>
      </c>
      <c r="AR196" s="16">
        <v>0</v>
      </c>
      <c r="AS196" s="16"/>
      <c r="AT196" s="16">
        <f t="shared" si="563"/>
        <v>0</v>
      </c>
      <c r="AU196" s="16"/>
      <c r="AV196" s="16">
        <f t="shared" si="600"/>
        <v>0</v>
      </c>
      <c r="AW196" s="16"/>
      <c r="AX196" s="16">
        <f t="shared" si="601"/>
        <v>0</v>
      </c>
      <c r="AY196" s="16"/>
      <c r="AZ196" s="16">
        <f t="shared" si="602"/>
        <v>0</v>
      </c>
      <c r="BA196" s="16"/>
      <c r="BB196" s="16">
        <f t="shared" si="603"/>
        <v>0</v>
      </c>
      <c r="BC196" s="16"/>
      <c r="BD196" s="16">
        <f t="shared" si="604"/>
        <v>0</v>
      </c>
      <c r="BE196" s="16"/>
      <c r="BF196" s="16">
        <f t="shared" si="605"/>
        <v>0</v>
      </c>
      <c r="BG196" s="16"/>
      <c r="BH196" s="16">
        <f t="shared" si="606"/>
        <v>0</v>
      </c>
      <c r="BI196" s="26"/>
      <c r="BJ196" s="16">
        <f t="shared" si="607"/>
        <v>0</v>
      </c>
      <c r="BK196" s="9" t="s">
        <v>231</v>
      </c>
      <c r="BL196" s="13"/>
    </row>
    <row r="197" spans="1:64" ht="56.25" x14ac:dyDescent="0.3">
      <c r="A197" s="58" t="s">
        <v>200</v>
      </c>
      <c r="B197" s="79" t="s">
        <v>40</v>
      </c>
      <c r="C197" s="6" t="s">
        <v>351</v>
      </c>
      <c r="D197" s="15">
        <f>D199+D200</f>
        <v>100000</v>
      </c>
      <c r="E197" s="44">
        <f>E199+E200</f>
        <v>0</v>
      </c>
      <c r="F197" s="15">
        <f t="shared" si="552"/>
        <v>100000</v>
      </c>
      <c r="G197" s="15">
        <f>G199+G200</f>
        <v>0</v>
      </c>
      <c r="H197" s="15">
        <f t="shared" si="591"/>
        <v>100000</v>
      </c>
      <c r="I197" s="15">
        <f>I199+I200</f>
        <v>0</v>
      </c>
      <c r="J197" s="15">
        <f t="shared" si="592"/>
        <v>100000</v>
      </c>
      <c r="K197" s="15">
        <f>K199+K200</f>
        <v>0</v>
      </c>
      <c r="L197" s="15">
        <f t="shared" si="593"/>
        <v>100000</v>
      </c>
      <c r="M197" s="15">
        <f>M199+M200</f>
        <v>-100000</v>
      </c>
      <c r="N197" s="15">
        <f t="shared" si="594"/>
        <v>0</v>
      </c>
      <c r="O197" s="15">
        <f>O199+O200</f>
        <v>0</v>
      </c>
      <c r="P197" s="15">
        <f t="shared" si="595"/>
        <v>0</v>
      </c>
      <c r="Q197" s="15">
        <f>Q199+Q200</f>
        <v>0</v>
      </c>
      <c r="R197" s="15">
        <f t="shared" si="596"/>
        <v>0</v>
      </c>
      <c r="S197" s="15">
        <f>S199+S200</f>
        <v>0</v>
      </c>
      <c r="T197" s="15">
        <f t="shared" si="597"/>
        <v>0</v>
      </c>
      <c r="U197" s="24">
        <f>U199+U200</f>
        <v>0</v>
      </c>
      <c r="V197" s="15">
        <f t="shared" si="598"/>
        <v>0</v>
      </c>
      <c r="W197" s="15">
        <f t="shared" ref="W197:AR197" si="608">W199+W200</f>
        <v>999358.3</v>
      </c>
      <c r="X197" s="44">
        <f>X199+X200</f>
        <v>0</v>
      </c>
      <c r="Y197" s="15">
        <f t="shared" si="561"/>
        <v>999358.3</v>
      </c>
      <c r="Z197" s="15">
        <f>Z199+Z200</f>
        <v>0</v>
      </c>
      <c r="AA197" s="15">
        <f t="shared" si="599"/>
        <v>999358.3</v>
      </c>
      <c r="AB197" s="15">
        <f>AB199+AB200</f>
        <v>0</v>
      </c>
      <c r="AC197" s="15">
        <f>AA197+AB197</f>
        <v>999358.3</v>
      </c>
      <c r="AD197" s="15">
        <f>AD199+AD200</f>
        <v>0</v>
      </c>
      <c r="AE197" s="15">
        <f>AC197+AD197</f>
        <v>999358.3</v>
      </c>
      <c r="AF197" s="15">
        <f>AF199+AF200</f>
        <v>0</v>
      </c>
      <c r="AG197" s="15">
        <f>AE197+AF197</f>
        <v>999358.3</v>
      </c>
      <c r="AH197" s="15">
        <f>AH199+AH200</f>
        <v>100000</v>
      </c>
      <c r="AI197" s="15">
        <f>AG197+AH197</f>
        <v>1099358.3</v>
      </c>
      <c r="AJ197" s="15">
        <f>AJ199+AJ200</f>
        <v>0</v>
      </c>
      <c r="AK197" s="15">
        <f>AI197+AJ197</f>
        <v>1099358.3</v>
      </c>
      <c r="AL197" s="15">
        <f>AL199+AL200</f>
        <v>0</v>
      </c>
      <c r="AM197" s="15">
        <f>AK197+AL197</f>
        <v>1099358.3</v>
      </c>
      <c r="AN197" s="15">
        <f>AN199+AN200</f>
        <v>0</v>
      </c>
      <c r="AO197" s="15">
        <f>AM197+AN197</f>
        <v>1099358.3</v>
      </c>
      <c r="AP197" s="24">
        <f>AP199+AP200</f>
        <v>0</v>
      </c>
      <c r="AQ197" s="15">
        <f>AO197+AP197</f>
        <v>1099358.3</v>
      </c>
      <c r="AR197" s="15">
        <f t="shared" si="608"/>
        <v>100000</v>
      </c>
      <c r="AS197" s="16">
        <f>AS199+AS200</f>
        <v>0</v>
      </c>
      <c r="AT197" s="16">
        <f t="shared" si="563"/>
        <v>100000</v>
      </c>
      <c r="AU197" s="16">
        <f>AU199+AU200</f>
        <v>0</v>
      </c>
      <c r="AV197" s="16">
        <f t="shared" si="600"/>
        <v>100000</v>
      </c>
      <c r="AW197" s="16">
        <f>AW199+AW200</f>
        <v>0</v>
      </c>
      <c r="AX197" s="16">
        <f t="shared" si="601"/>
        <v>100000</v>
      </c>
      <c r="AY197" s="16">
        <f>AY199+AY200</f>
        <v>0</v>
      </c>
      <c r="AZ197" s="16">
        <f t="shared" si="602"/>
        <v>100000</v>
      </c>
      <c r="BA197" s="16">
        <f>BA199+BA200</f>
        <v>0</v>
      </c>
      <c r="BB197" s="16">
        <f t="shared" si="603"/>
        <v>100000</v>
      </c>
      <c r="BC197" s="16">
        <f>BC199+BC200</f>
        <v>0</v>
      </c>
      <c r="BD197" s="16">
        <f t="shared" si="604"/>
        <v>100000</v>
      </c>
      <c r="BE197" s="16">
        <f>BE199+BE200</f>
        <v>0</v>
      </c>
      <c r="BF197" s="16">
        <f t="shared" si="605"/>
        <v>100000</v>
      </c>
      <c r="BG197" s="16">
        <f>BG199+BG200</f>
        <v>0</v>
      </c>
      <c r="BH197" s="16">
        <f t="shared" si="606"/>
        <v>100000</v>
      </c>
      <c r="BI197" s="26">
        <f>BI199+BI200</f>
        <v>0</v>
      </c>
      <c r="BJ197" s="16">
        <f t="shared" si="607"/>
        <v>100000</v>
      </c>
      <c r="BL197" s="13"/>
    </row>
    <row r="198" spans="1:64" x14ac:dyDescent="0.3">
      <c r="A198" s="58"/>
      <c r="B198" s="79" t="s">
        <v>5</v>
      </c>
      <c r="C198" s="6"/>
      <c r="D198" s="15"/>
      <c r="E198" s="44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24"/>
      <c r="V198" s="15"/>
      <c r="W198" s="15"/>
      <c r="X198" s="44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24"/>
      <c r="AQ198" s="15"/>
      <c r="AR198" s="15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26"/>
      <c r="BJ198" s="16"/>
      <c r="BL198" s="13"/>
    </row>
    <row r="199" spans="1:64" hidden="1" x14ac:dyDescent="0.3">
      <c r="A199" s="1"/>
      <c r="B199" s="21" t="s">
        <v>6</v>
      </c>
      <c r="C199" s="21"/>
      <c r="D199" s="15">
        <v>25000</v>
      </c>
      <c r="E199" s="44"/>
      <c r="F199" s="15">
        <f t="shared" si="552"/>
        <v>25000</v>
      </c>
      <c r="G199" s="15"/>
      <c r="H199" s="15">
        <f t="shared" ref="H199:H201" si="609">F199+G199</f>
        <v>25000</v>
      </c>
      <c r="I199" s="15"/>
      <c r="J199" s="15">
        <f t="shared" ref="J199:J201" si="610">H199+I199</f>
        <v>25000</v>
      </c>
      <c r="K199" s="15"/>
      <c r="L199" s="15">
        <f t="shared" ref="L199:L201" si="611">J199+K199</f>
        <v>25000</v>
      </c>
      <c r="M199" s="15">
        <v>-25000</v>
      </c>
      <c r="N199" s="15">
        <f t="shared" ref="N199:N201" si="612">L199+M199</f>
        <v>0</v>
      </c>
      <c r="O199" s="15"/>
      <c r="P199" s="15">
        <f t="shared" ref="P199:P201" si="613">N199+O199</f>
        <v>0</v>
      </c>
      <c r="Q199" s="15"/>
      <c r="R199" s="15">
        <f t="shared" ref="R199:R201" si="614">P199+Q199</f>
        <v>0</v>
      </c>
      <c r="S199" s="15"/>
      <c r="T199" s="15">
        <f t="shared" ref="T199:T201" si="615">R199+S199</f>
        <v>0</v>
      </c>
      <c r="U199" s="24"/>
      <c r="V199" s="15">
        <f t="shared" ref="V199:V201" si="616">T199+U199</f>
        <v>0</v>
      </c>
      <c r="W199" s="15">
        <v>284496.90000000002</v>
      </c>
      <c r="X199" s="44"/>
      <c r="Y199" s="15">
        <f t="shared" si="561"/>
        <v>284496.90000000002</v>
      </c>
      <c r="Z199" s="15"/>
      <c r="AA199" s="15">
        <f t="shared" ref="AA199:AA201" si="617">Y199+Z199</f>
        <v>284496.90000000002</v>
      </c>
      <c r="AB199" s="15"/>
      <c r="AC199" s="15">
        <f>AA199+AB199</f>
        <v>284496.90000000002</v>
      </c>
      <c r="AD199" s="15"/>
      <c r="AE199" s="15">
        <f>AC199+AD199</f>
        <v>284496.90000000002</v>
      </c>
      <c r="AF199" s="15"/>
      <c r="AG199" s="15">
        <f>AE199+AF199</f>
        <v>284496.90000000002</v>
      </c>
      <c r="AH199" s="15">
        <v>25000</v>
      </c>
      <c r="AI199" s="15">
        <f>AG199+AH199</f>
        <v>309496.90000000002</v>
      </c>
      <c r="AJ199" s="15"/>
      <c r="AK199" s="15">
        <f>AI199+AJ199</f>
        <v>309496.90000000002</v>
      </c>
      <c r="AL199" s="15"/>
      <c r="AM199" s="15">
        <f>AK199+AL199</f>
        <v>309496.90000000002</v>
      </c>
      <c r="AN199" s="15"/>
      <c r="AO199" s="15">
        <f>AM199+AN199</f>
        <v>309496.90000000002</v>
      </c>
      <c r="AP199" s="24"/>
      <c r="AQ199" s="15">
        <f>AO199+AP199</f>
        <v>309496.90000000002</v>
      </c>
      <c r="AR199" s="16">
        <v>25000</v>
      </c>
      <c r="AS199" s="16"/>
      <c r="AT199" s="16">
        <f t="shared" si="563"/>
        <v>25000</v>
      </c>
      <c r="AU199" s="16"/>
      <c r="AV199" s="16">
        <f t="shared" ref="AV199:AV201" si="618">AT199+AU199</f>
        <v>25000</v>
      </c>
      <c r="AW199" s="16"/>
      <c r="AX199" s="16">
        <f t="shared" ref="AX199:AX201" si="619">AV199+AW199</f>
        <v>25000</v>
      </c>
      <c r="AY199" s="16"/>
      <c r="AZ199" s="16">
        <f t="shared" ref="AZ199:AZ201" si="620">AX199+AY199</f>
        <v>25000</v>
      </c>
      <c r="BA199" s="16"/>
      <c r="BB199" s="16">
        <f t="shared" ref="BB199:BB201" si="621">AZ199+BA199</f>
        <v>25000</v>
      </c>
      <c r="BC199" s="16"/>
      <c r="BD199" s="16">
        <f t="shared" ref="BD199:BD201" si="622">BB199+BC199</f>
        <v>25000</v>
      </c>
      <c r="BE199" s="16"/>
      <c r="BF199" s="16">
        <f t="shared" ref="BF199:BF201" si="623">BD199+BE199</f>
        <v>25000</v>
      </c>
      <c r="BG199" s="26"/>
      <c r="BH199" s="16">
        <f t="shared" ref="BH199:BH201" si="624">BF199+BG199</f>
        <v>25000</v>
      </c>
      <c r="BI199" s="26"/>
      <c r="BJ199" s="16">
        <f t="shared" ref="BJ199:BJ201" si="625">BH199+BI199</f>
        <v>25000</v>
      </c>
      <c r="BK199" s="9" t="s">
        <v>223</v>
      </c>
      <c r="BL199" s="13">
        <v>0</v>
      </c>
    </row>
    <row r="200" spans="1:64" x14ac:dyDescent="0.3">
      <c r="A200" s="58"/>
      <c r="B200" s="79" t="s">
        <v>20</v>
      </c>
      <c r="C200" s="79"/>
      <c r="D200" s="15">
        <v>75000</v>
      </c>
      <c r="E200" s="44"/>
      <c r="F200" s="15">
        <f t="shared" si="552"/>
        <v>75000</v>
      </c>
      <c r="G200" s="15"/>
      <c r="H200" s="15">
        <f t="shared" si="609"/>
        <v>75000</v>
      </c>
      <c r="I200" s="15"/>
      <c r="J200" s="15">
        <f t="shared" si="610"/>
        <v>75000</v>
      </c>
      <c r="K200" s="15"/>
      <c r="L200" s="15">
        <f t="shared" si="611"/>
        <v>75000</v>
      </c>
      <c r="M200" s="15">
        <v>-75000</v>
      </c>
      <c r="N200" s="15">
        <f t="shared" si="612"/>
        <v>0</v>
      </c>
      <c r="O200" s="15"/>
      <c r="P200" s="15">
        <f t="shared" si="613"/>
        <v>0</v>
      </c>
      <c r="Q200" s="15"/>
      <c r="R200" s="15">
        <f t="shared" si="614"/>
        <v>0</v>
      </c>
      <c r="S200" s="15"/>
      <c r="T200" s="15">
        <f t="shared" si="615"/>
        <v>0</v>
      </c>
      <c r="U200" s="24"/>
      <c r="V200" s="15">
        <f t="shared" si="616"/>
        <v>0</v>
      </c>
      <c r="W200" s="15">
        <v>714861.4</v>
      </c>
      <c r="X200" s="44"/>
      <c r="Y200" s="15">
        <f t="shared" si="561"/>
        <v>714861.4</v>
      </c>
      <c r="Z200" s="15"/>
      <c r="AA200" s="15">
        <f t="shared" si="617"/>
        <v>714861.4</v>
      </c>
      <c r="AB200" s="15"/>
      <c r="AC200" s="15">
        <f>AA200+AB200</f>
        <v>714861.4</v>
      </c>
      <c r="AD200" s="15"/>
      <c r="AE200" s="15">
        <f>AC200+AD200</f>
        <v>714861.4</v>
      </c>
      <c r="AF200" s="15"/>
      <c r="AG200" s="15">
        <f>AE200+AF200</f>
        <v>714861.4</v>
      </c>
      <c r="AH200" s="15">
        <v>75000</v>
      </c>
      <c r="AI200" s="15">
        <f>AG200+AH200</f>
        <v>789861.4</v>
      </c>
      <c r="AJ200" s="15"/>
      <c r="AK200" s="15">
        <f>AI200+AJ200</f>
        <v>789861.4</v>
      </c>
      <c r="AL200" s="15"/>
      <c r="AM200" s="15">
        <f>AK200+AL200</f>
        <v>789861.4</v>
      </c>
      <c r="AN200" s="15"/>
      <c r="AO200" s="15">
        <f>AM200+AN200</f>
        <v>789861.4</v>
      </c>
      <c r="AP200" s="24"/>
      <c r="AQ200" s="15">
        <f>AO200+AP200</f>
        <v>789861.4</v>
      </c>
      <c r="AR200" s="16">
        <v>75000</v>
      </c>
      <c r="AS200" s="16"/>
      <c r="AT200" s="16">
        <f t="shared" si="563"/>
        <v>75000</v>
      </c>
      <c r="AU200" s="16"/>
      <c r="AV200" s="16">
        <f t="shared" si="618"/>
        <v>75000</v>
      </c>
      <c r="AW200" s="16"/>
      <c r="AX200" s="16">
        <f t="shared" si="619"/>
        <v>75000</v>
      </c>
      <c r="AY200" s="16"/>
      <c r="AZ200" s="16">
        <f t="shared" si="620"/>
        <v>75000</v>
      </c>
      <c r="BA200" s="16"/>
      <c r="BB200" s="16">
        <f t="shared" si="621"/>
        <v>75000</v>
      </c>
      <c r="BC200" s="16"/>
      <c r="BD200" s="16">
        <f t="shared" si="622"/>
        <v>75000</v>
      </c>
      <c r="BE200" s="16"/>
      <c r="BF200" s="16">
        <f t="shared" si="623"/>
        <v>75000</v>
      </c>
      <c r="BG200" s="16"/>
      <c r="BH200" s="16">
        <f t="shared" si="624"/>
        <v>75000</v>
      </c>
      <c r="BI200" s="26"/>
      <c r="BJ200" s="16">
        <f t="shared" si="625"/>
        <v>75000</v>
      </c>
      <c r="BK200" s="9" t="s">
        <v>231</v>
      </c>
      <c r="BL200" s="13"/>
    </row>
    <row r="201" spans="1:64" ht="56.25" x14ac:dyDescent="0.3">
      <c r="A201" s="58" t="s">
        <v>201</v>
      </c>
      <c r="B201" s="79" t="s">
        <v>238</v>
      </c>
      <c r="C201" s="6" t="s">
        <v>351</v>
      </c>
      <c r="D201" s="15">
        <f>D203+D204</f>
        <v>344108.19999999995</v>
      </c>
      <c r="E201" s="44">
        <f>E203+E204</f>
        <v>0</v>
      </c>
      <c r="F201" s="15">
        <f t="shared" si="552"/>
        <v>344108.19999999995</v>
      </c>
      <c r="G201" s="15">
        <f>G203+G204</f>
        <v>13812.6</v>
      </c>
      <c r="H201" s="15">
        <f t="shared" si="609"/>
        <v>357920.79999999993</v>
      </c>
      <c r="I201" s="15">
        <f>I203+I204</f>
        <v>0</v>
      </c>
      <c r="J201" s="15">
        <f t="shared" si="610"/>
        <v>357920.79999999993</v>
      </c>
      <c r="K201" s="15">
        <f>K203+K204</f>
        <v>0</v>
      </c>
      <c r="L201" s="15">
        <f t="shared" si="611"/>
        <v>357920.79999999993</v>
      </c>
      <c r="M201" s="15">
        <f>M203+M204</f>
        <v>-292714.65999999997</v>
      </c>
      <c r="N201" s="15">
        <f t="shared" si="612"/>
        <v>65206.139999999956</v>
      </c>
      <c r="O201" s="15">
        <f>O203+O204</f>
        <v>0</v>
      </c>
      <c r="P201" s="15">
        <f t="shared" si="613"/>
        <v>65206.139999999956</v>
      </c>
      <c r="Q201" s="15">
        <f>Q203+Q204</f>
        <v>0</v>
      </c>
      <c r="R201" s="15">
        <f t="shared" si="614"/>
        <v>65206.139999999956</v>
      </c>
      <c r="S201" s="15">
        <f>S203+S204</f>
        <v>0</v>
      </c>
      <c r="T201" s="15">
        <f t="shared" si="615"/>
        <v>65206.139999999956</v>
      </c>
      <c r="U201" s="24">
        <f>U203+U204</f>
        <v>0</v>
      </c>
      <c r="V201" s="15">
        <f t="shared" si="616"/>
        <v>65206.139999999956</v>
      </c>
      <c r="W201" s="15">
        <f t="shared" ref="W201:AR201" si="626">W203+W204</f>
        <v>50000</v>
      </c>
      <c r="X201" s="44">
        <f>X203+X204</f>
        <v>0</v>
      </c>
      <c r="Y201" s="15">
        <f t="shared" si="561"/>
        <v>50000</v>
      </c>
      <c r="Z201" s="15">
        <f>Z203+Z204</f>
        <v>0</v>
      </c>
      <c r="AA201" s="15">
        <f t="shared" si="617"/>
        <v>50000</v>
      </c>
      <c r="AB201" s="15">
        <f>AB203+AB204</f>
        <v>0</v>
      </c>
      <c r="AC201" s="15">
        <f>AA201+AB201</f>
        <v>50000</v>
      </c>
      <c r="AD201" s="15">
        <f>AD203+AD204</f>
        <v>0</v>
      </c>
      <c r="AE201" s="15">
        <f>AC201+AD201</f>
        <v>50000</v>
      </c>
      <c r="AF201" s="15">
        <f>AF203+AF204</f>
        <v>0</v>
      </c>
      <c r="AG201" s="15">
        <f>AE201+AF201</f>
        <v>50000</v>
      </c>
      <c r="AH201" s="15">
        <f>AH203+AH204</f>
        <v>334152.15999999997</v>
      </c>
      <c r="AI201" s="15">
        <f>AG201+AH201</f>
        <v>384152.16</v>
      </c>
      <c r="AJ201" s="15">
        <f>AJ203+AJ204</f>
        <v>0</v>
      </c>
      <c r="AK201" s="15">
        <f>AI201+AJ201</f>
        <v>384152.16</v>
      </c>
      <c r="AL201" s="15">
        <f>AL203+AL204</f>
        <v>0</v>
      </c>
      <c r="AM201" s="15">
        <f>AK201+AL201</f>
        <v>384152.16</v>
      </c>
      <c r="AN201" s="15">
        <f>AN203+AN204</f>
        <v>0</v>
      </c>
      <c r="AO201" s="15">
        <f>AM201+AN201</f>
        <v>384152.16</v>
      </c>
      <c r="AP201" s="24">
        <f>AP203+AP204</f>
        <v>0</v>
      </c>
      <c r="AQ201" s="15">
        <f>AO201+AP201</f>
        <v>384152.16</v>
      </c>
      <c r="AR201" s="15">
        <f t="shared" si="626"/>
        <v>0</v>
      </c>
      <c r="AS201" s="16">
        <f>AS203+AS204</f>
        <v>0</v>
      </c>
      <c r="AT201" s="16">
        <f t="shared" si="563"/>
        <v>0</v>
      </c>
      <c r="AU201" s="16">
        <f>AU203+AU204</f>
        <v>0</v>
      </c>
      <c r="AV201" s="16">
        <f t="shared" si="618"/>
        <v>0</v>
      </c>
      <c r="AW201" s="16">
        <f>AW203+AW204</f>
        <v>0</v>
      </c>
      <c r="AX201" s="16">
        <f t="shared" si="619"/>
        <v>0</v>
      </c>
      <c r="AY201" s="16">
        <f>AY203+AY204</f>
        <v>0</v>
      </c>
      <c r="AZ201" s="16">
        <f t="shared" si="620"/>
        <v>0</v>
      </c>
      <c r="BA201" s="16">
        <f>BA203+BA204</f>
        <v>0</v>
      </c>
      <c r="BB201" s="16">
        <f t="shared" si="621"/>
        <v>0</v>
      </c>
      <c r="BC201" s="16">
        <f>BC203+BC204</f>
        <v>0</v>
      </c>
      <c r="BD201" s="16">
        <f t="shared" si="622"/>
        <v>0</v>
      </c>
      <c r="BE201" s="16">
        <f>BE203+BE204</f>
        <v>0</v>
      </c>
      <c r="BF201" s="16">
        <f t="shared" si="623"/>
        <v>0</v>
      </c>
      <c r="BG201" s="16">
        <f>BG203+BG204</f>
        <v>0</v>
      </c>
      <c r="BH201" s="16">
        <f t="shared" si="624"/>
        <v>0</v>
      </c>
      <c r="BI201" s="26">
        <f>BI203+BI204</f>
        <v>0</v>
      </c>
      <c r="BJ201" s="16">
        <f t="shared" si="625"/>
        <v>0</v>
      </c>
      <c r="BL201" s="13"/>
    </row>
    <row r="202" spans="1:64" x14ac:dyDescent="0.3">
      <c r="A202" s="58"/>
      <c r="B202" s="79" t="s">
        <v>5</v>
      </c>
      <c r="C202" s="6"/>
      <c r="D202" s="15"/>
      <c r="E202" s="44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24"/>
      <c r="V202" s="15"/>
      <c r="W202" s="15"/>
      <c r="X202" s="44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24"/>
      <c r="AQ202" s="15"/>
      <c r="AR202" s="15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26"/>
      <c r="BJ202" s="16"/>
      <c r="BL202" s="13"/>
    </row>
    <row r="203" spans="1:64" hidden="1" x14ac:dyDescent="0.3">
      <c r="A203" s="1"/>
      <c r="B203" s="21" t="s">
        <v>6</v>
      </c>
      <c r="C203" s="21"/>
      <c r="D203" s="15">
        <v>48527.100000000006</v>
      </c>
      <c r="E203" s="44"/>
      <c r="F203" s="15">
        <f t="shared" si="552"/>
        <v>48527.100000000006</v>
      </c>
      <c r="G203" s="15">
        <v>13812.6</v>
      </c>
      <c r="H203" s="15">
        <f t="shared" ref="H203:H207" si="627">F203+G203</f>
        <v>62339.700000000004</v>
      </c>
      <c r="I203" s="15"/>
      <c r="J203" s="15">
        <f t="shared" ref="J203:J207" si="628">H203+I203</f>
        <v>62339.700000000004</v>
      </c>
      <c r="K203" s="15"/>
      <c r="L203" s="15">
        <f t="shared" ref="L203:L207" si="629">J203+K203</f>
        <v>62339.700000000004</v>
      </c>
      <c r="M203" s="15">
        <v>-38571.06</v>
      </c>
      <c r="N203" s="15">
        <f t="shared" ref="N203:N207" si="630">L203+M203</f>
        <v>23768.640000000007</v>
      </c>
      <c r="O203" s="15"/>
      <c r="P203" s="15">
        <f t="shared" ref="P203:P207" si="631">N203+O203</f>
        <v>23768.640000000007</v>
      </c>
      <c r="Q203" s="15"/>
      <c r="R203" s="15">
        <f t="shared" ref="R203:R207" si="632">P203+Q203</f>
        <v>23768.640000000007</v>
      </c>
      <c r="S203" s="15"/>
      <c r="T203" s="15">
        <f t="shared" ref="T203:T207" si="633">R203+S203</f>
        <v>23768.640000000007</v>
      </c>
      <c r="U203" s="24"/>
      <c r="V203" s="15">
        <f t="shared" ref="V203:V207" si="634">T203+U203</f>
        <v>23768.640000000007</v>
      </c>
      <c r="W203" s="15">
        <v>50000</v>
      </c>
      <c r="X203" s="44"/>
      <c r="Y203" s="15">
        <f t="shared" si="561"/>
        <v>50000</v>
      </c>
      <c r="Z203" s="15"/>
      <c r="AA203" s="15">
        <f t="shared" ref="AA203:AA207" si="635">Y203+Z203</f>
        <v>50000</v>
      </c>
      <c r="AB203" s="15"/>
      <c r="AC203" s="15">
        <f>AA203+AB203</f>
        <v>50000</v>
      </c>
      <c r="AD203" s="15"/>
      <c r="AE203" s="15">
        <f>AC203+AD203</f>
        <v>50000</v>
      </c>
      <c r="AF203" s="15"/>
      <c r="AG203" s="15">
        <f>AE203+AF203</f>
        <v>50000</v>
      </c>
      <c r="AH203" s="15">
        <v>38571.06</v>
      </c>
      <c r="AI203" s="15">
        <f>AG203+AH203</f>
        <v>88571.06</v>
      </c>
      <c r="AJ203" s="15"/>
      <c r="AK203" s="15">
        <f>AI203+AJ203</f>
        <v>88571.06</v>
      </c>
      <c r="AL203" s="15"/>
      <c r="AM203" s="15">
        <f>AK203+AL203</f>
        <v>88571.06</v>
      </c>
      <c r="AN203" s="15"/>
      <c r="AO203" s="15">
        <f>AM203+AN203</f>
        <v>88571.06</v>
      </c>
      <c r="AP203" s="24"/>
      <c r="AQ203" s="15">
        <f>AO203+AP203</f>
        <v>88571.06</v>
      </c>
      <c r="AR203" s="16">
        <v>0</v>
      </c>
      <c r="AS203" s="16"/>
      <c r="AT203" s="16">
        <f t="shared" si="563"/>
        <v>0</v>
      </c>
      <c r="AU203" s="16"/>
      <c r="AV203" s="16">
        <f t="shared" ref="AV203:AV207" si="636">AT203+AU203</f>
        <v>0</v>
      </c>
      <c r="AW203" s="16"/>
      <c r="AX203" s="16">
        <f t="shared" ref="AX203:AX207" si="637">AV203+AW203</f>
        <v>0</v>
      </c>
      <c r="AY203" s="16"/>
      <c r="AZ203" s="16">
        <f t="shared" ref="AZ203:AZ207" si="638">AX203+AY203</f>
        <v>0</v>
      </c>
      <c r="BA203" s="16"/>
      <c r="BB203" s="16">
        <f t="shared" ref="BB203:BB207" si="639">AZ203+BA203</f>
        <v>0</v>
      </c>
      <c r="BC203" s="16"/>
      <c r="BD203" s="16">
        <f t="shared" ref="BD203:BD207" si="640">BB203+BC203</f>
        <v>0</v>
      </c>
      <c r="BE203" s="16"/>
      <c r="BF203" s="16">
        <f t="shared" ref="BF203:BF207" si="641">BD203+BE203</f>
        <v>0</v>
      </c>
      <c r="BG203" s="26"/>
      <c r="BH203" s="16">
        <f t="shared" ref="BH203:BH207" si="642">BF203+BG203</f>
        <v>0</v>
      </c>
      <c r="BI203" s="26"/>
      <c r="BJ203" s="16">
        <f t="shared" ref="BJ203:BJ207" si="643">BH203+BI203</f>
        <v>0</v>
      </c>
      <c r="BK203" s="9" t="s">
        <v>229</v>
      </c>
      <c r="BL203" s="13">
        <v>0</v>
      </c>
    </row>
    <row r="204" spans="1:64" x14ac:dyDescent="0.3">
      <c r="A204" s="58"/>
      <c r="B204" s="79" t="s">
        <v>20</v>
      </c>
      <c r="C204" s="79"/>
      <c r="D204" s="15">
        <v>295581.09999999998</v>
      </c>
      <c r="E204" s="44"/>
      <c r="F204" s="15">
        <f t="shared" si="552"/>
        <v>295581.09999999998</v>
      </c>
      <c r="G204" s="15"/>
      <c r="H204" s="15">
        <f t="shared" si="627"/>
        <v>295581.09999999998</v>
      </c>
      <c r="I204" s="15"/>
      <c r="J204" s="15">
        <f t="shared" si="628"/>
        <v>295581.09999999998</v>
      </c>
      <c r="K204" s="15"/>
      <c r="L204" s="15">
        <f t="shared" si="629"/>
        <v>295581.09999999998</v>
      </c>
      <c r="M204" s="15">
        <f>-295581.1+41437.5</f>
        <v>-254143.59999999998</v>
      </c>
      <c r="N204" s="15">
        <f t="shared" si="630"/>
        <v>41437.5</v>
      </c>
      <c r="O204" s="15"/>
      <c r="P204" s="15">
        <f t="shared" si="631"/>
        <v>41437.5</v>
      </c>
      <c r="Q204" s="15"/>
      <c r="R204" s="15">
        <f t="shared" si="632"/>
        <v>41437.5</v>
      </c>
      <c r="S204" s="15"/>
      <c r="T204" s="15">
        <f t="shared" si="633"/>
        <v>41437.5</v>
      </c>
      <c r="U204" s="24"/>
      <c r="V204" s="15">
        <f t="shared" si="634"/>
        <v>41437.5</v>
      </c>
      <c r="W204" s="15">
        <v>0</v>
      </c>
      <c r="X204" s="44"/>
      <c r="Y204" s="15">
        <f t="shared" si="561"/>
        <v>0</v>
      </c>
      <c r="Z204" s="15"/>
      <c r="AA204" s="15">
        <f t="shared" si="635"/>
        <v>0</v>
      </c>
      <c r="AB204" s="15"/>
      <c r="AC204" s="15">
        <f>AA204+AB204</f>
        <v>0</v>
      </c>
      <c r="AD204" s="15"/>
      <c r="AE204" s="15">
        <f>AC204+AD204</f>
        <v>0</v>
      </c>
      <c r="AF204" s="15"/>
      <c r="AG204" s="15">
        <f>AE204+AF204</f>
        <v>0</v>
      </c>
      <c r="AH204" s="15">
        <v>295581.09999999998</v>
      </c>
      <c r="AI204" s="15">
        <f>AG204+AH204</f>
        <v>295581.09999999998</v>
      </c>
      <c r="AJ204" s="15"/>
      <c r="AK204" s="15">
        <f>AI204+AJ204</f>
        <v>295581.09999999998</v>
      </c>
      <c r="AL204" s="15"/>
      <c r="AM204" s="15">
        <f>AK204+AL204</f>
        <v>295581.09999999998</v>
      </c>
      <c r="AN204" s="15"/>
      <c r="AO204" s="15">
        <f>AM204+AN204</f>
        <v>295581.09999999998</v>
      </c>
      <c r="AP204" s="24"/>
      <c r="AQ204" s="15">
        <f>AO204+AP204</f>
        <v>295581.09999999998</v>
      </c>
      <c r="AR204" s="16">
        <v>0</v>
      </c>
      <c r="AS204" s="16"/>
      <c r="AT204" s="16">
        <f t="shared" si="563"/>
        <v>0</v>
      </c>
      <c r="AU204" s="16"/>
      <c r="AV204" s="16">
        <f t="shared" si="636"/>
        <v>0</v>
      </c>
      <c r="AW204" s="16"/>
      <c r="AX204" s="16">
        <f t="shared" si="637"/>
        <v>0</v>
      </c>
      <c r="AY204" s="16"/>
      <c r="AZ204" s="16">
        <f t="shared" si="638"/>
        <v>0</v>
      </c>
      <c r="BA204" s="16"/>
      <c r="BB204" s="16">
        <f t="shared" si="639"/>
        <v>0</v>
      </c>
      <c r="BC204" s="16"/>
      <c r="BD204" s="16">
        <f t="shared" si="640"/>
        <v>0</v>
      </c>
      <c r="BE204" s="16"/>
      <c r="BF204" s="16">
        <f t="shared" si="641"/>
        <v>0</v>
      </c>
      <c r="BG204" s="16"/>
      <c r="BH204" s="16">
        <f t="shared" si="642"/>
        <v>0</v>
      </c>
      <c r="BI204" s="26"/>
      <c r="BJ204" s="16">
        <f t="shared" si="643"/>
        <v>0</v>
      </c>
      <c r="BK204" s="9" t="s">
        <v>231</v>
      </c>
      <c r="BL204" s="13"/>
    </row>
    <row r="205" spans="1:64" ht="56.25" x14ac:dyDescent="0.3">
      <c r="A205" s="58" t="s">
        <v>255</v>
      </c>
      <c r="B205" s="79" t="s">
        <v>41</v>
      </c>
      <c r="C205" s="6" t="s">
        <v>351</v>
      </c>
      <c r="D205" s="15">
        <v>21398.400000000001</v>
      </c>
      <c r="E205" s="44"/>
      <c r="F205" s="15">
        <f t="shared" si="552"/>
        <v>21398.400000000001</v>
      </c>
      <c r="G205" s="15"/>
      <c r="H205" s="15">
        <f t="shared" si="627"/>
        <v>21398.400000000001</v>
      </c>
      <c r="I205" s="15"/>
      <c r="J205" s="15">
        <f t="shared" si="628"/>
        <v>21398.400000000001</v>
      </c>
      <c r="K205" s="15"/>
      <c r="L205" s="15">
        <f t="shared" si="629"/>
        <v>21398.400000000001</v>
      </c>
      <c r="M205" s="15"/>
      <c r="N205" s="15">
        <f t="shared" si="630"/>
        <v>21398.400000000001</v>
      </c>
      <c r="O205" s="15"/>
      <c r="P205" s="15">
        <f t="shared" si="631"/>
        <v>21398.400000000001</v>
      </c>
      <c r="Q205" s="15">
        <v>-21398.400000000001</v>
      </c>
      <c r="R205" s="15">
        <f t="shared" si="632"/>
        <v>0</v>
      </c>
      <c r="S205" s="15"/>
      <c r="T205" s="15">
        <f t="shared" si="633"/>
        <v>0</v>
      </c>
      <c r="U205" s="24"/>
      <c r="V205" s="15">
        <f t="shared" si="634"/>
        <v>0</v>
      </c>
      <c r="W205" s="15">
        <v>0</v>
      </c>
      <c r="X205" s="44"/>
      <c r="Y205" s="15">
        <f t="shared" si="561"/>
        <v>0</v>
      </c>
      <c r="Z205" s="15"/>
      <c r="AA205" s="15">
        <f t="shared" si="635"/>
        <v>0</v>
      </c>
      <c r="AB205" s="15"/>
      <c r="AC205" s="15">
        <f>AA205+AB205</f>
        <v>0</v>
      </c>
      <c r="AD205" s="15"/>
      <c r="AE205" s="15">
        <f>AC205+AD205</f>
        <v>0</v>
      </c>
      <c r="AF205" s="15"/>
      <c r="AG205" s="15">
        <f>AE205+AF205</f>
        <v>0</v>
      </c>
      <c r="AH205" s="15"/>
      <c r="AI205" s="15">
        <f>AG205+AH205</f>
        <v>0</v>
      </c>
      <c r="AJ205" s="15"/>
      <c r="AK205" s="15">
        <f>AI205+AJ205</f>
        <v>0</v>
      </c>
      <c r="AL205" s="15">
        <v>21398.400000000001</v>
      </c>
      <c r="AM205" s="15">
        <f>AK205+AL205</f>
        <v>21398.400000000001</v>
      </c>
      <c r="AN205" s="15"/>
      <c r="AO205" s="15">
        <f>AM205+AN205</f>
        <v>21398.400000000001</v>
      </c>
      <c r="AP205" s="24"/>
      <c r="AQ205" s="15">
        <f>AO205+AP205</f>
        <v>21398.400000000001</v>
      </c>
      <c r="AR205" s="16">
        <v>0</v>
      </c>
      <c r="AS205" s="16"/>
      <c r="AT205" s="16">
        <f t="shared" si="563"/>
        <v>0</v>
      </c>
      <c r="AU205" s="16"/>
      <c r="AV205" s="16">
        <f t="shared" si="636"/>
        <v>0</v>
      </c>
      <c r="AW205" s="16"/>
      <c r="AX205" s="16">
        <f t="shared" si="637"/>
        <v>0</v>
      </c>
      <c r="AY205" s="16"/>
      <c r="AZ205" s="16">
        <f t="shared" si="638"/>
        <v>0</v>
      </c>
      <c r="BA205" s="16"/>
      <c r="BB205" s="16">
        <f t="shared" si="639"/>
        <v>0</v>
      </c>
      <c r="BC205" s="16"/>
      <c r="BD205" s="16">
        <f t="shared" si="640"/>
        <v>0</v>
      </c>
      <c r="BE205" s="16"/>
      <c r="BF205" s="16">
        <f t="shared" si="641"/>
        <v>0</v>
      </c>
      <c r="BG205" s="16"/>
      <c r="BH205" s="16">
        <f t="shared" si="642"/>
        <v>0</v>
      </c>
      <c r="BI205" s="26"/>
      <c r="BJ205" s="16">
        <f t="shared" si="643"/>
        <v>0</v>
      </c>
      <c r="BK205" s="9" t="s">
        <v>114</v>
      </c>
      <c r="BL205" s="13"/>
    </row>
    <row r="206" spans="1:64" ht="56.25" hidden="1" x14ac:dyDescent="0.3">
      <c r="A206" s="58" t="s">
        <v>195</v>
      </c>
      <c r="B206" s="67" t="s">
        <v>42</v>
      </c>
      <c r="C206" s="6" t="s">
        <v>351</v>
      </c>
      <c r="D206" s="15">
        <v>9666.2000000000007</v>
      </c>
      <c r="E206" s="44"/>
      <c r="F206" s="15">
        <f t="shared" si="552"/>
        <v>9666.2000000000007</v>
      </c>
      <c r="G206" s="15"/>
      <c r="H206" s="15">
        <f t="shared" si="627"/>
        <v>9666.2000000000007</v>
      </c>
      <c r="I206" s="15"/>
      <c r="J206" s="15">
        <f t="shared" si="628"/>
        <v>9666.2000000000007</v>
      </c>
      <c r="K206" s="15"/>
      <c r="L206" s="15">
        <f t="shared" si="629"/>
        <v>9666.2000000000007</v>
      </c>
      <c r="M206" s="15">
        <v>-9666.2000000000007</v>
      </c>
      <c r="N206" s="15">
        <f t="shared" si="630"/>
        <v>0</v>
      </c>
      <c r="O206" s="15"/>
      <c r="P206" s="15">
        <f t="shared" si="631"/>
        <v>0</v>
      </c>
      <c r="Q206" s="15"/>
      <c r="R206" s="15">
        <f t="shared" si="632"/>
        <v>0</v>
      </c>
      <c r="S206" s="15"/>
      <c r="T206" s="15">
        <f t="shared" si="633"/>
        <v>0</v>
      </c>
      <c r="U206" s="24"/>
      <c r="V206" s="15">
        <f t="shared" si="634"/>
        <v>0</v>
      </c>
      <c r="W206" s="15">
        <v>0</v>
      </c>
      <c r="X206" s="44"/>
      <c r="Y206" s="15">
        <f t="shared" si="561"/>
        <v>0</v>
      </c>
      <c r="Z206" s="15"/>
      <c r="AA206" s="15">
        <f t="shared" si="635"/>
        <v>0</v>
      </c>
      <c r="AB206" s="15"/>
      <c r="AC206" s="15">
        <f>AA206+AB206</f>
        <v>0</v>
      </c>
      <c r="AD206" s="15"/>
      <c r="AE206" s="15">
        <f>AC206+AD206</f>
        <v>0</v>
      </c>
      <c r="AF206" s="15"/>
      <c r="AG206" s="15">
        <f>AE206+AF206</f>
        <v>0</v>
      </c>
      <c r="AH206" s="15"/>
      <c r="AI206" s="15">
        <f>AG206+AH206</f>
        <v>0</v>
      </c>
      <c r="AJ206" s="15"/>
      <c r="AK206" s="15">
        <f>AI206+AJ206</f>
        <v>0</v>
      </c>
      <c r="AL206" s="15"/>
      <c r="AM206" s="15">
        <f>AK206+AL206</f>
        <v>0</v>
      </c>
      <c r="AN206" s="15"/>
      <c r="AO206" s="15">
        <f>AM206+AN206</f>
        <v>0</v>
      </c>
      <c r="AP206" s="24"/>
      <c r="AQ206" s="15">
        <f>AO206+AP206</f>
        <v>0</v>
      </c>
      <c r="AR206" s="15">
        <v>0</v>
      </c>
      <c r="AS206" s="16"/>
      <c r="AT206" s="16">
        <f t="shared" si="563"/>
        <v>0</v>
      </c>
      <c r="AU206" s="16"/>
      <c r="AV206" s="16">
        <f t="shared" si="636"/>
        <v>0</v>
      </c>
      <c r="AW206" s="16"/>
      <c r="AX206" s="16">
        <f t="shared" si="637"/>
        <v>0</v>
      </c>
      <c r="AY206" s="16"/>
      <c r="AZ206" s="16">
        <f t="shared" si="638"/>
        <v>0</v>
      </c>
      <c r="BA206" s="16"/>
      <c r="BB206" s="16">
        <f t="shared" si="639"/>
        <v>0</v>
      </c>
      <c r="BC206" s="16"/>
      <c r="BD206" s="16">
        <f t="shared" si="640"/>
        <v>0</v>
      </c>
      <c r="BE206" s="16"/>
      <c r="BF206" s="16">
        <f t="shared" si="641"/>
        <v>0</v>
      </c>
      <c r="BG206" s="26"/>
      <c r="BH206" s="16">
        <f t="shared" si="642"/>
        <v>0</v>
      </c>
      <c r="BI206" s="26"/>
      <c r="BJ206" s="16">
        <f t="shared" si="643"/>
        <v>0</v>
      </c>
      <c r="BK206" s="9" t="s">
        <v>115</v>
      </c>
      <c r="BL206" s="13">
        <v>0</v>
      </c>
    </row>
    <row r="207" spans="1:64" ht="56.25" x14ac:dyDescent="0.3">
      <c r="A207" s="58" t="s">
        <v>256</v>
      </c>
      <c r="B207" s="79" t="s">
        <v>77</v>
      </c>
      <c r="C207" s="6" t="s">
        <v>351</v>
      </c>
      <c r="D207" s="15">
        <f>D209+D210</f>
        <v>0</v>
      </c>
      <c r="E207" s="44">
        <f>E209+E210</f>
        <v>0</v>
      </c>
      <c r="F207" s="15">
        <f t="shared" si="552"/>
        <v>0</v>
      </c>
      <c r="G207" s="15">
        <f>G209+G210</f>
        <v>0</v>
      </c>
      <c r="H207" s="15">
        <f t="shared" si="627"/>
        <v>0</v>
      </c>
      <c r="I207" s="15">
        <f>I209+I210</f>
        <v>0</v>
      </c>
      <c r="J207" s="15">
        <f t="shared" si="628"/>
        <v>0</v>
      </c>
      <c r="K207" s="15">
        <f>K209+K210</f>
        <v>0</v>
      </c>
      <c r="L207" s="15">
        <f t="shared" si="629"/>
        <v>0</v>
      </c>
      <c r="M207" s="15">
        <f>M209+M210</f>
        <v>0</v>
      </c>
      <c r="N207" s="15">
        <f t="shared" si="630"/>
        <v>0</v>
      </c>
      <c r="O207" s="15">
        <f>O209+O210</f>
        <v>0</v>
      </c>
      <c r="P207" s="15">
        <f t="shared" si="631"/>
        <v>0</v>
      </c>
      <c r="Q207" s="15">
        <f>Q209+Q210</f>
        <v>0</v>
      </c>
      <c r="R207" s="15">
        <f t="shared" si="632"/>
        <v>0</v>
      </c>
      <c r="S207" s="15">
        <f>S209+S210</f>
        <v>0</v>
      </c>
      <c r="T207" s="15">
        <f t="shared" si="633"/>
        <v>0</v>
      </c>
      <c r="U207" s="24">
        <f>U209+U210</f>
        <v>0</v>
      </c>
      <c r="V207" s="15">
        <f t="shared" si="634"/>
        <v>0</v>
      </c>
      <c r="W207" s="15">
        <f t="shared" ref="W207:AR207" si="644">W209+W210</f>
        <v>33031.300000000003</v>
      </c>
      <c r="X207" s="44">
        <f>X209+X210</f>
        <v>0</v>
      </c>
      <c r="Y207" s="15">
        <f t="shared" si="561"/>
        <v>33031.300000000003</v>
      </c>
      <c r="Z207" s="15">
        <f>Z209+Z210</f>
        <v>0</v>
      </c>
      <c r="AA207" s="15">
        <f t="shared" si="635"/>
        <v>33031.300000000003</v>
      </c>
      <c r="AB207" s="15">
        <f>AB209+AB210</f>
        <v>0</v>
      </c>
      <c r="AC207" s="15">
        <f>AA207+AB207</f>
        <v>33031.300000000003</v>
      </c>
      <c r="AD207" s="15">
        <f>AD209+AD210</f>
        <v>0</v>
      </c>
      <c r="AE207" s="15">
        <f>AC207+AD207</f>
        <v>33031.300000000003</v>
      </c>
      <c r="AF207" s="15">
        <f>AF209+AF210</f>
        <v>0</v>
      </c>
      <c r="AG207" s="15">
        <f>AE207+AF207</f>
        <v>33031.300000000003</v>
      </c>
      <c r="AH207" s="15">
        <f>AH209+AH210</f>
        <v>0</v>
      </c>
      <c r="AI207" s="15">
        <f>AG207+AH207</f>
        <v>33031.300000000003</v>
      </c>
      <c r="AJ207" s="15">
        <f>AJ209+AJ210</f>
        <v>0</v>
      </c>
      <c r="AK207" s="15">
        <f>AI207+AJ207</f>
        <v>33031.300000000003</v>
      </c>
      <c r="AL207" s="15">
        <f>AL209+AL210</f>
        <v>0</v>
      </c>
      <c r="AM207" s="15">
        <f>AK207+AL207</f>
        <v>33031.300000000003</v>
      </c>
      <c r="AN207" s="15">
        <f>AN209+AN210</f>
        <v>0</v>
      </c>
      <c r="AO207" s="15">
        <f>AM207+AN207</f>
        <v>33031.300000000003</v>
      </c>
      <c r="AP207" s="24">
        <f>AP209+AP210</f>
        <v>0</v>
      </c>
      <c r="AQ207" s="15">
        <f>AO207+AP207</f>
        <v>33031.300000000003</v>
      </c>
      <c r="AR207" s="15">
        <f t="shared" si="644"/>
        <v>0</v>
      </c>
      <c r="AS207" s="16">
        <f>AS209+AS210</f>
        <v>0</v>
      </c>
      <c r="AT207" s="16">
        <f t="shared" si="563"/>
        <v>0</v>
      </c>
      <c r="AU207" s="16">
        <f>AU209+AU210</f>
        <v>0</v>
      </c>
      <c r="AV207" s="16">
        <f t="shared" si="636"/>
        <v>0</v>
      </c>
      <c r="AW207" s="16">
        <f>AW209+AW210</f>
        <v>0</v>
      </c>
      <c r="AX207" s="16">
        <f t="shared" si="637"/>
        <v>0</v>
      </c>
      <c r="AY207" s="16">
        <f>AY209+AY210</f>
        <v>0</v>
      </c>
      <c r="AZ207" s="16">
        <f t="shared" si="638"/>
        <v>0</v>
      </c>
      <c r="BA207" s="16">
        <f>BA209+BA210</f>
        <v>0</v>
      </c>
      <c r="BB207" s="16">
        <f t="shared" si="639"/>
        <v>0</v>
      </c>
      <c r="BC207" s="16">
        <f>BC209+BC210</f>
        <v>0</v>
      </c>
      <c r="BD207" s="16">
        <f t="shared" si="640"/>
        <v>0</v>
      </c>
      <c r="BE207" s="16">
        <f>BE209+BE210</f>
        <v>0</v>
      </c>
      <c r="BF207" s="16">
        <f t="shared" si="641"/>
        <v>0</v>
      </c>
      <c r="BG207" s="16">
        <f>BG209+BG210</f>
        <v>0</v>
      </c>
      <c r="BH207" s="16">
        <f t="shared" si="642"/>
        <v>0</v>
      </c>
      <c r="BI207" s="26">
        <f>BI209+BI210</f>
        <v>0</v>
      </c>
      <c r="BJ207" s="16">
        <f t="shared" si="643"/>
        <v>0</v>
      </c>
      <c r="BL207" s="13"/>
    </row>
    <row r="208" spans="1:64" x14ac:dyDescent="0.3">
      <c r="A208" s="58"/>
      <c r="B208" s="79" t="s">
        <v>5</v>
      </c>
      <c r="C208" s="79"/>
      <c r="D208" s="15"/>
      <c r="E208" s="44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24"/>
      <c r="V208" s="15"/>
      <c r="W208" s="15"/>
      <c r="X208" s="44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24"/>
      <c r="AQ208" s="15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26"/>
      <c r="BJ208" s="16"/>
      <c r="BL208" s="13"/>
    </row>
    <row r="209" spans="1:64" hidden="1" x14ac:dyDescent="0.3">
      <c r="A209" s="1"/>
      <c r="B209" s="21" t="s">
        <v>6</v>
      </c>
      <c r="C209" s="21"/>
      <c r="D209" s="15">
        <v>0</v>
      </c>
      <c r="E209" s="44">
        <v>0</v>
      </c>
      <c r="F209" s="15">
        <f t="shared" si="552"/>
        <v>0</v>
      </c>
      <c r="G209" s="15">
        <v>0</v>
      </c>
      <c r="H209" s="15">
        <f t="shared" ref="H209:H211" si="645">F209+G209</f>
        <v>0</v>
      </c>
      <c r="I209" s="15">
        <v>0</v>
      </c>
      <c r="J209" s="15">
        <f t="shared" ref="J209:J211" si="646">H209+I209</f>
        <v>0</v>
      </c>
      <c r="K209" s="15">
        <v>0</v>
      </c>
      <c r="L209" s="15">
        <f t="shared" ref="L209:L211" si="647">J209+K209</f>
        <v>0</v>
      </c>
      <c r="M209" s="15">
        <v>0</v>
      </c>
      <c r="N209" s="15">
        <f t="shared" ref="N209:N211" si="648">L209+M209</f>
        <v>0</v>
      </c>
      <c r="O209" s="15">
        <v>0</v>
      </c>
      <c r="P209" s="15">
        <f t="shared" ref="P209:P211" si="649">N209+O209</f>
        <v>0</v>
      </c>
      <c r="Q209" s="15">
        <v>0</v>
      </c>
      <c r="R209" s="15">
        <f t="shared" ref="R209:R211" si="650">P209+Q209</f>
        <v>0</v>
      </c>
      <c r="S209" s="15">
        <v>0</v>
      </c>
      <c r="T209" s="15">
        <f t="shared" ref="T209:T211" si="651">R209+S209</f>
        <v>0</v>
      </c>
      <c r="U209" s="24">
        <v>0</v>
      </c>
      <c r="V209" s="15">
        <f t="shared" ref="V209:V211" si="652">T209+U209</f>
        <v>0</v>
      </c>
      <c r="W209" s="15">
        <v>8257.7999999999993</v>
      </c>
      <c r="X209" s="44">
        <v>0</v>
      </c>
      <c r="Y209" s="15">
        <f t="shared" si="561"/>
        <v>8257.7999999999993</v>
      </c>
      <c r="Z209" s="15">
        <v>0</v>
      </c>
      <c r="AA209" s="15">
        <f t="shared" ref="AA209:AA211" si="653">Y209+Z209</f>
        <v>8257.7999999999993</v>
      </c>
      <c r="AB209" s="15">
        <v>0</v>
      </c>
      <c r="AC209" s="15">
        <f>AA209+AB209</f>
        <v>8257.7999999999993</v>
      </c>
      <c r="AD209" s="15">
        <v>0</v>
      </c>
      <c r="AE209" s="15">
        <f>AC209+AD209</f>
        <v>8257.7999999999993</v>
      </c>
      <c r="AF209" s="15">
        <v>0</v>
      </c>
      <c r="AG209" s="15">
        <f>AE209+AF209</f>
        <v>8257.7999999999993</v>
      </c>
      <c r="AH209" s="15">
        <v>0</v>
      </c>
      <c r="AI209" s="15">
        <f>AG209+AH209</f>
        <v>8257.7999999999993</v>
      </c>
      <c r="AJ209" s="15">
        <v>0</v>
      </c>
      <c r="AK209" s="15">
        <f>AI209+AJ209</f>
        <v>8257.7999999999993</v>
      </c>
      <c r="AL209" s="15">
        <v>0</v>
      </c>
      <c r="AM209" s="15">
        <f>AK209+AL209</f>
        <v>8257.7999999999993</v>
      </c>
      <c r="AN209" s="15">
        <v>0</v>
      </c>
      <c r="AO209" s="15">
        <f>AM209+AN209</f>
        <v>8257.7999999999993</v>
      </c>
      <c r="AP209" s="24">
        <v>0</v>
      </c>
      <c r="AQ209" s="15">
        <f>AO209+AP209</f>
        <v>8257.7999999999993</v>
      </c>
      <c r="AR209" s="16">
        <v>0</v>
      </c>
      <c r="AS209" s="16">
        <v>0</v>
      </c>
      <c r="AT209" s="16">
        <f t="shared" si="563"/>
        <v>0</v>
      </c>
      <c r="AU209" s="16">
        <v>0</v>
      </c>
      <c r="AV209" s="16">
        <f t="shared" ref="AV209:AV211" si="654">AT209+AU209</f>
        <v>0</v>
      </c>
      <c r="AW209" s="16">
        <v>0</v>
      </c>
      <c r="AX209" s="16">
        <f t="shared" ref="AX209:AX211" si="655">AV209+AW209</f>
        <v>0</v>
      </c>
      <c r="AY209" s="16">
        <v>0</v>
      </c>
      <c r="AZ209" s="16">
        <f t="shared" ref="AZ209:AZ211" si="656">AX209+AY209</f>
        <v>0</v>
      </c>
      <c r="BA209" s="16">
        <v>0</v>
      </c>
      <c r="BB209" s="16">
        <f t="shared" ref="BB209:BB211" si="657">AZ209+BA209</f>
        <v>0</v>
      </c>
      <c r="BC209" s="16">
        <v>0</v>
      </c>
      <c r="BD209" s="16">
        <f t="shared" ref="BD209:BD211" si="658">BB209+BC209</f>
        <v>0</v>
      </c>
      <c r="BE209" s="16">
        <v>0</v>
      </c>
      <c r="BF209" s="16">
        <f t="shared" ref="BF209:BF211" si="659">BD209+BE209</f>
        <v>0</v>
      </c>
      <c r="BG209" s="26">
        <v>0</v>
      </c>
      <c r="BH209" s="16">
        <f t="shared" ref="BH209:BH211" si="660">BF209+BG209</f>
        <v>0</v>
      </c>
      <c r="BI209" s="26">
        <v>0</v>
      </c>
      <c r="BJ209" s="16">
        <f t="shared" ref="BJ209:BJ211" si="661">BH209+BI209</f>
        <v>0</v>
      </c>
      <c r="BK209" s="9" t="s">
        <v>233</v>
      </c>
      <c r="BL209" s="13">
        <v>0</v>
      </c>
    </row>
    <row r="210" spans="1:64" x14ac:dyDescent="0.3">
      <c r="A210" s="58"/>
      <c r="B210" s="79" t="s">
        <v>20</v>
      </c>
      <c r="C210" s="6"/>
      <c r="D210" s="15">
        <v>0</v>
      </c>
      <c r="E210" s="44">
        <v>0</v>
      </c>
      <c r="F210" s="15">
        <f t="shared" si="552"/>
        <v>0</v>
      </c>
      <c r="G210" s="15">
        <v>0</v>
      </c>
      <c r="H210" s="15">
        <f t="shared" si="645"/>
        <v>0</v>
      </c>
      <c r="I210" s="15">
        <v>0</v>
      </c>
      <c r="J210" s="15">
        <f t="shared" si="646"/>
        <v>0</v>
      </c>
      <c r="K210" s="15">
        <v>0</v>
      </c>
      <c r="L210" s="15">
        <f t="shared" si="647"/>
        <v>0</v>
      </c>
      <c r="M210" s="15">
        <v>0</v>
      </c>
      <c r="N210" s="15">
        <f t="shared" si="648"/>
        <v>0</v>
      </c>
      <c r="O210" s="15">
        <v>0</v>
      </c>
      <c r="P210" s="15">
        <f t="shared" si="649"/>
        <v>0</v>
      </c>
      <c r="Q210" s="15">
        <v>0</v>
      </c>
      <c r="R210" s="15">
        <f t="shared" si="650"/>
        <v>0</v>
      </c>
      <c r="S210" s="15">
        <v>0</v>
      </c>
      <c r="T210" s="15">
        <f t="shared" si="651"/>
        <v>0</v>
      </c>
      <c r="U210" s="24">
        <v>0</v>
      </c>
      <c r="V210" s="15">
        <f t="shared" si="652"/>
        <v>0</v>
      </c>
      <c r="W210" s="15">
        <v>24773.5</v>
      </c>
      <c r="X210" s="44">
        <v>0</v>
      </c>
      <c r="Y210" s="15">
        <f t="shared" si="561"/>
        <v>24773.5</v>
      </c>
      <c r="Z210" s="15">
        <v>0</v>
      </c>
      <c r="AA210" s="15">
        <f t="shared" si="653"/>
        <v>24773.5</v>
      </c>
      <c r="AB210" s="15">
        <v>0</v>
      </c>
      <c r="AC210" s="15">
        <f>AA210+AB210</f>
        <v>24773.5</v>
      </c>
      <c r="AD210" s="15">
        <v>0</v>
      </c>
      <c r="AE210" s="15">
        <f>AC210+AD210</f>
        <v>24773.5</v>
      </c>
      <c r="AF210" s="15">
        <v>0</v>
      </c>
      <c r="AG210" s="15">
        <f>AE210+AF210</f>
        <v>24773.5</v>
      </c>
      <c r="AH210" s="15">
        <v>0</v>
      </c>
      <c r="AI210" s="15">
        <f>AG210+AH210</f>
        <v>24773.5</v>
      </c>
      <c r="AJ210" s="15">
        <v>0</v>
      </c>
      <c r="AK210" s="15">
        <f>AI210+AJ210</f>
        <v>24773.5</v>
      </c>
      <c r="AL210" s="15">
        <v>0</v>
      </c>
      <c r="AM210" s="15">
        <f>AK210+AL210</f>
        <v>24773.5</v>
      </c>
      <c r="AN210" s="15">
        <v>0</v>
      </c>
      <c r="AO210" s="15">
        <f>AM210+AN210</f>
        <v>24773.5</v>
      </c>
      <c r="AP210" s="24">
        <v>0</v>
      </c>
      <c r="AQ210" s="15">
        <f>AO210+AP210</f>
        <v>24773.5</v>
      </c>
      <c r="AR210" s="15">
        <v>0</v>
      </c>
      <c r="AS210" s="16">
        <v>0</v>
      </c>
      <c r="AT210" s="16">
        <f t="shared" si="563"/>
        <v>0</v>
      </c>
      <c r="AU210" s="16">
        <v>0</v>
      </c>
      <c r="AV210" s="16">
        <f t="shared" si="654"/>
        <v>0</v>
      </c>
      <c r="AW210" s="16">
        <v>0</v>
      </c>
      <c r="AX210" s="16">
        <f t="shared" si="655"/>
        <v>0</v>
      </c>
      <c r="AY210" s="16">
        <v>0</v>
      </c>
      <c r="AZ210" s="16">
        <f t="shared" si="656"/>
        <v>0</v>
      </c>
      <c r="BA210" s="16">
        <v>0</v>
      </c>
      <c r="BB210" s="16">
        <f t="shared" si="657"/>
        <v>0</v>
      </c>
      <c r="BC210" s="16">
        <v>0</v>
      </c>
      <c r="BD210" s="16">
        <f t="shared" si="658"/>
        <v>0</v>
      </c>
      <c r="BE210" s="16">
        <v>0</v>
      </c>
      <c r="BF210" s="16">
        <f t="shared" si="659"/>
        <v>0</v>
      </c>
      <c r="BG210" s="16">
        <v>0</v>
      </c>
      <c r="BH210" s="16">
        <f t="shared" si="660"/>
        <v>0</v>
      </c>
      <c r="BI210" s="26">
        <v>0</v>
      </c>
      <c r="BJ210" s="16">
        <f t="shared" si="661"/>
        <v>0</v>
      </c>
      <c r="BK210" s="9" t="s">
        <v>231</v>
      </c>
      <c r="BL210" s="13"/>
    </row>
    <row r="211" spans="1:64" ht="56.25" x14ac:dyDescent="0.3">
      <c r="A211" s="58" t="s">
        <v>259</v>
      </c>
      <c r="B211" s="79" t="s">
        <v>43</v>
      </c>
      <c r="C211" s="6" t="s">
        <v>351</v>
      </c>
      <c r="D211" s="15">
        <f>D213+D214</f>
        <v>0</v>
      </c>
      <c r="E211" s="44">
        <f>E213+E214</f>
        <v>0</v>
      </c>
      <c r="F211" s="15">
        <f t="shared" si="552"/>
        <v>0</v>
      </c>
      <c r="G211" s="15">
        <f>G213+G214</f>
        <v>0</v>
      </c>
      <c r="H211" s="15">
        <f t="shared" si="645"/>
        <v>0</v>
      </c>
      <c r="I211" s="15">
        <f>I213+I214</f>
        <v>0</v>
      </c>
      <c r="J211" s="15">
        <f t="shared" si="646"/>
        <v>0</v>
      </c>
      <c r="K211" s="15">
        <f>K213+K214</f>
        <v>0</v>
      </c>
      <c r="L211" s="15">
        <f t="shared" si="647"/>
        <v>0</v>
      </c>
      <c r="M211" s="15">
        <f>M213+M214</f>
        <v>0</v>
      </c>
      <c r="N211" s="15">
        <f t="shared" si="648"/>
        <v>0</v>
      </c>
      <c r="O211" s="15">
        <f>O213+O214</f>
        <v>0</v>
      </c>
      <c r="P211" s="15">
        <f t="shared" si="649"/>
        <v>0</v>
      </c>
      <c r="Q211" s="15">
        <f>Q213+Q214</f>
        <v>0</v>
      </c>
      <c r="R211" s="15">
        <f t="shared" si="650"/>
        <v>0</v>
      </c>
      <c r="S211" s="15">
        <f>S213+S214</f>
        <v>0</v>
      </c>
      <c r="T211" s="15">
        <f t="shared" si="651"/>
        <v>0</v>
      </c>
      <c r="U211" s="24">
        <f>U213+U214</f>
        <v>0</v>
      </c>
      <c r="V211" s="15">
        <f t="shared" si="652"/>
        <v>0</v>
      </c>
      <c r="W211" s="15">
        <f t="shared" ref="W211:AR211" si="662">W213+W214</f>
        <v>19415.900000000001</v>
      </c>
      <c r="X211" s="44">
        <f>X213+X214</f>
        <v>0</v>
      </c>
      <c r="Y211" s="15">
        <f t="shared" si="561"/>
        <v>19415.900000000001</v>
      </c>
      <c r="Z211" s="15">
        <f>Z213+Z214</f>
        <v>0</v>
      </c>
      <c r="AA211" s="15">
        <f t="shared" si="653"/>
        <v>19415.900000000001</v>
      </c>
      <c r="AB211" s="15">
        <f>AB213+AB214</f>
        <v>0</v>
      </c>
      <c r="AC211" s="15">
        <f>AA211+AB211</f>
        <v>19415.900000000001</v>
      </c>
      <c r="AD211" s="15">
        <f>AD213+AD214</f>
        <v>0</v>
      </c>
      <c r="AE211" s="15">
        <f>AC211+AD211</f>
        <v>19415.900000000001</v>
      </c>
      <c r="AF211" s="15">
        <f>AF213+AF214</f>
        <v>0</v>
      </c>
      <c r="AG211" s="15">
        <f>AE211+AF211</f>
        <v>19415.900000000001</v>
      </c>
      <c r="AH211" s="15">
        <f>AH213+AH214</f>
        <v>0</v>
      </c>
      <c r="AI211" s="15">
        <f>AG211+AH211</f>
        <v>19415.900000000001</v>
      </c>
      <c r="AJ211" s="15">
        <f>AJ213+AJ214</f>
        <v>0</v>
      </c>
      <c r="AK211" s="15">
        <f>AI211+AJ211</f>
        <v>19415.900000000001</v>
      </c>
      <c r="AL211" s="15">
        <f>AL213+AL214</f>
        <v>0</v>
      </c>
      <c r="AM211" s="15">
        <f>AK211+AL211</f>
        <v>19415.900000000001</v>
      </c>
      <c r="AN211" s="15">
        <f>AN213+AN214</f>
        <v>0</v>
      </c>
      <c r="AO211" s="15">
        <f>AM211+AN211</f>
        <v>19415.900000000001</v>
      </c>
      <c r="AP211" s="24">
        <f>AP213+AP214</f>
        <v>0</v>
      </c>
      <c r="AQ211" s="15">
        <f>AO211+AP211</f>
        <v>19415.900000000001</v>
      </c>
      <c r="AR211" s="15">
        <f t="shared" si="662"/>
        <v>0</v>
      </c>
      <c r="AS211" s="16">
        <f>AS213+AS214</f>
        <v>0</v>
      </c>
      <c r="AT211" s="16">
        <f t="shared" si="563"/>
        <v>0</v>
      </c>
      <c r="AU211" s="16">
        <f>AU213+AU214</f>
        <v>0</v>
      </c>
      <c r="AV211" s="16">
        <f t="shared" si="654"/>
        <v>0</v>
      </c>
      <c r="AW211" s="16">
        <f>AW213+AW214</f>
        <v>0</v>
      </c>
      <c r="AX211" s="16">
        <f t="shared" si="655"/>
        <v>0</v>
      </c>
      <c r="AY211" s="16">
        <f>AY213+AY214</f>
        <v>0</v>
      </c>
      <c r="AZ211" s="16">
        <f t="shared" si="656"/>
        <v>0</v>
      </c>
      <c r="BA211" s="16">
        <f>BA213+BA214</f>
        <v>0</v>
      </c>
      <c r="BB211" s="16">
        <f t="shared" si="657"/>
        <v>0</v>
      </c>
      <c r="BC211" s="16">
        <f>BC213+BC214</f>
        <v>0</v>
      </c>
      <c r="BD211" s="16">
        <f t="shared" si="658"/>
        <v>0</v>
      </c>
      <c r="BE211" s="16">
        <f>BE213+BE214</f>
        <v>0</v>
      </c>
      <c r="BF211" s="16">
        <f t="shared" si="659"/>
        <v>0</v>
      </c>
      <c r="BG211" s="16">
        <f>BG213+BG214</f>
        <v>0</v>
      </c>
      <c r="BH211" s="16">
        <f t="shared" si="660"/>
        <v>0</v>
      </c>
      <c r="BI211" s="26">
        <f>BI213+BI214</f>
        <v>0</v>
      </c>
      <c r="BJ211" s="16">
        <f t="shared" si="661"/>
        <v>0</v>
      </c>
      <c r="BL211" s="13"/>
    </row>
    <row r="212" spans="1:64" x14ac:dyDescent="0.3">
      <c r="A212" s="58"/>
      <c r="B212" s="79" t="s">
        <v>5</v>
      </c>
      <c r="C212" s="79"/>
      <c r="D212" s="15"/>
      <c r="E212" s="44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24"/>
      <c r="V212" s="15"/>
      <c r="W212" s="15"/>
      <c r="X212" s="44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24"/>
      <c r="AQ212" s="15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26"/>
      <c r="BJ212" s="16"/>
      <c r="BL212" s="13"/>
    </row>
    <row r="213" spans="1:64" hidden="1" x14ac:dyDescent="0.3">
      <c r="A213" s="1"/>
      <c r="B213" s="21" t="s">
        <v>6</v>
      </c>
      <c r="C213" s="21"/>
      <c r="D213" s="15">
        <v>0</v>
      </c>
      <c r="E213" s="44">
        <v>0</v>
      </c>
      <c r="F213" s="15">
        <f t="shared" si="552"/>
        <v>0</v>
      </c>
      <c r="G213" s="15">
        <v>0</v>
      </c>
      <c r="H213" s="15">
        <f t="shared" ref="H213:H215" si="663">F213+G213</f>
        <v>0</v>
      </c>
      <c r="I213" s="15">
        <v>0</v>
      </c>
      <c r="J213" s="15">
        <f t="shared" ref="J213:J215" si="664">H213+I213</f>
        <v>0</v>
      </c>
      <c r="K213" s="15">
        <v>0</v>
      </c>
      <c r="L213" s="15">
        <f t="shared" ref="L213:L215" si="665">J213+K213</f>
        <v>0</v>
      </c>
      <c r="M213" s="15">
        <v>0</v>
      </c>
      <c r="N213" s="15">
        <f t="shared" ref="N213:N215" si="666">L213+M213</f>
        <v>0</v>
      </c>
      <c r="O213" s="15">
        <v>0</v>
      </c>
      <c r="P213" s="15">
        <f t="shared" ref="P213:P215" si="667">N213+O213</f>
        <v>0</v>
      </c>
      <c r="Q213" s="15">
        <v>0</v>
      </c>
      <c r="R213" s="15">
        <f t="shared" ref="R213:R215" si="668">P213+Q213</f>
        <v>0</v>
      </c>
      <c r="S213" s="15">
        <v>0</v>
      </c>
      <c r="T213" s="15">
        <f t="shared" ref="T213:T215" si="669">R213+S213</f>
        <v>0</v>
      </c>
      <c r="U213" s="24">
        <v>0</v>
      </c>
      <c r="V213" s="15">
        <f t="shared" ref="V213:V215" si="670">T213+U213</f>
        <v>0</v>
      </c>
      <c r="W213" s="15">
        <v>4854</v>
      </c>
      <c r="X213" s="44">
        <v>0</v>
      </c>
      <c r="Y213" s="15">
        <f t="shared" si="561"/>
        <v>4854</v>
      </c>
      <c r="Z213" s="15">
        <v>0</v>
      </c>
      <c r="AA213" s="15">
        <f t="shared" ref="AA213:AA215" si="671">Y213+Z213</f>
        <v>4854</v>
      </c>
      <c r="AB213" s="15">
        <v>0</v>
      </c>
      <c r="AC213" s="15">
        <f>AA213+AB213</f>
        <v>4854</v>
      </c>
      <c r="AD213" s="15">
        <v>0</v>
      </c>
      <c r="AE213" s="15">
        <f>AC213+AD213</f>
        <v>4854</v>
      </c>
      <c r="AF213" s="15">
        <v>0</v>
      </c>
      <c r="AG213" s="15">
        <f>AE213+AF213</f>
        <v>4854</v>
      </c>
      <c r="AH213" s="15">
        <v>0</v>
      </c>
      <c r="AI213" s="15">
        <f>AG213+AH213</f>
        <v>4854</v>
      </c>
      <c r="AJ213" s="15">
        <v>0</v>
      </c>
      <c r="AK213" s="15">
        <f>AI213+AJ213</f>
        <v>4854</v>
      </c>
      <c r="AL213" s="15">
        <v>0</v>
      </c>
      <c r="AM213" s="15">
        <f>AK213+AL213</f>
        <v>4854</v>
      </c>
      <c r="AN213" s="15">
        <v>0</v>
      </c>
      <c r="AO213" s="15">
        <f>AM213+AN213</f>
        <v>4854</v>
      </c>
      <c r="AP213" s="24">
        <v>0</v>
      </c>
      <c r="AQ213" s="15">
        <f>AO213+AP213</f>
        <v>4854</v>
      </c>
      <c r="AR213" s="16">
        <v>0</v>
      </c>
      <c r="AS213" s="16">
        <v>0</v>
      </c>
      <c r="AT213" s="16">
        <f t="shared" si="563"/>
        <v>0</v>
      </c>
      <c r="AU213" s="16">
        <v>0</v>
      </c>
      <c r="AV213" s="16">
        <f t="shared" ref="AV213:AV215" si="672">AT213+AU213</f>
        <v>0</v>
      </c>
      <c r="AW213" s="16">
        <v>0</v>
      </c>
      <c r="AX213" s="16">
        <f t="shared" ref="AX213:AX215" si="673">AV213+AW213</f>
        <v>0</v>
      </c>
      <c r="AY213" s="16">
        <v>0</v>
      </c>
      <c r="AZ213" s="16">
        <f t="shared" ref="AZ213:AZ215" si="674">AX213+AY213</f>
        <v>0</v>
      </c>
      <c r="BA213" s="16">
        <v>0</v>
      </c>
      <c r="BB213" s="16">
        <f t="shared" ref="BB213:BB215" si="675">AZ213+BA213</f>
        <v>0</v>
      </c>
      <c r="BC213" s="16">
        <v>0</v>
      </c>
      <c r="BD213" s="16">
        <f t="shared" ref="BD213:BD215" si="676">BB213+BC213</f>
        <v>0</v>
      </c>
      <c r="BE213" s="16">
        <v>0</v>
      </c>
      <c r="BF213" s="16">
        <f t="shared" ref="BF213:BF215" si="677">BD213+BE213</f>
        <v>0</v>
      </c>
      <c r="BG213" s="26">
        <v>0</v>
      </c>
      <c r="BH213" s="16">
        <f t="shared" ref="BH213:BH215" si="678">BF213+BG213</f>
        <v>0</v>
      </c>
      <c r="BI213" s="26">
        <v>0</v>
      </c>
      <c r="BJ213" s="16">
        <f t="shared" ref="BJ213:BJ215" si="679">BH213+BI213</f>
        <v>0</v>
      </c>
      <c r="BK213" s="9" t="s">
        <v>232</v>
      </c>
      <c r="BL213" s="13">
        <v>0</v>
      </c>
    </row>
    <row r="214" spans="1:64" x14ac:dyDescent="0.3">
      <c r="A214" s="58"/>
      <c r="B214" s="79" t="s">
        <v>20</v>
      </c>
      <c r="C214" s="6"/>
      <c r="D214" s="15">
        <v>0</v>
      </c>
      <c r="E214" s="44">
        <v>0</v>
      </c>
      <c r="F214" s="15">
        <f t="shared" si="552"/>
        <v>0</v>
      </c>
      <c r="G214" s="15">
        <v>0</v>
      </c>
      <c r="H214" s="15">
        <f t="shared" si="663"/>
        <v>0</v>
      </c>
      <c r="I214" s="15">
        <v>0</v>
      </c>
      <c r="J214" s="15">
        <f t="shared" si="664"/>
        <v>0</v>
      </c>
      <c r="K214" s="15">
        <v>0</v>
      </c>
      <c r="L214" s="15">
        <f t="shared" si="665"/>
        <v>0</v>
      </c>
      <c r="M214" s="15">
        <v>0</v>
      </c>
      <c r="N214" s="15">
        <f t="shared" si="666"/>
        <v>0</v>
      </c>
      <c r="O214" s="15">
        <v>0</v>
      </c>
      <c r="P214" s="15">
        <f t="shared" si="667"/>
        <v>0</v>
      </c>
      <c r="Q214" s="15">
        <v>0</v>
      </c>
      <c r="R214" s="15">
        <f t="shared" si="668"/>
        <v>0</v>
      </c>
      <c r="S214" s="15">
        <v>0</v>
      </c>
      <c r="T214" s="15">
        <f t="shared" si="669"/>
        <v>0</v>
      </c>
      <c r="U214" s="24">
        <v>0</v>
      </c>
      <c r="V214" s="15">
        <f t="shared" si="670"/>
        <v>0</v>
      </c>
      <c r="W214" s="15">
        <v>14561.9</v>
      </c>
      <c r="X214" s="44">
        <v>0</v>
      </c>
      <c r="Y214" s="15">
        <f t="shared" si="561"/>
        <v>14561.9</v>
      </c>
      <c r="Z214" s="15">
        <v>0</v>
      </c>
      <c r="AA214" s="15">
        <f t="shared" si="671"/>
        <v>14561.9</v>
      </c>
      <c r="AB214" s="15">
        <v>0</v>
      </c>
      <c r="AC214" s="15">
        <f>AA214+AB214</f>
        <v>14561.9</v>
      </c>
      <c r="AD214" s="15">
        <v>0</v>
      </c>
      <c r="AE214" s="15">
        <f>AC214+AD214</f>
        <v>14561.9</v>
      </c>
      <c r="AF214" s="15">
        <v>0</v>
      </c>
      <c r="AG214" s="15">
        <f>AE214+AF214</f>
        <v>14561.9</v>
      </c>
      <c r="AH214" s="15">
        <v>0</v>
      </c>
      <c r="AI214" s="15">
        <f>AG214+AH214</f>
        <v>14561.9</v>
      </c>
      <c r="AJ214" s="15">
        <v>0</v>
      </c>
      <c r="AK214" s="15">
        <f>AI214+AJ214</f>
        <v>14561.9</v>
      </c>
      <c r="AL214" s="15">
        <v>0</v>
      </c>
      <c r="AM214" s="15">
        <f>AK214+AL214</f>
        <v>14561.9</v>
      </c>
      <c r="AN214" s="15">
        <v>0</v>
      </c>
      <c r="AO214" s="15">
        <f>AM214+AN214</f>
        <v>14561.9</v>
      </c>
      <c r="AP214" s="24">
        <v>0</v>
      </c>
      <c r="AQ214" s="15">
        <f>AO214+AP214</f>
        <v>14561.9</v>
      </c>
      <c r="AR214" s="15">
        <v>0</v>
      </c>
      <c r="AS214" s="16">
        <v>0</v>
      </c>
      <c r="AT214" s="16">
        <f t="shared" si="563"/>
        <v>0</v>
      </c>
      <c r="AU214" s="16">
        <v>0</v>
      </c>
      <c r="AV214" s="16">
        <f t="shared" si="672"/>
        <v>0</v>
      </c>
      <c r="AW214" s="16">
        <v>0</v>
      </c>
      <c r="AX214" s="16">
        <f t="shared" si="673"/>
        <v>0</v>
      </c>
      <c r="AY214" s="16">
        <v>0</v>
      </c>
      <c r="AZ214" s="16">
        <f t="shared" si="674"/>
        <v>0</v>
      </c>
      <c r="BA214" s="16">
        <v>0</v>
      </c>
      <c r="BB214" s="16">
        <f t="shared" si="675"/>
        <v>0</v>
      </c>
      <c r="BC214" s="16">
        <v>0</v>
      </c>
      <c r="BD214" s="16">
        <f t="shared" si="676"/>
        <v>0</v>
      </c>
      <c r="BE214" s="16">
        <v>0</v>
      </c>
      <c r="BF214" s="16">
        <f t="shared" si="677"/>
        <v>0</v>
      </c>
      <c r="BG214" s="16">
        <v>0</v>
      </c>
      <c r="BH214" s="16">
        <f t="shared" si="678"/>
        <v>0</v>
      </c>
      <c r="BI214" s="26">
        <v>0</v>
      </c>
      <c r="BJ214" s="16">
        <f t="shared" si="679"/>
        <v>0</v>
      </c>
      <c r="BK214" s="9" t="s">
        <v>231</v>
      </c>
      <c r="BL214" s="13"/>
    </row>
    <row r="215" spans="1:64" ht="56.25" x14ac:dyDescent="0.3">
      <c r="A215" s="58" t="s">
        <v>262</v>
      </c>
      <c r="B215" s="79" t="s">
        <v>44</v>
      </c>
      <c r="C215" s="6" t="s">
        <v>351</v>
      </c>
      <c r="D215" s="15">
        <f>D217+D218</f>
        <v>35000</v>
      </c>
      <c r="E215" s="44">
        <f>E217+E218</f>
        <v>0</v>
      </c>
      <c r="F215" s="15">
        <f t="shared" si="552"/>
        <v>35000</v>
      </c>
      <c r="G215" s="15">
        <f>G217+G218</f>
        <v>0</v>
      </c>
      <c r="H215" s="15">
        <f t="shared" si="663"/>
        <v>35000</v>
      </c>
      <c r="I215" s="15">
        <f>I217+I218</f>
        <v>0</v>
      </c>
      <c r="J215" s="15">
        <f t="shared" si="664"/>
        <v>35000</v>
      </c>
      <c r="K215" s="15">
        <f>K217+K218</f>
        <v>0</v>
      </c>
      <c r="L215" s="15">
        <f t="shared" si="665"/>
        <v>35000</v>
      </c>
      <c r="M215" s="15">
        <f>M217+M218</f>
        <v>-35000</v>
      </c>
      <c r="N215" s="15">
        <f t="shared" si="666"/>
        <v>0</v>
      </c>
      <c r="O215" s="15">
        <f>O217+O218</f>
        <v>0</v>
      </c>
      <c r="P215" s="15">
        <f t="shared" si="667"/>
        <v>0</v>
      </c>
      <c r="Q215" s="15">
        <f>Q217+Q218</f>
        <v>0</v>
      </c>
      <c r="R215" s="15">
        <f t="shared" si="668"/>
        <v>0</v>
      </c>
      <c r="S215" s="15">
        <f>S217+S218</f>
        <v>0</v>
      </c>
      <c r="T215" s="15">
        <f t="shared" si="669"/>
        <v>0</v>
      </c>
      <c r="U215" s="24">
        <f>U217+U218</f>
        <v>0</v>
      </c>
      <c r="V215" s="15">
        <f t="shared" si="670"/>
        <v>0</v>
      </c>
      <c r="W215" s="15">
        <f t="shared" ref="W215:AR215" si="680">W217+W218</f>
        <v>0</v>
      </c>
      <c r="X215" s="44">
        <f>X217+X218</f>
        <v>0</v>
      </c>
      <c r="Y215" s="15">
        <f t="shared" si="561"/>
        <v>0</v>
      </c>
      <c r="Z215" s="15">
        <f>Z217+Z218</f>
        <v>0</v>
      </c>
      <c r="AA215" s="15">
        <f t="shared" si="671"/>
        <v>0</v>
      </c>
      <c r="AB215" s="15">
        <f>AB217+AB218</f>
        <v>0</v>
      </c>
      <c r="AC215" s="15">
        <f>AA215+AB215</f>
        <v>0</v>
      </c>
      <c r="AD215" s="15">
        <f>AD217+AD218</f>
        <v>0</v>
      </c>
      <c r="AE215" s="15">
        <f>AC215+AD215</f>
        <v>0</v>
      </c>
      <c r="AF215" s="15">
        <f>AF217+AF218</f>
        <v>0</v>
      </c>
      <c r="AG215" s="15">
        <f>AE215+AF215</f>
        <v>0</v>
      </c>
      <c r="AH215" s="15">
        <f>AH217+AH218</f>
        <v>35000</v>
      </c>
      <c r="AI215" s="15">
        <f>AG215+AH215</f>
        <v>35000</v>
      </c>
      <c r="AJ215" s="15">
        <f>AJ217+AJ218</f>
        <v>0</v>
      </c>
      <c r="AK215" s="15">
        <f>AI215+AJ215</f>
        <v>35000</v>
      </c>
      <c r="AL215" s="15">
        <f>AL217+AL218</f>
        <v>0</v>
      </c>
      <c r="AM215" s="15">
        <f>AK215+AL215</f>
        <v>35000</v>
      </c>
      <c r="AN215" s="15">
        <f>AN217+AN218</f>
        <v>0</v>
      </c>
      <c r="AO215" s="15">
        <f>AM215+AN215</f>
        <v>35000</v>
      </c>
      <c r="AP215" s="24">
        <f>AP217+AP218</f>
        <v>0</v>
      </c>
      <c r="AQ215" s="15">
        <f>AO215+AP215</f>
        <v>35000</v>
      </c>
      <c r="AR215" s="15">
        <f t="shared" si="680"/>
        <v>0</v>
      </c>
      <c r="AS215" s="16">
        <f>AS217+AS218</f>
        <v>0</v>
      </c>
      <c r="AT215" s="16">
        <f t="shared" si="563"/>
        <v>0</v>
      </c>
      <c r="AU215" s="16">
        <f>AU217+AU218</f>
        <v>0</v>
      </c>
      <c r="AV215" s="16">
        <f t="shared" si="672"/>
        <v>0</v>
      </c>
      <c r="AW215" s="16">
        <f>AW217+AW218</f>
        <v>0</v>
      </c>
      <c r="AX215" s="16">
        <f t="shared" si="673"/>
        <v>0</v>
      </c>
      <c r="AY215" s="16">
        <f>AY217+AY218</f>
        <v>0</v>
      </c>
      <c r="AZ215" s="16">
        <f t="shared" si="674"/>
        <v>0</v>
      </c>
      <c r="BA215" s="16">
        <f>BA217+BA218</f>
        <v>0</v>
      </c>
      <c r="BB215" s="16">
        <f t="shared" si="675"/>
        <v>0</v>
      </c>
      <c r="BC215" s="16">
        <f>BC217+BC218</f>
        <v>0</v>
      </c>
      <c r="BD215" s="16">
        <f t="shared" si="676"/>
        <v>0</v>
      </c>
      <c r="BE215" s="16">
        <f>BE217+BE218</f>
        <v>0</v>
      </c>
      <c r="BF215" s="16">
        <f t="shared" si="677"/>
        <v>0</v>
      </c>
      <c r="BG215" s="16">
        <f>BG217+BG218</f>
        <v>0</v>
      </c>
      <c r="BH215" s="16">
        <f t="shared" si="678"/>
        <v>0</v>
      </c>
      <c r="BI215" s="26">
        <f>BI217+BI218</f>
        <v>0</v>
      </c>
      <c r="BJ215" s="16">
        <f t="shared" si="679"/>
        <v>0</v>
      </c>
      <c r="BL215" s="13"/>
    </row>
    <row r="216" spans="1:64" x14ac:dyDescent="0.3">
      <c r="A216" s="58"/>
      <c r="B216" s="79" t="s">
        <v>5</v>
      </c>
      <c r="C216" s="79"/>
      <c r="D216" s="15"/>
      <c r="E216" s="44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24"/>
      <c r="V216" s="15"/>
      <c r="W216" s="15"/>
      <c r="X216" s="44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24"/>
      <c r="AQ216" s="15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26"/>
      <c r="BJ216" s="16"/>
      <c r="BL216" s="13"/>
    </row>
    <row r="217" spans="1:64" hidden="1" x14ac:dyDescent="0.3">
      <c r="A217" s="1"/>
      <c r="B217" s="21" t="s">
        <v>6</v>
      </c>
      <c r="C217" s="21"/>
      <c r="D217" s="15">
        <v>26250</v>
      </c>
      <c r="E217" s="44"/>
      <c r="F217" s="15">
        <f t="shared" si="552"/>
        <v>26250</v>
      </c>
      <c r="G217" s="15"/>
      <c r="H217" s="15">
        <f t="shared" ref="H217:H232" si="681">F217+G217</f>
        <v>26250</v>
      </c>
      <c r="I217" s="15"/>
      <c r="J217" s="15">
        <f t="shared" ref="J217:J232" si="682">H217+I217</f>
        <v>26250</v>
      </c>
      <c r="K217" s="15"/>
      <c r="L217" s="15">
        <f t="shared" ref="L217:L232" si="683">J217+K217</f>
        <v>26250</v>
      </c>
      <c r="M217" s="15">
        <v>-26250</v>
      </c>
      <c r="N217" s="15">
        <f t="shared" ref="N217:N232" si="684">L217+M217</f>
        <v>0</v>
      </c>
      <c r="O217" s="15"/>
      <c r="P217" s="15">
        <f t="shared" ref="P217:P232" si="685">N217+O217</f>
        <v>0</v>
      </c>
      <c r="Q217" s="15"/>
      <c r="R217" s="15">
        <f t="shared" ref="R217:R232" si="686">P217+Q217</f>
        <v>0</v>
      </c>
      <c r="S217" s="15"/>
      <c r="T217" s="15">
        <f t="shared" ref="T217:T232" si="687">R217+S217</f>
        <v>0</v>
      </c>
      <c r="U217" s="24"/>
      <c r="V217" s="15">
        <f t="shared" ref="V217:V232" si="688">T217+U217</f>
        <v>0</v>
      </c>
      <c r="W217" s="15">
        <v>0</v>
      </c>
      <c r="X217" s="44"/>
      <c r="Y217" s="15">
        <f t="shared" si="561"/>
        <v>0</v>
      </c>
      <c r="Z217" s="15"/>
      <c r="AA217" s="15">
        <f t="shared" ref="AA217:AA232" si="689">Y217+Z217</f>
        <v>0</v>
      </c>
      <c r="AB217" s="15"/>
      <c r="AC217" s="15">
        <f t="shared" ref="AC217:AC232" si="690">AA217+AB217</f>
        <v>0</v>
      </c>
      <c r="AD217" s="15"/>
      <c r="AE217" s="15">
        <f t="shared" ref="AE217:AE232" si="691">AC217+AD217</f>
        <v>0</v>
      </c>
      <c r="AF217" s="15"/>
      <c r="AG217" s="15">
        <f t="shared" ref="AG217:AG232" si="692">AE217+AF217</f>
        <v>0</v>
      </c>
      <c r="AH217" s="15">
        <v>26250</v>
      </c>
      <c r="AI217" s="15">
        <f t="shared" ref="AI217:AI232" si="693">AG217+AH217</f>
        <v>26250</v>
      </c>
      <c r="AJ217" s="15"/>
      <c r="AK217" s="15">
        <f t="shared" ref="AK217:AK232" si="694">AI217+AJ217</f>
        <v>26250</v>
      </c>
      <c r="AL217" s="15"/>
      <c r="AM217" s="15">
        <f t="shared" ref="AM217:AM232" si="695">AK217+AL217</f>
        <v>26250</v>
      </c>
      <c r="AN217" s="15"/>
      <c r="AO217" s="15">
        <f t="shared" ref="AO217:AO232" si="696">AM217+AN217</f>
        <v>26250</v>
      </c>
      <c r="AP217" s="24"/>
      <c r="AQ217" s="15">
        <f t="shared" ref="AQ217:AQ232" si="697">AO217+AP217</f>
        <v>26250</v>
      </c>
      <c r="AR217" s="16">
        <v>0</v>
      </c>
      <c r="AS217" s="16"/>
      <c r="AT217" s="16">
        <f t="shared" si="563"/>
        <v>0</v>
      </c>
      <c r="AU217" s="16"/>
      <c r="AV217" s="16">
        <f t="shared" ref="AV217:AV232" si="698">AT217+AU217</f>
        <v>0</v>
      </c>
      <c r="AW217" s="16"/>
      <c r="AX217" s="16">
        <f t="shared" ref="AX217:AX232" si="699">AV217+AW217</f>
        <v>0</v>
      </c>
      <c r="AY217" s="16"/>
      <c r="AZ217" s="16">
        <f t="shared" ref="AZ217:AZ232" si="700">AX217+AY217</f>
        <v>0</v>
      </c>
      <c r="BA217" s="16"/>
      <c r="BB217" s="16">
        <f t="shared" ref="BB217:BB232" si="701">AZ217+BA217</f>
        <v>0</v>
      </c>
      <c r="BC217" s="16"/>
      <c r="BD217" s="16">
        <f t="shared" ref="BD217:BD232" si="702">BB217+BC217</f>
        <v>0</v>
      </c>
      <c r="BE217" s="16"/>
      <c r="BF217" s="16">
        <f t="shared" ref="BF217:BF232" si="703">BD217+BE217</f>
        <v>0</v>
      </c>
      <c r="BG217" s="26"/>
      <c r="BH217" s="16">
        <f t="shared" ref="BH217:BH232" si="704">BF217+BG217</f>
        <v>0</v>
      </c>
      <c r="BI217" s="26"/>
      <c r="BJ217" s="16">
        <f t="shared" ref="BJ217:BJ232" si="705">BH217+BI217</f>
        <v>0</v>
      </c>
      <c r="BK217" s="9" t="s">
        <v>225</v>
      </c>
      <c r="BL217" s="13">
        <v>0</v>
      </c>
    </row>
    <row r="218" spans="1:64" x14ac:dyDescent="0.3">
      <c r="A218" s="58"/>
      <c r="B218" s="79" t="s">
        <v>20</v>
      </c>
      <c r="C218" s="6"/>
      <c r="D218" s="15">
        <v>8750</v>
      </c>
      <c r="E218" s="44"/>
      <c r="F218" s="15">
        <f t="shared" si="552"/>
        <v>8750</v>
      </c>
      <c r="G218" s="15"/>
      <c r="H218" s="15">
        <f t="shared" si="681"/>
        <v>8750</v>
      </c>
      <c r="I218" s="15"/>
      <c r="J218" s="15">
        <f t="shared" si="682"/>
        <v>8750</v>
      </c>
      <c r="K218" s="15"/>
      <c r="L218" s="15">
        <f t="shared" si="683"/>
        <v>8750</v>
      </c>
      <c r="M218" s="15">
        <v>-8750</v>
      </c>
      <c r="N218" s="15">
        <f t="shared" si="684"/>
        <v>0</v>
      </c>
      <c r="O218" s="15"/>
      <c r="P218" s="15">
        <f t="shared" si="685"/>
        <v>0</v>
      </c>
      <c r="Q218" s="15"/>
      <c r="R218" s="15">
        <f t="shared" si="686"/>
        <v>0</v>
      </c>
      <c r="S218" s="15"/>
      <c r="T218" s="15">
        <f t="shared" si="687"/>
        <v>0</v>
      </c>
      <c r="U218" s="24"/>
      <c r="V218" s="15">
        <f t="shared" si="688"/>
        <v>0</v>
      </c>
      <c r="W218" s="15">
        <v>0</v>
      </c>
      <c r="X218" s="44"/>
      <c r="Y218" s="15">
        <f t="shared" si="561"/>
        <v>0</v>
      </c>
      <c r="Z218" s="15"/>
      <c r="AA218" s="15">
        <f t="shared" si="689"/>
        <v>0</v>
      </c>
      <c r="AB218" s="15"/>
      <c r="AC218" s="15">
        <f t="shared" si="690"/>
        <v>0</v>
      </c>
      <c r="AD218" s="15"/>
      <c r="AE218" s="15">
        <f t="shared" si="691"/>
        <v>0</v>
      </c>
      <c r="AF218" s="15"/>
      <c r="AG218" s="15">
        <f t="shared" si="692"/>
        <v>0</v>
      </c>
      <c r="AH218" s="15">
        <v>8750</v>
      </c>
      <c r="AI218" s="15">
        <f t="shared" si="693"/>
        <v>8750</v>
      </c>
      <c r="AJ218" s="15"/>
      <c r="AK218" s="15">
        <f t="shared" si="694"/>
        <v>8750</v>
      </c>
      <c r="AL218" s="15"/>
      <c r="AM218" s="15">
        <f t="shared" si="695"/>
        <v>8750</v>
      </c>
      <c r="AN218" s="15"/>
      <c r="AO218" s="15">
        <f t="shared" si="696"/>
        <v>8750</v>
      </c>
      <c r="AP218" s="24"/>
      <c r="AQ218" s="15">
        <f t="shared" si="697"/>
        <v>8750</v>
      </c>
      <c r="AR218" s="15">
        <v>0</v>
      </c>
      <c r="AS218" s="16"/>
      <c r="AT218" s="16">
        <f t="shared" si="563"/>
        <v>0</v>
      </c>
      <c r="AU218" s="16"/>
      <c r="AV218" s="16">
        <f t="shared" si="698"/>
        <v>0</v>
      </c>
      <c r="AW218" s="16"/>
      <c r="AX218" s="16">
        <f t="shared" si="699"/>
        <v>0</v>
      </c>
      <c r="AY218" s="16"/>
      <c r="AZ218" s="16">
        <f t="shared" si="700"/>
        <v>0</v>
      </c>
      <c r="BA218" s="16"/>
      <c r="BB218" s="16">
        <f t="shared" si="701"/>
        <v>0</v>
      </c>
      <c r="BC218" s="16"/>
      <c r="BD218" s="16">
        <f t="shared" si="702"/>
        <v>0</v>
      </c>
      <c r="BE218" s="16"/>
      <c r="BF218" s="16">
        <f t="shared" si="703"/>
        <v>0</v>
      </c>
      <c r="BG218" s="16"/>
      <c r="BH218" s="16">
        <f t="shared" si="704"/>
        <v>0</v>
      </c>
      <c r="BI218" s="26"/>
      <c r="BJ218" s="16">
        <f t="shared" si="705"/>
        <v>0</v>
      </c>
      <c r="BK218" s="9" t="s">
        <v>231</v>
      </c>
      <c r="BL218" s="13"/>
    </row>
    <row r="219" spans="1:64" ht="56.25" x14ac:dyDescent="0.3">
      <c r="A219" s="58" t="s">
        <v>265</v>
      </c>
      <c r="B219" s="79" t="s">
        <v>247</v>
      </c>
      <c r="C219" s="6" t="s">
        <v>351</v>
      </c>
      <c r="D219" s="15"/>
      <c r="E219" s="44">
        <v>12363.3</v>
      </c>
      <c r="F219" s="15">
        <f t="shared" si="552"/>
        <v>12363.3</v>
      </c>
      <c r="G219" s="15"/>
      <c r="H219" s="15">
        <f t="shared" si="681"/>
        <v>12363.3</v>
      </c>
      <c r="I219" s="15"/>
      <c r="J219" s="15">
        <f t="shared" si="682"/>
        <v>12363.3</v>
      </c>
      <c r="K219" s="15"/>
      <c r="L219" s="15">
        <f t="shared" si="683"/>
        <v>12363.3</v>
      </c>
      <c r="M219" s="15"/>
      <c r="N219" s="15">
        <f t="shared" si="684"/>
        <v>12363.3</v>
      </c>
      <c r="O219" s="15"/>
      <c r="P219" s="15">
        <f t="shared" si="685"/>
        <v>12363.3</v>
      </c>
      <c r="Q219" s="15"/>
      <c r="R219" s="15">
        <f t="shared" si="686"/>
        <v>12363.3</v>
      </c>
      <c r="S219" s="15"/>
      <c r="T219" s="15">
        <f t="shared" si="687"/>
        <v>12363.3</v>
      </c>
      <c r="U219" s="24"/>
      <c r="V219" s="15">
        <f t="shared" si="688"/>
        <v>12363.3</v>
      </c>
      <c r="W219" s="15"/>
      <c r="X219" s="44"/>
      <c r="Y219" s="15">
        <f t="shared" si="561"/>
        <v>0</v>
      </c>
      <c r="Z219" s="15"/>
      <c r="AA219" s="15">
        <f t="shared" si="689"/>
        <v>0</v>
      </c>
      <c r="AB219" s="15"/>
      <c r="AC219" s="15">
        <f t="shared" si="690"/>
        <v>0</v>
      </c>
      <c r="AD219" s="15"/>
      <c r="AE219" s="15">
        <f t="shared" si="691"/>
        <v>0</v>
      </c>
      <c r="AF219" s="15"/>
      <c r="AG219" s="15">
        <f t="shared" si="692"/>
        <v>0</v>
      </c>
      <c r="AH219" s="15"/>
      <c r="AI219" s="15">
        <f t="shared" si="693"/>
        <v>0</v>
      </c>
      <c r="AJ219" s="15"/>
      <c r="AK219" s="15">
        <f t="shared" si="694"/>
        <v>0</v>
      </c>
      <c r="AL219" s="15"/>
      <c r="AM219" s="15">
        <f t="shared" si="695"/>
        <v>0</v>
      </c>
      <c r="AN219" s="15"/>
      <c r="AO219" s="15">
        <f t="shared" si="696"/>
        <v>0</v>
      </c>
      <c r="AP219" s="24"/>
      <c r="AQ219" s="15">
        <f t="shared" si="697"/>
        <v>0</v>
      </c>
      <c r="AR219" s="15"/>
      <c r="AS219" s="16"/>
      <c r="AT219" s="16">
        <f t="shared" si="563"/>
        <v>0</v>
      </c>
      <c r="AU219" s="16"/>
      <c r="AV219" s="16">
        <f t="shared" si="698"/>
        <v>0</v>
      </c>
      <c r="AW219" s="16"/>
      <c r="AX219" s="16">
        <f t="shared" si="699"/>
        <v>0</v>
      </c>
      <c r="AY219" s="16"/>
      <c r="AZ219" s="16">
        <f t="shared" si="700"/>
        <v>0</v>
      </c>
      <c r="BA219" s="16"/>
      <c r="BB219" s="16">
        <f t="shared" si="701"/>
        <v>0</v>
      </c>
      <c r="BC219" s="16"/>
      <c r="BD219" s="16">
        <f t="shared" si="702"/>
        <v>0</v>
      </c>
      <c r="BE219" s="16"/>
      <c r="BF219" s="16">
        <f t="shared" si="703"/>
        <v>0</v>
      </c>
      <c r="BG219" s="16"/>
      <c r="BH219" s="16">
        <f t="shared" si="704"/>
        <v>0</v>
      </c>
      <c r="BI219" s="26"/>
      <c r="BJ219" s="16">
        <f t="shared" si="705"/>
        <v>0</v>
      </c>
      <c r="BK219" s="9" t="s">
        <v>248</v>
      </c>
      <c r="BL219" s="13"/>
    </row>
    <row r="220" spans="1:64" ht="56.25" x14ac:dyDescent="0.3">
      <c r="A220" s="58" t="s">
        <v>268</v>
      </c>
      <c r="B220" s="79" t="s">
        <v>289</v>
      </c>
      <c r="C220" s="6" t="s">
        <v>351</v>
      </c>
      <c r="D220" s="15"/>
      <c r="E220" s="44"/>
      <c r="F220" s="15"/>
      <c r="G220" s="15">
        <f>0.063+4658.938</f>
        <v>4659.0010000000002</v>
      </c>
      <c r="H220" s="15">
        <f t="shared" si="681"/>
        <v>4659.0010000000002</v>
      </c>
      <c r="I220" s="15"/>
      <c r="J220" s="15">
        <f t="shared" si="682"/>
        <v>4659.0010000000002</v>
      </c>
      <c r="K220" s="15"/>
      <c r="L220" s="15">
        <f t="shared" si="683"/>
        <v>4659.0010000000002</v>
      </c>
      <c r="M220" s="15"/>
      <c r="N220" s="15">
        <f t="shared" si="684"/>
        <v>4659.0010000000002</v>
      </c>
      <c r="O220" s="15"/>
      <c r="P220" s="15">
        <f t="shared" si="685"/>
        <v>4659.0010000000002</v>
      </c>
      <c r="Q220" s="15"/>
      <c r="R220" s="15">
        <f t="shared" si="686"/>
        <v>4659.0010000000002</v>
      </c>
      <c r="S220" s="15"/>
      <c r="T220" s="15">
        <f t="shared" si="687"/>
        <v>4659.0010000000002</v>
      </c>
      <c r="U220" s="24">
        <f>U222+U223</f>
        <v>0</v>
      </c>
      <c r="V220" s="15">
        <f t="shared" si="688"/>
        <v>4659.0010000000002</v>
      </c>
      <c r="W220" s="15"/>
      <c r="X220" s="44"/>
      <c r="Y220" s="15"/>
      <c r="Z220" s="15"/>
      <c r="AA220" s="15">
        <f t="shared" si="689"/>
        <v>0</v>
      </c>
      <c r="AB220" s="15"/>
      <c r="AC220" s="15">
        <f t="shared" si="690"/>
        <v>0</v>
      </c>
      <c r="AD220" s="15"/>
      <c r="AE220" s="15">
        <f t="shared" si="691"/>
        <v>0</v>
      </c>
      <c r="AF220" s="15"/>
      <c r="AG220" s="15">
        <f t="shared" si="692"/>
        <v>0</v>
      </c>
      <c r="AH220" s="15"/>
      <c r="AI220" s="15">
        <f t="shared" si="693"/>
        <v>0</v>
      </c>
      <c r="AJ220" s="15"/>
      <c r="AK220" s="15">
        <f t="shared" si="694"/>
        <v>0</v>
      </c>
      <c r="AL220" s="15"/>
      <c r="AM220" s="15">
        <f t="shared" si="695"/>
        <v>0</v>
      </c>
      <c r="AN220" s="15"/>
      <c r="AO220" s="15">
        <f t="shared" si="696"/>
        <v>0</v>
      </c>
      <c r="AP220" s="24"/>
      <c r="AQ220" s="15">
        <f t="shared" si="697"/>
        <v>0</v>
      </c>
      <c r="AR220" s="15"/>
      <c r="AS220" s="16"/>
      <c r="AT220" s="16"/>
      <c r="AU220" s="16"/>
      <c r="AV220" s="16">
        <f t="shared" si="698"/>
        <v>0</v>
      </c>
      <c r="AW220" s="16"/>
      <c r="AX220" s="16">
        <f t="shared" si="699"/>
        <v>0</v>
      </c>
      <c r="AY220" s="16"/>
      <c r="AZ220" s="16">
        <f t="shared" si="700"/>
        <v>0</v>
      </c>
      <c r="BA220" s="16"/>
      <c r="BB220" s="16">
        <f t="shared" si="701"/>
        <v>0</v>
      </c>
      <c r="BC220" s="16"/>
      <c r="BD220" s="16">
        <f t="shared" si="702"/>
        <v>0</v>
      </c>
      <c r="BE220" s="16"/>
      <c r="BF220" s="16">
        <f t="shared" si="703"/>
        <v>0</v>
      </c>
      <c r="BG220" s="16"/>
      <c r="BH220" s="16">
        <f t="shared" si="704"/>
        <v>0</v>
      </c>
      <c r="BI220" s="26"/>
      <c r="BJ220" s="16">
        <f t="shared" si="705"/>
        <v>0</v>
      </c>
      <c r="BK220" s="9" t="s">
        <v>290</v>
      </c>
      <c r="BL220" s="13"/>
    </row>
    <row r="221" spans="1:64" hidden="1" x14ac:dyDescent="0.3">
      <c r="A221" s="58"/>
      <c r="B221" s="78" t="s">
        <v>5</v>
      </c>
      <c r="C221" s="6"/>
      <c r="D221" s="15"/>
      <c r="E221" s="44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24"/>
      <c r="V221" s="15"/>
      <c r="W221" s="15"/>
      <c r="X221" s="44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24"/>
      <c r="AQ221" s="15"/>
      <c r="AR221" s="15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26"/>
      <c r="BJ221" s="16"/>
      <c r="BL221" s="13">
        <v>0</v>
      </c>
    </row>
    <row r="222" spans="1:64" hidden="1" x14ac:dyDescent="0.3">
      <c r="A222" s="58"/>
      <c r="B222" s="78" t="s">
        <v>6</v>
      </c>
      <c r="C222" s="6"/>
      <c r="D222" s="15"/>
      <c r="E222" s="44"/>
      <c r="F222" s="15"/>
      <c r="G222" s="15">
        <v>4659.0010000000002</v>
      </c>
      <c r="H222" s="15">
        <f t="shared" si="681"/>
        <v>4659.0010000000002</v>
      </c>
      <c r="I222" s="15"/>
      <c r="J222" s="15">
        <f t="shared" si="682"/>
        <v>4659.0010000000002</v>
      </c>
      <c r="K222" s="15"/>
      <c r="L222" s="15">
        <f t="shared" si="683"/>
        <v>4659.0010000000002</v>
      </c>
      <c r="M222" s="15"/>
      <c r="N222" s="15">
        <f t="shared" si="684"/>
        <v>4659.0010000000002</v>
      </c>
      <c r="O222" s="15"/>
      <c r="P222" s="15">
        <f t="shared" si="685"/>
        <v>4659.0010000000002</v>
      </c>
      <c r="Q222" s="15"/>
      <c r="R222" s="15">
        <f t="shared" si="686"/>
        <v>4659.0010000000002</v>
      </c>
      <c r="S222" s="15"/>
      <c r="T222" s="15">
        <f t="shared" si="687"/>
        <v>4659.0010000000002</v>
      </c>
      <c r="U222" s="24"/>
      <c r="V222" s="15">
        <f t="shared" si="688"/>
        <v>4659.0010000000002</v>
      </c>
      <c r="W222" s="15"/>
      <c r="X222" s="44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24"/>
      <c r="AQ222" s="15">
        <f t="shared" si="697"/>
        <v>0</v>
      </c>
      <c r="AR222" s="15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26"/>
      <c r="BJ222" s="16">
        <f t="shared" si="705"/>
        <v>0</v>
      </c>
      <c r="BL222" s="13">
        <v>0</v>
      </c>
    </row>
    <row r="223" spans="1:64" hidden="1" x14ac:dyDescent="0.3">
      <c r="A223" s="58"/>
      <c r="B223" s="78" t="s">
        <v>20</v>
      </c>
      <c r="C223" s="6"/>
      <c r="D223" s="15"/>
      <c r="E223" s="44"/>
      <c r="F223" s="15"/>
      <c r="G223" s="15"/>
      <c r="H223" s="15">
        <f t="shared" si="681"/>
        <v>0</v>
      </c>
      <c r="I223" s="15"/>
      <c r="J223" s="15">
        <f t="shared" si="682"/>
        <v>0</v>
      </c>
      <c r="K223" s="15"/>
      <c r="L223" s="15">
        <f t="shared" si="683"/>
        <v>0</v>
      </c>
      <c r="M223" s="15"/>
      <c r="N223" s="15">
        <f t="shared" si="684"/>
        <v>0</v>
      </c>
      <c r="O223" s="15"/>
      <c r="P223" s="15">
        <f t="shared" si="685"/>
        <v>0</v>
      </c>
      <c r="Q223" s="15"/>
      <c r="R223" s="15">
        <f t="shared" si="686"/>
        <v>0</v>
      </c>
      <c r="S223" s="15"/>
      <c r="T223" s="15">
        <f t="shared" si="687"/>
        <v>0</v>
      </c>
      <c r="U223" s="24"/>
      <c r="V223" s="15">
        <f t="shared" si="688"/>
        <v>0</v>
      </c>
      <c r="W223" s="15"/>
      <c r="X223" s="44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24"/>
      <c r="AQ223" s="15">
        <f t="shared" si="697"/>
        <v>0</v>
      </c>
      <c r="AR223" s="15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26"/>
      <c r="BJ223" s="16">
        <f t="shared" si="705"/>
        <v>0</v>
      </c>
      <c r="BL223" s="13">
        <v>0</v>
      </c>
    </row>
    <row r="224" spans="1:64" ht="75" hidden="1" x14ac:dyDescent="0.3">
      <c r="A224" s="58" t="s">
        <v>259</v>
      </c>
      <c r="B224" s="74" t="s">
        <v>291</v>
      </c>
      <c r="C224" s="6" t="s">
        <v>31</v>
      </c>
      <c r="D224" s="15"/>
      <c r="E224" s="44"/>
      <c r="F224" s="15"/>
      <c r="G224" s="15">
        <v>91723.186000000002</v>
      </c>
      <c r="H224" s="15">
        <f t="shared" si="681"/>
        <v>91723.186000000002</v>
      </c>
      <c r="I224" s="15"/>
      <c r="J224" s="15">
        <f t="shared" si="682"/>
        <v>91723.186000000002</v>
      </c>
      <c r="K224" s="15"/>
      <c r="L224" s="15">
        <f t="shared" si="683"/>
        <v>91723.186000000002</v>
      </c>
      <c r="M224" s="15"/>
      <c r="N224" s="15">
        <f t="shared" si="684"/>
        <v>91723.186000000002</v>
      </c>
      <c r="O224" s="15"/>
      <c r="P224" s="15">
        <f t="shared" si="685"/>
        <v>91723.186000000002</v>
      </c>
      <c r="Q224" s="15">
        <v>-91723.186000000002</v>
      </c>
      <c r="R224" s="15">
        <f t="shared" si="686"/>
        <v>0</v>
      </c>
      <c r="S224" s="15"/>
      <c r="T224" s="15">
        <f t="shared" si="687"/>
        <v>0</v>
      </c>
      <c r="U224" s="24"/>
      <c r="V224" s="15">
        <f t="shared" si="688"/>
        <v>0</v>
      </c>
      <c r="W224" s="15"/>
      <c r="X224" s="44"/>
      <c r="Y224" s="15"/>
      <c r="Z224" s="15"/>
      <c r="AA224" s="15">
        <f t="shared" si="689"/>
        <v>0</v>
      </c>
      <c r="AB224" s="15"/>
      <c r="AC224" s="15">
        <f t="shared" si="690"/>
        <v>0</v>
      </c>
      <c r="AD224" s="15"/>
      <c r="AE224" s="15">
        <f t="shared" si="691"/>
        <v>0</v>
      </c>
      <c r="AF224" s="15"/>
      <c r="AG224" s="15">
        <f t="shared" si="692"/>
        <v>0</v>
      </c>
      <c r="AH224" s="15"/>
      <c r="AI224" s="15">
        <f t="shared" si="693"/>
        <v>0</v>
      </c>
      <c r="AJ224" s="15"/>
      <c r="AK224" s="15">
        <f t="shared" si="694"/>
        <v>0</v>
      </c>
      <c r="AL224" s="15"/>
      <c r="AM224" s="15">
        <f t="shared" si="695"/>
        <v>0</v>
      </c>
      <c r="AN224" s="15"/>
      <c r="AO224" s="15">
        <f t="shared" si="696"/>
        <v>0</v>
      </c>
      <c r="AP224" s="24"/>
      <c r="AQ224" s="15">
        <f t="shared" si="697"/>
        <v>0</v>
      </c>
      <c r="AR224" s="15"/>
      <c r="AS224" s="16"/>
      <c r="AT224" s="16"/>
      <c r="AU224" s="16"/>
      <c r="AV224" s="16">
        <f t="shared" si="698"/>
        <v>0</v>
      </c>
      <c r="AW224" s="16"/>
      <c r="AX224" s="16">
        <f t="shared" si="699"/>
        <v>0</v>
      </c>
      <c r="AY224" s="16"/>
      <c r="AZ224" s="16">
        <f t="shared" si="700"/>
        <v>0</v>
      </c>
      <c r="BA224" s="16"/>
      <c r="BB224" s="16">
        <f t="shared" si="701"/>
        <v>0</v>
      </c>
      <c r="BC224" s="16"/>
      <c r="BD224" s="16">
        <f t="shared" si="702"/>
        <v>0</v>
      </c>
      <c r="BE224" s="16"/>
      <c r="BF224" s="16">
        <f t="shared" si="703"/>
        <v>0</v>
      </c>
      <c r="BG224" s="26"/>
      <c r="BH224" s="16">
        <f t="shared" si="704"/>
        <v>0</v>
      </c>
      <c r="BI224" s="26"/>
      <c r="BJ224" s="16">
        <f t="shared" si="705"/>
        <v>0</v>
      </c>
      <c r="BK224" s="9" t="s">
        <v>292</v>
      </c>
      <c r="BL224" s="13">
        <v>0</v>
      </c>
    </row>
    <row r="225" spans="1:64" ht="56.25" x14ac:dyDescent="0.3">
      <c r="A225" s="58" t="s">
        <v>271</v>
      </c>
      <c r="B225" s="79" t="s">
        <v>317</v>
      </c>
      <c r="C225" s="6" t="s">
        <v>351</v>
      </c>
      <c r="D225" s="15"/>
      <c r="E225" s="44"/>
      <c r="F225" s="15"/>
      <c r="G225" s="15">
        <v>6716.1379999999999</v>
      </c>
      <c r="H225" s="15">
        <f t="shared" si="681"/>
        <v>6716.1379999999999</v>
      </c>
      <c r="I225" s="15"/>
      <c r="J225" s="15">
        <f t="shared" si="682"/>
        <v>6716.1379999999999</v>
      </c>
      <c r="K225" s="15"/>
      <c r="L225" s="15">
        <f t="shared" si="683"/>
        <v>6716.1379999999999</v>
      </c>
      <c r="M225" s="15"/>
      <c r="N225" s="15">
        <f t="shared" si="684"/>
        <v>6716.1379999999999</v>
      </c>
      <c r="O225" s="15"/>
      <c r="P225" s="15">
        <f t="shared" si="685"/>
        <v>6716.1379999999999</v>
      </c>
      <c r="Q225" s="15"/>
      <c r="R225" s="15">
        <f t="shared" si="686"/>
        <v>6716.1379999999999</v>
      </c>
      <c r="S225" s="15"/>
      <c r="T225" s="15">
        <f t="shared" si="687"/>
        <v>6716.1379999999999</v>
      </c>
      <c r="U225" s="24">
        <f>U227+U228</f>
        <v>0</v>
      </c>
      <c r="V225" s="15">
        <f t="shared" si="688"/>
        <v>6716.1379999999999</v>
      </c>
      <c r="W225" s="15"/>
      <c r="X225" s="44"/>
      <c r="Y225" s="15"/>
      <c r="Z225" s="15"/>
      <c r="AA225" s="15">
        <f t="shared" si="689"/>
        <v>0</v>
      </c>
      <c r="AB225" s="15"/>
      <c r="AC225" s="15">
        <f t="shared" si="690"/>
        <v>0</v>
      </c>
      <c r="AD225" s="15"/>
      <c r="AE225" s="15">
        <f t="shared" si="691"/>
        <v>0</v>
      </c>
      <c r="AF225" s="15"/>
      <c r="AG225" s="15">
        <f t="shared" si="692"/>
        <v>0</v>
      </c>
      <c r="AH225" s="15"/>
      <c r="AI225" s="15">
        <f t="shared" si="693"/>
        <v>0</v>
      </c>
      <c r="AJ225" s="15"/>
      <c r="AK225" s="15">
        <f t="shared" si="694"/>
        <v>0</v>
      </c>
      <c r="AL225" s="15"/>
      <c r="AM225" s="15">
        <f t="shared" si="695"/>
        <v>0</v>
      </c>
      <c r="AN225" s="15"/>
      <c r="AO225" s="15">
        <f t="shared" si="696"/>
        <v>0</v>
      </c>
      <c r="AP225" s="24"/>
      <c r="AQ225" s="15">
        <f t="shared" si="697"/>
        <v>0</v>
      </c>
      <c r="AR225" s="15"/>
      <c r="AS225" s="16"/>
      <c r="AT225" s="16"/>
      <c r="AU225" s="16"/>
      <c r="AV225" s="16">
        <f t="shared" si="698"/>
        <v>0</v>
      </c>
      <c r="AW225" s="16"/>
      <c r="AX225" s="16">
        <f t="shared" si="699"/>
        <v>0</v>
      </c>
      <c r="AY225" s="16"/>
      <c r="AZ225" s="16">
        <f t="shared" si="700"/>
        <v>0</v>
      </c>
      <c r="BA225" s="16"/>
      <c r="BB225" s="16">
        <f t="shared" si="701"/>
        <v>0</v>
      </c>
      <c r="BC225" s="16"/>
      <c r="BD225" s="16">
        <f t="shared" si="702"/>
        <v>0</v>
      </c>
      <c r="BE225" s="16"/>
      <c r="BF225" s="16">
        <f t="shared" si="703"/>
        <v>0</v>
      </c>
      <c r="BG225" s="16"/>
      <c r="BH225" s="16">
        <f t="shared" si="704"/>
        <v>0</v>
      </c>
      <c r="BI225" s="26"/>
      <c r="BJ225" s="16">
        <f t="shared" si="705"/>
        <v>0</v>
      </c>
      <c r="BK225" s="9" t="s">
        <v>323</v>
      </c>
      <c r="BL225" s="13"/>
    </row>
    <row r="226" spans="1:64" hidden="1" x14ac:dyDescent="0.3">
      <c r="A226" s="58"/>
      <c r="B226" s="78" t="s">
        <v>5</v>
      </c>
      <c r="C226" s="6"/>
      <c r="D226" s="15"/>
      <c r="E226" s="44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24"/>
      <c r="V226" s="15"/>
      <c r="W226" s="15"/>
      <c r="X226" s="44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24"/>
      <c r="AQ226" s="15"/>
      <c r="AR226" s="15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26"/>
      <c r="BJ226" s="16"/>
      <c r="BL226" s="13">
        <v>0</v>
      </c>
    </row>
    <row r="227" spans="1:64" hidden="1" x14ac:dyDescent="0.3">
      <c r="A227" s="58"/>
      <c r="B227" s="78" t="s">
        <v>6</v>
      </c>
      <c r="C227" s="6"/>
      <c r="D227" s="15"/>
      <c r="E227" s="44"/>
      <c r="F227" s="15"/>
      <c r="G227" s="15">
        <v>6716.1379999999999</v>
      </c>
      <c r="H227" s="15">
        <f t="shared" si="681"/>
        <v>6716.1379999999999</v>
      </c>
      <c r="I227" s="15"/>
      <c r="J227" s="15">
        <f t="shared" si="682"/>
        <v>6716.1379999999999</v>
      </c>
      <c r="K227" s="15"/>
      <c r="L227" s="15">
        <f t="shared" si="683"/>
        <v>6716.1379999999999</v>
      </c>
      <c r="M227" s="15"/>
      <c r="N227" s="15">
        <f t="shared" si="684"/>
        <v>6716.1379999999999</v>
      </c>
      <c r="O227" s="15"/>
      <c r="P227" s="15">
        <f t="shared" si="685"/>
        <v>6716.1379999999999</v>
      </c>
      <c r="Q227" s="15"/>
      <c r="R227" s="15">
        <f t="shared" si="686"/>
        <v>6716.1379999999999</v>
      </c>
      <c r="S227" s="15"/>
      <c r="T227" s="15">
        <f t="shared" si="687"/>
        <v>6716.1379999999999</v>
      </c>
      <c r="U227" s="24"/>
      <c r="V227" s="15">
        <f t="shared" si="688"/>
        <v>6716.1379999999999</v>
      </c>
      <c r="W227" s="15"/>
      <c r="X227" s="44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24"/>
      <c r="AQ227" s="15">
        <f t="shared" si="697"/>
        <v>0</v>
      </c>
      <c r="AR227" s="15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26"/>
      <c r="BJ227" s="16">
        <f t="shared" si="705"/>
        <v>0</v>
      </c>
      <c r="BL227" s="13">
        <v>0</v>
      </c>
    </row>
    <row r="228" spans="1:64" hidden="1" x14ac:dyDescent="0.3">
      <c r="A228" s="58"/>
      <c r="B228" s="78" t="s">
        <v>20</v>
      </c>
      <c r="C228" s="6"/>
      <c r="D228" s="15"/>
      <c r="E228" s="44"/>
      <c r="F228" s="15"/>
      <c r="G228" s="15"/>
      <c r="H228" s="15">
        <f t="shared" si="681"/>
        <v>0</v>
      </c>
      <c r="I228" s="15"/>
      <c r="J228" s="15">
        <f t="shared" si="682"/>
        <v>0</v>
      </c>
      <c r="K228" s="15"/>
      <c r="L228" s="15">
        <f t="shared" si="683"/>
        <v>0</v>
      </c>
      <c r="M228" s="15"/>
      <c r="N228" s="15">
        <f t="shared" si="684"/>
        <v>0</v>
      </c>
      <c r="O228" s="15"/>
      <c r="P228" s="15">
        <f t="shared" si="685"/>
        <v>0</v>
      </c>
      <c r="Q228" s="15"/>
      <c r="R228" s="15">
        <f t="shared" si="686"/>
        <v>0</v>
      </c>
      <c r="S228" s="15"/>
      <c r="T228" s="15">
        <f t="shared" si="687"/>
        <v>0</v>
      </c>
      <c r="U228" s="24"/>
      <c r="V228" s="15">
        <f t="shared" si="688"/>
        <v>0</v>
      </c>
      <c r="W228" s="15"/>
      <c r="X228" s="44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24"/>
      <c r="AQ228" s="15">
        <f t="shared" si="697"/>
        <v>0</v>
      </c>
      <c r="AR228" s="15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26"/>
      <c r="BJ228" s="16">
        <f t="shared" si="705"/>
        <v>0</v>
      </c>
      <c r="BL228" s="13">
        <v>0</v>
      </c>
    </row>
    <row r="229" spans="1:64" ht="56.25" x14ac:dyDescent="0.3">
      <c r="A229" s="58" t="s">
        <v>274</v>
      </c>
      <c r="B229" s="79" t="s">
        <v>318</v>
      </c>
      <c r="C229" s="6" t="s">
        <v>351</v>
      </c>
      <c r="D229" s="15"/>
      <c r="E229" s="44"/>
      <c r="F229" s="15"/>
      <c r="G229" s="15">
        <v>23294.348999999998</v>
      </c>
      <c r="H229" s="15">
        <f t="shared" si="681"/>
        <v>23294.348999999998</v>
      </c>
      <c r="I229" s="15"/>
      <c r="J229" s="15">
        <f t="shared" si="682"/>
        <v>23294.348999999998</v>
      </c>
      <c r="K229" s="15"/>
      <c r="L229" s="15">
        <f t="shared" si="683"/>
        <v>23294.348999999998</v>
      </c>
      <c r="M229" s="15"/>
      <c r="N229" s="15">
        <f t="shared" si="684"/>
        <v>23294.348999999998</v>
      </c>
      <c r="O229" s="15"/>
      <c r="P229" s="15">
        <f t="shared" si="685"/>
        <v>23294.348999999998</v>
      </c>
      <c r="Q229" s="15"/>
      <c r="R229" s="15">
        <f t="shared" si="686"/>
        <v>23294.348999999998</v>
      </c>
      <c r="S229" s="15"/>
      <c r="T229" s="15">
        <f t="shared" si="687"/>
        <v>23294.348999999998</v>
      </c>
      <c r="U229" s="24"/>
      <c r="V229" s="15">
        <f t="shared" si="688"/>
        <v>23294.348999999998</v>
      </c>
      <c r="W229" s="15"/>
      <c r="X229" s="44"/>
      <c r="Y229" s="15"/>
      <c r="Z229" s="15"/>
      <c r="AA229" s="15">
        <f t="shared" si="689"/>
        <v>0</v>
      </c>
      <c r="AB229" s="15"/>
      <c r="AC229" s="15">
        <f t="shared" si="690"/>
        <v>0</v>
      </c>
      <c r="AD229" s="15"/>
      <c r="AE229" s="15">
        <f t="shared" si="691"/>
        <v>0</v>
      </c>
      <c r="AF229" s="15"/>
      <c r="AG229" s="15">
        <f t="shared" si="692"/>
        <v>0</v>
      </c>
      <c r="AH229" s="15"/>
      <c r="AI229" s="15">
        <f t="shared" si="693"/>
        <v>0</v>
      </c>
      <c r="AJ229" s="15"/>
      <c r="AK229" s="15">
        <f t="shared" si="694"/>
        <v>0</v>
      </c>
      <c r="AL229" s="15"/>
      <c r="AM229" s="15">
        <f t="shared" si="695"/>
        <v>0</v>
      </c>
      <c r="AN229" s="15"/>
      <c r="AO229" s="15">
        <f t="shared" si="696"/>
        <v>0</v>
      </c>
      <c r="AP229" s="24"/>
      <c r="AQ229" s="15">
        <f t="shared" si="697"/>
        <v>0</v>
      </c>
      <c r="AR229" s="15"/>
      <c r="AS229" s="16"/>
      <c r="AT229" s="16"/>
      <c r="AU229" s="16"/>
      <c r="AV229" s="16">
        <f t="shared" si="698"/>
        <v>0</v>
      </c>
      <c r="AW229" s="16"/>
      <c r="AX229" s="16">
        <f t="shared" si="699"/>
        <v>0</v>
      </c>
      <c r="AY229" s="16"/>
      <c r="AZ229" s="16">
        <f t="shared" si="700"/>
        <v>0</v>
      </c>
      <c r="BA229" s="16"/>
      <c r="BB229" s="16">
        <f t="shared" si="701"/>
        <v>0</v>
      </c>
      <c r="BC229" s="16"/>
      <c r="BD229" s="16">
        <f t="shared" si="702"/>
        <v>0</v>
      </c>
      <c r="BE229" s="16"/>
      <c r="BF229" s="16">
        <f t="shared" si="703"/>
        <v>0</v>
      </c>
      <c r="BG229" s="16"/>
      <c r="BH229" s="16">
        <f t="shared" si="704"/>
        <v>0</v>
      </c>
      <c r="BI229" s="26"/>
      <c r="BJ229" s="16">
        <f t="shared" si="705"/>
        <v>0</v>
      </c>
      <c r="BK229" s="9" t="s">
        <v>324</v>
      </c>
      <c r="BL229" s="13"/>
    </row>
    <row r="230" spans="1:64" ht="56.25" hidden="1" x14ac:dyDescent="0.3">
      <c r="A230" s="58" t="s">
        <v>274</v>
      </c>
      <c r="B230" s="76" t="s">
        <v>365</v>
      </c>
      <c r="C230" s="6" t="s">
        <v>351</v>
      </c>
      <c r="D230" s="15"/>
      <c r="E230" s="44"/>
      <c r="F230" s="15"/>
      <c r="G230" s="15"/>
      <c r="H230" s="15"/>
      <c r="I230" s="15"/>
      <c r="J230" s="15"/>
      <c r="K230" s="15"/>
      <c r="L230" s="15"/>
      <c r="M230" s="15">
        <v>20</v>
      </c>
      <c r="N230" s="15">
        <f t="shared" si="684"/>
        <v>20</v>
      </c>
      <c r="O230" s="15"/>
      <c r="P230" s="15">
        <f t="shared" si="685"/>
        <v>20</v>
      </c>
      <c r="Q230" s="15"/>
      <c r="R230" s="15">
        <f t="shared" si="686"/>
        <v>20</v>
      </c>
      <c r="S230" s="15"/>
      <c r="T230" s="15">
        <f t="shared" si="687"/>
        <v>20</v>
      </c>
      <c r="U230" s="24">
        <v>-20</v>
      </c>
      <c r="V230" s="15">
        <f t="shared" si="688"/>
        <v>0</v>
      </c>
      <c r="W230" s="15"/>
      <c r="X230" s="44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>
        <f t="shared" si="693"/>
        <v>0</v>
      </c>
      <c r="AJ230" s="15"/>
      <c r="AK230" s="15">
        <f t="shared" si="694"/>
        <v>0</v>
      </c>
      <c r="AL230" s="15"/>
      <c r="AM230" s="15">
        <f t="shared" si="695"/>
        <v>0</v>
      </c>
      <c r="AN230" s="15"/>
      <c r="AO230" s="15">
        <f t="shared" si="696"/>
        <v>0</v>
      </c>
      <c r="AP230" s="24"/>
      <c r="AQ230" s="15">
        <f t="shared" si="697"/>
        <v>0</v>
      </c>
      <c r="AR230" s="15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>
        <f t="shared" si="701"/>
        <v>0</v>
      </c>
      <c r="BC230" s="16"/>
      <c r="BD230" s="16">
        <f t="shared" si="702"/>
        <v>0</v>
      </c>
      <c r="BE230" s="16"/>
      <c r="BF230" s="16">
        <f t="shared" si="703"/>
        <v>0</v>
      </c>
      <c r="BG230" s="26"/>
      <c r="BH230" s="16">
        <f t="shared" si="704"/>
        <v>0</v>
      </c>
      <c r="BI230" s="26"/>
      <c r="BJ230" s="16">
        <f t="shared" si="705"/>
        <v>0</v>
      </c>
      <c r="BK230" s="9" t="s">
        <v>366</v>
      </c>
      <c r="BL230" s="13">
        <v>0</v>
      </c>
    </row>
    <row r="231" spans="1:64" ht="56.25" x14ac:dyDescent="0.3">
      <c r="A231" s="58" t="s">
        <v>277</v>
      </c>
      <c r="B231" s="79" t="s">
        <v>399</v>
      </c>
      <c r="C231" s="6" t="s">
        <v>351</v>
      </c>
      <c r="D231" s="15"/>
      <c r="E231" s="44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24"/>
      <c r="V231" s="15">
        <f t="shared" si="688"/>
        <v>0</v>
      </c>
      <c r="W231" s="15"/>
      <c r="X231" s="44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24">
        <v>5820.4989999999998</v>
      </c>
      <c r="AQ231" s="15">
        <f t="shared" si="697"/>
        <v>5820.4989999999998</v>
      </c>
      <c r="AR231" s="15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26"/>
      <c r="BJ231" s="16">
        <f t="shared" si="705"/>
        <v>0</v>
      </c>
      <c r="BK231" s="9" t="s">
        <v>400</v>
      </c>
      <c r="BL231" s="13"/>
    </row>
    <row r="232" spans="1:64" x14ac:dyDescent="0.3">
      <c r="A232" s="58"/>
      <c r="B232" s="79" t="s">
        <v>27</v>
      </c>
      <c r="C232" s="79"/>
      <c r="D232" s="29">
        <f>D234</f>
        <v>2462496.4</v>
      </c>
      <c r="E232" s="29">
        <f>E234</f>
        <v>0</v>
      </c>
      <c r="F232" s="29">
        <f t="shared" si="552"/>
        <v>2462496.4</v>
      </c>
      <c r="G232" s="29">
        <f>G234</f>
        <v>0</v>
      </c>
      <c r="H232" s="29">
        <f t="shared" si="681"/>
        <v>2462496.4</v>
      </c>
      <c r="I232" s="29">
        <f>I234</f>
        <v>0</v>
      </c>
      <c r="J232" s="29">
        <f t="shared" si="682"/>
        <v>2462496.4</v>
      </c>
      <c r="K232" s="29">
        <f>K234</f>
        <v>0</v>
      </c>
      <c r="L232" s="29">
        <f t="shared" si="683"/>
        <v>2462496.4</v>
      </c>
      <c r="M232" s="29">
        <f>M234</f>
        <v>0</v>
      </c>
      <c r="N232" s="29">
        <f t="shared" si="684"/>
        <v>2462496.4</v>
      </c>
      <c r="O232" s="29">
        <f>O234</f>
        <v>0</v>
      </c>
      <c r="P232" s="29">
        <f t="shared" si="685"/>
        <v>2462496.4</v>
      </c>
      <c r="Q232" s="29">
        <f>Q234</f>
        <v>0</v>
      </c>
      <c r="R232" s="29">
        <f t="shared" si="686"/>
        <v>2462496.4</v>
      </c>
      <c r="S232" s="29">
        <f>S234</f>
        <v>0</v>
      </c>
      <c r="T232" s="29">
        <f t="shared" si="687"/>
        <v>2462496.4</v>
      </c>
      <c r="U232" s="29">
        <f>U234</f>
        <v>0</v>
      </c>
      <c r="V232" s="15">
        <f t="shared" si="688"/>
        <v>2462496.4</v>
      </c>
      <c r="W232" s="29">
        <f t="shared" ref="W232:AR232" si="706">W234</f>
        <v>700000</v>
      </c>
      <c r="X232" s="29">
        <f>X234</f>
        <v>0</v>
      </c>
      <c r="Y232" s="29">
        <f t="shared" si="561"/>
        <v>700000</v>
      </c>
      <c r="Z232" s="29">
        <f>Z234</f>
        <v>0</v>
      </c>
      <c r="AA232" s="29">
        <f t="shared" si="689"/>
        <v>700000</v>
      </c>
      <c r="AB232" s="29">
        <f>AB234</f>
        <v>0</v>
      </c>
      <c r="AC232" s="29">
        <f t="shared" si="690"/>
        <v>700000</v>
      </c>
      <c r="AD232" s="29">
        <f>AD234</f>
        <v>0</v>
      </c>
      <c r="AE232" s="29">
        <f t="shared" si="691"/>
        <v>700000</v>
      </c>
      <c r="AF232" s="29">
        <f>AF234</f>
        <v>0</v>
      </c>
      <c r="AG232" s="29">
        <f t="shared" si="692"/>
        <v>700000</v>
      </c>
      <c r="AH232" s="29">
        <f>AH234</f>
        <v>0</v>
      </c>
      <c r="AI232" s="29">
        <f t="shared" si="693"/>
        <v>700000</v>
      </c>
      <c r="AJ232" s="29">
        <f>AJ234</f>
        <v>0</v>
      </c>
      <c r="AK232" s="29">
        <f t="shared" si="694"/>
        <v>700000</v>
      </c>
      <c r="AL232" s="29">
        <f>AL234</f>
        <v>0</v>
      </c>
      <c r="AM232" s="29">
        <f t="shared" si="695"/>
        <v>700000</v>
      </c>
      <c r="AN232" s="29">
        <f>AN234</f>
        <v>0</v>
      </c>
      <c r="AO232" s="29">
        <f t="shared" si="696"/>
        <v>700000</v>
      </c>
      <c r="AP232" s="29">
        <f>AP234</f>
        <v>0</v>
      </c>
      <c r="AQ232" s="15">
        <f t="shared" si="697"/>
        <v>700000</v>
      </c>
      <c r="AR232" s="29">
        <f t="shared" si="706"/>
        <v>0</v>
      </c>
      <c r="AS232" s="30">
        <f>AS234</f>
        <v>0</v>
      </c>
      <c r="AT232" s="30">
        <f t="shared" si="563"/>
        <v>0</v>
      </c>
      <c r="AU232" s="30">
        <f>AU234</f>
        <v>0</v>
      </c>
      <c r="AV232" s="30">
        <f t="shared" si="698"/>
        <v>0</v>
      </c>
      <c r="AW232" s="30">
        <f>AW234</f>
        <v>0</v>
      </c>
      <c r="AX232" s="30">
        <f t="shared" si="699"/>
        <v>0</v>
      </c>
      <c r="AY232" s="30">
        <f>AY234</f>
        <v>0</v>
      </c>
      <c r="AZ232" s="30">
        <f t="shared" si="700"/>
        <v>0</v>
      </c>
      <c r="BA232" s="30">
        <f>BA234</f>
        <v>0</v>
      </c>
      <c r="BB232" s="30">
        <f t="shared" si="701"/>
        <v>0</v>
      </c>
      <c r="BC232" s="30">
        <f>BC234</f>
        <v>0</v>
      </c>
      <c r="BD232" s="30">
        <f t="shared" si="702"/>
        <v>0</v>
      </c>
      <c r="BE232" s="30">
        <f>BE234</f>
        <v>0</v>
      </c>
      <c r="BF232" s="30">
        <f t="shared" si="703"/>
        <v>0</v>
      </c>
      <c r="BG232" s="16">
        <f>BG234</f>
        <v>0</v>
      </c>
      <c r="BH232" s="30">
        <f t="shared" si="704"/>
        <v>0</v>
      </c>
      <c r="BI232" s="30">
        <f>BI234</f>
        <v>0</v>
      </c>
      <c r="BJ232" s="16">
        <f t="shared" si="705"/>
        <v>0</v>
      </c>
      <c r="BL232" s="13"/>
    </row>
    <row r="233" spans="1:64" x14ac:dyDescent="0.3">
      <c r="A233" s="58"/>
      <c r="B233" s="7" t="s">
        <v>5</v>
      </c>
      <c r="C233" s="7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15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15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16"/>
      <c r="BH233" s="30"/>
      <c r="BI233" s="30"/>
      <c r="BJ233" s="16"/>
      <c r="BL233" s="13"/>
    </row>
    <row r="234" spans="1:64" x14ac:dyDescent="0.3">
      <c r="A234" s="58"/>
      <c r="B234" s="7" t="s">
        <v>12</v>
      </c>
      <c r="C234" s="79"/>
      <c r="D234" s="29">
        <f>D237</f>
        <v>2462496.4</v>
      </c>
      <c r="E234" s="29">
        <f>E237</f>
        <v>0</v>
      </c>
      <c r="F234" s="29">
        <f t="shared" si="552"/>
        <v>2462496.4</v>
      </c>
      <c r="G234" s="29">
        <f>G237</f>
        <v>0</v>
      </c>
      <c r="H234" s="29">
        <f t="shared" ref="H234:H235" si="707">F234+G234</f>
        <v>2462496.4</v>
      </c>
      <c r="I234" s="29">
        <f>I237</f>
        <v>0</v>
      </c>
      <c r="J234" s="29">
        <f t="shared" ref="J234:J235" si="708">H234+I234</f>
        <v>2462496.4</v>
      </c>
      <c r="K234" s="29">
        <f>K237</f>
        <v>0</v>
      </c>
      <c r="L234" s="29">
        <f t="shared" ref="L234:L235" si="709">J234+K234</f>
        <v>2462496.4</v>
      </c>
      <c r="M234" s="29">
        <f>M237</f>
        <v>0</v>
      </c>
      <c r="N234" s="29">
        <f t="shared" ref="N234:N235" si="710">L234+M234</f>
        <v>2462496.4</v>
      </c>
      <c r="O234" s="29">
        <f>O237</f>
        <v>0</v>
      </c>
      <c r="P234" s="29">
        <f t="shared" ref="P234:P235" si="711">N234+O234</f>
        <v>2462496.4</v>
      </c>
      <c r="Q234" s="29">
        <f>Q237</f>
        <v>0</v>
      </c>
      <c r="R234" s="29">
        <f t="shared" ref="R234:R235" si="712">P234+Q234</f>
        <v>2462496.4</v>
      </c>
      <c r="S234" s="29">
        <f>S237</f>
        <v>0</v>
      </c>
      <c r="T234" s="29">
        <f t="shared" ref="T234:T235" si="713">R234+S234</f>
        <v>2462496.4</v>
      </c>
      <c r="U234" s="29">
        <f>U237</f>
        <v>0</v>
      </c>
      <c r="V234" s="15">
        <f t="shared" ref="V234:V235" si="714">T234+U234</f>
        <v>2462496.4</v>
      </c>
      <c r="W234" s="29">
        <f t="shared" ref="W234:AR234" si="715">W237</f>
        <v>700000</v>
      </c>
      <c r="X234" s="29">
        <f>X237</f>
        <v>0</v>
      </c>
      <c r="Y234" s="29">
        <f t="shared" si="561"/>
        <v>700000</v>
      </c>
      <c r="Z234" s="29">
        <f>Z237</f>
        <v>0</v>
      </c>
      <c r="AA234" s="29">
        <f t="shared" ref="AA234:AA235" si="716">Y234+Z234</f>
        <v>700000</v>
      </c>
      <c r="AB234" s="29">
        <f>AB237</f>
        <v>0</v>
      </c>
      <c r="AC234" s="29">
        <f>AA234+AB234</f>
        <v>700000</v>
      </c>
      <c r="AD234" s="29">
        <f>AD237</f>
        <v>0</v>
      </c>
      <c r="AE234" s="29">
        <f>AC234+AD234</f>
        <v>700000</v>
      </c>
      <c r="AF234" s="29">
        <f>AF237</f>
        <v>0</v>
      </c>
      <c r="AG234" s="29">
        <f>AE234+AF234</f>
        <v>700000</v>
      </c>
      <c r="AH234" s="29">
        <f>AH237</f>
        <v>0</v>
      </c>
      <c r="AI234" s="29">
        <f>AG234+AH234</f>
        <v>700000</v>
      </c>
      <c r="AJ234" s="29">
        <f>AJ237</f>
        <v>0</v>
      </c>
      <c r="AK234" s="29">
        <f>AI234+AJ234</f>
        <v>700000</v>
      </c>
      <c r="AL234" s="29">
        <f>AL237</f>
        <v>0</v>
      </c>
      <c r="AM234" s="29">
        <f>AK234+AL234</f>
        <v>700000</v>
      </c>
      <c r="AN234" s="29">
        <f>AN237</f>
        <v>0</v>
      </c>
      <c r="AO234" s="29">
        <f>AM234+AN234</f>
        <v>700000</v>
      </c>
      <c r="AP234" s="29">
        <f>AP237</f>
        <v>0</v>
      </c>
      <c r="AQ234" s="15">
        <f>AO234+AP234</f>
        <v>700000</v>
      </c>
      <c r="AR234" s="29">
        <f t="shared" si="715"/>
        <v>0</v>
      </c>
      <c r="AS234" s="30">
        <f>AS237</f>
        <v>0</v>
      </c>
      <c r="AT234" s="30">
        <f t="shared" si="563"/>
        <v>0</v>
      </c>
      <c r="AU234" s="30">
        <f>AU237</f>
        <v>0</v>
      </c>
      <c r="AV234" s="30">
        <f t="shared" ref="AV234:AV235" si="717">AT234+AU234</f>
        <v>0</v>
      </c>
      <c r="AW234" s="30">
        <f>AW237</f>
        <v>0</v>
      </c>
      <c r="AX234" s="30">
        <f t="shared" ref="AX234:AX235" si="718">AV234+AW234</f>
        <v>0</v>
      </c>
      <c r="AY234" s="30">
        <f>AY237</f>
        <v>0</v>
      </c>
      <c r="AZ234" s="30">
        <f t="shared" ref="AZ234:AZ235" si="719">AX234+AY234</f>
        <v>0</v>
      </c>
      <c r="BA234" s="30">
        <f>BA237</f>
        <v>0</v>
      </c>
      <c r="BB234" s="30">
        <f t="shared" ref="BB234:BB235" si="720">AZ234+BA234</f>
        <v>0</v>
      </c>
      <c r="BC234" s="30">
        <f>BC237</f>
        <v>0</v>
      </c>
      <c r="BD234" s="30">
        <f t="shared" ref="BD234:BD235" si="721">BB234+BC234</f>
        <v>0</v>
      </c>
      <c r="BE234" s="30">
        <f>BE237</f>
        <v>0</v>
      </c>
      <c r="BF234" s="30">
        <f t="shared" ref="BF234:BF235" si="722">BD234+BE234</f>
        <v>0</v>
      </c>
      <c r="BG234" s="16">
        <f>BG237</f>
        <v>0</v>
      </c>
      <c r="BH234" s="30">
        <f t="shared" ref="BH234:BH235" si="723">BF234+BG234</f>
        <v>0</v>
      </c>
      <c r="BI234" s="30">
        <f>BI237</f>
        <v>0</v>
      </c>
      <c r="BJ234" s="16">
        <f t="shared" ref="BJ234:BJ235" si="724">BH234+BI234</f>
        <v>0</v>
      </c>
      <c r="BL234" s="13"/>
    </row>
    <row r="235" spans="1:64" ht="120.75" customHeight="1" x14ac:dyDescent="0.3">
      <c r="A235" s="58" t="s">
        <v>280</v>
      </c>
      <c r="B235" s="79" t="s">
        <v>241</v>
      </c>
      <c r="C235" s="6" t="s">
        <v>351</v>
      </c>
      <c r="D235" s="15">
        <f>D237</f>
        <v>2462496.4</v>
      </c>
      <c r="E235" s="44">
        <f>E237</f>
        <v>0</v>
      </c>
      <c r="F235" s="15">
        <f t="shared" si="552"/>
        <v>2462496.4</v>
      </c>
      <c r="G235" s="15">
        <f>G237</f>
        <v>0</v>
      </c>
      <c r="H235" s="15">
        <f t="shared" si="707"/>
        <v>2462496.4</v>
      </c>
      <c r="I235" s="15">
        <f>I237</f>
        <v>0</v>
      </c>
      <c r="J235" s="15">
        <f t="shared" si="708"/>
        <v>2462496.4</v>
      </c>
      <c r="K235" s="15">
        <f>K237</f>
        <v>0</v>
      </c>
      <c r="L235" s="15">
        <f t="shared" si="709"/>
        <v>2462496.4</v>
      </c>
      <c r="M235" s="15">
        <f>M237</f>
        <v>0</v>
      </c>
      <c r="N235" s="15">
        <f t="shared" si="710"/>
        <v>2462496.4</v>
      </c>
      <c r="O235" s="15">
        <f>O237</f>
        <v>0</v>
      </c>
      <c r="P235" s="15">
        <f t="shared" si="711"/>
        <v>2462496.4</v>
      </c>
      <c r="Q235" s="15">
        <f>Q237</f>
        <v>0</v>
      </c>
      <c r="R235" s="15">
        <f t="shared" si="712"/>
        <v>2462496.4</v>
      </c>
      <c r="S235" s="15">
        <f>S237</f>
        <v>0</v>
      </c>
      <c r="T235" s="15">
        <f t="shared" si="713"/>
        <v>2462496.4</v>
      </c>
      <c r="U235" s="24">
        <f>U237</f>
        <v>0</v>
      </c>
      <c r="V235" s="15">
        <f t="shared" si="714"/>
        <v>2462496.4</v>
      </c>
      <c r="W235" s="15">
        <f t="shared" ref="W235:AR235" si="725">W237</f>
        <v>700000</v>
      </c>
      <c r="X235" s="44">
        <f>X237</f>
        <v>0</v>
      </c>
      <c r="Y235" s="15">
        <f t="shared" si="561"/>
        <v>700000</v>
      </c>
      <c r="Z235" s="15">
        <f>Z237</f>
        <v>0</v>
      </c>
      <c r="AA235" s="15">
        <f t="shared" si="716"/>
        <v>700000</v>
      </c>
      <c r="AB235" s="15">
        <f>AB237</f>
        <v>0</v>
      </c>
      <c r="AC235" s="15">
        <f>AA235+AB235</f>
        <v>700000</v>
      </c>
      <c r="AD235" s="15">
        <f>AD237</f>
        <v>0</v>
      </c>
      <c r="AE235" s="15">
        <f>AC235+AD235</f>
        <v>700000</v>
      </c>
      <c r="AF235" s="15">
        <f>AF237</f>
        <v>0</v>
      </c>
      <c r="AG235" s="15">
        <f>AE235+AF235</f>
        <v>700000</v>
      </c>
      <c r="AH235" s="15">
        <f>AH237</f>
        <v>0</v>
      </c>
      <c r="AI235" s="15">
        <f>AG235+AH235</f>
        <v>700000</v>
      </c>
      <c r="AJ235" s="15">
        <f>AJ237</f>
        <v>0</v>
      </c>
      <c r="AK235" s="15">
        <f>AI235+AJ235</f>
        <v>700000</v>
      </c>
      <c r="AL235" s="15">
        <f>AL237</f>
        <v>0</v>
      </c>
      <c r="AM235" s="15">
        <f>AK235+AL235</f>
        <v>700000</v>
      </c>
      <c r="AN235" s="15">
        <f>AN237</f>
        <v>0</v>
      </c>
      <c r="AO235" s="15">
        <f>AM235+AN235</f>
        <v>700000</v>
      </c>
      <c r="AP235" s="24">
        <f>AP237</f>
        <v>0</v>
      </c>
      <c r="AQ235" s="15">
        <f>AO235+AP235</f>
        <v>700000</v>
      </c>
      <c r="AR235" s="15">
        <f t="shared" si="725"/>
        <v>0</v>
      </c>
      <c r="AS235" s="16">
        <f>AS237</f>
        <v>0</v>
      </c>
      <c r="AT235" s="16">
        <f t="shared" si="563"/>
        <v>0</v>
      </c>
      <c r="AU235" s="16">
        <f>AU237</f>
        <v>0</v>
      </c>
      <c r="AV235" s="16">
        <f t="shared" si="717"/>
        <v>0</v>
      </c>
      <c r="AW235" s="16">
        <f>AW237</f>
        <v>0</v>
      </c>
      <c r="AX235" s="16">
        <f t="shared" si="718"/>
        <v>0</v>
      </c>
      <c r="AY235" s="16">
        <f>AY237</f>
        <v>0</v>
      </c>
      <c r="AZ235" s="16">
        <f t="shared" si="719"/>
        <v>0</v>
      </c>
      <c r="BA235" s="16">
        <f>BA237</f>
        <v>0</v>
      </c>
      <c r="BB235" s="16">
        <f t="shared" si="720"/>
        <v>0</v>
      </c>
      <c r="BC235" s="16">
        <f>BC237</f>
        <v>0</v>
      </c>
      <c r="BD235" s="16">
        <f t="shared" si="721"/>
        <v>0</v>
      </c>
      <c r="BE235" s="16">
        <f>BE237</f>
        <v>0</v>
      </c>
      <c r="BF235" s="16">
        <f t="shared" si="722"/>
        <v>0</v>
      </c>
      <c r="BG235" s="16">
        <f>BG237</f>
        <v>0</v>
      </c>
      <c r="BH235" s="16">
        <f t="shared" si="723"/>
        <v>0</v>
      </c>
      <c r="BI235" s="26">
        <f>BI237</f>
        <v>0</v>
      </c>
      <c r="BJ235" s="16">
        <f t="shared" si="724"/>
        <v>0</v>
      </c>
      <c r="BL235" s="13"/>
    </row>
    <row r="236" spans="1:64" x14ac:dyDescent="0.3">
      <c r="A236" s="58"/>
      <c r="B236" s="79" t="s">
        <v>5</v>
      </c>
      <c r="C236" s="79"/>
      <c r="D236" s="15"/>
      <c r="E236" s="44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24"/>
      <c r="V236" s="15"/>
      <c r="W236" s="15"/>
      <c r="X236" s="44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24"/>
      <c r="AQ236" s="15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26"/>
      <c r="BJ236" s="16"/>
      <c r="BL236" s="13"/>
    </row>
    <row r="237" spans="1:64" x14ac:dyDescent="0.3">
      <c r="A237" s="58"/>
      <c r="B237" s="7" t="s">
        <v>12</v>
      </c>
      <c r="C237" s="79"/>
      <c r="D237" s="15">
        <v>2462496.4</v>
      </c>
      <c r="E237" s="44"/>
      <c r="F237" s="15">
        <f t="shared" si="552"/>
        <v>2462496.4</v>
      </c>
      <c r="G237" s="15"/>
      <c r="H237" s="15">
        <f t="shared" ref="H237:H238" si="726">F237+G237</f>
        <v>2462496.4</v>
      </c>
      <c r="I237" s="15"/>
      <c r="J237" s="15">
        <f t="shared" ref="J237:J238" si="727">H237+I237</f>
        <v>2462496.4</v>
      </c>
      <c r="K237" s="15"/>
      <c r="L237" s="15">
        <f t="shared" ref="L237:L238" si="728">J237+K237</f>
        <v>2462496.4</v>
      </c>
      <c r="M237" s="15"/>
      <c r="N237" s="15">
        <f t="shared" ref="N237:N238" si="729">L237+M237</f>
        <v>2462496.4</v>
      </c>
      <c r="O237" s="15"/>
      <c r="P237" s="15">
        <f t="shared" ref="P237:P238" si="730">N237+O237</f>
        <v>2462496.4</v>
      </c>
      <c r="Q237" s="15"/>
      <c r="R237" s="15">
        <f t="shared" ref="R237:R238" si="731">P237+Q237</f>
        <v>2462496.4</v>
      </c>
      <c r="S237" s="15"/>
      <c r="T237" s="15">
        <f t="shared" ref="T237:T238" si="732">R237+S237</f>
        <v>2462496.4</v>
      </c>
      <c r="U237" s="24"/>
      <c r="V237" s="15">
        <f t="shared" ref="V237:V238" si="733">T237+U237</f>
        <v>2462496.4</v>
      </c>
      <c r="W237" s="15">
        <v>700000</v>
      </c>
      <c r="X237" s="44"/>
      <c r="Y237" s="15">
        <f t="shared" si="561"/>
        <v>700000</v>
      </c>
      <c r="Z237" s="15"/>
      <c r="AA237" s="15">
        <f t="shared" ref="AA237:AA238" si="734">Y237+Z237</f>
        <v>700000</v>
      </c>
      <c r="AB237" s="15"/>
      <c r="AC237" s="15">
        <f>AA237+AB237</f>
        <v>700000</v>
      </c>
      <c r="AD237" s="15"/>
      <c r="AE237" s="15">
        <f>AC237+AD237</f>
        <v>700000</v>
      </c>
      <c r="AF237" s="15"/>
      <c r="AG237" s="15">
        <f>AE237+AF237</f>
        <v>700000</v>
      </c>
      <c r="AH237" s="15"/>
      <c r="AI237" s="15">
        <f>AG237+AH237</f>
        <v>700000</v>
      </c>
      <c r="AJ237" s="15"/>
      <c r="AK237" s="15">
        <f>AI237+AJ237</f>
        <v>700000</v>
      </c>
      <c r="AL237" s="15"/>
      <c r="AM237" s="15">
        <f>AK237+AL237</f>
        <v>700000</v>
      </c>
      <c r="AN237" s="15"/>
      <c r="AO237" s="15">
        <f>AM237+AN237</f>
        <v>700000</v>
      </c>
      <c r="AP237" s="24"/>
      <c r="AQ237" s="15">
        <f>AO237+AP237</f>
        <v>700000</v>
      </c>
      <c r="AR237" s="16">
        <v>0</v>
      </c>
      <c r="AS237" s="16"/>
      <c r="AT237" s="16">
        <f t="shared" si="563"/>
        <v>0</v>
      </c>
      <c r="AU237" s="16"/>
      <c r="AV237" s="16">
        <f t="shared" ref="AV237:AV238" si="735">AT237+AU237</f>
        <v>0</v>
      </c>
      <c r="AW237" s="16"/>
      <c r="AX237" s="16">
        <f t="shared" ref="AX237:AX238" si="736">AV237+AW237</f>
        <v>0</v>
      </c>
      <c r="AY237" s="16"/>
      <c r="AZ237" s="16">
        <f t="shared" ref="AZ237:AZ238" si="737">AX237+AY237</f>
        <v>0</v>
      </c>
      <c r="BA237" s="16"/>
      <c r="BB237" s="16">
        <f t="shared" ref="BB237:BB238" si="738">AZ237+BA237</f>
        <v>0</v>
      </c>
      <c r="BC237" s="16"/>
      <c r="BD237" s="16">
        <f t="shared" ref="BD237:BD238" si="739">BB237+BC237</f>
        <v>0</v>
      </c>
      <c r="BE237" s="16"/>
      <c r="BF237" s="16">
        <f t="shared" ref="BF237:BF238" si="740">BD237+BE237</f>
        <v>0</v>
      </c>
      <c r="BG237" s="16"/>
      <c r="BH237" s="16">
        <f t="shared" ref="BH237:BH238" si="741">BF237+BG237</f>
        <v>0</v>
      </c>
      <c r="BI237" s="26"/>
      <c r="BJ237" s="16">
        <f t="shared" ref="BJ237:BJ238" si="742">BH237+BI237</f>
        <v>0</v>
      </c>
      <c r="BK237" s="9" t="s">
        <v>242</v>
      </c>
      <c r="BL237" s="13"/>
    </row>
    <row r="238" spans="1:64" x14ac:dyDescent="0.3">
      <c r="A238" s="58"/>
      <c r="B238" s="79" t="s">
        <v>21</v>
      </c>
      <c r="C238" s="82"/>
      <c r="D238" s="30">
        <f>D240+D241</f>
        <v>190084.2</v>
      </c>
      <c r="E238" s="30">
        <f>E240+E241</f>
        <v>20000</v>
      </c>
      <c r="F238" s="29">
        <f t="shared" si="552"/>
        <v>210084.2</v>
      </c>
      <c r="G238" s="30">
        <f>G240+G241</f>
        <v>1503.4829999999999</v>
      </c>
      <c r="H238" s="29">
        <f t="shared" si="726"/>
        <v>211587.68300000002</v>
      </c>
      <c r="I238" s="30">
        <f>I240+I241</f>
        <v>-9924.2000000000007</v>
      </c>
      <c r="J238" s="29">
        <f t="shared" si="727"/>
        <v>201663.48300000001</v>
      </c>
      <c r="K238" s="30">
        <f>K240+K241</f>
        <v>0</v>
      </c>
      <c r="L238" s="29">
        <f t="shared" si="728"/>
        <v>201663.48300000001</v>
      </c>
      <c r="M238" s="30">
        <f>M240+M241</f>
        <v>0</v>
      </c>
      <c r="N238" s="29">
        <f t="shared" si="729"/>
        <v>201663.48300000001</v>
      </c>
      <c r="O238" s="30">
        <f>O240+O241</f>
        <v>0</v>
      </c>
      <c r="P238" s="29">
        <f t="shared" si="730"/>
        <v>201663.48300000001</v>
      </c>
      <c r="Q238" s="30">
        <f>Q240+Q241</f>
        <v>-30000</v>
      </c>
      <c r="R238" s="29">
        <f t="shared" si="731"/>
        <v>171663.48300000001</v>
      </c>
      <c r="S238" s="30">
        <f>S240+S241</f>
        <v>0</v>
      </c>
      <c r="T238" s="29">
        <f t="shared" si="732"/>
        <v>171663.48300000001</v>
      </c>
      <c r="U238" s="30">
        <f>U240+U241</f>
        <v>0</v>
      </c>
      <c r="V238" s="15">
        <f t="shared" si="733"/>
        <v>171663.48300000001</v>
      </c>
      <c r="W238" s="30">
        <f t="shared" ref="W238:AR238" si="743">W240+W241</f>
        <v>260000</v>
      </c>
      <c r="X238" s="30">
        <f>X240+X241</f>
        <v>0</v>
      </c>
      <c r="Y238" s="29">
        <f t="shared" si="561"/>
        <v>260000</v>
      </c>
      <c r="Z238" s="30">
        <f>Z240+Z241</f>
        <v>0</v>
      </c>
      <c r="AA238" s="29">
        <f t="shared" si="734"/>
        <v>260000</v>
      </c>
      <c r="AB238" s="30">
        <f>AB240+AB241</f>
        <v>0</v>
      </c>
      <c r="AC238" s="29">
        <f>AA238+AB238</f>
        <v>260000</v>
      </c>
      <c r="AD238" s="30">
        <f>AD240+AD241</f>
        <v>0</v>
      </c>
      <c r="AE238" s="29">
        <f>AC238+AD238</f>
        <v>260000</v>
      </c>
      <c r="AF238" s="30">
        <f>AF240+AF241</f>
        <v>0</v>
      </c>
      <c r="AG238" s="29">
        <f>AE238+AF238</f>
        <v>260000</v>
      </c>
      <c r="AH238" s="30">
        <f>AH240+AH241</f>
        <v>0</v>
      </c>
      <c r="AI238" s="29">
        <f>AG238+AH238</f>
        <v>260000</v>
      </c>
      <c r="AJ238" s="30">
        <f>AJ240+AJ241</f>
        <v>0</v>
      </c>
      <c r="AK238" s="29">
        <f>AI238+AJ238</f>
        <v>260000</v>
      </c>
      <c r="AL238" s="30">
        <f>AL240+AL241</f>
        <v>30000</v>
      </c>
      <c r="AM238" s="29">
        <f>AK238+AL238</f>
        <v>290000</v>
      </c>
      <c r="AN238" s="30">
        <f>AN240+AN241</f>
        <v>0</v>
      </c>
      <c r="AO238" s="29">
        <f>AM238+AN238</f>
        <v>290000</v>
      </c>
      <c r="AP238" s="30">
        <f>AP240+AP241</f>
        <v>150953.55900000001</v>
      </c>
      <c r="AQ238" s="15">
        <f>AO238+AP238</f>
        <v>440953.55900000001</v>
      </c>
      <c r="AR238" s="30">
        <f t="shared" si="743"/>
        <v>0</v>
      </c>
      <c r="AS238" s="30">
        <f>AS240+AS241</f>
        <v>0</v>
      </c>
      <c r="AT238" s="30">
        <f t="shared" si="563"/>
        <v>0</v>
      </c>
      <c r="AU238" s="30">
        <f>AU240+AU241</f>
        <v>0</v>
      </c>
      <c r="AV238" s="30">
        <f t="shared" si="735"/>
        <v>0</v>
      </c>
      <c r="AW238" s="30">
        <f>AW240+AW241</f>
        <v>0</v>
      </c>
      <c r="AX238" s="30">
        <f t="shared" si="736"/>
        <v>0</v>
      </c>
      <c r="AY238" s="30">
        <f>AY240+AY241</f>
        <v>0</v>
      </c>
      <c r="AZ238" s="30">
        <f t="shared" si="737"/>
        <v>0</v>
      </c>
      <c r="BA238" s="30">
        <f>BA240+BA241</f>
        <v>0</v>
      </c>
      <c r="BB238" s="30">
        <f t="shared" si="738"/>
        <v>0</v>
      </c>
      <c r="BC238" s="30">
        <f>BC240+BC241</f>
        <v>0</v>
      </c>
      <c r="BD238" s="30">
        <f t="shared" si="739"/>
        <v>0</v>
      </c>
      <c r="BE238" s="30">
        <f>BE240+BE241</f>
        <v>0</v>
      </c>
      <c r="BF238" s="30">
        <f t="shared" si="740"/>
        <v>0</v>
      </c>
      <c r="BG238" s="16">
        <f>BG240+BG241</f>
        <v>0</v>
      </c>
      <c r="BH238" s="30">
        <f t="shared" si="741"/>
        <v>0</v>
      </c>
      <c r="BI238" s="30">
        <f>BI240+BI241</f>
        <v>0</v>
      </c>
      <c r="BJ238" s="16">
        <f t="shared" si="742"/>
        <v>0</v>
      </c>
      <c r="BL238" s="13"/>
    </row>
    <row r="239" spans="1:64" x14ac:dyDescent="0.3">
      <c r="A239" s="81"/>
      <c r="B239" s="79" t="s">
        <v>5</v>
      </c>
      <c r="C239" s="82"/>
      <c r="D239" s="30"/>
      <c r="E239" s="30"/>
      <c r="F239" s="29"/>
      <c r="G239" s="30"/>
      <c r="H239" s="29"/>
      <c r="I239" s="30"/>
      <c r="J239" s="29"/>
      <c r="K239" s="30"/>
      <c r="L239" s="29"/>
      <c r="M239" s="30"/>
      <c r="N239" s="29"/>
      <c r="O239" s="30"/>
      <c r="P239" s="29"/>
      <c r="Q239" s="30"/>
      <c r="R239" s="29"/>
      <c r="S239" s="30"/>
      <c r="T239" s="29"/>
      <c r="U239" s="30"/>
      <c r="V239" s="15"/>
      <c r="W239" s="30"/>
      <c r="X239" s="30"/>
      <c r="Y239" s="29"/>
      <c r="Z239" s="30"/>
      <c r="AA239" s="29"/>
      <c r="AB239" s="30"/>
      <c r="AC239" s="29"/>
      <c r="AD239" s="30"/>
      <c r="AE239" s="29"/>
      <c r="AF239" s="30"/>
      <c r="AG239" s="29"/>
      <c r="AH239" s="30"/>
      <c r="AI239" s="29"/>
      <c r="AJ239" s="30"/>
      <c r="AK239" s="29"/>
      <c r="AL239" s="30"/>
      <c r="AM239" s="29"/>
      <c r="AN239" s="30"/>
      <c r="AO239" s="29"/>
      <c r="AP239" s="30"/>
      <c r="AQ239" s="15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16"/>
      <c r="BH239" s="30"/>
      <c r="BI239" s="30"/>
      <c r="BJ239" s="16"/>
      <c r="BL239" s="13"/>
    </row>
    <row r="240" spans="1:64" s="32" customFormat="1" hidden="1" x14ac:dyDescent="0.3">
      <c r="A240" s="53"/>
      <c r="B240" s="48" t="s">
        <v>6</v>
      </c>
      <c r="C240" s="51"/>
      <c r="D240" s="30">
        <f>D242+D243+D246</f>
        <v>178584.2</v>
      </c>
      <c r="E240" s="30">
        <f>E242+E243+E246</f>
        <v>20000</v>
      </c>
      <c r="F240" s="29">
        <f t="shared" si="552"/>
        <v>198584.2</v>
      </c>
      <c r="G240" s="30">
        <f>G242+G243+G246</f>
        <v>1503.4829999999999</v>
      </c>
      <c r="H240" s="29">
        <f t="shared" ref="H240:H244" si="744">F240+G240</f>
        <v>200087.68300000002</v>
      </c>
      <c r="I240" s="30">
        <f>I242+I243+I246</f>
        <v>-9924.2000000000007</v>
      </c>
      <c r="J240" s="29">
        <f t="shared" ref="J240:J244" si="745">H240+I240</f>
        <v>190163.48300000001</v>
      </c>
      <c r="K240" s="30">
        <f>K242+K243+K246</f>
        <v>0</v>
      </c>
      <c r="L240" s="29">
        <f t="shared" ref="L240:L244" si="746">J240+K240</f>
        <v>190163.48300000001</v>
      </c>
      <c r="M240" s="30">
        <f>M242+M243+M246</f>
        <v>0</v>
      </c>
      <c r="N240" s="29">
        <f t="shared" ref="N240:N244" si="747">L240+M240</f>
        <v>190163.48300000001</v>
      </c>
      <c r="O240" s="30">
        <f>O242+O243+O246</f>
        <v>0</v>
      </c>
      <c r="P240" s="29">
        <f t="shared" ref="P240:P244" si="748">N240+O240</f>
        <v>190163.48300000001</v>
      </c>
      <c r="Q240" s="30">
        <f>Q242+Q243+Q246</f>
        <v>-30000</v>
      </c>
      <c r="R240" s="29">
        <f t="shared" ref="R240:R244" si="749">P240+Q240</f>
        <v>160163.48300000001</v>
      </c>
      <c r="S240" s="30">
        <f>S242+S243+S246</f>
        <v>0</v>
      </c>
      <c r="T240" s="29">
        <f t="shared" ref="T240:T244" si="750">R240+S240</f>
        <v>160163.48300000001</v>
      </c>
      <c r="U240" s="30">
        <f>U242+U243+U246</f>
        <v>0</v>
      </c>
      <c r="V240" s="29">
        <f t="shared" ref="V240:V244" si="751">T240+U240</f>
        <v>160163.48300000001</v>
      </c>
      <c r="W240" s="30">
        <f t="shared" ref="W240:AR240" si="752">W242+W243+W246</f>
        <v>260000</v>
      </c>
      <c r="X240" s="30">
        <f>X242+X243+X246</f>
        <v>0</v>
      </c>
      <c r="Y240" s="29">
        <f t="shared" si="561"/>
        <v>260000</v>
      </c>
      <c r="Z240" s="30">
        <f>Z242+Z243+Z246</f>
        <v>0</v>
      </c>
      <c r="AA240" s="29">
        <f t="shared" ref="AA240:AA244" si="753">Y240+Z240</f>
        <v>260000</v>
      </c>
      <c r="AB240" s="30">
        <f>AB242+AB243+AB246</f>
        <v>0</v>
      </c>
      <c r="AC240" s="29">
        <f>AA240+AB240</f>
        <v>260000</v>
      </c>
      <c r="AD240" s="30">
        <f>AD242+AD243+AD246</f>
        <v>0</v>
      </c>
      <c r="AE240" s="29">
        <f>AC240+AD240</f>
        <v>260000</v>
      </c>
      <c r="AF240" s="30">
        <f>AF242+AF243+AF246</f>
        <v>0</v>
      </c>
      <c r="AG240" s="29">
        <f>AE240+AF240</f>
        <v>260000</v>
      </c>
      <c r="AH240" s="30">
        <f>AH242+AH243+AH246</f>
        <v>0</v>
      </c>
      <c r="AI240" s="29">
        <f>AG240+AH240</f>
        <v>260000</v>
      </c>
      <c r="AJ240" s="30">
        <f>AJ242+AJ243+AJ246</f>
        <v>0</v>
      </c>
      <c r="AK240" s="29">
        <f>AI240+AJ240</f>
        <v>260000</v>
      </c>
      <c r="AL240" s="30">
        <f>AL242+AL243+AL246</f>
        <v>30000</v>
      </c>
      <c r="AM240" s="29">
        <f>AK240+AL240</f>
        <v>290000</v>
      </c>
      <c r="AN240" s="30">
        <f>AN242+AN243+AN246</f>
        <v>0</v>
      </c>
      <c r="AO240" s="29">
        <f>AM240+AN240</f>
        <v>290000</v>
      </c>
      <c r="AP240" s="30">
        <f>AP242+AP243+AP246</f>
        <v>150953.55900000001</v>
      </c>
      <c r="AQ240" s="29">
        <f>AO240+AP240</f>
        <v>440953.55900000001</v>
      </c>
      <c r="AR240" s="30">
        <f t="shared" si="752"/>
        <v>0</v>
      </c>
      <c r="AS240" s="30">
        <f>AS242+AS243+AS246</f>
        <v>0</v>
      </c>
      <c r="AT240" s="30">
        <f t="shared" si="563"/>
        <v>0</v>
      </c>
      <c r="AU240" s="30">
        <f>AU242+AU243+AU246</f>
        <v>0</v>
      </c>
      <c r="AV240" s="30">
        <f t="shared" ref="AV240:AV244" si="754">AT240+AU240</f>
        <v>0</v>
      </c>
      <c r="AW240" s="30">
        <f>AW242+AW243+AW246</f>
        <v>0</v>
      </c>
      <c r="AX240" s="30">
        <f t="shared" ref="AX240:AX244" si="755">AV240+AW240</f>
        <v>0</v>
      </c>
      <c r="AY240" s="30">
        <f>AY242+AY243+AY246</f>
        <v>0</v>
      </c>
      <c r="AZ240" s="30">
        <f t="shared" ref="AZ240:AZ244" si="756">AX240+AY240</f>
        <v>0</v>
      </c>
      <c r="BA240" s="30">
        <f>BA242+BA243+BA246</f>
        <v>0</v>
      </c>
      <c r="BB240" s="30">
        <f t="shared" ref="BB240:BB244" si="757">AZ240+BA240</f>
        <v>0</v>
      </c>
      <c r="BC240" s="30">
        <f>BC242+BC243+BC246</f>
        <v>0</v>
      </c>
      <c r="BD240" s="30">
        <f t="shared" ref="BD240:BD244" si="758">BB240+BC240</f>
        <v>0</v>
      </c>
      <c r="BE240" s="30">
        <f>BE242+BE243+BE246</f>
        <v>0</v>
      </c>
      <c r="BF240" s="30">
        <f t="shared" ref="BF240:BF244" si="759">BD240+BE240</f>
        <v>0</v>
      </c>
      <c r="BG240" s="30">
        <f>BG242+BG243+BG246</f>
        <v>0</v>
      </c>
      <c r="BH240" s="30">
        <f t="shared" ref="BH240:BH244" si="760">BF240+BG240</f>
        <v>0</v>
      </c>
      <c r="BI240" s="30">
        <f>BI242+BI243+BI246</f>
        <v>0</v>
      </c>
      <c r="BJ240" s="30">
        <f t="shared" ref="BJ240:BJ244" si="761">BH240+BI240</f>
        <v>0</v>
      </c>
      <c r="BK240" s="31"/>
      <c r="BL240" s="33">
        <v>0</v>
      </c>
    </row>
    <row r="241" spans="1:64" x14ac:dyDescent="0.3">
      <c r="A241" s="81"/>
      <c r="B241" s="79" t="s">
        <v>57</v>
      </c>
      <c r="C241" s="82"/>
      <c r="D241" s="30">
        <f>D247</f>
        <v>11500</v>
      </c>
      <c r="E241" s="30">
        <f>E247</f>
        <v>0</v>
      </c>
      <c r="F241" s="29">
        <f t="shared" si="552"/>
        <v>11500</v>
      </c>
      <c r="G241" s="30">
        <f>G247</f>
        <v>0</v>
      </c>
      <c r="H241" s="29">
        <f t="shared" si="744"/>
        <v>11500</v>
      </c>
      <c r="I241" s="30">
        <f>I247</f>
        <v>0</v>
      </c>
      <c r="J241" s="29">
        <f t="shared" si="745"/>
        <v>11500</v>
      </c>
      <c r="K241" s="30">
        <f>K247</f>
        <v>0</v>
      </c>
      <c r="L241" s="29">
        <f>J241+K241</f>
        <v>11500</v>
      </c>
      <c r="M241" s="30">
        <f>M247</f>
        <v>0</v>
      </c>
      <c r="N241" s="29">
        <f t="shared" si="747"/>
        <v>11500</v>
      </c>
      <c r="O241" s="30">
        <f>O247</f>
        <v>0</v>
      </c>
      <c r="P241" s="29">
        <f t="shared" si="748"/>
        <v>11500</v>
      </c>
      <c r="Q241" s="30">
        <f>Q247</f>
        <v>0</v>
      </c>
      <c r="R241" s="29">
        <f t="shared" si="749"/>
        <v>11500</v>
      </c>
      <c r="S241" s="30">
        <f>S247</f>
        <v>0</v>
      </c>
      <c r="T241" s="29">
        <f t="shared" si="750"/>
        <v>11500</v>
      </c>
      <c r="U241" s="30">
        <f>U247</f>
        <v>0</v>
      </c>
      <c r="V241" s="15">
        <f t="shared" si="751"/>
        <v>11500</v>
      </c>
      <c r="W241" s="30">
        <f t="shared" ref="W241:AR241" si="762">W247</f>
        <v>0</v>
      </c>
      <c r="X241" s="30">
        <f>X247</f>
        <v>0</v>
      </c>
      <c r="Y241" s="29">
        <f t="shared" si="561"/>
        <v>0</v>
      </c>
      <c r="Z241" s="30">
        <f>Z247</f>
        <v>0</v>
      </c>
      <c r="AA241" s="29">
        <f t="shared" si="753"/>
        <v>0</v>
      </c>
      <c r="AB241" s="30">
        <f>AB247</f>
        <v>0</v>
      </c>
      <c r="AC241" s="29">
        <f>AA241+AB241</f>
        <v>0</v>
      </c>
      <c r="AD241" s="30">
        <f>AD247</f>
        <v>0</v>
      </c>
      <c r="AE241" s="29">
        <f>AC241+AD241</f>
        <v>0</v>
      </c>
      <c r="AF241" s="30">
        <f>AF247</f>
        <v>0</v>
      </c>
      <c r="AG241" s="29">
        <f>AE241+AF241</f>
        <v>0</v>
      </c>
      <c r="AH241" s="30">
        <f>AH247</f>
        <v>0</v>
      </c>
      <c r="AI241" s="29">
        <f>AG241+AH241</f>
        <v>0</v>
      </c>
      <c r="AJ241" s="30">
        <f>AJ247</f>
        <v>0</v>
      </c>
      <c r="AK241" s="29">
        <f>AI241+AJ241</f>
        <v>0</v>
      </c>
      <c r="AL241" s="30">
        <f>AL247</f>
        <v>0</v>
      </c>
      <c r="AM241" s="29">
        <f>AK241+AL241</f>
        <v>0</v>
      </c>
      <c r="AN241" s="30">
        <f>AN247</f>
        <v>0</v>
      </c>
      <c r="AO241" s="29">
        <f>AM241+AN241</f>
        <v>0</v>
      </c>
      <c r="AP241" s="30">
        <f>AP247</f>
        <v>0</v>
      </c>
      <c r="AQ241" s="15">
        <f>AO241+AP241</f>
        <v>0</v>
      </c>
      <c r="AR241" s="30">
        <f t="shared" si="762"/>
        <v>0</v>
      </c>
      <c r="AS241" s="30">
        <f>AS247</f>
        <v>0</v>
      </c>
      <c r="AT241" s="30">
        <f t="shared" si="563"/>
        <v>0</v>
      </c>
      <c r="AU241" s="30">
        <f>AU247</f>
        <v>0</v>
      </c>
      <c r="AV241" s="30">
        <f t="shared" si="754"/>
        <v>0</v>
      </c>
      <c r="AW241" s="30">
        <f>AW247</f>
        <v>0</v>
      </c>
      <c r="AX241" s="30">
        <f t="shared" si="755"/>
        <v>0</v>
      </c>
      <c r="AY241" s="30">
        <f>AY247</f>
        <v>0</v>
      </c>
      <c r="AZ241" s="30">
        <f t="shared" si="756"/>
        <v>0</v>
      </c>
      <c r="BA241" s="30">
        <f>BA247</f>
        <v>0</v>
      </c>
      <c r="BB241" s="30">
        <f t="shared" si="757"/>
        <v>0</v>
      </c>
      <c r="BC241" s="30">
        <f>BC247</f>
        <v>0</v>
      </c>
      <c r="BD241" s="30">
        <f t="shared" si="758"/>
        <v>0</v>
      </c>
      <c r="BE241" s="30">
        <f>BE247</f>
        <v>0</v>
      </c>
      <c r="BF241" s="30">
        <f t="shared" si="759"/>
        <v>0</v>
      </c>
      <c r="BG241" s="16">
        <f>BG247</f>
        <v>0</v>
      </c>
      <c r="BH241" s="30">
        <f t="shared" si="760"/>
        <v>0</v>
      </c>
      <c r="BI241" s="30">
        <f>BI247</f>
        <v>0</v>
      </c>
      <c r="BJ241" s="16">
        <f t="shared" si="761"/>
        <v>0</v>
      </c>
      <c r="BL241" s="13"/>
    </row>
    <row r="242" spans="1:64" ht="56.25" x14ac:dyDescent="0.3">
      <c r="A242" s="103" t="s">
        <v>283</v>
      </c>
      <c r="B242" s="116" t="s">
        <v>59</v>
      </c>
      <c r="C242" s="6" t="s">
        <v>126</v>
      </c>
      <c r="D242" s="16">
        <v>168660</v>
      </c>
      <c r="E242" s="46">
        <v>20000</v>
      </c>
      <c r="F242" s="15">
        <f t="shared" si="552"/>
        <v>188660</v>
      </c>
      <c r="G242" s="16">
        <f>379.269+1124.214</f>
        <v>1503.4829999999999</v>
      </c>
      <c r="H242" s="15">
        <f t="shared" si="744"/>
        <v>190163.48300000001</v>
      </c>
      <c r="I242" s="16"/>
      <c r="J242" s="15">
        <f t="shared" si="745"/>
        <v>190163.48300000001</v>
      </c>
      <c r="K242" s="16"/>
      <c r="L242" s="15">
        <f t="shared" si="746"/>
        <v>190163.48300000001</v>
      </c>
      <c r="M242" s="16"/>
      <c r="N242" s="15">
        <f t="shared" si="747"/>
        <v>190163.48300000001</v>
      </c>
      <c r="O242" s="16"/>
      <c r="P242" s="15">
        <f t="shared" si="748"/>
        <v>190163.48300000001</v>
      </c>
      <c r="Q242" s="16">
        <v>-30000</v>
      </c>
      <c r="R242" s="15">
        <f t="shared" si="749"/>
        <v>160163.48300000001</v>
      </c>
      <c r="S242" s="16"/>
      <c r="T242" s="15">
        <f t="shared" si="750"/>
        <v>160163.48300000001</v>
      </c>
      <c r="U242" s="26"/>
      <c r="V242" s="15">
        <f t="shared" si="751"/>
        <v>160163.48300000001</v>
      </c>
      <c r="W242" s="16">
        <v>246018.2</v>
      </c>
      <c r="X242" s="46"/>
      <c r="Y242" s="15">
        <f t="shared" si="561"/>
        <v>246018.2</v>
      </c>
      <c r="Z242" s="16"/>
      <c r="AA242" s="15">
        <f t="shared" si="753"/>
        <v>246018.2</v>
      </c>
      <c r="AB242" s="16"/>
      <c r="AC242" s="15">
        <f>AA242+AB242</f>
        <v>246018.2</v>
      </c>
      <c r="AD242" s="16"/>
      <c r="AE242" s="15">
        <f>AC242+AD242</f>
        <v>246018.2</v>
      </c>
      <c r="AF242" s="16"/>
      <c r="AG242" s="15">
        <f>AE242+AF242</f>
        <v>246018.2</v>
      </c>
      <c r="AH242" s="16"/>
      <c r="AI242" s="15">
        <f>AG242+AH242</f>
        <v>246018.2</v>
      </c>
      <c r="AJ242" s="16"/>
      <c r="AK242" s="15">
        <f>AI242+AJ242</f>
        <v>246018.2</v>
      </c>
      <c r="AL242" s="16">
        <v>30000</v>
      </c>
      <c r="AM242" s="15">
        <f>AK242+AL242</f>
        <v>276018.2</v>
      </c>
      <c r="AN242" s="16"/>
      <c r="AO242" s="15">
        <f>AM242+AN242</f>
        <v>276018.2</v>
      </c>
      <c r="AP242" s="26">
        <v>150953.55900000001</v>
      </c>
      <c r="AQ242" s="15">
        <f>AO242+AP242</f>
        <v>426971.75900000002</v>
      </c>
      <c r="AR242" s="16">
        <v>0</v>
      </c>
      <c r="AS242" s="16"/>
      <c r="AT242" s="16">
        <f t="shared" si="563"/>
        <v>0</v>
      </c>
      <c r="AU242" s="16"/>
      <c r="AV242" s="16">
        <f t="shared" si="754"/>
        <v>0</v>
      </c>
      <c r="AW242" s="16"/>
      <c r="AX242" s="16">
        <f t="shared" si="755"/>
        <v>0</v>
      </c>
      <c r="AY242" s="16"/>
      <c r="AZ242" s="16">
        <f t="shared" si="756"/>
        <v>0</v>
      </c>
      <c r="BA242" s="16"/>
      <c r="BB242" s="16">
        <f t="shared" si="757"/>
        <v>0</v>
      </c>
      <c r="BC242" s="16"/>
      <c r="BD242" s="16">
        <f t="shared" si="758"/>
        <v>0</v>
      </c>
      <c r="BE242" s="16"/>
      <c r="BF242" s="16">
        <f t="shared" si="759"/>
        <v>0</v>
      </c>
      <c r="BG242" s="16"/>
      <c r="BH242" s="16">
        <f t="shared" si="760"/>
        <v>0</v>
      </c>
      <c r="BI242" s="26">
        <v>0</v>
      </c>
      <c r="BJ242" s="16">
        <f t="shared" si="761"/>
        <v>0</v>
      </c>
      <c r="BK242" s="8" t="s">
        <v>117</v>
      </c>
      <c r="BL242" s="13"/>
    </row>
    <row r="243" spans="1:64" ht="75" x14ac:dyDescent="0.3">
      <c r="A243" s="105"/>
      <c r="B243" s="117"/>
      <c r="C243" s="6" t="s">
        <v>127</v>
      </c>
      <c r="D243" s="16">
        <v>0</v>
      </c>
      <c r="E243" s="46">
        <v>0</v>
      </c>
      <c r="F243" s="15">
        <f t="shared" si="552"/>
        <v>0</v>
      </c>
      <c r="G243" s="16">
        <v>0</v>
      </c>
      <c r="H243" s="15">
        <f t="shared" si="744"/>
        <v>0</v>
      </c>
      <c r="I243" s="16">
        <v>0</v>
      </c>
      <c r="J243" s="15">
        <f t="shared" si="745"/>
        <v>0</v>
      </c>
      <c r="K243" s="16">
        <v>0</v>
      </c>
      <c r="L243" s="15">
        <f t="shared" si="746"/>
        <v>0</v>
      </c>
      <c r="M243" s="16">
        <v>0</v>
      </c>
      <c r="N243" s="15">
        <f t="shared" si="747"/>
        <v>0</v>
      </c>
      <c r="O243" s="16">
        <v>0</v>
      </c>
      <c r="P243" s="15">
        <f t="shared" si="748"/>
        <v>0</v>
      </c>
      <c r="Q243" s="16">
        <v>0</v>
      </c>
      <c r="R243" s="15">
        <f t="shared" si="749"/>
        <v>0</v>
      </c>
      <c r="S243" s="16">
        <v>0</v>
      </c>
      <c r="T243" s="15">
        <f t="shared" si="750"/>
        <v>0</v>
      </c>
      <c r="U243" s="26">
        <v>0</v>
      </c>
      <c r="V243" s="15">
        <f t="shared" si="751"/>
        <v>0</v>
      </c>
      <c r="W243" s="16">
        <v>13981.8</v>
      </c>
      <c r="X243" s="46">
        <v>0</v>
      </c>
      <c r="Y243" s="15">
        <f t="shared" si="561"/>
        <v>13981.8</v>
      </c>
      <c r="Z243" s="16">
        <v>0</v>
      </c>
      <c r="AA243" s="15">
        <f t="shared" si="753"/>
        <v>13981.8</v>
      </c>
      <c r="AB243" s="16">
        <v>0</v>
      </c>
      <c r="AC243" s="15">
        <f>AA243+AB243</f>
        <v>13981.8</v>
      </c>
      <c r="AD243" s="16">
        <v>0</v>
      </c>
      <c r="AE243" s="15">
        <f>AC243+AD243</f>
        <v>13981.8</v>
      </c>
      <c r="AF243" s="16">
        <v>0</v>
      </c>
      <c r="AG243" s="15">
        <f>AE243+AF243</f>
        <v>13981.8</v>
      </c>
      <c r="AH243" s="16">
        <v>0</v>
      </c>
      <c r="AI243" s="15">
        <f>AG243+AH243</f>
        <v>13981.8</v>
      </c>
      <c r="AJ243" s="16">
        <v>0</v>
      </c>
      <c r="AK243" s="15">
        <f>AI243+AJ243</f>
        <v>13981.8</v>
      </c>
      <c r="AL243" s="16">
        <v>0</v>
      </c>
      <c r="AM243" s="15">
        <f>AK243+AL243</f>
        <v>13981.8</v>
      </c>
      <c r="AN243" s="16">
        <v>0</v>
      </c>
      <c r="AO243" s="15">
        <f>AM243+AN243</f>
        <v>13981.8</v>
      </c>
      <c r="AP243" s="26">
        <v>0</v>
      </c>
      <c r="AQ243" s="15">
        <f>AO243+AP243</f>
        <v>13981.8</v>
      </c>
      <c r="AR243" s="16">
        <v>0</v>
      </c>
      <c r="AS243" s="16">
        <v>0</v>
      </c>
      <c r="AT243" s="16">
        <f t="shared" si="563"/>
        <v>0</v>
      </c>
      <c r="AU243" s="16">
        <v>0</v>
      </c>
      <c r="AV243" s="16">
        <f t="shared" si="754"/>
        <v>0</v>
      </c>
      <c r="AW243" s="16">
        <v>0</v>
      </c>
      <c r="AX243" s="16">
        <f t="shared" si="755"/>
        <v>0</v>
      </c>
      <c r="AY243" s="16">
        <v>0</v>
      </c>
      <c r="AZ243" s="16">
        <f t="shared" si="756"/>
        <v>0</v>
      </c>
      <c r="BA243" s="16">
        <v>0</v>
      </c>
      <c r="BB243" s="16">
        <f t="shared" si="757"/>
        <v>0</v>
      </c>
      <c r="BC243" s="16">
        <v>0</v>
      </c>
      <c r="BD243" s="16">
        <f t="shared" si="758"/>
        <v>0</v>
      </c>
      <c r="BE243" s="16">
        <v>0</v>
      </c>
      <c r="BF243" s="16">
        <f t="shared" si="759"/>
        <v>0</v>
      </c>
      <c r="BG243" s="16">
        <v>0</v>
      </c>
      <c r="BH243" s="16">
        <f t="shared" si="760"/>
        <v>0</v>
      </c>
      <c r="BI243" s="26">
        <v>0</v>
      </c>
      <c r="BJ243" s="16">
        <f t="shared" si="761"/>
        <v>0</v>
      </c>
      <c r="BK243" s="8" t="s">
        <v>117</v>
      </c>
      <c r="BL243" s="13"/>
    </row>
    <row r="244" spans="1:64" ht="75" x14ac:dyDescent="0.3">
      <c r="A244" s="58" t="s">
        <v>287</v>
      </c>
      <c r="B244" s="79" t="s">
        <v>128</v>
      </c>
      <c r="C244" s="6" t="s">
        <v>126</v>
      </c>
      <c r="D244" s="16">
        <f>D246+D247</f>
        <v>21424.2</v>
      </c>
      <c r="E244" s="46">
        <f>E246+E247</f>
        <v>0</v>
      </c>
      <c r="F244" s="15">
        <f t="shared" si="552"/>
        <v>21424.2</v>
      </c>
      <c r="G244" s="16">
        <f>G246+G247</f>
        <v>0</v>
      </c>
      <c r="H244" s="15">
        <f t="shared" si="744"/>
        <v>21424.2</v>
      </c>
      <c r="I244" s="16">
        <f>I246+I247</f>
        <v>-9924.2000000000007</v>
      </c>
      <c r="J244" s="15">
        <f t="shared" si="745"/>
        <v>11500</v>
      </c>
      <c r="K244" s="16">
        <f>K246+K247</f>
        <v>0</v>
      </c>
      <c r="L244" s="15">
        <f t="shared" si="746"/>
        <v>11500</v>
      </c>
      <c r="M244" s="16">
        <f>M246+M247</f>
        <v>0</v>
      </c>
      <c r="N244" s="15">
        <f t="shared" si="747"/>
        <v>11500</v>
      </c>
      <c r="O244" s="16">
        <f>O246+O247</f>
        <v>0</v>
      </c>
      <c r="P244" s="15">
        <f t="shared" si="748"/>
        <v>11500</v>
      </c>
      <c r="Q244" s="16">
        <f>Q246+Q247</f>
        <v>0</v>
      </c>
      <c r="R244" s="15">
        <f t="shared" si="749"/>
        <v>11500</v>
      </c>
      <c r="S244" s="16">
        <f>S246+S247</f>
        <v>0</v>
      </c>
      <c r="T244" s="15">
        <f t="shared" si="750"/>
        <v>11500</v>
      </c>
      <c r="U244" s="26">
        <f>U246+U247</f>
        <v>0</v>
      </c>
      <c r="V244" s="15">
        <f t="shared" si="751"/>
        <v>11500</v>
      </c>
      <c r="W244" s="16">
        <f t="shared" ref="W244:AR244" si="763">W246+W247</f>
        <v>0</v>
      </c>
      <c r="X244" s="46">
        <f>X246+X247</f>
        <v>0</v>
      </c>
      <c r="Y244" s="15">
        <f t="shared" si="561"/>
        <v>0</v>
      </c>
      <c r="Z244" s="16">
        <f>Z246+Z247</f>
        <v>0</v>
      </c>
      <c r="AA244" s="15">
        <f t="shared" si="753"/>
        <v>0</v>
      </c>
      <c r="AB244" s="16">
        <f>AB246+AB247</f>
        <v>0</v>
      </c>
      <c r="AC244" s="15">
        <f>AA244+AB244</f>
        <v>0</v>
      </c>
      <c r="AD244" s="16">
        <f>AD246+AD247</f>
        <v>0</v>
      </c>
      <c r="AE244" s="15">
        <f>AC244+AD244</f>
        <v>0</v>
      </c>
      <c r="AF244" s="16">
        <f>AF246+AF247</f>
        <v>0</v>
      </c>
      <c r="AG244" s="15">
        <f>AE244+AF244</f>
        <v>0</v>
      </c>
      <c r="AH244" s="16">
        <f>AH246+AH247</f>
        <v>0</v>
      </c>
      <c r="AI244" s="15">
        <f>AG244+AH244</f>
        <v>0</v>
      </c>
      <c r="AJ244" s="16">
        <f>AJ246+AJ247</f>
        <v>0</v>
      </c>
      <c r="AK244" s="15">
        <f>AI244+AJ244</f>
        <v>0</v>
      </c>
      <c r="AL244" s="16">
        <f>AL246+AL247</f>
        <v>0</v>
      </c>
      <c r="AM244" s="15">
        <f>AK244+AL244</f>
        <v>0</v>
      </c>
      <c r="AN244" s="16">
        <f>AN246+AN247</f>
        <v>0</v>
      </c>
      <c r="AO244" s="15">
        <f>AM244+AN244</f>
        <v>0</v>
      </c>
      <c r="AP244" s="26">
        <f>AP246+AP247</f>
        <v>0</v>
      </c>
      <c r="AQ244" s="15">
        <f>AO244+AP244</f>
        <v>0</v>
      </c>
      <c r="AR244" s="16">
        <f t="shared" si="763"/>
        <v>0</v>
      </c>
      <c r="AS244" s="16">
        <f>AS246+AS247</f>
        <v>0</v>
      </c>
      <c r="AT244" s="16">
        <f t="shared" si="563"/>
        <v>0</v>
      </c>
      <c r="AU244" s="16">
        <f>AU246+AU247</f>
        <v>0</v>
      </c>
      <c r="AV244" s="16">
        <f t="shared" si="754"/>
        <v>0</v>
      </c>
      <c r="AW244" s="16">
        <f>AW246+AW247</f>
        <v>0</v>
      </c>
      <c r="AX244" s="16">
        <f t="shared" si="755"/>
        <v>0</v>
      </c>
      <c r="AY244" s="16">
        <f>AY246+AY247</f>
        <v>0</v>
      </c>
      <c r="AZ244" s="16">
        <f t="shared" si="756"/>
        <v>0</v>
      </c>
      <c r="BA244" s="16">
        <f>BA246+BA247</f>
        <v>0</v>
      </c>
      <c r="BB244" s="16">
        <f t="shared" si="757"/>
        <v>0</v>
      </c>
      <c r="BC244" s="16">
        <f>BC246+BC247</f>
        <v>0</v>
      </c>
      <c r="BD244" s="16">
        <f t="shared" si="758"/>
        <v>0</v>
      </c>
      <c r="BE244" s="16">
        <f>BE246+BE247</f>
        <v>0</v>
      </c>
      <c r="BF244" s="16">
        <f t="shared" si="759"/>
        <v>0</v>
      </c>
      <c r="BG244" s="16">
        <f>BG246+BG247</f>
        <v>0</v>
      </c>
      <c r="BH244" s="16">
        <f t="shared" si="760"/>
        <v>0</v>
      </c>
      <c r="BI244" s="26">
        <f>BI246+BI247</f>
        <v>0</v>
      </c>
      <c r="BJ244" s="16">
        <f t="shared" si="761"/>
        <v>0</v>
      </c>
      <c r="BK244" s="8"/>
      <c r="BL244" s="13"/>
    </row>
    <row r="245" spans="1:64" x14ac:dyDescent="0.3">
      <c r="A245" s="58"/>
      <c r="B245" s="79" t="s">
        <v>5</v>
      </c>
      <c r="C245" s="6"/>
      <c r="D245" s="16"/>
      <c r="E245" s="46"/>
      <c r="F245" s="15"/>
      <c r="G245" s="16"/>
      <c r="H245" s="15"/>
      <c r="I245" s="16"/>
      <c r="J245" s="15"/>
      <c r="K245" s="16"/>
      <c r="L245" s="15"/>
      <c r="M245" s="16"/>
      <c r="N245" s="15"/>
      <c r="O245" s="16"/>
      <c r="P245" s="15"/>
      <c r="Q245" s="16"/>
      <c r="R245" s="15"/>
      <c r="S245" s="16"/>
      <c r="T245" s="15"/>
      <c r="U245" s="26"/>
      <c r="V245" s="15"/>
      <c r="W245" s="16"/>
      <c r="X245" s="46"/>
      <c r="Y245" s="15"/>
      <c r="Z245" s="16"/>
      <c r="AA245" s="15"/>
      <c r="AB245" s="16"/>
      <c r="AC245" s="15"/>
      <c r="AD245" s="16"/>
      <c r="AE245" s="15"/>
      <c r="AF245" s="16"/>
      <c r="AG245" s="15"/>
      <c r="AH245" s="16"/>
      <c r="AI245" s="15"/>
      <c r="AJ245" s="16"/>
      <c r="AK245" s="15"/>
      <c r="AL245" s="16"/>
      <c r="AM245" s="15"/>
      <c r="AN245" s="16"/>
      <c r="AO245" s="15"/>
      <c r="AP245" s="26"/>
      <c r="AQ245" s="15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26"/>
      <c r="BJ245" s="16"/>
      <c r="BK245" s="8"/>
      <c r="BL245" s="13"/>
    </row>
    <row r="246" spans="1:64" hidden="1" x14ac:dyDescent="0.3">
      <c r="A246" s="1"/>
      <c r="B246" s="21" t="s">
        <v>6</v>
      </c>
      <c r="C246" s="6"/>
      <c r="D246" s="16">
        <v>9924.2000000000007</v>
      </c>
      <c r="E246" s="46"/>
      <c r="F246" s="15">
        <f t="shared" si="552"/>
        <v>9924.2000000000007</v>
      </c>
      <c r="G246" s="16"/>
      <c r="H246" s="15">
        <f t="shared" ref="H246:H248" si="764">F246+G246</f>
        <v>9924.2000000000007</v>
      </c>
      <c r="I246" s="16">
        <v>-9924.2000000000007</v>
      </c>
      <c r="J246" s="15">
        <f t="shared" ref="J246:J248" si="765">H246+I246</f>
        <v>0</v>
      </c>
      <c r="K246" s="16"/>
      <c r="L246" s="15">
        <f t="shared" ref="L246:L248" si="766">J246+K246</f>
        <v>0</v>
      </c>
      <c r="M246" s="16"/>
      <c r="N246" s="15">
        <f t="shared" ref="N246:N248" si="767">L246+M246</f>
        <v>0</v>
      </c>
      <c r="O246" s="16"/>
      <c r="P246" s="15">
        <f t="shared" ref="P246:P248" si="768">N246+O246</f>
        <v>0</v>
      </c>
      <c r="Q246" s="16"/>
      <c r="R246" s="15">
        <f t="shared" ref="R246:R248" si="769">P246+Q246</f>
        <v>0</v>
      </c>
      <c r="S246" s="16"/>
      <c r="T246" s="15">
        <f t="shared" ref="T246:T248" si="770">R246+S246</f>
        <v>0</v>
      </c>
      <c r="U246" s="26"/>
      <c r="V246" s="15">
        <f t="shared" ref="V246:V248" si="771">T246+U246</f>
        <v>0</v>
      </c>
      <c r="W246" s="16">
        <v>0</v>
      </c>
      <c r="X246" s="46"/>
      <c r="Y246" s="15">
        <f t="shared" si="561"/>
        <v>0</v>
      </c>
      <c r="Z246" s="16"/>
      <c r="AA246" s="15">
        <f t="shared" ref="AA246:AA248" si="772">Y246+Z246</f>
        <v>0</v>
      </c>
      <c r="AB246" s="16"/>
      <c r="AC246" s="15">
        <f>AA246+AB246</f>
        <v>0</v>
      </c>
      <c r="AD246" s="16"/>
      <c r="AE246" s="15">
        <f>AC246+AD246</f>
        <v>0</v>
      </c>
      <c r="AF246" s="16"/>
      <c r="AG246" s="15">
        <f>AE246+AF246</f>
        <v>0</v>
      </c>
      <c r="AH246" s="16"/>
      <c r="AI246" s="15">
        <f>AG246+AH246</f>
        <v>0</v>
      </c>
      <c r="AJ246" s="16"/>
      <c r="AK246" s="15">
        <f>AI246+AJ246</f>
        <v>0</v>
      </c>
      <c r="AL246" s="16"/>
      <c r="AM246" s="15">
        <f>AK246+AL246</f>
        <v>0</v>
      </c>
      <c r="AN246" s="16"/>
      <c r="AO246" s="15">
        <f>AM246+AN246</f>
        <v>0</v>
      </c>
      <c r="AP246" s="26"/>
      <c r="AQ246" s="15">
        <f>AO246+AP246</f>
        <v>0</v>
      </c>
      <c r="AR246" s="16">
        <v>0</v>
      </c>
      <c r="AS246" s="16"/>
      <c r="AT246" s="16">
        <f t="shared" si="563"/>
        <v>0</v>
      </c>
      <c r="AU246" s="16"/>
      <c r="AV246" s="16">
        <f t="shared" ref="AV246:AV248" si="773">AT246+AU246</f>
        <v>0</v>
      </c>
      <c r="AW246" s="16"/>
      <c r="AX246" s="16">
        <f t="shared" ref="AX246:AX248" si="774">AV246+AW246</f>
        <v>0</v>
      </c>
      <c r="AY246" s="16"/>
      <c r="AZ246" s="16">
        <f t="shared" ref="AZ246:AZ248" si="775">AX246+AY246</f>
        <v>0</v>
      </c>
      <c r="BA246" s="16"/>
      <c r="BB246" s="16">
        <f t="shared" ref="BB246:BB248" si="776">AZ246+BA246</f>
        <v>0</v>
      </c>
      <c r="BC246" s="16"/>
      <c r="BD246" s="16">
        <f t="shared" ref="BD246:BD248" si="777">BB246+BC246</f>
        <v>0</v>
      </c>
      <c r="BE246" s="16"/>
      <c r="BF246" s="16">
        <f t="shared" ref="BF246:BF248" si="778">BD246+BE246</f>
        <v>0</v>
      </c>
      <c r="BG246" s="26"/>
      <c r="BH246" s="16">
        <f t="shared" ref="BH246:BH248" si="779">BF246+BG246</f>
        <v>0</v>
      </c>
      <c r="BI246" s="26"/>
      <c r="BJ246" s="16">
        <f t="shared" ref="BJ246:BJ248" si="780">BH246+BI246</f>
        <v>0</v>
      </c>
      <c r="BK246" s="8" t="s">
        <v>129</v>
      </c>
      <c r="BL246" s="13">
        <v>0</v>
      </c>
    </row>
    <row r="247" spans="1:64" x14ac:dyDescent="0.3">
      <c r="A247" s="58"/>
      <c r="B247" s="79" t="s">
        <v>57</v>
      </c>
      <c r="C247" s="6"/>
      <c r="D247" s="16">
        <v>11500</v>
      </c>
      <c r="E247" s="46"/>
      <c r="F247" s="15">
        <f t="shared" si="552"/>
        <v>11500</v>
      </c>
      <c r="G247" s="16"/>
      <c r="H247" s="15">
        <f t="shared" si="764"/>
        <v>11500</v>
      </c>
      <c r="I247" s="16"/>
      <c r="J247" s="15">
        <f t="shared" si="765"/>
        <v>11500</v>
      </c>
      <c r="K247" s="16"/>
      <c r="L247" s="15">
        <f t="shared" si="766"/>
        <v>11500</v>
      </c>
      <c r="M247" s="16"/>
      <c r="N247" s="15">
        <f t="shared" si="767"/>
        <v>11500</v>
      </c>
      <c r="O247" s="16"/>
      <c r="P247" s="15">
        <f t="shared" si="768"/>
        <v>11500</v>
      </c>
      <c r="Q247" s="16"/>
      <c r="R247" s="15">
        <f t="shared" si="769"/>
        <v>11500</v>
      </c>
      <c r="S247" s="16"/>
      <c r="T247" s="15">
        <f t="shared" si="770"/>
        <v>11500</v>
      </c>
      <c r="U247" s="26"/>
      <c r="V247" s="15">
        <f t="shared" si="771"/>
        <v>11500</v>
      </c>
      <c r="W247" s="16">
        <v>0</v>
      </c>
      <c r="X247" s="46"/>
      <c r="Y247" s="15">
        <f t="shared" si="561"/>
        <v>0</v>
      </c>
      <c r="Z247" s="16"/>
      <c r="AA247" s="15">
        <f t="shared" si="772"/>
        <v>0</v>
      </c>
      <c r="AB247" s="16"/>
      <c r="AC247" s="15">
        <f>AA247+AB247</f>
        <v>0</v>
      </c>
      <c r="AD247" s="16"/>
      <c r="AE247" s="15">
        <f>AC247+AD247</f>
        <v>0</v>
      </c>
      <c r="AF247" s="16"/>
      <c r="AG247" s="15">
        <f>AE247+AF247</f>
        <v>0</v>
      </c>
      <c r="AH247" s="16"/>
      <c r="AI247" s="15">
        <f>AG247+AH247</f>
        <v>0</v>
      </c>
      <c r="AJ247" s="16"/>
      <c r="AK247" s="15">
        <f>AI247+AJ247</f>
        <v>0</v>
      </c>
      <c r="AL247" s="16"/>
      <c r="AM247" s="15">
        <f>AK247+AL247</f>
        <v>0</v>
      </c>
      <c r="AN247" s="16"/>
      <c r="AO247" s="15">
        <f>AM247+AN247</f>
        <v>0</v>
      </c>
      <c r="AP247" s="26"/>
      <c r="AQ247" s="15">
        <f>AO247+AP247</f>
        <v>0</v>
      </c>
      <c r="AR247" s="16">
        <v>0</v>
      </c>
      <c r="AS247" s="16"/>
      <c r="AT247" s="16">
        <f t="shared" si="563"/>
        <v>0</v>
      </c>
      <c r="AU247" s="16"/>
      <c r="AV247" s="16">
        <f t="shared" si="773"/>
        <v>0</v>
      </c>
      <c r="AW247" s="16"/>
      <c r="AX247" s="16">
        <f t="shared" si="774"/>
        <v>0</v>
      </c>
      <c r="AY247" s="16"/>
      <c r="AZ247" s="16">
        <f t="shared" si="775"/>
        <v>0</v>
      </c>
      <c r="BA247" s="16"/>
      <c r="BB247" s="16">
        <f t="shared" si="776"/>
        <v>0</v>
      </c>
      <c r="BC247" s="16"/>
      <c r="BD247" s="16">
        <f t="shared" si="777"/>
        <v>0</v>
      </c>
      <c r="BE247" s="16"/>
      <c r="BF247" s="16">
        <f t="shared" si="778"/>
        <v>0</v>
      </c>
      <c r="BG247" s="16"/>
      <c r="BH247" s="16">
        <f t="shared" si="779"/>
        <v>0</v>
      </c>
      <c r="BI247" s="26"/>
      <c r="BJ247" s="16">
        <f t="shared" si="780"/>
        <v>0</v>
      </c>
      <c r="BK247" s="8" t="s">
        <v>389</v>
      </c>
      <c r="BL247" s="13"/>
    </row>
    <row r="248" spans="1:64" x14ac:dyDescent="0.3">
      <c r="A248" s="58"/>
      <c r="B248" s="128" t="s">
        <v>7</v>
      </c>
      <c r="C248" s="129"/>
      <c r="D248" s="30">
        <f>D250+D251</f>
        <v>501148.29999999993</v>
      </c>
      <c r="E248" s="30">
        <f>E250+E251</f>
        <v>4028</v>
      </c>
      <c r="F248" s="29">
        <f t="shared" si="552"/>
        <v>505176.29999999993</v>
      </c>
      <c r="G248" s="30">
        <f>G250+G251</f>
        <v>64247.038</v>
      </c>
      <c r="H248" s="29">
        <f t="shared" si="764"/>
        <v>569423.33799999999</v>
      </c>
      <c r="I248" s="30">
        <f>I250+I251</f>
        <v>-5255.2020000000002</v>
      </c>
      <c r="J248" s="29">
        <f t="shared" si="765"/>
        <v>564168.13599999994</v>
      </c>
      <c r="K248" s="30">
        <f>K250+K251</f>
        <v>4646.2020000000002</v>
      </c>
      <c r="L248" s="29">
        <f t="shared" si="766"/>
        <v>568814.33799999999</v>
      </c>
      <c r="M248" s="30">
        <f>M250+M251</f>
        <v>-30000</v>
      </c>
      <c r="N248" s="29">
        <f t="shared" si="767"/>
        <v>538814.33799999999</v>
      </c>
      <c r="O248" s="30">
        <f>O250+O251</f>
        <v>0</v>
      </c>
      <c r="P248" s="29">
        <f t="shared" si="768"/>
        <v>538814.33799999999</v>
      </c>
      <c r="Q248" s="30">
        <f>Q250+Q251</f>
        <v>-138630.60700000002</v>
      </c>
      <c r="R248" s="29">
        <f t="shared" si="769"/>
        <v>400183.73099999997</v>
      </c>
      <c r="S248" s="30">
        <f>S250+S251</f>
        <v>-8675.2999999999993</v>
      </c>
      <c r="T248" s="29">
        <f t="shared" si="770"/>
        <v>391508.43099999998</v>
      </c>
      <c r="U248" s="30">
        <f>U250+U251</f>
        <v>0</v>
      </c>
      <c r="V248" s="15">
        <f t="shared" si="771"/>
        <v>391508.43099999998</v>
      </c>
      <c r="W248" s="30">
        <f t="shared" ref="W248:AR248" si="781">W250+W251</f>
        <v>408577.2</v>
      </c>
      <c r="X248" s="30">
        <f>X250+X251</f>
        <v>-4109</v>
      </c>
      <c r="Y248" s="29">
        <f t="shared" si="561"/>
        <v>404468.2</v>
      </c>
      <c r="Z248" s="30">
        <f>Z250+Z251</f>
        <v>0</v>
      </c>
      <c r="AA248" s="29">
        <f t="shared" si="772"/>
        <v>404468.2</v>
      </c>
      <c r="AB248" s="30">
        <f>AB250+AB251</f>
        <v>0</v>
      </c>
      <c r="AC248" s="29">
        <f>AA248+AB248</f>
        <v>404468.2</v>
      </c>
      <c r="AD248" s="30">
        <f>AD250+AD251</f>
        <v>0</v>
      </c>
      <c r="AE248" s="29">
        <f>AC248+AD248</f>
        <v>404468.2</v>
      </c>
      <c r="AF248" s="30">
        <f>AF250+AF251</f>
        <v>0</v>
      </c>
      <c r="AG248" s="29">
        <f>AE248+AF248</f>
        <v>404468.2</v>
      </c>
      <c r="AH248" s="30">
        <f>AH250+AH251</f>
        <v>0</v>
      </c>
      <c r="AI248" s="29">
        <f>AG248+AH248</f>
        <v>404468.2</v>
      </c>
      <c r="AJ248" s="30">
        <f>AJ250+AJ251</f>
        <v>0</v>
      </c>
      <c r="AK248" s="29">
        <f>AI248+AJ248</f>
        <v>404468.2</v>
      </c>
      <c r="AL248" s="30">
        <f>AL250+AL251</f>
        <v>138630.60700000002</v>
      </c>
      <c r="AM248" s="29">
        <f>AK248+AL248</f>
        <v>543098.80700000003</v>
      </c>
      <c r="AN248" s="30">
        <f>AN250+AN251</f>
        <v>0</v>
      </c>
      <c r="AO248" s="29">
        <f>AM248+AN248</f>
        <v>543098.80700000003</v>
      </c>
      <c r="AP248" s="30">
        <f>AP250+AP251</f>
        <v>-115393.429</v>
      </c>
      <c r="AQ248" s="15">
        <f>AO248+AP248</f>
        <v>427705.37800000003</v>
      </c>
      <c r="AR248" s="30">
        <f t="shared" si="781"/>
        <v>276286.2</v>
      </c>
      <c r="AS248" s="30">
        <f>AS250+AS251</f>
        <v>0</v>
      </c>
      <c r="AT248" s="30">
        <f t="shared" si="563"/>
        <v>276286.2</v>
      </c>
      <c r="AU248" s="30">
        <f>AU250+AU251</f>
        <v>0</v>
      </c>
      <c r="AV248" s="30">
        <f t="shared" si="773"/>
        <v>276286.2</v>
      </c>
      <c r="AW248" s="30">
        <f>AW250+AW251</f>
        <v>0</v>
      </c>
      <c r="AX248" s="30">
        <f t="shared" si="774"/>
        <v>276286.2</v>
      </c>
      <c r="AY248" s="30">
        <f>AY250+AY251</f>
        <v>0</v>
      </c>
      <c r="AZ248" s="30">
        <f t="shared" si="775"/>
        <v>276286.2</v>
      </c>
      <c r="BA248" s="30">
        <f>BA250+BA251</f>
        <v>30000</v>
      </c>
      <c r="BB248" s="30">
        <f t="shared" si="776"/>
        <v>306286.2</v>
      </c>
      <c r="BC248" s="30">
        <f>BC250+BC251</f>
        <v>0</v>
      </c>
      <c r="BD248" s="30">
        <f t="shared" si="777"/>
        <v>306286.2</v>
      </c>
      <c r="BE248" s="30">
        <f>BE250+BE251</f>
        <v>0</v>
      </c>
      <c r="BF248" s="30">
        <f t="shared" si="778"/>
        <v>306286.2</v>
      </c>
      <c r="BG248" s="16">
        <f>BG250+BG251</f>
        <v>8675.2999999999993</v>
      </c>
      <c r="BH248" s="30">
        <f t="shared" si="779"/>
        <v>314961.5</v>
      </c>
      <c r="BI248" s="30">
        <f>BI250+BI251</f>
        <v>109801.54200000002</v>
      </c>
      <c r="BJ248" s="16">
        <f t="shared" si="780"/>
        <v>424763.04200000002</v>
      </c>
      <c r="BL248" s="13"/>
    </row>
    <row r="249" spans="1:64" x14ac:dyDescent="0.3">
      <c r="A249" s="58"/>
      <c r="B249" s="79" t="s">
        <v>5</v>
      </c>
      <c r="C249" s="129"/>
      <c r="D249" s="30"/>
      <c r="E249" s="30"/>
      <c r="F249" s="29"/>
      <c r="G249" s="30"/>
      <c r="H249" s="29"/>
      <c r="I249" s="30"/>
      <c r="J249" s="29"/>
      <c r="K249" s="30"/>
      <c r="L249" s="29"/>
      <c r="M249" s="30"/>
      <c r="N249" s="29"/>
      <c r="O249" s="30"/>
      <c r="P249" s="29"/>
      <c r="Q249" s="30"/>
      <c r="R249" s="29"/>
      <c r="S249" s="30"/>
      <c r="T249" s="29"/>
      <c r="U249" s="30"/>
      <c r="V249" s="15"/>
      <c r="W249" s="30"/>
      <c r="X249" s="30"/>
      <c r="Y249" s="29"/>
      <c r="Z249" s="30"/>
      <c r="AA249" s="29"/>
      <c r="AB249" s="30"/>
      <c r="AC249" s="29"/>
      <c r="AD249" s="30"/>
      <c r="AE249" s="29"/>
      <c r="AF249" s="30"/>
      <c r="AG249" s="29"/>
      <c r="AH249" s="30"/>
      <c r="AI249" s="29"/>
      <c r="AJ249" s="30"/>
      <c r="AK249" s="29"/>
      <c r="AL249" s="30"/>
      <c r="AM249" s="29"/>
      <c r="AN249" s="30"/>
      <c r="AO249" s="29"/>
      <c r="AP249" s="30"/>
      <c r="AQ249" s="15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16"/>
      <c r="BH249" s="30"/>
      <c r="BI249" s="30"/>
      <c r="BJ249" s="16"/>
      <c r="BL249" s="13"/>
    </row>
    <row r="250" spans="1:64" s="32" customFormat="1" hidden="1" x14ac:dyDescent="0.3">
      <c r="A250" s="28"/>
      <c r="B250" s="48" t="s">
        <v>6</v>
      </c>
      <c r="C250" s="54"/>
      <c r="D250" s="30">
        <f>D252+D254+D256+D259+D261+D253+D255</f>
        <v>393360.69999999995</v>
      </c>
      <c r="E250" s="30">
        <f>E252+E254+E256+E259+E261+E253+E255</f>
        <v>4028</v>
      </c>
      <c r="F250" s="29">
        <f t="shared" si="552"/>
        <v>397388.69999999995</v>
      </c>
      <c r="G250" s="30">
        <f>G252+G254+G256+G259+G261+G253+G255+G262</f>
        <v>64247.038</v>
      </c>
      <c r="H250" s="29">
        <f t="shared" ref="H250:H257" si="782">F250+G250</f>
        <v>461635.73799999995</v>
      </c>
      <c r="I250" s="30">
        <f>I252+I254+I256+I259+I261+I253+I255+I262</f>
        <v>-5255.2020000000002</v>
      </c>
      <c r="J250" s="29">
        <f t="shared" ref="J250:J257" si="783">H250+I250</f>
        <v>456380.53599999996</v>
      </c>
      <c r="K250" s="30">
        <f>K252+K254+K256+K259+K261+K253+K255+K262</f>
        <v>4646.2020000000002</v>
      </c>
      <c r="L250" s="29">
        <f t="shared" ref="L250:L257" si="784">J250+K250</f>
        <v>461026.73799999995</v>
      </c>
      <c r="M250" s="30">
        <f>M252+M254+M256+M259+M261+M253+M255+M262</f>
        <v>-30000</v>
      </c>
      <c r="N250" s="29">
        <f t="shared" ref="N250:N257" si="785">L250+M250</f>
        <v>431026.73799999995</v>
      </c>
      <c r="O250" s="30">
        <f>O252+O254+O256+O259+O261+O253+O255+O262</f>
        <v>0</v>
      </c>
      <c r="P250" s="29">
        <f t="shared" ref="P250:P257" si="786">N250+O250</f>
        <v>431026.73799999995</v>
      </c>
      <c r="Q250" s="30">
        <f>Q252+Q254+Q256+Q259+Q261+Q253+Q255+Q262</f>
        <v>-138630.60700000002</v>
      </c>
      <c r="R250" s="29">
        <f t="shared" ref="R250:R257" si="787">P250+Q250</f>
        <v>292396.13099999994</v>
      </c>
      <c r="S250" s="30">
        <f>S252+S254+S256+S259+S261+S253+S255+S262</f>
        <v>-8675.2999999999993</v>
      </c>
      <c r="T250" s="29">
        <f t="shared" ref="T250:T257" si="788">R250+S250</f>
        <v>283720.83099999995</v>
      </c>
      <c r="U250" s="30">
        <f>U252+U254+U256+U259+U261+U253+U255+U262</f>
        <v>0</v>
      </c>
      <c r="V250" s="29">
        <f t="shared" ref="V250:V257" si="789">T250+U250</f>
        <v>283720.83099999995</v>
      </c>
      <c r="W250" s="30">
        <f t="shared" ref="W250:AR250" si="790">W252+W254+W256+W259+W261+W253+W255</f>
        <v>408577.2</v>
      </c>
      <c r="X250" s="30">
        <f>X252+X254+X256+X259+X261+X253+X255</f>
        <v>-4109</v>
      </c>
      <c r="Y250" s="29">
        <f t="shared" si="561"/>
        <v>404468.2</v>
      </c>
      <c r="Z250" s="30">
        <f>Z252+Z254+Z256+Z259+Z261+Z253+Z255+Z262</f>
        <v>0</v>
      </c>
      <c r="AA250" s="29">
        <f t="shared" ref="AA250:AA257" si="791">Y250+Z250</f>
        <v>404468.2</v>
      </c>
      <c r="AB250" s="30">
        <f>AB252+AB254+AB256+AB259+AB261+AB253+AB255+AB262</f>
        <v>0</v>
      </c>
      <c r="AC250" s="29">
        <f t="shared" ref="AC250:AC257" si="792">AA250+AB250</f>
        <v>404468.2</v>
      </c>
      <c r="AD250" s="30">
        <f>AD252+AD254+AD256+AD259+AD261+AD253+AD255+AD262</f>
        <v>0</v>
      </c>
      <c r="AE250" s="29">
        <f t="shared" ref="AE250:AE257" si="793">AC250+AD250</f>
        <v>404468.2</v>
      </c>
      <c r="AF250" s="30">
        <f>AF252+AF254+AF256+AF259+AF261+AF253+AF255+AF262</f>
        <v>0</v>
      </c>
      <c r="AG250" s="29">
        <f t="shared" ref="AG250:AG257" si="794">AE250+AF250</f>
        <v>404468.2</v>
      </c>
      <c r="AH250" s="30">
        <f>AH252+AH254+AH256+AH259+AH261+AH253+AH255+AH262</f>
        <v>0</v>
      </c>
      <c r="AI250" s="29">
        <f t="shared" ref="AI250:AI257" si="795">AG250+AH250</f>
        <v>404468.2</v>
      </c>
      <c r="AJ250" s="30">
        <f>AJ252+AJ254+AJ256+AJ259+AJ261+AJ253+AJ255+AJ262</f>
        <v>0</v>
      </c>
      <c r="AK250" s="29">
        <f t="shared" ref="AK250:AK257" si="796">AI250+AJ250</f>
        <v>404468.2</v>
      </c>
      <c r="AL250" s="30">
        <f>AL252+AL254+AL256+AL259+AL261+AL253+AL255+AL262</f>
        <v>138630.60700000002</v>
      </c>
      <c r="AM250" s="29">
        <f t="shared" ref="AM250:AM257" si="797">AK250+AL250</f>
        <v>543098.80700000003</v>
      </c>
      <c r="AN250" s="30">
        <f>AN252+AN254+AN256+AN259+AN261+AN253+AN255+AN262</f>
        <v>0</v>
      </c>
      <c r="AO250" s="29">
        <f t="shared" ref="AO250:AO257" si="798">AM250+AN250</f>
        <v>543098.80700000003</v>
      </c>
      <c r="AP250" s="30">
        <f>AP252+AP254+AP256+AP259+AP261+AP253+AP255+AP262</f>
        <v>-115393.429</v>
      </c>
      <c r="AQ250" s="29">
        <f t="shared" ref="AQ250:AQ257" si="799">AO250+AP250</f>
        <v>427705.37800000003</v>
      </c>
      <c r="AR250" s="30">
        <f t="shared" si="790"/>
        <v>224073.8</v>
      </c>
      <c r="AS250" s="30">
        <f>AS252+AS254+AS256+AS259+AS261+AS253+AS255</f>
        <v>0</v>
      </c>
      <c r="AT250" s="30">
        <f t="shared" si="563"/>
        <v>224073.8</v>
      </c>
      <c r="AU250" s="30">
        <f>AU252+AU254+AU256+AU259+AU261+AU253+AU255+AU262</f>
        <v>0</v>
      </c>
      <c r="AV250" s="30">
        <f t="shared" ref="AV250:AV257" si="800">AT250+AU250</f>
        <v>224073.8</v>
      </c>
      <c r="AW250" s="30">
        <f>AW252+AW254+AW256+AW259+AW261+AW253+AW255+AW262</f>
        <v>0</v>
      </c>
      <c r="AX250" s="30">
        <f t="shared" ref="AX250:AX257" si="801">AV250+AW250</f>
        <v>224073.8</v>
      </c>
      <c r="AY250" s="30">
        <f>AY252+AY254+AY256+AY259+AY261+AY253+AY255+AY262</f>
        <v>0</v>
      </c>
      <c r="AZ250" s="30">
        <f t="shared" ref="AZ250:AZ257" si="802">AX250+AY250</f>
        <v>224073.8</v>
      </c>
      <c r="BA250" s="30">
        <f>BA252+BA254+BA256+BA259+BA261+BA253+BA255+BA262</f>
        <v>30000</v>
      </c>
      <c r="BB250" s="30">
        <f t="shared" ref="BB250:BB257" si="803">AZ250+BA250</f>
        <v>254073.8</v>
      </c>
      <c r="BC250" s="30">
        <f>BC252+BC254+BC256+BC259+BC261+BC253+BC255+BC262</f>
        <v>0</v>
      </c>
      <c r="BD250" s="30">
        <f t="shared" ref="BD250:BD257" si="804">BB250+BC250</f>
        <v>254073.8</v>
      </c>
      <c r="BE250" s="30">
        <f>BE252+BE254+BE256+BE259+BE261+BE253+BE255+BE262</f>
        <v>0</v>
      </c>
      <c r="BF250" s="30">
        <f t="shared" ref="BF250:BF257" si="805">BD250+BE250</f>
        <v>254073.8</v>
      </c>
      <c r="BG250" s="30">
        <f>BG252+BG254+BG256+BG259+BG261+BG253+BG255+BG262</f>
        <v>8675.2999999999993</v>
      </c>
      <c r="BH250" s="30">
        <f t="shared" ref="BH250:BH257" si="806">BF250+BG250</f>
        <v>262749.09999999998</v>
      </c>
      <c r="BI250" s="30">
        <f>BI252+BI254+BI256+BI259+BI261+BI253+BI255+BI262</f>
        <v>109801.54200000002</v>
      </c>
      <c r="BJ250" s="30">
        <f t="shared" ref="BJ250:BJ257" si="807">BH250+BI250</f>
        <v>372550.64199999999</v>
      </c>
      <c r="BK250" s="31"/>
      <c r="BL250" s="33">
        <v>0</v>
      </c>
    </row>
    <row r="251" spans="1:64" x14ac:dyDescent="0.3">
      <c r="A251" s="58"/>
      <c r="B251" s="79" t="s">
        <v>57</v>
      </c>
      <c r="C251" s="129"/>
      <c r="D251" s="30">
        <f>D260</f>
        <v>107787.6</v>
      </c>
      <c r="E251" s="30">
        <f>E260</f>
        <v>0</v>
      </c>
      <c r="F251" s="29">
        <f t="shared" si="552"/>
        <v>107787.6</v>
      </c>
      <c r="G251" s="30">
        <f>G260</f>
        <v>0</v>
      </c>
      <c r="H251" s="29">
        <f t="shared" si="782"/>
        <v>107787.6</v>
      </c>
      <c r="I251" s="30">
        <f>I260</f>
        <v>0</v>
      </c>
      <c r="J251" s="29">
        <f t="shared" si="783"/>
        <v>107787.6</v>
      </c>
      <c r="K251" s="30">
        <f>K260</f>
        <v>0</v>
      </c>
      <c r="L251" s="29">
        <f t="shared" si="784"/>
        <v>107787.6</v>
      </c>
      <c r="M251" s="30">
        <f>M260</f>
        <v>0</v>
      </c>
      <c r="N251" s="29">
        <f t="shared" si="785"/>
        <v>107787.6</v>
      </c>
      <c r="O251" s="30">
        <f>O260</f>
        <v>0</v>
      </c>
      <c r="P251" s="29">
        <f t="shared" si="786"/>
        <v>107787.6</v>
      </c>
      <c r="Q251" s="30">
        <f>Q260</f>
        <v>0</v>
      </c>
      <c r="R251" s="29">
        <f t="shared" si="787"/>
        <v>107787.6</v>
      </c>
      <c r="S251" s="30">
        <f>S260</f>
        <v>0</v>
      </c>
      <c r="T251" s="29">
        <f t="shared" si="788"/>
        <v>107787.6</v>
      </c>
      <c r="U251" s="30">
        <f>U260</f>
        <v>0</v>
      </c>
      <c r="V251" s="15">
        <f t="shared" si="789"/>
        <v>107787.6</v>
      </c>
      <c r="W251" s="30">
        <f t="shared" ref="W251:AR251" si="808">W260</f>
        <v>0</v>
      </c>
      <c r="X251" s="30">
        <f>X260</f>
        <v>0</v>
      </c>
      <c r="Y251" s="29">
        <f t="shared" si="561"/>
        <v>0</v>
      </c>
      <c r="Z251" s="30">
        <f>Z260</f>
        <v>0</v>
      </c>
      <c r="AA251" s="29">
        <f t="shared" si="791"/>
        <v>0</v>
      </c>
      <c r="AB251" s="30">
        <f>AB260</f>
        <v>0</v>
      </c>
      <c r="AC251" s="29">
        <f t="shared" si="792"/>
        <v>0</v>
      </c>
      <c r="AD251" s="30">
        <f>AD260</f>
        <v>0</v>
      </c>
      <c r="AE251" s="29">
        <f t="shared" si="793"/>
        <v>0</v>
      </c>
      <c r="AF251" s="30">
        <f>AF260</f>
        <v>0</v>
      </c>
      <c r="AG251" s="29">
        <f t="shared" si="794"/>
        <v>0</v>
      </c>
      <c r="AH251" s="30">
        <f>AH260</f>
        <v>0</v>
      </c>
      <c r="AI251" s="29">
        <f t="shared" si="795"/>
        <v>0</v>
      </c>
      <c r="AJ251" s="30">
        <f>AJ260</f>
        <v>0</v>
      </c>
      <c r="AK251" s="29">
        <f t="shared" si="796"/>
        <v>0</v>
      </c>
      <c r="AL251" s="30">
        <f>AL260</f>
        <v>0</v>
      </c>
      <c r="AM251" s="29">
        <f t="shared" si="797"/>
        <v>0</v>
      </c>
      <c r="AN251" s="30">
        <f>AN260</f>
        <v>0</v>
      </c>
      <c r="AO251" s="29">
        <f t="shared" si="798"/>
        <v>0</v>
      </c>
      <c r="AP251" s="30">
        <f>AP260</f>
        <v>0</v>
      </c>
      <c r="AQ251" s="15">
        <f t="shared" si="799"/>
        <v>0</v>
      </c>
      <c r="AR251" s="30">
        <f t="shared" si="808"/>
        <v>52212.4</v>
      </c>
      <c r="AS251" s="30">
        <f>AS260</f>
        <v>0</v>
      </c>
      <c r="AT251" s="30">
        <f t="shared" si="563"/>
        <v>52212.4</v>
      </c>
      <c r="AU251" s="30">
        <f>AU260</f>
        <v>0</v>
      </c>
      <c r="AV251" s="30">
        <f t="shared" si="800"/>
        <v>52212.4</v>
      </c>
      <c r="AW251" s="30">
        <f>AW260</f>
        <v>0</v>
      </c>
      <c r="AX251" s="30">
        <f t="shared" si="801"/>
        <v>52212.4</v>
      </c>
      <c r="AY251" s="30">
        <f>AY260</f>
        <v>0</v>
      </c>
      <c r="AZ251" s="30">
        <f t="shared" si="802"/>
        <v>52212.4</v>
      </c>
      <c r="BA251" s="30">
        <f>BA260</f>
        <v>0</v>
      </c>
      <c r="BB251" s="30">
        <f t="shared" si="803"/>
        <v>52212.4</v>
      </c>
      <c r="BC251" s="30">
        <f>BC260</f>
        <v>0</v>
      </c>
      <c r="BD251" s="30">
        <f t="shared" si="804"/>
        <v>52212.4</v>
      </c>
      <c r="BE251" s="30">
        <f>BE260</f>
        <v>0</v>
      </c>
      <c r="BF251" s="30">
        <f t="shared" si="805"/>
        <v>52212.4</v>
      </c>
      <c r="BG251" s="16">
        <f>BG260</f>
        <v>0</v>
      </c>
      <c r="BH251" s="30">
        <f t="shared" si="806"/>
        <v>52212.4</v>
      </c>
      <c r="BI251" s="30">
        <f>BI260</f>
        <v>0</v>
      </c>
      <c r="BJ251" s="16">
        <f t="shared" si="807"/>
        <v>52212.4</v>
      </c>
      <c r="BL251" s="13"/>
    </row>
    <row r="252" spans="1:64" ht="56.25" x14ac:dyDescent="0.3">
      <c r="A252" s="103" t="s">
        <v>325</v>
      </c>
      <c r="B252" s="116" t="s">
        <v>79</v>
      </c>
      <c r="C252" s="6" t="s">
        <v>126</v>
      </c>
      <c r="D252" s="16">
        <v>187161.8</v>
      </c>
      <c r="E252" s="46">
        <v>-69.2</v>
      </c>
      <c r="F252" s="15">
        <f t="shared" si="552"/>
        <v>187092.59999999998</v>
      </c>
      <c r="G252" s="16">
        <v>30744.721000000001</v>
      </c>
      <c r="H252" s="15">
        <f t="shared" si="782"/>
        <v>217837.32099999997</v>
      </c>
      <c r="I252" s="16"/>
      <c r="J252" s="15">
        <f t="shared" si="783"/>
        <v>217837.32099999997</v>
      </c>
      <c r="K252" s="16"/>
      <c r="L252" s="15">
        <f t="shared" si="784"/>
        <v>217837.32099999997</v>
      </c>
      <c r="M252" s="16"/>
      <c r="N252" s="15">
        <f t="shared" si="785"/>
        <v>217837.32099999997</v>
      </c>
      <c r="O252" s="16"/>
      <c r="P252" s="15">
        <f t="shared" si="786"/>
        <v>217837.32099999997</v>
      </c>
      <c r="Q252" s="16">
        <v>-68349.907000000007</v>
      </c>
      <c r="R252" s="15">
        <f t="shared" si="787"/>
        <v>149487.41399999996</v>
      </c>
      <c r="S252" s="16"/>
      <c r="T252" s="15">
        <f t="shared" si="788"/>
        <v>149487.41399999996</v>
      </c>
      <c r="U252" s="26">
        <v>-13497.37</v>
      </c>
      <c r="V252" s="15">
        <f t="shared" si="789"/>
        <v>135990.04399999997</v>
      </c>
      <c r="W252" s="16">
        <v>0</v>
      </c>
      <c r="X252" s="46"/>
      <c r="Y252" s="15">
        <f t="shared" si="561"/>
        <v>0</v>
      </c>
      <c r="Z252" s="16"/>
      <c r="AA252" s="15">
        <f t="shared" si="791"/>
        <v>0</v>
      </c>
      <c r="AB252" s="16"/>
      <c r="AC252" s="15">
        <f t="shared" si="792"/>
        <v>0</v>
      </c>
      <c r="AD252" s="16"/>
      <c r="AE252" s="15">
        <f t="shared" si="793"/>
        <v>0</v>
      </c>
      <c r="AF252" s="16"/>
      <c r="AG252" s="15">
        <f t="shared" si="794"/>
        <v>0</v>
      </c>
      <c r="AH252" s="16"/>
      <c r="AI252" s="15">
        <f t="shared" si="795"/>
        <v>0</v>
      </c>
      <c r="AJ252" s="16"/>
      <c r="AK252" s="15">
        <f t="shared" si="796"/>
        <v>0</v>
      </c>
      <c r="AL252" s="16">
        <v>68349.907000000007</v>
      </c>
      <c r="AM252" s="15">
        <f t="shared" si="797"/>
        <v>68349.907000000007</v>
      </c>
      <c r="AN252" s="16"/>
      <c r="AO252" s="15">
        <f t="shared" si="798"/>
        <v>68349.907000000007</v>
      </c>
      <c r="AP252" s="26">
        <v>71768.653999999995</v>
      </c>
      <c r="AQ252" s="15">
        <f t="shared" si="799"/>
        <v>140118.56099999999</v>
      </c>
      <c r="AR252" s="16">
        <v>0</v>
      </c>
      <c r="AS252" s="16"/>
      <c r="AT252" s="16">
        <f t="shared" si="563"/>
        <v>0</v>
      </c>
      <c r="AU252" s="16"/>
      <c r="AV252" s="16">
        <f t="shared" si="800"/>
        <v>0</v>
      </c>
      <c r="AW252" s="16"/>
      <c r="AX252" s="16">
        <f t="shared" si="801"/>
        <v>0</v>
      </c>
      <c r="AY252" s="16"/>
      <c r="AZ252" s="16">
        <f t="shared" si="802"/>
        <v>0</v>
      </c>
      <c r="BA252" s="16"/>
      <c r="BB252" s="16">
        <f t="shared" si="803"/>
        <v>0</v>
      </c>
      <c r="BC252" s="16"/>
      <c r="BD252" s="16">
        <f t="shared" si="804"/>
        <v>0</v>
      </c>
      <c r="BE252" s="16"/>
      <c r="BF252" s="16">
        <f t="shared" si="805"/>
        <v>0</v>
      </c>
      <c r="BG252" s="16"/>
      <c r="BH252" s="16">
        <f t="shared" si="806"/>
        <v>0</v>
      </c>
      <c r="BI252" s="26"/>
      <c r="BJ252" s="16">
        <f t="shared" si="807"/>
        <v>0</v>
      </c>
      <c r="BK252" s="8" t="s">
        <v>118</v>
      </c>
      <c r="BL252" s="13"/>
    </row>
    <row r="253" spans="1:64" ht="75" x14ac:dyDescent="0.3">
      <c r="A253" s="105"/>
      <c r="B253" s="117"/>
      <c r="C253" s="6" t="s">
        <v>130</v>
      </c>
      <c r="D253" s="16">
        <v>4480.7</v>
      </c>
      <c r="E253" s="46"/>
      <c r="F253" s="15">
        <f t="shared" si="552"/>
        <v>4480.7</v>
      </c>
      <c r="G253" s="16"/>
      <c r="H253" s="15">
        <f t="shared" si="782"/>
        <v>4480.7</v>
      </c>
      <c r="I253" s="16"/>
      <c r="J253" s="15">
        <f t="shared" si="783"/>
        <v>4480.7</v>
      </c>
      <c r="K253" s="16"/>
      <c r="L253" s="15">
        <f t="shared" si="784"/>
        <v>4480.7</v>
      </c>
      <c r="M253" s="16"/>
      <c r="N253" s="15">
        <f t="shared" si="785"/>
        <v>4480.7</v>
      </c>
      <c r="O253" s="16"/>
      <c r="P253" s="15">
        <f t="shared" si="786"/>
        <v>4480.7</v>
      </c>
      <c r="Q253" s="16">
        <v>-4480.7</v>
      </c>
      <c r="R253" s="15">
        <f t="shared" si="787"/>
        <v>0</v>
      </c>
      <c r="S253" s="16"/>
      <c r="T253" s="15">
        <f t="shared" si="788"/>
        <v>0</v>
      </c>
      <c r="U253" s="26"/>
      <c r="V253" s="15">
        <f t="shared" si="789"/>
        <v>0</v>
      </c>
      <c r="W253" s="16">
        <v>0</v>
      </c>
      <c r="X253" s="46"/>
      <c r="Y253" s="15">
        <f t="shared" si="561"/>
        <v>0</v>
      </c>
      <c r="Z253" s="16"/>
      <c r="AA253" s="15">
        <f t="shared" si="791"/>
        <v>0</v>
      </c>
      <c r="AB253" s="16"/>
      <c r="AC253" s="15">
        <f t="shared" si="792"/>
        <v>0</v>
      </c>
      <c r="AD253" s="16"/>
      <c r="AE253" s="15">
        <f t="shared" si="793"/>
        <v>0</v>
      </c>
      <c r="AF253" s="16"/>
      <c r="AG253" s="15">
        <f t="shared" si="794"/>
        <v>0</v>
      </c>
      <c r="AH253" s="16"/>
      <c r="AI253" s="15">
        <f t="shared" si="795"/>
        <v>0</v>
      </c>
      <c r="AJ253" s="16"/>
      <c r="AK253" s="15">
        <f t="shared" si="796"/>
        <v>0</v>
      </c>
      <c r="AL253" s="16">
        <v>4480.7</v>
      </c>
      <c r="AM253" s="15">
        <f t="shared" si="797"/>
        <v>4480.7</v>
      </c>
      <c r="AN253" s="16"/>
      <c r="AO253" s="15">
        <f t="shared" si="798"/>
        <v>4480.7</v>
      </c>
      <c r="AP253" s="26"/>
      <c r="AQ253" s="15">
        <f t="shared" si="799"/>
        <v>4480.7</v>
      </c>
      <c r="AR253" s="16">
        <v>0</v>
      </c>
      <c r="AS253" s="16"/>
      <c r="AT253" s="16">
        <f t="shared" si="563"/>
        <v>0</v>
      </c>
      <c r="AU253" s="16"/>
      <c r="AV253" s="16">
        <f t="shared" si="800"/>
        <v>0</v>
      </c>
      <c r="AW253" s="16"/>
      <c r="AX253" s="16">
        <f t="shared" si="801"/>
        <v>0</v>
      </c>
      <c r="AY253" s="16"/>
      <c r="AZ253" s="16">
        <f t="shared" si="802"/>
        <v>0</v>
      </c>
      <c r="BA253" s="16"/>
      <c r="BB253" s="16">
        <f t="shared" si="803"/>
        <v>0</v>
      </c>
      <c r="BC253" s="16"/>
      <c r="BD253" s="16">
        <f t="shared" si="804"/>
        <v>0</v>
      </c>
      <c r="BE253" s="16"/>
      <c r="BF253" s="16">
        <f t="shared" si="805"/>
        <v>0</v>
      </c>
      <c r="BG253" s="16"/>
      <c r="BH253" s="16">
        <f t="shared" si="806"/>
        <v>0</v>
      </c>
      <c r="BI253" s="26"/>
      <c r="BJ253" s="16">
        <f t="shared" si="807"/>
        <v>0</v>
      </c>
      <c r="BK253" s="8" t="s">
        <v>118</v>
      </c>
      <c r="BL253" s="13"/>
    </row>
    <row r="254" spans="1:64" ht="56.25" x14ac:dyDescent="0.3">
      <c r="A254" s="103" t="s">
        <v>326</v>
      </c>
      <c r="B254" s="116" t="s">
        <v>80</v>
      </c>
      <c r="C254" s="6" t="s">
        <v>126</v>
      </c>
      <c r="D254" s="16">
        <v>24586.5</v>
      </c>
      <c r="E254" s="46">
        <v>-11.8</v>
      </c>
      <c r="F254" s="15">
        <f t="shared" si="552"/>
        <v>24574.7</v>
      </c>
      <c r="G254" s="16">
        <v>18695.236000000001</v>
      </c>
      <c r="H254" s="15">
        <f t="shared" si="782"/>
        <v>43269.936000000002</v>
      </c>
      <c r="I254" s="16"/>
      <c r="J254" s="15">
        <f t="shared" si="783"/>
        <v>43269.936000000002</v>
      </c>
      <c r="K254" s="16"/>
      <c r="L254" s="15">
        <f t="shared" si="784"/>
        <v>43269.936000000002</v>
      </c>
      <c r="M254" s="16"/>
      <c r="N254" s="15">
        <f t="shared" si="785"/>
        <v>43269.936000000002</v>
      </c>
      <c r="O254" s="16"/>
      <c r="P254" s="15">
        <f t="shared" si="786"/>
        <v>43269.936000000002</v>
      </c>
      <c r="Q254" s="16"/>
      <c r="R254" s="15">
        <f t="shared" si="787"/>
        <v>43269.936000000002</v>
      </c>
      <c r="S254" s="16"/>
      <c r="T254" s="15">
        <f t="shared" si="788"/>
        <v>43269.936000000002</v>
      </c>
      <c r="U254" s="26">
        <v>8968.9760000000006</v>
      </c>
      <c r="V254" s="15">
        <f t="shared" si="789"/>
        <v>52238.912000000004</v>
      </c>
      <c r="W254" s="16">
        <v>0</v>
      </c>
      <c r="X254" s="46"/>
      <c r="Y254" s="15">
        <f t="shared" si="561"/>
        <v>0</v>
      </c>
      <c r="Z254" s="16"/>
      <c r="AA254" s="15">
        <f t="shared" si="791"/>
        <v>0</v>
      </c>
      <c r="AB254" s="16"/>
      <c r="AC254" s="15">
        <f t="shared" si="792"/>
        <v>0</v>
      </c>
      <c r="AD254" s="16"/>
      <c r="AE254" s="15">
        <f t="shared" si="793"/>
        <v>0</v>
      </c>
      <c r="AF254" s="16"/>
      <c r="AG254" s="15">
        <f t="shared" si="794"/>
        <v>0</v>
      </c>
      <c r="AH254" s="16"/>
      <c r="AI254" s="15">
        <f t="shared" si="795"/>
        <v>0</v>
      </c>
      <c r="AJ254" s="16"/>
      <c r="AK254" s="15">
        <f t="shared" si="796"/>
        <v>0</v>
      </c>
      <c r="AL254" s="16"/>
      <c r="AM254" s="15">
        <f t="shared" si="797"/>
        <v>0</v>
      </c>
      <c r="AN254" s="16"/>
      <c r="AO254" s="15">
        <f t="shared" si="798"/>
        <v>0</v>
      </c>
      <c r="AP254" s="26"/>
      <c r="AQ254" s="15">
        <f t="shared" si="799"/>
        <v>0</v>
      </c>
      <c r="AR254" s="16">
        <v>0</v>
      </c>
      <c r="AS254" s="16"/>
      <c r="AT254" s="16">
        <f t="shared" si="563"/>
        <v>0</v>
      </c>
      <c r="AU254" s="16"/>
      <c r="AV254" s="16">
        <f t="shared" si="800"/>
        <v>0</v>
      </c>
      <c r="AW254" s="16"/>
      <c r="AX254" s="16">
        <f t="shared" si="801"/>
        <v>0</v>
      </c>
      <c r="AY254" s="16"/>
      <c r="AZ254" s="16">
        <f t="shared" si="802"/>
        <v>0</v>
      </c>
      <c r="BA254" s="16"/>
      <c r="BB254" s="16">
        <f t="shared" si="803"/>
        <v>0</v>
      </c>
      <c r="BC254" s="16"/>
      <c r="BD254" s="16">
        <f t="shared" si="804"/>
        <v>0</v>
      </c>
      <c r="BE254" s="16"/>
      <c r="BF254" s="16">
        <f t="shared" si="805"/>
        <v>0</v>
      </c>
      <c r="BG254" s="16"/>
      <c r="BH254" s="16">
        <f t="shared" si="806"/>
        <v>0</v>
      </c>
      <c r="BI254" s="26"/>
      <c r="BJ254" s="16">
        <f t="shared" si="807"/>
        <v>0</v>
      </c>
      <c r="BK254" s="8" t="s">
        <v>119</v>
      </c>
      <c r="BL254" s="13"/>
    </row>
    <row r="255" spans="1:64" ht="75" x14ac:dyDescent="0.3">
      <c r="A255" s="105"/>
      <c r="B255" s="117"/>
      <c r="C255" s="6" t="s">
        <v>130</v>
      </c>
      <c r="D255" s="16">
        <v>4699.8</v>
      </c>
      <c r="E255" s="46"/>
      <c r="F255" s="15">
        <f t="shared" si="552"/>
        <v>4699.8</v>
      </c>
      <c r="G255" s="16"/>
      <c r="H255" s="15">
        <f t="shared" si="782"/>
        <v>4699.8</v>
      </c>
      <c r="I255" s="16">
        <v>-4699.8</v>
      </c>
      <c r="J255" s="15">
        <f t="shared" si="783"/>
        <v>0</v>
      </c>
      <c r="K255" s="16">
        <v>4699.8</v>
      </c>
      <c r="L255" s="15">
        <f t="shared" si="784"/>
        <v>4699.8</v>
      </c>
      <c r="M255" s="16"/>
      <c r="N255" s="15">
        <f t="shared" si="785"/>
        <v>4699.8</v>
      </c>
      <c r="O255" s="16"/>
      <c r="P255" s="15">
        <f t="shared" si="786"/>
        <v>4699.8</v>
      </c>
      <c r="Q255" s="16"/>
      <c r="R255" s="15">
        <f t="shared" si="787"/>
        <v>4699.8</v>
      </c>
      <c r="S255" s="16"/>
      <c r="T255" s="15">
        <f t="shared" si="788"/>
        <v>4699.8</v>
      </c>
      <c r="U255" s="26"/>
      <c r="V255" s="15">
        <f t="shared" si="789"/>
        <v>4699.8</v>
      </c>
      <c r="W255" s="16">
        <v>0</v>
      </c>
      <c r="X255" s="46"/>
      <c r="Y255" s="15">
        <f t="shared" si="561"/>
        <v>0</v>
      </c>
      <c r="Z255" s="16"/>
      <c r="AA255" s="15">
        <f t="shared" si="791"/>
        <v>0</v>
      </c>
      <c r="AB255" s="16"/>
      <c r="AC255" s="15">
        <f t="shared" si="792"/>
        <v>0</v>
      </c>
      <c r="AD255" s="16"/>
      <c r="AE255" s="15">
        <f t="shared" si="793"/>
        <v>0</v>
      </c>
      <c r="AF255" s="16"/>
      <c r="AG255" s="15">
        <f t="shared" si="794"/>
        <v>0</v>
      </c>
      <c r="AH255" s="16"/>
      <c r="AI255" s="15">
        <f t="shared" si="795"/>
        <v>0</v>
      </c>
      <c r="AJ255" s="16"/>
      <c r="AK255" s="15">
        <f t="shared" si="796"/>
        <v>0</v>
      </c>
      <c r="AL255" s="16"/>
      <c r="AM255" s="15">
        <f t="shared" si="797"/>
        <v>0</v>
      </c>
      <c r="AN255" s="16"/>
      <c r="AO255" s="15">
        <f t="shared" si="798"/>
        <v>0</v>
      </c>
      <c r="AP255" s="26"/>
      <c r="AQ255" s="15">
        <f t="shared" si="799"/>
        <v>0</v>
      </c>
      <c r="AR255" s="16">
        <v>0</v>
      </c>
      <c r="AS255" s="16"/>
      <c r="AT255" s="16">
        <f t="shared" si="563"/>
        <v>0</v>
      </c>
      <c r="AU255" s="16"/>
      <c r="AV255" s="16">
        <f t="shared" si="800"/>
        <v>0</v>
      </c>
      <c r="AW255" s="16"/>
      <c r="AX255" s="16">
        <f t="shared" si="801"/>
        <v>0</v>
      </c>
      <c r="AY255" s="16"/>
      <c r="AZ255" s="16">
        <f t="shared" si="802"/>
        <v>0</v>
      </c>
      <c r="BA255" s="16"/>
      <c r="BB255" s="16">
        <f t="shared" si="803"/>
        <v>0</v>
      </c>
      <c r="BC255" s="16"/>
      <c r="BD255" s="16">
        <f t="shared" si="804"/>
        <v>0</v>
      </c>
      <c r="BE255" s="16"/>
      <c r="BF255" s="16">
        <f t="shared" si="805"/>
        <v>0</v>
      </c>
      <c r="BG255" s="16"/>
      <c r="BH255" s="16">
        <f t="shared" si="806"/>
        <v>0</v>
      </c>
      <c r="BI255" s="26"/>
      <c r="BJ255" s="16">
        <f t="shared" si="807"/>
        <v>0</v>
      </c>
      <c r="BK255" s="8" t="s">
        <v>119</v>
      </c>
      <c r="BL255" s="13"/>
    </row>
    <row r="256" spans="1:64" ht="56.25" x14ac:dyDescent="0.3">
      <c r="A256" s="62" t="s">
        <v>327</v>
      </c>
      <c r="B256" s="79" t="s">
        <v>81</v>
      </c>
      <c r="C256" s="6" t="s">
        <v>126</v>
      </c>
      <c r="D256" s="16">
        <v>0</v>
      </c>
      <c r="E256" s="46">
        <v>4109</v>
      </c>
      <c r="F256" s="15">
        <f t="shared" si="552"/>
        <v>4109</v>
      </c>
      <c r="G256" s="16"/>
      <c r="H256" s="15">
        <f t="shared" si="782"/>
        <v>4109</v>
      </c>
      <c r="I256" s="16">
        <v>-555.40200000000004</v>
      </c>
      <c r="J256" s="15">
        <f t="shared" si="783"/>
        <v>3553.598</v>
      </c>
      <c r="K256" s="16">
        <v>-53.597999999999999</v>
      </c>
      <c r="L256" s="15">
        <f t="shared" si="784"/>
        <v>3500</v>
      </c>
      <c r="M256" s="16"/>
      <c r="N256" s="15">
        <f t="shared" si="785"/>
        <v>3500</v>
      </c>
      <c r="O256" s="16"/>
      <c r="P256" s="15">
        <f t="shared" si="786"/>
        <v>3500</v>
      </c>
      <c r="Q256" s="16"/>
      <c r="R256" s="15">
        <f t="shared" si="787"/>
        <v>3500</v>
      </c>
      <c r="S256" s="16"/>
      <c r="T256" s="15">
        <f t="shared" si="788"/>
        <v>3500</v>
      </c>
      <c r="U256" s="26"/>
      <c r="V256" s="15">
        <f t="shared" si="789"/>
        <v>3500</v>
      </c>
      <c r="W256" s="16">
        <v>4109</v>
      </c>
      <c r="X256" s="46">
        <v>-4109</v>
      </c>
      <c r="Y256" s="15">
        <f t="shared" si="561"/>
        <v>0</v>
      </c>
      <c r="Z256" s="16"/>
      <c r="AA256" s="15">
        <f t="shared" si="791"/>
        <v>0</v>
      </c>
      <c r="AB256" s="16"/>
      <c r="AC256" s="15">
        <f t="shared" si="792"/>
        <v>0</v>
      </c>
      <c r="AD256" s="16"/>
      <c r="AE256" s="15">
        <f t="shared" si="793"/>
        <v>0</v>
      </c>
      <c r="AF256" s="16"/>
      <c r="AG256" s="15">
        <f t="shared" si="794"/>
        <v>0</v>
      </c>
      <c r="AH256" s="16"/>
      <c r="AI256" s="15">
        <f t="shared" si="795"/>
        <v>0</v>
      </c>
      <c r="AJ256" s="16"/>
      <c r="AK256" s="15">
        <f t="shared" si="796"/>
        <v>0</v>
      </c>
      <c r="AL256" s="16"/>
      <c r="AM256" s="15">
        <f t="shared" si="797"/>
        <v>0</v>
      </c>
      <c r="AN256" s="16"/>
      <c r="AO256" s="15">
        <f t="shared" si="798"/>
        <v>0</v>
      </c>
      <c r="AP256" s="26"/>
      <c r="AQ256" s="15">
        <f t="shared" si="799"/>
        <v>0</v>
      </c>
      <c r="AR256" s="16">
        <v>224073.8</v>
      </c>
      <c r="AS256" s="16">
        <v>0</v>
      </c>
      <c r="AT256" s="16">
        <f t="shared" si="563"/>
        <v>224073.8</v>
      </c>
      <c r="AU256" s="16">
        <v>0</v>
      </c>
      <c r="AV256" s="16">
        <f t="shared" si="800"/>
        <v>224073.8</v>
      </c>
      <c r="AW256" s="16">
        <v>0</v>
      </c>
      <c r="AX256" s="16">
        <f t="shared" si="801"/>
        <v>224073.8</v>
      </c>
      <c r="AY256" s="16">
        <v>0</v>
      </c>
      <c r="AZ256" s="16">
        <f t="shared" si="802"/>
        <v>224073.8</v>
      </c>
      <c r="BA256" s="16">
        <v>0</v>
      </c>
      <c r="BB256" s="16">
        <f t="shared" si="803"/>
        <v>224073.8</v>
      </c>
      <c r="BC256" s="16">
        <v>0</v>
      </c>
      <c r="BD256" s="16">
        <f t="shared" si="804"/>
        <v>224073.8</v>
      </c>
      <c r="BE256" s="16">
        <v>0</v>
      </c>
      <c r="BF256" s="16">
        <f t="shared" si="805"/>
        <v>224073.8</v>
      </c>
      <c r="BG256" s="16">
        <v>0</v>
      </c>
      <c r="BH256" s="16">
        <f t="shared" si="806"/>
        <v>224073.8</v>
      </c>
      <c r="BI256" s="26">
        <v>-224073.8</v>
      </c>
      <c r="BJ256" s="16">
        <f t="shared" si="807"/>
        <v>0</v>
      </c>
      <c r="BK256" s="8" t="s">
        <v>120</v>
      </c>
      <c r="BL256" s="13"/>
    </row>
    <row r="257" spans="1:64" ht="56.25" x14ac:dyDescent="0.3">
      <c r="A257" s="62" t="s">
        <v>328</v>
      </c>
      <c r="B257" s="79" t="s">
        <v>361</v>
      </c>
      <c r="C257" s="6" t="s">
        <v>126</v>
      </c>
      <c r="D257" s="16">
        <f>D259+D260</f>
        <v>196462.90000000002</v>
      </c>
      <c r="E257" s="46">
        <f>E259+E260</f>
        <v>0</v>
      </c>
      <c r="F257" s="15">
        <f t="shared" si="552"/>
        <v>196462.90000000002</v>
      </c>
      <c r="G257" s="16">
        <f>G259+G260</f>
        <v>0</v>
      </c>
      <c r="H257" s="15">
        <f t="shared" si="782"/>
        <v>196462.90000000002</v>
      </c>
      <c r="I257" s="16">
        <f>I259+I260</f>
        <v>0</v>
      </c>
      <c r="J257" s="15">
        <f t="shared" si="783"/>
        <v>196462.90000000002</v>
      </c>
      <c r="K257" s="16">
        <f>K259+K260</f>
        <v>0</v>
      </c>
      <c r="L257" s="15">
        <f t="shared" si="784"/>
        <v>196462.90000000002</v>
      </c>
      <c r="M257" s="16">
        <f>M259+M260</f>
        <v>-30000</v>
      </c>
      <c r="N257" s="15">
        <f t="shared" si="785"/>
        <v>166462.90000000002</v>
      </c>
      <c r="O257" s="16">
        <f>O259+O260</f>
        <v>0</v>
      </c>
      <c r="P257" s="15">
        <f t="shared" si="786"/>
        <v>166462.90000000002</v>
      </c>
      <c r="Q257" s="16">
        <f>Q259+Q260</f>
        <v>-24000</v>
      </c>
      <c r="R257" s="15">
        <f t="shared" si="787"/>
        <v>142462.90000000002</v>
      </c>
      <c r="S257" s="16">
        <f>S259+S260</f>
        <v>-8675.2999999999993</v>
      </c>
      <c r="T257" s="15">
        <f t="shared" si="788"/>
        <v>133787.60000000003</v>
      </c>
      <c r="U257" s="26">
        <f>U259+U260</f>
        <v>0</v>
      </c>
      <c r="V257" s="15">
        <f t="shared" si="789"/>
        <v>133787.60000000003</v>
      </c>
      <c r="W257" s="16">
        <f t="shared" ref="W257:AR257" si="809">W259+W260</f>
        <v>294468.2</v>
      </c>
      <c r="X257" s="46">
        <f>X259+X260</f>
        <v>0</v>
      </c>
      <c r="Y257" s="15">
        <f t="shared" si="561"/>
        <v>294468.2</v>
      </c>
      <c r="Z257" s="16">
        <f>Z259+Z260</f>
        <v>0</v>
      </c>
      <c r="AA257" s="15">
        <f t="shared" si="791"/>
        <v>294468.2</v>
      </c>
      <c r="AB257" s="16">
        <f>AB259+AB260</f>
        <v>0</v>
      </c>
      <c r="AC257" s="15">
        <f t="shared" si="792"/>
        <v>294468.2</v>
      </c>
      <c r="AD257" s="16">
        <f>AD259+AD260</f>
        <v>0</v>
      </c>
      <c r="AE257" s="15">
        <f t="shared" si="793"/>
        <v>294468.2</v>
      </c>
      <c r="AF257" s="16">
        <f>AF259+AF260</f>
        <v>0</v>
      </c>
      <c r="AG257" s="15">
        <f t="shared" si="794"/>
        <v>294468.2</v>
      </c>
      <c r="AH257" s="16">
        <f>AH259+AH260</f>
        <v>0</v>
      </c>
      <c r="AI257" s="15">
        <f t="shared" si="795"/>
        <v>294468.2</v>
      </c>
      <c r="AJ257" s="16">
        <f>AJ259+AJ260</f>
        <v>0</v>
      </c>
      <c r="AK257" s="15">
        <f t="shared" si="796"/>
        <v>294468.2</v>
      </c>
      <c r="AL257" s="16">
        <f>AL259+AL260</f>
        <v>24000</v>
      </c>
      <c r="AM257" s="15">
        <f t="shared" si="797"/>
        <v>318468.2</v>
      </c>
      <c r="AN257" s="16">
        <f>AN259+AN260</f>
        <v>0</v>
      </c>
      <c r="AO257" s="15">
        <f t="shared" si="798"/>
        <v>318468.2</v>
      </c>
      <c r="AP257" s="26">
        <f>AP259+AP260</f>
        <v>-71783.64</v>
      </c>
      <c r="AQ257" s="15">
        <f t="shared" si="799"/>
        <v>246684.56</v>
      </c>
      <c r="AR257" s="16">
        <f t="shared" si="809"/>
        <v>52212.4</v>
      </c>
      <c r="AS257" s="16">
        <f>AS259+AS260</f>
        <v>0</v>
      </c>
      <c r="AT257" s="16">
        <f t="shared" si="563"/>
        <v>52212.4</v>
      </c>
      <c r="AU257" s="16">
        <f>AU259+AU260</f>
        <v>0</v>
      </c>
      <c r="AV257" s="16">
        <f t="shared" si="800"/>
        <v>52212.4</v>
      </c>
      <c r="AW257" s="16">
        <f>AW259+AW260</f>
        <v>0</v>
      </c>
      <c r="AX257" s="16">
        <f t="shared" si="801"/>
        <v>52212.4</v>
      </c>
      <c r="AY257" s="16">
        <f>AY259+AY260</f>
        <v>0</v>
      </c>
      <c r="AZ257" s="16">
        <f t="shared" si="802"/>
        <v>52212.4</v>
      </c>
      <c r="BA257" s="16">
        <f>BA259+BA260</f>
        <v>30000</v>
      </c>
      <c r="BB257" s="16">
        <f t="shared" si="803"/>
        <v>82212.399999999994</v>
      </c>
      <c r="BC257" s="16">
        <f>BC259+BC260</f>
        <v>0</v>
      </c>
      <c r="BD257" s="16">
        <f t="shared" si="804"/>
        <v>82212.399999999994</v>
      </c>
      <c r="BE257" s="16">
        <f>BE259+BE260</f>
        <v>0</v>
      </c>
      <c r="BF257" s="16">
        <f t="shared" si="805"/>
        <v>82212.399999999994</v>
      </c>
      <c r="BG257" s="16">
        <f>BG259+BG260</f>
        <v>8675.2999999999993</v>
      </c>
      <c r="BH257" s="16">
        <f t="shared" si="806"/>
        <v>90887.7</v>
      </c>
      <c r="BI257" s="26">
        <f>BI259+BI260</f>
        <v>218481.913</v>
      </c>
      <c r="BJ257" s="16">
        <f t="shared" si="807"/>
        <v>309369.61300000001</v>
      </c>
      <c r="BL257" s="13"/>
    </row>
    <row r="258" spans="1:64" x14ac:dyDescent="0.3">
      <c r="A258" s="62"/>
      <c r="B258" s="79" t="s">
        <v>5</v>
      </c>
      <c r="C258" s="6"/>
      <c r="D258" s="16"/>
      <c r="E258" s="46"/>
      <c r="F258" s="15"/>
      <c r="G258" s="16"/>
      <c r="H258" s="15"/>
      <c r="I258" s="16"/>
      <c r="J258" s="15"/>
      <c r="K258" s="16"/>
      <c r="L258" s="15"/>
      <c r="M258" s="16"/>
      <c r="N258" s="15"/>
      <c r="O258" s="16"/>
      <c r="P258" s="15"/>
      <c r="Q258" s="16"/>
      <c r="R258" s="15"/>
      <c r="S258" s="16"/>
      <c r="T258" s="15"/>
      <c r="U258" s="26"/>
      <c r="V258" s="15"/>
      <c r="W258" s="16"/>
      <c r="X258" s="46"/>
      <c r="Y258" s="15"/>
      <c r="Z258" s="16"/>
      <c r="AA258" s="15"/>
      <c r="AB258" s="16"/>
      <c r="AC258" s="15"/>
      <c r="AD258" s="16"/>
      <c r="AE258" s="15"/>
      <c r="AF258" s="16"/>
      <c r="AG258" s="15"/>
      <c r="AH258" s="16"/>
      <c r="AI258" s="15"/>
      <c r="AJ258" s="16"/>
      <c r="AK258" s="15"/>
      <c r="AL258" s="16"/>
      <c r="AM258" s="15"/>
      <c r="AN258" s="16"/>
      <c r="AO258" s="15"/>
      <c r="AP258" s="26"/>
      <c r="AQ258" s="15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26"/>
      <c r="BJ258" s="16"/>
      <c r="BL258" s="13"/>
    </row>
    <row r="259" spans="1:64" hidden="1" x14ac:dyDescent="0.3">
      <c r="A259" s="62"/>
      <c r="B259" s="21" t="s">
        <v>6</v>
      </c>
      <c r="C259" s="6"/>
      <c r="D259" s="16">
        <v>88675.3</v>
      </c>
      <c r="E259" s="46"/>
      <c r="F259" s="15">
        <f t="shared" si="552"/>
        <v>88675.3</v>
      </c>
      <c r="G259" s="16"/>
      <c r="H259" s="15">
        <f t="shared" ref="H259:H283" si="810">F259+G259</f>
        <v>88675.3</v>
      </c>
      <c r="I259" s="16"/>
      <c r="J259" s="15">
        <f t="shared" ref="J259:J283" si="811">H259+I259</f>
        <v>88675.3</v>
      </c>
      <c r="K259" s="16"/>
      <c r="L259" s="15">
        <f t="shared" ref="L259:L283" si="812">J259+K259</f>
        <v>88675.3</v>
      </c>
      <c r="M259" s="16">
        <v>-30000</v>
      </c>
      <c r="N259" s="15">
        <f t="shared" ref="N259:N283" si="813">L259+M259</f>
        <v>58675.3</v>
      </c>
      <c r="O259" s="16"/>
      <c r="P259" s="15">
        <f t="shared" ref="P259:P283" si="814">N259+O259</f>
        <v>58675.3</v>
      </c>
      <c r="Q259" s="16">
        <v>-24000</v>
      </c>
      <c r="R259" s="15">
        <f t="shared" ref="R259:R283" si="815">P259+Q259</f>
        <v>34675.300000000003</v>
      </c>
      <c r="S259" s="16">
        <v>-8675.2999999999993</v>
      </c>
      <c r="T259" s="15">
        <f t="shared" ref="T259:T283" si="816">R259+S259</f>
        <v>26000.000000000004</v>
      </c>
      <c r="U259" s="26"/>
      <c r="V259" s="15">
        <f t="shared" ref="V259:V283" si="817">T259+U259</f>
        <v>26000.000000000004</v>
      </c>
      <c r="W259" s="16">
        <v>294468.2</v>
      </c>
      <c r="X259" s="46"/>
      <c r="Y259" s="15">
        <f t="shared" si="561"/>
        <v>294468.2</v>
      </c>
      <c r="Z259" s="16"/>
      <c r="AA259" s="15">
        <f t="shared" ref="AA259:AA283" si="818">Y259+Z259</f>
        <v>294468.2</v>
      </c>
      <c r="AB259" s="16"/>
      <c r="AC259" s="15">
        <f t="shared" ref="AC259:AC283" si="819">AA259+AB259</f>
        <v>294468.2</v>
      </c>
      <c r="AD259" s="16"/>
      <c r="AE259" s="15">
        <f t="shared" ref="AE259:AE283" si="820">AC259+AD259</f>
        <v>294468.2</v>
      </c>
      <c r="AF259" s="16"/>
      <c r="AG259" s="15">
        <f t="shared" ref="AG259:AG283" si="821">AE259+AF259</f>
        <v>294468.2</v>
      </c>
      <c r="AH259" s="16"/>
      <c r="AI259" s="15">
        <f t="shared" ref="AI259:AI283" si="822">AG259+AH259</f>
        <v>294468.2</v>
      </c>
      <c r="AJ259" s="16"/>
      <c r="AK259" s="15">
        <f t="shared" ref="AK259:AK283" si="823">AI259+AJ259</f>
        <v>294468.2</v>
      </c>
      <c r="AL259" s="16">
        <v>24000</v>
      </c>
      <c r="AM259" s="15">
        <f t="shared" ref="AM259:AM283" si="824">AK259+AL259</f>
        <v>318468.2</v>
      </c>
      <c r="AN259" s="16"/>
      <c r="AO259" s="15">
        <f t="shared" ref="AO259:AO283" si="825">AM259+AN259</f>
        <v>318468.2</v>
      </c>
      <c r="AP259" s="26">
        <v>-71783.64</v>
      </c>
      <c r="AQ259" s="15">
        <f t="shared" ref="AQ259:AQ283" si="826">AO259+AP259</f>
        <v>246684.56</v>
      </c>
      <c r="AR259" s="16">
        <v>0</v>
      </c>
      <c r="AS259" s="16"/>
      <c r="AT259" s="16">
        <f t="shared" si="563"/>
        <v>0</v>
      </c>
      <c r="AU259" s="16"/>
      <c r="AV259" s="16">
        <f t="shared" ref="AV259:AV283" si="827">AT259+AU259</f>
        <v>0</v>
      </c>
      <c r="AW259" s="16"/>
      <c r="AX259" s="16">
        <f t="shared" ref="AX259:AX283" si="828">AV259+AW259</f>
        <v>0</v>
      </c>
      <c r="AY259" s="16"/>
      <c r="AZ259" s="16">
        <f t="shared" ref="AZ259:AZ283" si="829">AX259+AY259</f>
        <v>0</v>
      </c>
      <c r="BA259" s="16">
        <v>30000</v>
      </c>
      <c r="BB259" s="16">
        <f t="shared" ref="BB259:BB283" si="830">AZ259+BA259</f>
        <v>30000</v>
      </c>
      <c r="BC259" s="16"/>
      <c r="BD259" s="16">
        <f t="shared" ref="BD259:BD283" si="831">BB259+BC259</f>
        <v>30000</v>
      </c>
      <c r="BE259" s="16"/>
      <c r="BF259" s="16">
        <f t="shared" ref="BF259:BF283" si="832">BD259+BE259</f>
        <v>30000</v>
      </c>
      <c r="BG259" s="26">
        <v>8675.2999999999993</v>
      </c>
      <c r="BH259" s="16">
        <f t="shared" ref="BH259:BH283" si="833">BF259+BG259</f>
        <v>38675.300000000003</v>
      </c>
      <c r="BI259" s="26">
        <v>218481.913</v>
      </c>
      <c r="BJ259" s="16">
        <f t="shared" ref="BJ259:BJ283" si="834">BH259+BI259</f>
        <v>257157.21299999999</v>
      </c>
      <c r="BK259" s="9" t="s">
        <v>219</v>
      </c>
      <c r="BL259" s="13">
        <v>0</v>
      </c>
    </row>
    <row r="260" spans="1:64" x14ac:dyDescent="0.3">
      <c r="A260" s="62"/>
      <c r="B260" s="79" t="s">
        <v>57</v>
      </c>
      <c r="C260" s="6"/>
      <c r="D260" s="16">
        <v>107787.6</v>
      </c>
      <c r="E260" s="46"/>
      <c r="F260" s="15">
        <f t="shared" si="552"/>
        <v>107787.6</v>
      </c>
      <c r="G260" s="16"/>
      <c r="H260" s="15">
        <f t="shared" si="810"/>
        <v>107787.6</v>
      </c>
      <c r="I260" s="16"/>
      <c r="J260" s="15">
        <f t="shared" si="811"/>
        <v>107787.6</v>
      </c>
      <c r="K260" s="16"/>
      <c r="L260" s="15">
        <f t="shared" si="812"/>
        <v>107787.6</v>
      </c>
      <c r="M260" s="16"/>
      <c r="N260" s="15">
        <f t="shared" si="813"/>
        <v>107787.6</v>
      </c>
      <c r="O260" s="16"/>
      <c r="P260" s="15">
        <f t="shared" si="814"/>
        <v>107787.6</v>
      </c>
      <c r="Q260" s="16"/>
      <c r="R260" s="15">
        <f t="shared" si="815"/>
        <v>107787.6</v>
      </c>
      <c r="S260" s="16"/>
      <c r="T260" s="15">
        <f t="shared" si="816"/>
        <v>107787.6</v>
      </c>
      <c r="U260" s="26"/>
      <c r="V260" s="15">
        <f t="shared" si="817"/>
        <v>107787.6</v>
      </c>
      <c r="W260" s="16">
        <v>0</v>
      </c>
      <c r="X260" s="46"/>
      <c r="Y260" s="15">
        <f t="shared" si="561"/>
        <v>0</v>
      </c>
      <c r="Z260" s="16"/>
      <c r="AA260" s="15">
        <f t="shared" si="818"/>
        <v>0</v>
      </c>
      <c r="AB260" s="16"/>
      <c r="AC260" s="15">
        <f t="shared" si="819"/>
        <v>0</v>
      </c>
      <c r="AD260" s="16"/>
      <c r="AE260" s="15">
        <f t="shared" si="820"/>
        <v>0</v>
      </c>
      <c r="AF260" s="16"/>
      <c r="AG260" s="15">
        <f t="shared" si="821"/>
        <v>0</v>
      </c>
      <c r="AH260" s="16"/>
      <c r="AI260" s="15">
        <f t="shared" si="822"/>
        <v>0</v>
      </c>
      <c r="AJ260" s="16"/>
      <c r="AK260" s="15">
        <f t="shared" si="823"/>
        <v>0</v>
      </c>
      <c r="AL260" s="16"/>
      <c r="AM260" s="15">
        <f t="shared" si="824"/>
        <v>0</v>
      </c>
      <c r="AN260" s="16"/>
      <c r="AO260" s="15">
        <f t="shared" si="825"/>
        <v>0</v>
      </c>
      <c r="AP260" s="26"/>
      <c r="AQ260" s="15">
        <f t="shared" si="826"/>
        <v>0</v>
      </c>
      <c r="AR260" s="16">
        <v>52212.4</v>
      </c>
      <c r="AS260" s="16"/>
      <c r="AT260" s="16">
        <f t="shared" si="563"/>
        <v>52212.4</v>
      </c>
      <c r="AU260" s="16"/>
      <c r="AV260" s="16">
        <f t="shared" si="827"/>
        <v>52212.4</v>
      </c>
      <c r="AW260" s="16"/>
      <c r="AX260" s="16">
        <f t="shared" si="828"/>
        <v>52212.4</v>
      </c>
      <c r="AY260" s="16"/>
      <c r="AZ260" s="16">
        <f t="shared" si="829"/>
        <v>52212.4</v>
      </c>
      <c r="BA260" s="16"/>
      <c r="BB260" s="16">
        <f t="shared" si="830"/>
        <v>52212.4</v>
      </c>
      <c r="BC260" s="16"/>
      <c r="BD260" s="16">
        <f t="shared" si="831"/>
        <v>52212.4</v>
      </c>
      <c r="BE260" s="16"/>
      <c r="BF260" s="16">
        <f t="shared" si="832"/>
        <v>52212.4</v>
      </c>
      <c r="BG260" s="16"/>
      <c r="BH260" s="16">
        <f t="shared" si="833"/>
        <v>52212.4</v>
      </c>
      <c r="BI260" s="26"/>
      <c r="BJ260" s="16">
        <f t="shared" si="834"/>
        <v>52212.4</v>
      </c>
      <c r="BK260" s="9" t="s">
        <v>219</v>
      </c>
      <c r="BL260" s="13"/>
    </row>
    <row r="261" spans="1:64" ht="56.25" x14ac:dyDescent="0.3">
      <c r="A261" s="62" t="s">
        <v>329</v>
      </c>
      <c r="B261" s="79" t="s">
        <v>58</v>
      </c>
      <c r="C261" s="6" t="s">
        <v>126</v>
      </c>
      <c r="D261" s="16">
        <v>83756.600000000006</v>
      </c>
      <c r="E261" s="46"/>
      <c r="F261" s="15">
        <f t="shared" si="552"/>
        <v>83756.600000000006</v>
      </c>
      <c r="G261" s="16"/>
      <c r="H261" s="15">
        <f t="shared" si="810"/>
        <v>83756.600000000006</v>
      </c>
      <c r="I261" s="16"/>
      <c r="J261" s="15">
        <f t="shared" si="811"/>
        <v>83756.600000000006</v>
      </c>
      <c r="K261" s="16"/>
      <c r="L261" s="15">
        <f t="shared" si="812"/>
        <v>83756.600000000006</v>
      </c>
      <c r="M261" s="16"/>
      <c r="N261" s="15">
        <f t="shared" si="813"/>
        <v>83756.600000000006</v>
      </c>
      <c r="O261" s="16"/>
      <c r="P261" s="15">
        <f t="shared" si="814"/>
        <v>83756.600000000006</v>
      </c>
      <c r="Q261" s="16">
        <v>-41800</v>
      </c>
      <c r="R261" s="15">
        <f t="shared" si="815"/>
        <v>41956.600000000006</v>
      </c>
      <c r="S261" s="16"/>
      <c r="T261" s="15">
        <f t="shared" si="816"/>
        <v>41956.600000000006</v>
      </c>
      <c r="U261" s="26">
        <v>-14.986000000000001</v>
      </c>
      <c r="V261" s="15">
        <f t="shared" si="817"/>
        <v>41941.614000000009</v>
      </c>
      <c r="W261" s="16">
        <v>110000</v>
      </c>
      <c r="X261" s="46"/>
      <c r="Y261" s="15">
        <f t="shared" si="561"/>
        <v>110000</v>
      </c>
      <c r="Z261" s="16"/>
      <c r="AA261" s="15">
        <f t="shared" si="818"/>
        <v>110000</v>
      </c>
      <c r="AB261" s="16"/>
      <c r="AC261" s="15">
        <f t="shared" si="819"/>
        <v>110000</v>
      </c>
      <c r="AD261" s="16"/>
      <c r="AE261" s="15">
        <f t="shared" si="820"/>
        <v>110000</v>
      </c>
      <c r="AF261" s="16"/>
      <c r="AG261" s="15">
        <f t="shared" si="821"/>
        <v>110000</v>
      </c>
      <c r="AH261" s="16"/>
      <c r="AI261" s="15">
        <f t="shared" si="822"/>
        <v>110000</v>
      </c>
      <c r="AJ261" s="16"/>
      <c r="AK261" s="15">
        <f t="shared" si="823"/>
        <v>110000</v>
      </c>
      <c r="AL261" s="16">
        <v>41800</v>
      </c>
      <c r="AM261" s="15">
        <f t="shared" si="824"/>
        <v>151800</v>
      </c>
      <c r="AN261" s="16"/>
      <c r="AO261" s="15">
        <f t="shared" si="825"/>
        <v>151800</v>
      </c>
      <c r="AP261" s="26">
        <v>-115378.443</v>
      </c>
      <c r="AQ261" s="15">
        <f t="shared" si="826"/>
        <v>36421.557000000001</v>
      </c>
      <c r="AR261" s="16">
        <v>0</v>
      </c>
      <c r="AS261" s="16"/>
      <c r="AT261" s="16">
        <f t="shared" si="563"/>
        <v>0</v>
      </c>
      <c r="AU261" s="16"/>
      <c r="AV261" s="16">
        <f t="shared" si="827"/>
        <v>0</v>
      </c>
      <c r="AW261" s="16"/>
      <c r="AX261" s="16">
        <f t="shared" si="828"/>
        <v>0</v>
      </c>
      <c r="AY261" s="16"/>
      <c r="AZ261" s="16">
        <f t="shared" si="829"/>
        <v>0</v>
      </c>
      <c r="BA261" s="16"/>
      <c r="BB261" s="16">
        <f t="shared" si="830"/>
        <v>0</v>
      </c>
      <c r="BC261" s="16"/>
      <c r="BD261" s="16">
        <f t="shared" si="831"/>
        <v>0</v>
      </c>
      <c r="BE261" s="16"/>
      <c r="BF261" s="16">
        <f t="shared" si="832"/>
        <v>0</v>
      </c>
      <c r="BG261" s="16"/>
      <c r="BH261" s="16">
        <f t="shared" si="833"/>
        <v>0</v>
      </c>
      <c r="BI261" s="26">
        <v>115393.429</v>
      </c>
      <c r="BJ261" s="16">
        <f t="shared" si="834"/>
        <v>115393.429</v>
      </c>
      <c r="BK261" s="9" t="s">
        <v>121</v>
      </c>
      <c r="BL261" s="13"/>
    </row>
    <row r="262" spans="1:64" ht="56.25" x14ac:dyDescent="0.3">
      <c r="A262" s="62" t="s">
        <v>330</v>
      </c>
      <c r="B262" s="79" t="s">
        <v>309</v>
      </c>
      <c r="C262" s="6" t="s">
        <v>126</v>
      </c>
      <c r="D262" s="16"/>
      <c r="E262" s="46"/>
      <c r="F262" s="15"/>
      <c r="G262" s="16">
        <v>14807.081</v>
      </c>
      <c r="H262" s="15">
        <f t="shared" si="810"/>
        <v>14807.081</v>
      </c>
      <c r="I262" s="16"/>
      <c r="J262" s="15">
        <f t="shared" si="811"/>
        <v>14807.081</v>
      </c>
      <c r="K262" s="16"/>
      <c r="L262" s="15">
        <f t="shared" si="812"/>
        <v>14807.081</v>
      </c>
      <c r="M262" s="16"/>
      <c r="N262" s="15">
        <f t="shared" si="813"/>
        <v>14807.081</v>
      </c>
      <c r="O262" s="16"/>
      <c r="P262" s="15">
        <f t="shared" si="814"/>
        <v>14807.081</v>
      </c>
      <c r="Q262" s="16"/>
      <c r="R262" s="15">
        <f t="shared" si="815"/>
        <v>14807.081</v>
      </c>
      <c r="S262" s="16"/>
      <c r="T262" s="15">
        <f t="shared" si="816"/>
        <v>14807.081</v>
      </c>
      <c r="U262" s="26">
        <v>4543.38</v>
      </c>
      <c r="V262" s="15">
        <f t="shared" si="817"/>
        <v>19350.460999999999</v>
      </c>
      <c r="W262" s="16"/>
      <c r="X262" s="46"/>
      <c r="Y262" s="15"/>
      <c r="Z262" s="16"/>
      <c r="AA262" s="15">
        <f t="shared" si="818"/>
        <v>0</v>
      </c>
      <c r="AB262" s="16"/>
      <c r="AC262" s="15">
        <f t="shared" si="819"/>
        <v>0</v>
      </c>
      <c r="AD262" s="16"/>
      <c r="AE262" s="15">
        <f t="shared" si="820"/>
        <v>0</v>
      </c>
      <c r="AF262" s="16"/>
      <c r="AG262" s="15">
        <f t="shared" si="821"/>
        <v>0</v>
      </c>
      <c r="AH262" s="16"/>
      <c r="AI262" s="15">
        <f t="shared" si="822"/>
        <v>0</v>
      </c>
      <c r="AJ262" s="16"/>
      <c r="AK262" s="15">
        <f t="shared" si="823"/>
        <v>0</v>
      </c>
      <c r="AL262" s="16"/>
      <c r="AM262" s="15">
        <f t="shared" si="824"/>
        <v>0</v>
      </c>
      <c r="AN262" s="16"/>
      <c r="AO262" s="15">
        <f t="shared" si="825"/>
        <v>0</v>
      </c>
      <c r="AP262" s="26"/>
      <c r="AQ262" s="15">
        <f t="shared" si="826"/>
        <v>0</v>
      </c>
      <c r="AR262" s="16"/>
      <c r="AS262" s="16"/>
      <c r="AT262" s="16"/>
      <c r="AU262" s="16"/>
      <c r="AV262" s="16">
        <f t="shared" si="827"/>
        <v>0</v>
      </c>
      <c r="AW262" s="16"/>
      <c r="AX262" s="16">
        <f t="shared" si="828"/>
        <v>0</v>
      </c>
      <c r="AY262" s="16"/>
      <c r="AZ262" s="16">
        <f t="shared" si="829"/>
        <v>0</v>
      </c>
      <c r="BA262" s="16"/>
      <c r="BB262" s="16">
        <f t="shared" si="830"/>
        <v>0</v>
      </c>
      <c r="BC262" s="16"/>
      <c r="BD262" s="16">
        <f t="shared" si="831"/>
        <v>0</v>
      </c>
      <c r="BE262" s="16"/>
      <c r="BF262" s="16">
        <f t="shared" si="832"/>
        <v>0</v>
      </c>
      <c r="BG262" s="16"/>
      <c r="BH262" s="16">
        <f t="shared" si="833"/>
        <v>0</v>
      </c>
      <c r="BI262" s="26"/>
      <c r="BJ262" s="16">
        <f t="shared" si="834"/>
        <v>0</v>
      </c>
      <c r="BK262" s="9" t="s">
        <v>310</v>
      </c>
      <c r="BL262" s="13"/>
    </row>
    <row r="263" spans="1:64" x14ac:dyDescent="0.3">
      <c r="A263" s="62"/>
      <c r="B263" s="128" t="s">
        <v>15</v>
      </c>
      <c r="C263" s="82"/>
      <c r="D263" s="30">
        <f>D264+D265+D267</f>
        <v>133425.60000000001</v>
      </c>
      <c r="E263" s="30">
        <f>E264+E265+E267+E266+E268+E269+E270+E271+E272+E273+E274+E275+E276+E277+E278+E279</f>
        <v>50000</v>
      </c>
      <c r="F263" s="29">
        <f t="shared" si="552"/>
        <v>183425.6</v>
      </c>
      <c r="G263" s="30">
        <f>G264+G265+G267+G266+G268+G269+G270+G271+G272+G273+G274+G275+G276+G277+G278+G279+G280+G281+G282</f>
        <v>20654.072999999997</v>
      </c>
      <c r="H263" s="29">
        <f t="shared" si="810"/>
        <v>204079.67300000001</v>
      </c>
      <c r="I263" s="30">
        <f>I264+I265+I267+I266+I268+I269+I270+I271+I272+I273+I274+I275+I276+I277+I278+I279+I280+I281+I282</f>
        <v>0</v>
      </c>
      <c r="J263" s="29">
        <f t="shared" si="811"/>
        <v>204079.67300000001</v>
      </c>
      <c r="K263" s="30">
        <f>K264+K265+K267+K266+K268+K269+K270+K271+K272+K273+K274+K275+K276+K277+K278+K279+K280+K281+K282</f>
        <v>0</v>
      </c>
      <c r="L263" s="29">
        <f t="shared" si="812"/>
        <v>204079.67300000001</v>
      </c>
      <c r="M263" s="30">
        <f>M264+M265+M267+M266+M268+M269+M270+M271+M272+M273+M274+M275+M276+M277+M278+M279+M280+M281+M282</f>
        <v>4632.2889999999998</v>
      </c>
      <c r="N263" s="29">
        <f t="shared" si="813"/>
        <v>208711.962</v>
      </c>
      <c r="O263" s="30">
        <f>O264+O265+O267+O266+O268+O269+O270+O271+O272+O273+O274+O275+O276+O277+O278+O279+O280+O281+O282</f>
        <v>0</v>
      </c>
      <c r="P263" s="29">
        <f t="shared" si="814"/>
        <v>208711.962</v>
      </c>
      <c r="Q263" s="30">
        <f>Q264+Q265+Q267+Q266+Q268+Q269+Q270+Q271+Q272+Q273+Q274+Q275+Q276+Q277+Q278+Q279+Q280+Q281+Q282</f>
        <v>-466.94299999999998</v>
      </c>
      <c r="R263" s="29">
        <f t="shared" si="815"/>
        <v>208245.019</v>
      </c>
      <c r="S263" s="30">
        <f>S264+S265+S267+S266+S268+S269+S270+S271+S272+S273+S274+S275+S276+S277+S278+S279+S280+S281+S282</f>
        <v>0</v>
      </c>
      <c r="T263" s="29">
        <f t="shared" si="816"/>
        <v>208245.019</v>
      </c>
      <c r="U263" s="30">
        <f>U264+U265+U267+U266+U268+U269+U270+U271+U272+U273+U274+U275+U276+U277+U278+U279+U280+U281+U282</f>
        <v>-0.17</v>
      </c>
      <c r="V263" s="15">
        <f t="shared" si="817"/>
        <v>208244.84899999999</v>
      </c>
      <c r="W263" s="30">
        <f t="shared" ref="W263:AR263" si="835">W264+W265+W267</f>
        <v>12285.5</v>
      </c>
      <c r="X263" s="30">
        <f>X264+X265+X267+X266+X268+X269+X270+X271+X272+X273+X274+X275+X276+X277+X278+X279</f>
        <v>-7.9580786405131221E-13</v>
      </c>
      <c r="Y263" s="29">
        <f t="shared" si="561"/>
        <v>12285.5</v>
      </c>
      <c r="Z263" s="30">
        <f>Z264+Z265+Z267+Z266+Z268+Z269+Z270+Z271+Z272+Z273+Z274+Z275+Z276+Z277+Z278+Z279+Z280+Z281+Z282</f>
        <v>0</v>
      </c>
      <c r="AA263" s="29">
        <f t="shared" si="818"/>
        <v>12285.5</v>
      </c>
      <c r="AB263" s="30">
        <f>AB264+AB265+AB267+AB266+AB268+AB269+AB270+AB271+AB272+AB273+AB274+AB275+AB276+AB277+AB278+AB279+AB280+AB281+AB282</f>
        <v>0</v>
      </c>
      <c r="AC263" s="29">
        <f t="shared" si="819"/>
        <v>12285.5</v>
      </c>
      <c r="AD263" s="30">
        <f>AD264+AD265+AD267+AD266+AD268+AD269+AD270+AD271+AD272+AD273+AD274+AD275+AD276+AD277+AD278+AD279+AD280+AD281+AD282</f>
        <v>0</v>
      </c>
      <c r="AE263" s="29">
        <f t="shared" si="820"/>
        <v>12285.5</v>
      </c>
      <c r="AF263" s="30">
        <f>AF264+AF265+AF267+AF266+AF268+AF269+AF270+AF271+AF272+AF273+AF274+AF275+AF276+AF277+AF278+AF279+AF280+AF281+AF282</f>
        <v>0</v>
      </c>
      <c r="AG263" s="29">
        <f t="shared" si="821"/>
        <v>12285.5</v>
      </c>
      <c r="AH263" s="30">
        <f>AH264+AH265+AH267+AH266+AH268+AH269+AH270+AH271+AH272+AH273+AH274+AH275+AH276+AH277+AH278+AH279+AH280+AH281+AH282</f>
        <v>-4657.232</v>
      </c>
      <c r="AI263" s="29">
        <f t="shared" si="822"/>
        <v>7628.268</v>
      </c>
      <c r="AJ263" s="30">
        <f>AJ264+AJ265+AJ267+AJ266+AJ268+AJ269+AJ270+AJ271+AJ272+AJ273+AJ274+AJ275+AJ276+AJ277+AJ278+AJ279+AJ280+AJ281+AJ282</f>
        <v>0</v>
      </c>
      <c r="AK263" s="29">
        <f t="shared" si="823"/>
        <v>7628.268</v>
      </c>
      <c r="AL263" s="30">
        <f>AL264+AL265+AL267+AL266+AL268+AL269+AL270+AL271+AL272+AL273+AL274+AL275+AL276+AL277+AL278+AL279+AL280+AL281+AL282</f>
        <v>0</v>
      </c>
      <c r="AM263" s="29">
        <f t="shared" si="824"/>
        <v>7628.268</v>
      </c>
      <c r="AN263" s="30">
        <f>AN264+AN265+AN267+AN266+AN268+AN269+AN270+AN271+AN272+AN273+AN274+AN275+AN276+AN277+AN278+AN279+AN280+AN281+AN282</f>
        <v>0</v>
      </c>
      <c r="AO263" s="29">
        <f t="shared" si="825"/>
        <v>7628.268</v>
      </c>
      <c r="AP263" s="30">
        <f>AP264+AP265+AP267+AP266+AP268+AP269+AP270+AP271+AP272+AP273+AP274+AP275+AP276+AP277+AP278+AP279+AP280+AP281+AP282</f>
        <v>0</v>
      </c>
      <c r="AQ263" s="15">
        <f t="shared" si="826"/>
        <v>7628.268</v>
      </c>
      <c r="AR263" s="30">
        <f t="shared" si="835"/>
        <v>10000</v>
      </c>
      <c r="AS263" s="30">
        <f>AS264+AS265+AS267+AS266+AS268+AS269+AS270+AS271+AS272+AS273+AS274+AS275+AS276+AS277+AS278+AS279</f>
        <v>0</v>
      </c>
      <c r="AT263" s="30">
        <f t="shared" si="563"/>
        <v>10000</v>
      </c>
      <c r="AU263" s="30">
        <f>AU264+AU265+AU267+AU266+AU268+AU269+AU270+AU271+AU272+AU273+AU274+AU275+AU276+AU277+AU278+AU279+AU280+AU281+AU282</f>
        <v>0</v>
      </c>
      <c r="AV263" s="30">
        <f t="shared" si="827"/>
        <v>10000</v>
      </c>
      <c r="AW263" s="30">
        <f>AW264+AW265+AW267+AW266+AW268+AW269+AW270+AW271+AW272+AW273+AW274+AW275+AW276+AW277+AW278+AW279+AW280+AW281+AW282</f>
        <v>0</v>
      </c>
      <c r="AX263" s="30">
        <f t="shared" si="828"/>
        <v>10000</v>
      </c>
      <c r="AY263" s="30">
        <f>AY264+AY265+AY267+AY266+AY268+AY269+AY270+AY271+AY272+AY273+AY274+AY275+AY276+AY277+AY278+AY279+AY280+AY281+AY282</f>
        <v>0</v>
      </c>
      <c r="AZ263" s="30">
        <f t="shared" si="829"/>
        <v>10000</v>
      </c>
      <c r="BA263" s="30">
        <f>BA264+BA265+BA267+BA266+BA268+BA269+BA270+BA271+BA272+BA273+BA274+BA275+BA276+BA277+BA278+BA279+BA280+BA281+BA282</f>
        <v>-3.4106051316484809E-13</v>
      </c>
      <c r="BB263" s="30">
        <f t="shared" si="830"/>
        <v>10000</v>
      </c>
      <c r="BC263" s="30">
        <f>BC264+BC265+BC267+BC266+BC268+BC269+BC270+BC271+BC272+BC273+BC274+BC275+BC276+BC277+BC278+BC279+BC280+BC281+BC282</f>
        <v>0</v>
      </c>
      <c r="BD263" s="30">
        <f t="shared" si="831"/>
        <v>10000</v>
      </c>
      <c r="BE263" s="30">
        <f>BE264+BE265+BE267+BE266+BE268+BE269+BE270+BE271+BE272+BE273+BE274+BE275+BE276+BE277+BE278+BE279+BE280+BE281+BE282</f>
        <v>0</v>
      </c>
      <c r="BF263" s="30">
        <f t="shared" si="832"/>
        <v>10000</v>
      </c>
      <c r="BG263" s="16">
        <f>BG264+BG265+BG267+BG266+BG268+BG269+BG270+BG271+BG272+BG273+BG274+BG275+BG276+BG277+BG278+BG279+BG280+BG281+BG282</f>
        <v>0</v>
      </c>
      <c r="BH263" s="30">
        <f t="shared" si="833"/>
        <v>10000</v>
      </c>
      <c r="BI263" s="30">
        <f>BI264+BI265+BI267+BI266+BI268+BI269+BI270+BI271+BI272+BI273+BI274+BI275+BI276+BI277+BI278+BI279+BI280+BI281+BI282</f>
        <v>0</v>
      </c>
      <c r="BJ263" s="16">
        <f t="shared" si="834"/>
        <v>10000</v>
      </c>
      <c r="BL263" s="13"/>
    </row>
    <row r="264" spans="1:64" ht="56.25" x14ac:dyDescent="0.3">
      <c r="A264" s="58" t="s">
        <v>331</v>
      </c>
      <c r="B264" s="79" t="s">
        <v>60</v>
      </c>
      <c r="C264" s="6" t="s">
        <v>126</v>
      </c>
      <c r="D264" s="16">
        <v>24933.9</v>
      </c>
      <c r="E264" s="46"/>
      <c r="F264" s="15">
        <f t="shared" ref="F264:F309" si="836">D264+E264</f>
        <v>24933.9</v>
      </c>
      <c r="G264" s="16">
        <v>11061.502</v>
      </c>
      <c r="H264" s="15">
        <f t="shared" si="810"/>
        <v>35995.402000000002</v>
      </c>
      <c r="I264" s="16"/>
      <c r="J264" s="15">
        <f t="shared" si="811"/>
        <v>35995.402000000002</v>
      </c>
      <c r="K264" s="16"/>
      <c r="L264" s="15">
        <f t="shared" si="812"/>
        <v>35995.402000000002</v>
      </c>
      <c r="M264" s="16"/>
      <c r="N264" s="15">
        <f t="shared" si="813"/>
        <v>35995.402000000002</v>
      </c>
      <c r="O264" s="16"/>
      <c r="P264" s="15">
        <f t="shared" si="814"/>
        <v>35995.402000000002</v>
      </c>
      <c r="Q264" s="16"/>
      <c r="R264" s="15">
        <f t="shared" si="815"/>
        <v>35995.402000000002</v>
      </c>
      <c r="S264" s="16"/>
      <c r="T264" s="15">
        <f t="shared" si="816"/>
        <v>35995.402000000002</v>
      </c>
      <c r="U264" s="26">
        <v>-15980.826999999999</v>
      </c>
      <c r="V264" s="15">
        <f t="shared" si="817"/>
        <v>20014.575000000004</v>
      </c>
      <c r="W264" s="16">
        <v>0</v>
      </c>
      <c r="X264" s="46"/>
      <c r="Y264" s="15">
        <f t="shared" ref="Y264:Y309" si="837">W264+X264</f>
        <v>0</v>
      </c>
      <c r="Z264" s="16"/>
      <c r="AA264" s="15">
        <f t="shared" si="818"/>
        <v>0</v>
      </c>
      <c r="AB264" s="16"/>
      <c r="AC264" s="15">
        <f t="shared" si="819"/>
        <v>0</v>
      </c>
      <c r="AD264" s="16"/>
      <c r="AE264" s="15">
        <f t="shared" si="820"/>
        <v>0</v>
      </c>
      <c r="AF264" s="16"/>
      <c r="AG264" s="15">
        <f t="shared" si="821"/>
        <v>0</v>
      </c>
      <c r="AH264" s="16"/>
      <c r="AI264" s="15">
        <f t="shared" si="822"/>
        <v>0</v>
      </c>
      <c r="AJ264" s="16"/>
      <c r="AK264" s="15">
        <f t="shared" si="823"/>
        <v>0</v>
      </c>
      <c r="AL264" s="16"/>
      <c r="AM264" s="15">
        <f t="shared" si="824"/>
        <v>0</v>
      </c>
      <c r="AN264" s="16"/>
      <c r="AO264" s="15">
        <f t="shared" si="825"/>
        <v>0</v>
      </c>
      <c r="AP264" s="26"/>
      <c r="AQ264" s="15">
        <f t="shared" si="826"/>
        <v>0</v>
      </c>
      <c r="AR264" s="16">
        <v>0</v>
      </c>
      <c r="AS264" s="16"/>
      <c r="AT264" s="16">
        <f t="shared" ref="AT264:AT309" si="838">AR264+AS264</f>
        <v>0</v>
      </c>
      <c r="AU264" s="16"/>
      <c r="AV264" s="16">
        <f t="shared" si="827"/>
        <v>0</v>
      </c>
      <c r="AW264" s="16"/>
      <c r="AX264" s="16">
        <f t="shared" si="828"/>
        <v>0</v>
      </c>
      <c r="AY264" s="16"/>
      <c r="AZ264" s="16">
        <f t="shared" si="829"/>
        <v>0</v>
      </c>
      <c r="BA264" s="16"/>
      <c r="BB264" s="16">
        <f t="shared" si="830"/>
        <v>0</v>
      </c>
      <c r="BC264" s="16"/>
      <c r="BD264" s="16">
        <f t="shared" si="831"/>
        <v>0</v>
      </c>
      <c r="BE264" s="16"/>
      <c r="BF264" s="16">
        <f t="shared" si="832"/>
        <v>0</v>
      </c>
      <c r="BG264" s="16"/>
      <c r="BH264" s="16">
        <f t="shared" si="833"/>
        <v>0</v>
      </c>
      <c r="BI264" s="26"/>
      <c r="BJ264" s="16">
        <f t="shared" si="834"/>
        <v>0</v>
      </c>
      <c r="BK264" s="9" t="s">
        <v>122</v>
      </c>
      <c r="BL264" s="13"/>
    </row>
    <row r="265" spans="1:64" ht="56.25" x14ac:dyDescent="0.3">
      <c r="A265" s="103" t="s">
        <v>332</v>
      </c>
      <c r="B265" s="116" t="s">
        <v>61</v>
      </c>
      <c r="C265" s="6" t="s">
        <v>126</v>
      </c>
      <c r="D265" s="16">
        <v>92483</v>
      </c>
      <c r="E265" s="46">
        <f>50000-11709.7</f>
        <v>38290.300000000003</v>
      </c>
      <c r="F265" s="15">
        <f t="shared" si="836"/>
        <v>130773.3</v>
      </c>
      <c r="G265" s="16"/>
      <c r="H265" s="15">
        <f t="shared" si="810"/>
        <v>130773.3</v>
      </c>
      <c r="I265" s="16"/>
      <c r="J265" s="15">
        <f t="shared" si="811"/>
        <v>130773.3</v>
      </c>
      <c r="K265" s="16"/>
      <c r="L265" s="15">
        <f t="shared" si="812"/>
        <v>130773.3</v>
      </c>
      <c r="M265" s="16"/>
      <c r="N265" s="15">
        <f t="shared" si="813"/>
        <v>130773.3</v>
      </c>
      <c r="O265" s="16"/>
      <c r="P265" s="15">
        <f t="shared" si="814"/>
        <v>130773.3</v>
      </c>
      <c r="Q265" s="16"/>
      <c r="R265" s="15">
        <f t="shared" si="815"/>
        <v>130773.3</v>
      </c>
      <c r="S265" s="16"/>
      <c r="T265" s="15">
        <f t="shared" si="816"/>
        <v>130773.3</v>
      </c>
      <c r="U265" s="26">
        <v>15980.826999999999</v>
      </c>
      <c r="V265" s="15">
        <f t="shared" si="817"/>
        <v>146754.12700000001</v>
      </c>
      <c r="W265" s="16">
        <v>0</v>
      </c>
      <c r="X265" s="46"/>
      <c r="Y265" s="15">
        <f t="shared" si="837"/>
        <v>0</v>
      </c>
      <c r="Z265" s="16"/>
      <c r="AA265" s="15">
        <f t="shared" si="818"/>
        <v>0</v>
      </c>
      <c r="AB265" s="16"/>
      <c r="AC265" s="15">
        <f t="shared" si="819"/>
        <v>0</v>
      </c>
      <c r="AD265" s="16"/>
      <c r="AE265" s="15">
        <f t="shared" si="820"/>
        <v>0</v>
      </c>
      <c r="AF265" s="16"/>
      <c r="AG265" s="15">
        <f t="shared" si="821"/>
        <v>0</v>
      </c>
      <c r="AH265" s="16"/>
      <c r="AI265" s="15">
        <f t="shared" si="822"/>
        <v>0</v>
      </c>
      <c r="AJ265" s="16"/>
      <c r="AK265" s="15">
        <f t="shared" si="823"/>
        <v>0</v>
      </c>
      <c r="AL265" s="16"/>
      <c r="AM265" s="15">
        <f t="shared" si="824"/>
        <v>0</v>
      </c>
      <c r="AN265" s="16"/>
      <c r="AO265" s="15">
        <f t="shared" si="825"/>
        <v>0</v>
      </c>
      <c r="AP265" s="26"/>
      <c r="AQ265" s="15">
        <f t="shared" si="826"/>
        <v>0</v>
      </c>
      <c r="AR265" s="16">
        <v>0</v>
      </c>
      <c r="AS265" s="16"/>
      <c r="AT265" s="16">
        <f t="shared" si="838"/>
        <v>0</v>
      </c>
      <c r="AU265" s="16"/>
      <c r="AV265" s="16">
        <f t="shared" si="827"/>
        <v>0</v>
      </c>
      <c r="AW265" s="16"/>
      <c r="AX265" s="16">
        <f t="shared" si="828"/>
        <v>0</v>
      </c>
      <c r="AY265" s="16"/>
      <c r="AZ265" s="16">
        <f t="shared" si="829"/>
        <v>0</v>
      </c>
      <c r="BA265" s="16"/>
      <c r="BB265" s="16">
        <f t="shared" si="830"/>
        <v>0</v>
      </c>
      <c r="BC265" s="16"/>
      <c r="BD265" s="16">
        <f t="shared" si="831"/>
        <v>0</v>
      </c>
      <c r="BE265" s="16"/>
      <c r="BF265" s="16">
        <f t="shared" si="832"/>
        <v>0</v>
      </c>
      <c r="BG265" s="16"/>
      <c r="BH265" s="16">
        <f t="shared" si="833"/>
        <v>0</v>
      </c>
      <c r="BI265" s="26"/>
      <c r="BJ265" s="16">
        <f t="shared" si="834"/>
        <v>0</v>
      </c>
      <c r="BK265" s="9" t="s">
        <v>123</v>
      </c>
      <c r="BL265" s="13"/>
    </row>
    <row r="266" spans="1:64" ht="56.25" x14ac:dyDescent="0.3">
      <c r="A266" s="105"/>
      <c r="B266" s="117"/>
      <c r="C266" s="6" t="s">
        <v>250</v>
      </c>
      <c r="D266" s="16"/>
      <c r="E266" s="46">
        <v>11709.7</v>
      </c>
      <c r="F266" s="15">
        <f t="shared" si="836"/>
        <v>11709.7</v>
      </c>
      <c r="G266" s="16"/>
      <c r="H266" s="15">
        <f t="shared" si="810"/>
        <v>11709.7</v>
      </c>
      <c r="I266" s="16"/>
      <c r="J266" s="15">
        <f t="shared" si="811"/>
        <v>11709.7</v>
      </c>
      <c r="K266" s="16"/>
      <c r="L266" s="15">
        <f t="shared" si="812"/>
        <v>11709.7</v>
      </c>
      <c r="M266" s="16">
        <v>-24.943000000000001</v>
      </c>
      <c r="N266" s="15">
        <f t="shared" si="813"/>
        <v>11684.757000000001</v>
      </c>
      <c r="O266" s="16"/>
      <c r="P266" s="15">
        <f t="shared" si="814"/>
        <v>11684.757000000001</v>
      </c>
      <c r="Q266" s="16">
        <v>-466.94299999999998</v>
      </c>
      <c r="R266" s="15">
        <f t="shared" si="815"/>
        <v>11217.814000000002</v>
      </c>
      <c r="S266" s="16"/>
      <c r="T266" s="15">
        <f t="shared" si="816"/>
        <v>11217.814000000002</v>
      </c>
      <c r="U266" s="26">
        <v>-0.17</v>
      </c>
      <c r="V266" s="15">
        <f t="shared" si="817"/>
        <v>11217.644000000002</v>
      </c>
      <c r="W266" s="16"/>
      <c r="X266" s="46"/>
      <c r="Y266" s="15">
        <f t="shared" si="837"/>
        <v>0</v>
      </c>
      <c r="Z266" s="16"/>
      <c r="AA266" s="15">
        <f t="shared" si="818"/>
        <v>0</v>
      </c>
      <c r="AB266" s="16"/>
      <c r="AC266" s="15">
        <f t="shared" si="819"/>
        <v>0</v>
      </c>
      <c r="AD266" s="16"/>
      <c r="AE266" s="15">
        <f t="shared" si="820"/>
        <v>0</v>
      </c>
      <c r="AF266" s="16"/>
      <c r="AG266" s="15">
        <f t="shared" si="821"/>
        <v>0</v>
      </c>
      <c r="AH266" s="16"/>
      <c r="AI266" s="15">
        <f t="shared" si="822"/>
        <v>0</v>
      </c>
      <c r="AJ266" s="16"/>
      <c r="AK266" s="15">
        <f t="shared" si="823"/>
        <v>0</v>
      </c>
      <c r="AL266" s="16"/>
      <c r="AM266" s="15">
        <f t="shared" si="824"/>
        <v>0</v>
      </c>
      <c r="AN266" s="16"/>
      <c r="AO266" s="15">
        <f t="shared" si="825"/>
        <v>0</v>
      </c>
      <c r="AP266" s="26"/>
      <c r="AQ266" s="15">
        <f t="shared" si="826"/>
        <v>0</v>
      </c>
      <c r="AR266" s="16"/>
      <c r="AS266" s="16"/>
      <c r="AT266" s="16">
        <f t="shared" si="838"/>
        <v>0</v>
      </c>
      <c r="AU266" s="16"/>
      <c r="AV266" s="16">
        <f t="shared" si="827"/>
        <v>0</v>
      </c>
      <c r="AW266" s="16"/>
      <c r="AX266" s="16">
        <f t="shared" si="828"/>
        <v>0</v>
      </c>
      <c r="AY266" s="16"/>
      <c r="AZ266" s="16">
        <f t="shared" si="829"/>
        <v>0</v>
      </c>
      <c r="BA266" s="16"/>
      <c r="BB266" s="16">
        <f t="shared" si="830"/>
        <v>0</v>
      </c>
      <c r="BC266" s="16"/>
      <c r="BD266" s="16">
        <f t="shared" si="831"/>
        <v>0</v>
      </c>
      <c r="BE266" s="16"/>
      <c r="BF266" s="16">
        <f t="shared" si="832"/>
        <v>0</v>
      </c>
      <c r="BG266" s="16"/>
      <c r="BH266" s="16">
        <f t="shared" si="833"/>
        <v>0</v>
      </c>
      <c r="BI266" s="26"/>
      <c r="BJ266" s="16">
        <f t="shared" si="834"/>
        <v>0</v>
      </c>
      <c r="BK266" s="9" t="s">
        <v>123</v>
      </c>
      <c r="BL266" s="13"/>
    </row>
    <row r="267" spans="1:64" ht="56.25" hidden="1" x14ac:dyDescent="0.3">
      <c r="A267" s="62" t="s">
        <v>329</v>
      </c>
      <c r="B267" s="21" t="s">
        <v>62</v>
      </c>
      <c r="C267" s="6" t="s">
        <v>126</v>
      </c>
      <c r="D267" s="16">
        <v>16008.7</v>
      </c>
      <c r="E267" s="46">
        <v>-16008.7</v>
      </c>
      <c r="F267" s="15">
        <f t="shared" si="836"/>
        <v>0</v>
      </c>
      <c r="G267" s="16"/>
      <c r="H267" s="15">
        <f t="shared" si="810"/>
        <v>0</v>
      </c>
      <c r="I267" s="16"/>
      <c r="J267" s="15">
        <f t="shared" si="811"/>
        <v>0</v>
      </c>
      <c r="K267" s="16"/>
      <c r="L267" s="15">
        <f t="shared" si="812"/>
        <v>0</v>
      </c>
      <c r="M267" s="16"/>
      <c r="N267" s="15">
        <f t="shared" si="813"/>
        <v>0</v>
      </c>
      <c r="O267" s="16"/>
      <c r="P267" s="15">
        <f t="shared" si="814"/>
        <v>0</v>
      </c>
      <c r="Q267" s="16"/>
      <c r="R267" s="15">
        <f t="shared" si="815"/>
        <v>0</v>
      </c>
      <c r="S267" s="16"/>
      <c r="T267" s="15">
        <f t="shared" si="816"/>
        <v>0</v>
      </c>
      <c r="U267" s="26"/>
      <c r="V267" s="15">
        <f t="shared" si="817"/>
        <v>0</v>
      </c>
      <c r="W267" s="16">
        <v>12285.5</v>
      </c>
      <c r="X267" s="46">
        <v>-12285.5</v>
      </c>
      <c r="Y267" s="15">
        <f t="shared" si="837"/>
        <v>0</v>
      </c>
      <c r="Z267" s="16"/>
      <c r="AA267" s="15">
        <f t="shared" si="818"/>
        <v>0</v>
      </c>
      <c r="AB267" s="16"/>
      <c r="AC267" s="15">
        <f t="shared" si="819"/>
        <v>0</v>
      </c>
      <c r="AD267" s="16"/>
      <c r="AE267" s="15">
        <f t="shared" si="820"/>
        <v>0</v>
      </c>
      <c r="AF267" s="16"/>
      <c r="AG267" s="15">
        <f t="shared" si="821"/>
        <v>0</v>
      </c>
      <c r="AH267" s="16"/>
      <c r="AI267" s="15">
        <f t="shared" si="822"/>
        <v>0</v>
      </c>
      <c r="AJ267" s="16"/>
      <c r="AK267" s="15">
        <f t="shared" si="823"/>
        <v>0</v>
      </c>
      <c r="AL267" s="16"/>
      <c r="AM267" s="15">
        <f t="shared" si="824"/>
        <v>0</v>
      </c>
      <c r="AN267" s="16"/>
      <c r="AO267" s="15">
        <f t="shared" si="825"/>
        <v>0</v>
      </c>
      <c r="AP267" s="26"/>
      <c r="AQ267" s="15">
        <f t="shared" si="826"/>
        <v>0</v>
      </c>
      <c r="AR267" s="16">
        <v>10000</v>
      </c>
      <c r="AS267" s="16">
        <v>-10000</v>
      </c>
      <c r="AT267" s="16">
        <f t="shared" si="838"/>
        <v>0</v>
      </c>
      <c r="AU267" s="16"/>
      <c r="AV267" s="16">
        <f t="shared" si="827"/>
        <v>0</v>
      </c>
      <c r="AW267" s="16"/>
      <c r="AX267" s="16">
        <f t="shared" si="828"/>
        <v>0</v>
      </c>
      <c r="AY267" s="16"/>
      <c r="AZ267" s="16">
        <f t="shared" si="829"/>
        <v>0</v>
      </c>
      <c r="BA267" s="16"/>
      <c r="BB267" s="16">
        <f t="shared" si="830"/>
        <v>0</v>
      </c>
      <c r="BC267" s="16"/>
      <c r="BD267" s="16">
        <f t="shared" si="831"/>
        <v>0</v>
      </c>
      <c r="BE267" s="16"/>
      <c r="BF267" s="16">
        <f t="shared" si="832"/>
        <v>0</v>
      </c>
      <c r="BG267" s="26"/>
      <c r="BH267" s="16">
        <f t="shared" si="833"/>
        <v>0</v>
      </c>
      <c r="BI267" s="26"/>
      <c r="BJ267" s="16">
        <f t="shared" si="834"/>
        <v>0</v>
      </c>
      <c r="BK267" s="9" t="s">
        <v>124</v>
      </c>
      <c r="BL267" s="13">
        <v>0</v>
      </c>
    </row>
    <row r="268" spans="1:64" ht="56.25" x14ac:dyDescent="0.3">
      <c r="A268" s="62" t="s">
        <v>333</v>
      </c>
      <c r="B268" s="79" t="s">
        <v>251</v>
      </c>
      <c r="C268" s="6" t="s">
        <v>126</v>
      </c>
      <c r="D268" s="16"/>
      <c r="E268" s="46">
        <v>3660.7</v>
      </c>
      <c r="F268" s="15">
        <f t="shared" si="836"/>
        <v>3660.7</v>
      </c>
      <c r="G268" s="16">
        <v>305.8</v>
      </c>
      <c r="H268" s="15">
        <f t="shared" si="810"/>
        <v>3966.5</v>
      </c>
      <c r="I268" s="16"/>
      <c r="J268" s="15">
        <f t="shared" si="811"/>
        <v>3966.5</v>
      </c>
      <c r="K268" s="16"/>
      <c r="L268" s="15">
        <f t="shared" si="812"/>
        <v>3966.5</v>
      </c>
      <c r="M268" s="16">
        <v>-3660.7</v>
      </c>
      <c r="N268" s="15">
        <f t="shared" si="813"/>
        <v>305.80000000000018</v>
      </c>
      <c r="O268" s="16"/>
      <c r="P268" s="15">
        <f t="shared" si="814"/>
        <v>305.80000000000018</v>
      </c>
      <c r="Q268" s="16"/>
      <c r="R268" s="15">
        <f t="shared" si="815"/>
        <v>305.80000000000018</v>
      </c>
      <c r="S268" s="16"/>
      <c r="T268" s="15">
        <f t="shared" si="816"/>
        <v>305.80000000000018</v>
      </c>
      <c r="U268" s="26"/>
      <c r="V268" s="15">
        <f t="shared" si="817"/>
        <v>305.80000000000018</v>
      </c>
      <c r="W268" s="16"/>
      <c r="X268" s="46"/>
      <c r="Y268" s="15">
        <f t="shared" si="837"/>
        <v>0</v>
      </c>
      <c r="Z268" s="16"/>
      <c r="AA268" s="15">
        <f t="shared" si="818"/>
        <v>0</v>
      </c>
      <c r="AB268" s="16"/>
      <c r="AC268" s="15">
        <f t="shared" si="819"/>
        <v>0</v>
      </c>
      <c r="AD268" s="16"/>
      <c r="AE268" s="15">
        <f t="shared" si="820"/>
        <v>0</v>
      </c>
      <c r="AF268" s="16"/>
      <c r="AG268" s="15">
        <f t="shared" si="821"/>
        <v>0</v>
      </c>
      <c r="AH268" s="16"/>
      <c r="AI268" s="15">
        <f t="shared" si="822"/>
        <v>0</v>
      </c>
      <c r="AJ268" s="16"/>
      <c r="AK268" s="15">
        <f t="shared" si="823"/>
        <v>0</v>
      </c>
      <c r="AL268" s="16"/>
      <c r="AM268" s="15">
        <f t="shared" si="824"/>
        <v>0</v>
      </c>
      <c r="AN268" s="16"/>
      <c r="AO268" s="15">
        <f t="shared" si="825"/>
        <v>0</v>
      </c>
      <c r="AP268" s="26"/>
      <c r="AQ268" s="15">
        <f t="shared" si="826"/>
        <v>0</v>
      </c>
      <c r="AR268" s="16"/>
      <c r="AS268" s="16"/>
      <c r="AT268" s="16">
        <f t="shared" si="838"/>
        <v>0</v>
      </c>
      <c r="AU268" s="16"/>
      <c r="AV268" s="16">
        <f t="shared" si="827"/>
        <v>0</v>
      </c>
      <c r="AW268" s="16"/>
      <c r="AX268" s="16">
        <f t="shared" si="828"/>
        <v>0</v>
      </c>
      <c r="AY268" s="16"/>
      <c r="AZ268" s="16">
        <f t="shared" si="829"/>
        <v>0</v>
      </c>
      <c r="BA268" s="16">
        <v>5372.5</v>
      </c>
      <c r="BB268" s="16">
        <f t="shared" si="830"/>
        <v>5372.5</v>
      </c>
      <c r="BC268" s="16"/>
      <c r="BD268" s="16">
        <f t="shared" si="831"/>
        <v>5372.5</v>
      </c>
      <c r="BE268" s="16"/>
      <c r="BF268" s="16">
        <f t="shared" si="832"/>
        <v>5372.5</v>
      </c>
      <c r="BG268" s="16"/>
      <c r="BH268" s="16">
        <f t="shared" si="833"/>
        <v>5372.5</v>
      </c>
      <c r="BI268" s="26"/>
      <c r="BJ268" s="16">
        <f t="shared" si="834"/>
        <v>5372.5</v>
      </c>
      <c r="BK268" s="9" t="s">
        <v>252</v>
      </c>
      <c r="BL268" s="13"/>
    </row>
    <row r="269" spans="1:64" ht="56.25" x14ac:dyDescent="0.3">
      <c r="A269" s="62" t="s">
        <v>334</v>
      </c>
      <c r="B269" s="79" t="s">
        <v>253</v>
      </c>
      <c r="C269" s="6" t="s">
        <v>126</v>
      </c>
      <c r="D269" s="16"/>
      <c r="E269" s="46">
        <v>3660.7</v>
      </c>
      <c r="F269" s="15">
        <f t="shared" si="836"/>
        <v>3660.7</v>
      </c>
      <c r="G269" s="16">
        <v>305.8</v>
      </c>
      <c r="H269" s="15">
        <f t="shared" si="810"/>
        <v>3966.5</v>
      </c>
      <c r="I269" s="16"/>
      <c r="J269" s="15">
        <f t="shared" si="811"/>
        <v>3966.5</v>
      </c>
      <c r="K269" s="16"/>
      <c r="L269" s="15">
        <f t="shared" si="812"/>
        <v>3966.5</v>
      </c>
      <c r="M269" s="16">
        <v>3170.1289999999999</v>
      </c>
      <c r="N269" s="15">
        <f t="shared" si="813"/>
        <v>7136.6289999999999</v>
      </c>
      <c r="O269" s="16"/>
      <c r="P269" s="15">
        <f t="shared" si="814"/>
        <v>7136.6289999999999</v>
      </c>
      <c r="Q269" s="16"/>
      <c r="R269" s="15">
        <f t="shared" si="815"/>
        <v>7136.6289999999999</v>
      </c>
      <c r="S269" s="16"/>
      <c r="T269" s="15">
        <f t="shared" si="816"/>
        <v>7136.6289999999999</v>
      </c>
      <c r="U269" s="26"/>
      <c r="V269" s="15">
        <f t="shared" si="817"/>
        <v>7136.6289999999999</v>
      </c>
      <c r="W269" s="16"/>
      <c r="X269" s="46"/>
      <c r="Y269" s="15">
        <f t="shared" si="837"/>
        <v>0</v>
      </c>
      <c r="Z269" s="16"/>
      <c r="AA269" s="15">
        <f t="shared" si="818"/>
        <v>0</v>
      </c>
      <c r="AB269" s="16"/>
      <c r="AC269" s="15">
        <f t="shared" si="819"/>
        <v>0</v>
      </c>
      <c r="AD269" s="16"/>
      <c r="AE269" s="15">
        <f t="shared" si="820"/>
        <v>0</v>
      </c>
      <c r="AF269" s="16"/>
      <c r="AG269" s="15">
        <f t="shared" si="821"/>
        <v>0</v>
      </c>
      <c r="AH269" s="16"/>
      <c r="AI269" s="15">
        <f t="shared" si="822"/>
        <v>0</v>
      </c>
      <c r="AJ269" s="16"/>
      <c r="AK269" s="15">
        <f t="shared" si="823"/>
        <v>0</v>
      </c>
      <c r="AL269" s="16"/>
      <c r="AM269" s="15">
        <f t="shared" si="824"/>
        <v>0</v>
      </c>
      <c r="AN269" s="16"/>
      <c r="AO269" s="15">
        <f t="shared" si="825"/>
        <v>0</v>
      </c>
      <c r="AP269" s="26"/>
      <c r="AQ269" s="15">
        <f t="shared" si="826"/>
        <v>0</v>
      </c>
      <c r="AR269" s="16"/>
      <c r="AS269" s="16"/>
      <c r="AT269" s="16">
        <f t="shared" si="838"/>
        <v>0</v>
      </c>
      <c r="AU269" s="16"/>
      <c r="AV269" s="16">
        <f t="shared" si="827"/>
        <v>0</v>
      </c>
      <c r="AW269" s="16"/>
      <c r="AX269" s="16">
        <f t="shared" si="828"/>
        <v>0</v>
      </c>
      <c r="AY269" s="16"/>
      <c r="AZ269" s="16">
        <f t="shared" si="829"/>
        <v>0</v>
      </c>
      <c r="BA269" s="16"/>
      <c r="BB269" s="16">
        <f t="shared" si="830"/>
        <v>0</v>
      </c>
      <c r="BC269" s="16"/>
      <c r="BD269" s="16">
        <f t="shared" si="831"/>
        <v>0</v>
      </c>
      <c r="BE269" s="16"/>
      <c r="BF269" s="16">
        <f t="shared" si="832"/>
        <v>0</v>
      </c>
      <c r="BG269" s="16"/>
      <c r="BH269" s="16">
        <f t="shared" si="833"/>
        <v>0</v>
      </c>
      <c r="BI269" s="26"/>
      <c r="BJ269" s="16">
        <f t="shared" si="834"/>
        <v>0</v>
      </c>
      <c r="BK269" s="9" t="s">
        <v>254</v>
      </c>
      <c r="BL269" s="13"/>
    </row>
    <row r="270" spans="1:64" ht="56.25" x14ac:dyDescent="0.3">
      <c r="A270" s="62" t="s">
        <v>335</v>
      </c>
      <c r="B270" s="79" t="s">
        <v>257</v>
      </c>
      <c r="C270" s="6" t="s">
        <v>126</v>
      </c>
      <c r="D270" s="16"/>
      <c r="E270" s="46">
        <v>455.3</v>
      </c>
      <c r="F270" s="15">
        <f t="shared" si="836"/>
        <v>455.3</v>
      </c>
      <c r="G270" s="16"/>
      <c r="H270" s="15">
        <f t="shared" si="810"/>
        <v>455.3</v>
      </c>
      <c r="I270" s="16"/>
      <c r="J270" s="15">
        <f t="shared" si="811"/>
        <v>455.3</v>
      </c>
      <c r="K270" s="16"/>
      <c r="L270" s="15">
        <f t="shared" si="812"/>
        <v>455.3</v>
      </c>
      <c r="M270" s="16">
        <v>-0.3</v>
      </c>
      <c r="N270" s="15">
        <f t="shared" si="813"/>
        <v>455</v>
      </c>
      <c r="O270" s="16"/>
      <c r="P270" s="15">
        <f t="shared" si="814"/>
        <v>455</v>
      </c>
      <c r="Q270" s="16"/>
      <c r="R270" s="15">
        <f t="shared" si="815"/>
        <v>455</v>
      </c>
      <c r="S270" s="16"/>
      <c r="T270" s="15">
        <f t="shared" si="816"/>
        <v>455</v>
      </c>
      <c r="U270" s="26"/>
      <c r="V270" s="15">
        <f t="shared" si="817"/>
        <v>455</v>
      </c>
      <c r="W270" s="16"/>
      <c r="X270" s="46">
        <v>3780.4</v>
      </c>
      <c r="Y270" s="15">
        <f t="shared" si="837"/>
        <v>3780.4</v>
      </c>
      <c r="Z270" s="16"/>
      <c r="AA270" s="15">
        <f t="shared" si="818"/>
        <v>3780.4</v>
      </c>
      <c r="AB270" s="16"/>
      <c r="AC270" s="15">
        <f t="shared" si="819"/>
        <v>3780.4</v>
      </c>
      <c r="AD270" s="16"/>
      <c r="AE270" s="15">
        <f t="shared" si="820"/>
        <v>3780.4</v>
      </c>
      <c r="AF270" s="16"/>
      <c r="AG270" s="15">
        <f t="shared" si="821"/>
        <v>3780.4</v>
      </c>
      <c r="AH270" s="16">
        <v>-2934.7649999999999</v>
      </c>
      <c r="AI270" s="15">
        <f t="shared" si="822"/>
        <v>845.63500000000022</v>
      </c>
      <c r="AJ270" s="16"/>
      <c r="AK270" s="15">
        <f t="shared" si="823"/>
        <v>845.63500000000022</v>
      </c>
      <c r="AL270" s="16"/>
      <c r="AM270" s="15">
        <f t="shared" si="824"/>
        <v>845.63500000000022</v>
      </c>
      <c r="AN270" s="16"/>
      <c r="AO270" s="15">
        <f t="shared" si="825"/>
        <v>845.63500000000022</v>
      </c>
      <c r="AP270" s="26"/>
      <c r="AQ270" s="15">
        <f t="shared" si="826"/>
        <v>845.63500000000022</v>
      </c>
      <c r="AR270" s="16"/>
      <c r="AS270" s="16"/>
      <c r="AT270" s="16">
        <f t="shared" si="838"/>
        <v>0</v>
      </c>
      <c r="AU270" s="16"/>
      <c r="AV270" s="16">
        <f t="shared" si="827"/>
        <v>0</v>
      </c>
      <c r="AW270" s="16"/>
      <c r="AX270" s="16">
        <f t="shared" si="828"/>
        <v>0</v>
      </c>
      <c r="AY270" s="16"/>
      <c r="AZ270" s="16">
        <f t="shared" si="829"/>
        <v>0</v>
      </c>
      <c r="BA270" s="16">
        <v>4137.3</v>
      </c>
      <c r="BB270" s="16">
        <f t="shared" si="830"/>
        <v>4137.3</v>
      </c>
      <c r="BC270" s="16"/>
      <c r="BD270" s="16">
        <f t="shared" si="831"/>
        <v>4137.3</v>
      </c>
      <c r="BE270" s="16"/>
      <c r="BF270" s="16">
        <f t="shared" si="832"/>
        <v>4137.3</v>
      </c>
      <c r="BG270" s="16"/>
      <c r="BH270" s="16">
        <f t="shared" si="833"/>
        <v>4137.3</v>
      </c>
      <c r="BI270" s="26"/>
      <c r="BJ270" s="16">
        <f t="shared" si="834"/>
        <v>4137.3</v>
      </c>
      <c r="BK270" s="9" t="s">
        <v>258</v>
      </c>
      <c r="BL270" s="13"/>
    </row>
    <row r="271" spans="1:64" ht="56.25" x14ac:dyDescent="0.3">
      <c r="A271" s="62" t="s">
        <v>336</v>
      </c>
      <c r="B271" s="79" t="s">
        <v>260</v>
      </c>
      <c r="C271" s="6" t="s">
        <v>126</v>
      </c>
      <c r="D271" s="16"/>
      <c r="E271" s="46">
        <v>3660.7</v>
      </c>
      <c r="F271" s="15">
        <f t="shared" si="836"/>
        <v>3660.7</v>
      </c>
      <c r="G271" s="16">
        <v>305.8</v>
      </c>
      <c r="H271" s="15">
        <f t="shared" si="810"/>
        <v>3966.5</v>
      </c>
      <c r="I271" s="16"/>
      <c r="J271" s="15">
        <f t="shared" si="811"/>
        <v>3966.5</v>
      </c>
      <c r="K271" s="16"/>
      <c r="L271" s="15">
        <f t="shared" si="812"/>
        <v>3966.5</v>
      </c>
      <c r="M271" s="16">
        <v>-3660.7</v>
      </c>
      <c r="N271" s="15">
        <f t="shared" si="813"/>
        <v>305.80000000000018</v>
      </c>
      <c r="O271" s="16"/>
      <c r="P271" s="15">
        <f t="shared" si="814"/>
        <v>305.80000000000018</v>
      </c>
      <c r="Q271" s="16"/>
      <c r="R271" s="15">
        <f t="shared" si="815"/>
        <v>305.80000000000018</v>
      </c>
      <c r="S271" s="16"/>
      <c r="T271" s="15">
        <f t="shared" si="816"/>
        <v>305.80000000000018</v>
      </c>
      <c r="U271" s="26"/>
      <c r="V271" s="15">
        <f t="shared" si="817"/>
        <v>305.80000000000018</v>
      </c>
      <c r="W271" s="16"/>
      <c r="X271" s="46"/>
      <c r="Y271" s="15">
        <f t="shared" si="837"/>
        <v>0</v>
      </c>
      <c r="Z271" s="16"/>
      <c r="AA271" s="15">
        <f t="shared" si="818"/>
        <v>0</v>
      </c>
      <c r="AB271" s="16"/>
      <c r="AC271" s="15">
        <f t="shared" si="819"/>
        <v>0</v>
      </c>
      <c r="AD271" s="16"/>
      <c r="AE271" s="15">
        <f t="shared" si="820"/>
        <v>0</v>
      </c>
      <c r="AF271" s="16"/>
      <c r="AG271" s="15">
        <f t="shared" si="821"/>
        <v>0</v>
      </c>
      <c r="AH271" s="16">
        <v>5838.3329999999996</v>
      </c>
      <c r="AI271" s="15">
        <f t="shared" si="822"/>
        <v>5838.3329999999996</v>
      </c>
      <c r="AJ271" s="16"/>
      <c r="AK271" s="15">
        <f t="shared" si="823"/>
        <v>5838.3329999999996</v>
      </c>
      <c r="AL271" s="16"/>
      <c r="AM271" s="15">
        <f t="shared" si="824"/>
        <v>5838.3329999999996</v>
      </c>
      <c r="AN271" s="16"/>
      <c r="AO271" s="15">
        <f t="shared" si="825"/>
        <v>5838.3329999999996</v>
      </c>
      <c r="AP271" s="26"/>
      <c r="AQ271" s="15">
        <f t="shared" si="826"/>
        <v>5838.3329999999996</v>
      </c>
      <c r="AR271" s="16"/>
      <c r="AS271" s="16"/>
      <c r="AT271" s="16">
        <f t="shared" si="838"/>
        <v>0</v>
      </c>
      <c r="AU271" s="16"/>
      <c r="AV271" s="16">
        <f t="shared" si="827"/>
        <v>0</v>
      </c>
      <c r="AW271" s="16"/>
      <c r="AX271" s="16">
        <f t="shared" si="828"/>
        <v>0</v>
      </c>
      <c r="AY271" s="16"/>
      <c r="AZ271" s="16">
        <f t="shared" si="829"/>
        <v>0</v>
      </c>
      <c r="BA271" s="16"/>
      <c r="BB271" s="16">
        <f t="shared" si="830"/>
        <v>0</v>
      </c>
      <c r="BC271" s="16"/>
      <c r="BD271" s="16">
        <f t="shared" si="831"/>
        <v>0</v>
      </c>
      <c r="BE271" s="16"/>
      <c r="BF271" s="16">
        <f t="shared" si="832"/>
        <v>0</v>
      </c>
      <c r="BG271" s="16"/>
      <c r="BH271" s="16">
        <f t="shared" si="833"/>
        <v>0</v>
      </c>
      <c r="BI271" s="26"/>
      <c r="BJ271" s="16">
        <f t="shared" si="834"/>
        <v>0</v>
      </c>
      <c r="BK271" s="9" t="s">
        <v>261</v>
      </c>
      <c r="BL271" s="13"/>
    </row>
    <row r="272" spans="1:64" ht="56.25" hidden="1" x14ac:dyDescent="0.3">
      <c r="A272" s="62" t="s">
        <v>330</v>
      </c>
      <c r="B272" s="67" t="s">
        <v>263</v>
      </c>
      <c r="C272" s="6" t="s">
        <v>126</v>
      </c>
      <c r="D272" s="16"/>
      <c r="E272" s="46">
        <v>455.3</v>
      </c>
      <c r="F272" s="15">
        <f t="shared" si="836"/>
        <v>455.3</v>
      </c>
      <c r="G272" s="16"/>
      <c r="H272" s="15">
        <f t="shared" si="810"/>
        <v>455.3</v>
      </c>
      <c r="I272" s="16"/>
      <c r="J272" s="15">
        <f t="shared" si="811"/>
        <v>455.3</v>
      </c>
      <c r="K272" s="16"/>
      <c r="L272" s="15">
        <f t="shared" si="812"/>
        <v>455.3</v>
      </c>
      <c r="M272" s="16">
        <v>-455.3</v>
      </c>
      <c r="N272" s="15">
        <f t="shared" si="813"/>
        <v>0</v>
      </c>
      <c r="O272" s="16"/>
      <c r="P272" s="15">
        <f t="shared" si="814"/>
        <v>0</v>
      </c>
      <c r="Q272" s="16"/>
      <c r="R272" s="15">
        <f t="shared" si="815"/>
        <v>0</v>
      </c>
      <c r="S272" s="16"/>
      <c r="T272" s="15">
        <f t="shared" si="816"/>
        <v>0</v>
      </c>
      <c r="U272" s="26"/>
      <c r="V272" s="15">
        <f t="shared" si="817"/>
        <v>0</v>
      </c>
      <c r="W272" s="16"/>
      <c r="X272" s="46">
        <v>3780.4</v>
      </c>
      <c r="Y272" s="15">
        <f t="shared" si="837"/>
        <v>3780.4</v>
      </c>
      <c r="Z272" s="16"/>
      <c r="AA272" s="15">
        <f t="shared" si="818"/>
        <v>3780.4</v>
      </c>
      <c r="AB272" s="16"/>
      <c r="AC272" s="15">
        <f t="shared" si="819"/>
        <v>3780.4</v>
      </c>
      <c r="AD272" s="16"/>
      <c r="AE272" s="15">
        <f t="shared" si="820"/>
        <v>3780.4</v>
      </c>
      <c r="AF272" s="16"/>
      <c r="AG272" s="15">
        <f t="shared" si="821"/>
        <v>3780.4</v>
      </c>
      <c r="AH272" s="16">
        <v>-3780.4</v>
      </c>
      <c r="AI272" s="15">
        <f t="shared" si="822"/>
        <v>0</v>
      </c>
      <c r="AJ272" s="16"/>
      <c r="AK272" s="15">
        <f t="shared" si="823"/>
        <v>0</v>
      </c>
      <c r="AL272" s="16"/>
      <c r="AM272" s="15">
        <f t="shared" si="824"/>
        <v>0</v>
      </c>
      <c r="AN272" s="16"/>
      <c r="AO272" s="15">
        <f t="shared" si="825"/>
        <v>0</v>
      </c>
      <c r="AP272" s="26"/>
      <c r="AQ272" s="15">
        <f t="shared" si="826"/>
        <v>0</v>
      </c>
      <c r="AR272" s="16"/>
      <c r="AS272" s="16"/>
      <c r="AT272" s="16">
        <f t="shared" si="838"/>
        <v>0</v>
      </c>
      <c r="AU272" s="16"/>
      <c r="AV272" s="16">
        <f t="shared" si="827"/>
        <v>0</v>
      </c>
      <c r="AW272" s="16"/>
      <c r="AX272" s="16">
        <f t="shared" si="828"/>
        <v>0</v>
      </c>
      <c r="AY272" s="16"/>
      <c r="AZ272" s="16">
        <f t="shared" si="829"/>
        <v>0</v>
      </c>
      <c r="BA272" s="16"/>
      <c r="BB272" s="16">
        <f t="shared" si="830"/>
        <v>0</v>
      </c>
      <c r="BC272" s="16"/>
      <c r="BD272" s="16">
        <f t="shared" si="831"/>
        <v>0</v>
      </c>
      <c r="BE272" s="16"/>
      <c r="BF272" s="16">
        <f t="shared" si="832"/>
        <v>0</v>
      </c>
      <c r="BG272" s="26"/>
      <c r="BH272" s="16">
        <f t="shared" si="833"/>
        <v>0</v>
      </c>
      <c r="BI272" s="26"/>
      <c r="BJ272" s="16">
        <f t="shared" si="834"/>
        <v>0</v>
      </c>
      <c r="BK272" s="9" t="s">
        <v>264</v>
      </c>
      <c r="BL272" s="13">
        <v>0</v>
      </c>
    </row>
    <row r="273" spans="1:64" ht="56.25" hidden="1" x14ac:dyDescent="0.3">
      <c r="A273" s="62" t="s">
        <v>331</v>
      </c>
      <c r="B273" s="67" t="s">
        <v>266</v>
      </c>
      <c r="C273" s="6" t="s">
        <v>126</v>
      </c>
      <c r="D273" s="16"/>
      <c r="E273" s="46"/>
      <c r="F273" s="15">
        <f t="shared" si="836"/>
        <v>0</v>
      </c>
      <c r="G273" s="16"/>
      <c r="H273" s="15">
        <f t="shared" si="810"/>
        <v>0</v>
      </c>
      <c r="I273" s="16"/>
      <c r="J273" s="15">
        <f t="shared" si="811"/>
        <v>0</v>
      </c>
      <c r="K273" s="16"/>
      <c r="L273" s="15">
        <f t="shared" si="812"/>
        <v>0</v>
      </c>
      <c r="M273" s="16"/>
      <c r="N273" s="15">
        <f t="shared" si="813"/>
        <v>0</v>
      </c>
      <c r="O273" s="16"/>
      <c r="P273" s="15">
        <f t="shared" si="814"/>
        <v>0</v>
      </c>
      <c r="Q273" s="16"/>
      <c r="R273" s="15">
        <f t="shared" si="815"/>
        <v>0</v>
      </c>
      <c r="S273" s="16"/>
      <c r="T273" s="15">
        <f t="shared" si="816"/>
        <v>0</v>
      </c>
      <c r="U273" s="26"/>
      <c r="V273" s="15">
        <f t="shared" si="817"/>
        <v>0</v>
      </c>
      <c r="W273" s="16"/>
      <c r="X273" s="46">
        <v>472.2</v>
      </c>
      <c r="Y273" s="15">
        <f t="shared" si="837"/>
        <v>472.2</v>
      </c>
      <c r="Z273" s="16"/>
      <c r="AA273" s="15">
        <f t="shared" si="818"/>
        <v>472.2</v>
      </c>
      <c r="AB273" s="16"/>
      <c r="AC273" s="15">
        <f t="shared" si="819"/>
        <v>472.2</v>
      </c>
      <c r="AD273" s="16"/>
      <c r="AE273" s="15">
        <f t="shared" si="820"/>
        <v>472.2</v>
      </c>
      <c r="AF273" s="16"/>
      <c r="AG273" s="15">
        <f t="shared" si="821"/>
        <v>472.2</v>
      </c>
      <c r="AH273" s="16">
        <v>-472.2</v>
      </c>
      <c r="AI273" s="15">
        <f t="shared" si="822"/>
        <v>0</v>
      </c>
      <c r="AJ273" s="16"/>
      <c r="AK273" s="15">
        <f t="shared" si="823"/>
        <v>0</v>
      </c>
      <c r="AL273" s="16"/>
      <c r="AM273" s="15">
        <f t="shared" si="824"/>
        <v>0</v>
      </c>
      <c r="AN273" s="16"/>
      <c r="AO273" s="15">
        <f t="shared" si="825"/>
        <v>0</v>
      </c>
      <c r="AP273" s="26"/>
      <c r="AQ273" s="15">
        <f t="shared" si="826"/>
        <v>0</v>
      </c>
      <c r="AR273" s="16"/>
      <c r="AS273" s="16">
        <v>4264.7</v>
      </c>
      <c r="AT273" s="16">
        <f t="shared" si="838"/>
        <v>4264.7</v>
      </c>
      <c r="AU273" s="16"/>
      <c r="AV273" s="16">
        <f t="shared" si="827"/>
        <v>4264.7</v>
      </c>
      <c r="AW273" s="16"/>
      <c r="AX273" s="16">
        <f t="shared" si="828"/>
        <v>4264.7</v>
      </c>
      <c r="AY273" s="16"/>
      <c r="AZ273" s="16">
        <f t="shared" si="829"/>
        <v>4264.7</v>
      </c>
      <c r="BA273" s="16">
        <v>-4264.7</v>
      </c>
      <c r="BB273" s="16">
        <f t="shared" si="830"/>
        <v>0</v>
      </c>
      <c r="BC273" s="16"/>
      <c r="BD273" s="16">
        <f t="shared" si="831"/>
        <v>0</v>
      </c>
      <c r="BE273" s="16"/>
      <c r="BF273" s="16">
        <f t="shared" si="832"/>
        <v>0</v>
      </c>
      <c r="BG273" s="26"/>
      <c r="BH273" s="16">
        <f t="shared" si="833"/>
        <v>0</v>
      </c>
      <c r="BI273" s="26"/>
      <c r="BJ273" s="16">
        <f t="shared" si="834"/>
        <v>0</v>
      </c>
      <c r="BK273" s="9" t="s">
        <v>267</v>
      </c>
      <c r="BL273" s="13">
        <v>0</v>
      </c>
    </row>
    <row r="274" spans="1:64" ht="56.25" x14ac:dyDescent="0.3">
      <c r="A274" s="62" t="s">
        <v>337</v>
      </c>
      <c r="B274" s="79" t="s">
        <v>269</v>
      </c>
      <c r="C274" s="6" t="s">
        <v>126</v>
      </c>
      <c r="D274" s="16"/>
      <c r="E274" s="46">
        <v>3660.7</v>
      </c>
      <c r="F274" s="15">
        <f t="shared" si="836"/>
        <v>3660.7</v>
      </c>
      <c r="G274" s="16">
        <v>305.8</v>
      </c>
      <c r="H274" s="15">
        <f t="shared" si="810"/>
        <v>3966.5</v>
      </c>
      <c r="I274" s="16"/>
      <c r="J274" s="15">
        <f t="shared" si="811"/>
        <v>3966.5</v>
      </c>
      <c r="K274" s="16"/>
      <c r="L274" s="15">
        <f t="shared" si="812"/>
        <v>3966.5</v>
      </c>
      <c r="M274" s="16">
        <v>3543.6320000000001</v>
      </c>
      <c r="N274" s="15">
        <f t="shared" si="813"/>
        <v>7510.1319999999996</v>
      </c>
      <c r="O274" s="16"/>
      <c r="P274" s="15">
        <f t="shared" si="814"/>
        <v>7510.1319999999996</v>
      </c>
      <c r="Q274" s="16"/>
      <c r="R274" s="15">
        <f t="shared" si="815"/>
        <v>7510.1319999999996</v>
      </c>
      <c r="S274" s="16"/>
      <c r="T274" s="15">
        <f t="shared" si="816"/>
        <v>7510.1319999999996</v>
      </c>
      <c r="U274" s="26"/>
      <c r="V274" s="15">
        <f t="shared" si="817"/>
        <v>7510.1319999999996</v>
      </c>
      <c r="W274" s="16"/>
      <c r="X274" s="46"/>
      <c r="Y274" s="15">
        <f t="shared" si="837"/>
        <v>0</v>
      </c>
      <c r="Z274" s="16"/>
      <c r="AA274" s="15">
        <f t="shared" si="818"/>
        <v>0</v>
      </c>
      <c r="AB274" s="16"/>
      <c r="AC274" s="15">
        <f t="shared" si="819"/>
        <v>0</v>
      </c>
      <c r="AD274" s="16"/>
      <c r="AE274" s="15">
        <f t="shared" si="820"/>
        <v>0</v>
      </c>
      <c r="AF274" s="16"/>
      <c r="AG274" s="15">
        <f t="shared" si="821"/>
        <v>0</v>
      </c>
      <c r="AH274" s="16"/>
      <c r="AI274" s="15">
        <f t="shared" si="822"/>
        <v>0</v>
      </c>
      <c r="AJ274" s="16"/>
      <c r="AK274" s="15">
        <f t="shared" si="823"/>
        <v>0</v>
      </c>
      <c r="AL274" s="16"/>
      <c r="AM274" s="15">
        <f t="shared" si="824"/>
        <v>0</v>
      </c>
      <c r="AN274" s="16"/>
      <c r="AO274" s="15">
        <f t="shared" si="825"/>
        <v>0</v>
      </c>
      <c r="AP274" s="26"/>
      <c r="AQ274" s="15">
        <f t="shared" si="826"/>
        <v>0</v>
      </c>
      <c r="AR274" s="16"/>
      <c r="AS274" s="16"/>
      <c r="AT274" s="16">
        <f t="shared" si="838"/>
        <v>0</v>
      </c>
      <c r="AU274" s="16"/>
      <c r="AV274" s="16">
        <f t="shared" si="827"/>
        <v>0</v>
      </c>
      <c r="AW274" s="16"/>
      <c r="AX274" s="16">
        <f t="shared" si="828"/>
        <v>0</v>
      </c>
      <c r="AY274" s="16"/>
      <c r="AZ274" s="16">
        <f t="shared" si="829"/>
        <v>0</v>
      </c>
      <c r="BA274" s="16"/>
      <c r="BB274" s="16">
        <f t="shared" si="830"/>
        <v>0</v>
      </c>
      <c r="BC274" s="16"/>
      <c r="BD274" s="16">
        <f t="shared" si="831"/>
        <v>0</v>
      </c>
      <c r="BE274" s="16"/>
      <c r="BF274" s="16">
        <f t="shared" si="832"/>
        <v>0</v>
      </c>
      <c r="BG274" s="16"/>
      <c r="BH274" s="16">
        <f t="shared" si="833"/>
        <v>0</v>
      </c>
      <c r="BI274" s="26"/>
      <c r="BJ274" s="16">
        <f t="shared" si="834"/>
        <v>0</v>
      </c>
      <c r="BK274" s="9" t="s">
        <v>270</v>
      </c>
      <c r="BL274" s="13"/>
    </row>
    <row r="275" spans="1:64" ht="56.25" x14ac:dyDescent="0.3">
      <c r="A275" s="62" t="s">
        <v>338</v>
      </c>
      <c r="B275" s="79" t="s">
        <v>272</v>
      </c>
      <c r="C275" s="6" t="s">
        <v>126</v>
      </c>
      <c r="D275" s="16"/>
      <c r="E275" s="46">
        <v>455.3</v>
      </c>
      <c r="F275" s="15">
        <f t="shared" si="836"/>
        <v>455.3</v>
      </c>
      <c r="G275" s="16"/>
      <c r="H275" s="15">
        <f t="shared" si="810"/>
        <v>455.3</v>
      </c>
      <c r="I275" s="16"/>
      <c r="J275" s="15">
        <f t="shared" si="811"/>
        <v>455.3</v>
      </c>
      <c r="K275" s="16"/>
      <c r="L275" s="15">
        <f t="shared" si="812"/>
        <v>455.3</v>
      </c>
      <c r="M275" s="16">
        <v>-455.3</v>
      </c>
      <c r="N275" s="15">
        <f t="shared" si="813"/>
        <v>0</v>
      </c>
      <c r="O275" s="16"/>
      <c r="P275" s="15">
        <f t="shared" si="814"/>
        <v>0</v>
      </c>
      <c r="Q275" s="16"/>
      <c r="R275" s="15">
        <f t="shared" si="815"/>
        <v>0</v>
      </c>
      <c r="S275" s="16"/>
      <c r="T275" s="15">
        <f t="shared" si="816"/>
        <v>0</v>
      </c>
      <c r="U275" s="26"/>
      <c r="V275" s="15">
        <f t="shared" si="817"/>
        <v>0</v>
      </c>
      <c r="W275" s="16"/>
      <c r="X275" s="46">
        <v>3780.4</v>
      </c>
      <c r="Y275" s="15">
        <f t="shared" si="837"/>
        <v>3780.4</v>
      </c>
      <c r="Z275" s="16"/>
      <c r="AA275" s="15">
        <f t="shared" si="818"/>
        <v>3780.4</v>
      </c>
      <c r="AB275" s="16"/>
      <c r="AC275" s="15">
        <f t="shared" si="819"/>
        <v>3780.4</v>
      </c>
      <c r="AD275" s="16"/>
      <c r="AE275" s="15">
        <f t="shared" si="820"/>
        <v>3780.4</v>
      </c>
      <c r="AF275" s="16"/>
      <c r="AG275" s="15">
        <f t="shared" si="821"/>
        <v>3780.4</v>
      </c>
      <c r="AH275" s="16">
        <v>-3308.2</v>
      </c>
      <c r="AI275" s="15">
        <f t="shared" si="822"/>
        <v>472.20000000000027</v>
      </c>
      <c r="AJ275" s="16"/>
      <c r="AK275" s="15">
        <f t="shared" si="823"/>
        <v>472.20000000000027</v>
      </c>
      <c r="AL275" s="16"/>
      <c r="AM275" s="15">
        <f t="shared" si="824"/>
        <v>472.20000000000027</v>
      </c>
      <c r="AN275" s="16"/>
      <c r="AO275" s="15">
        <f t="shared" si="825"/>
        <v>472.20000000000027</v>
      </c>
      <c r="AP275" s="26"/>
      <c r="AQ275" s="15">
        <f t="shared" si="826"/>
        <v>472.20000000000027</v>
      </c>
      <c r="AR275" s="16"/>
      <c r="AS275" s="16"/>
      <c r="AT275" s="16">
        <f t="shared" si="838"/>
        <v>0</v>
      </c>
      <c r="AU275" s="16"/>
      <c r="AV275" s="16">
        <f t="shared" si="827"/>
        <v>0</v>
      </c>
      <c r="AW275" s="16"/>
      <c r="AX275" s="16">
        <f t="shared" si="828"/>
        <v>0</v>
      </c>
      <c r="AY275" s="16"/>
      <c r="AZ275" s="16">
        <f t="shared" si="829"/>
        <v>0</v>
      </c>
      <c r="BA275" s="16"/>
      <c r="BB275" s="16">
        <f t="shared" si="830"/>
        <v>0</v>
      </c>
      <c r="BC275" s="16"/>
      <c r="BD275" s="16">
        <f t="shared" si="831"/>
        <v>0</v>
      </c>
      <c r="BE275" s="16"/>
      <c r="BF275" s="16">
        <f t="shared" si="832"/>
        <v>0</v>
      </c>
      <c r="BG275" s="16"/>
      <c r="BH275" s="16">
        <f t="shared" si="833"/>
        <v>0</v>
      </c>
      <c r="BI275" s="26"/>
      <c r="BJ275" s="16">
        <f t="shared" si="834"/>
        <v>0</v>
      </c>
      <c r="BK275" s="9" t="s">
        <v>273</v>
      </c>
      <c r="BL275" s="13"/>
    </row>
    <row r="276" spans="1:64" ht="56.25" x14ac:dyDescent="0.3">
      <c r="A276" s="62" t="s">
        <v>339</v>
      </c>
      <c r="B276" s="79" t="s">
        <v>275</v>
      </c>
      <c r="C276" s="6" t="s">
        <v>126</v>
      </c>
      <c r="D276" s="16"/>
      <c r="E276" s="46"/>
      <c r="F276" s="15">
        <f t="shared" si="836"/>
        <v>0</v>
      </c>
      <c r="G276" s="16"/>
      <c r="H276" s="15">
        <f t="shared" si="810"/>
        <v>0</v>
      </c>
      <c r="I276" s="16"/>
      <c r="J276" s="15">
        <f t="shared" si="811"/>
        <v>0</v>
      </c>
      <c r="K276" s="16"/>
      <c r="L276" s="15">
        <f t="shared" si="812"/>
        <v>0</v>
      </c>
      <c r="M276" s="16"/>
      <c r="N276" s="15">
        <f t="shared" si="813"/>
        <v>0</v>
      </c>
      <c r="O276" s="16"/>
      <c r="P276" s="15">
        <f t="shared" si="814"/>
        <v>0</v>
      </c>
      <c r="Q276" s="16"/>
      <c r="R276" s="15">
        <f t="shared" si="815"/>
        <v>0</v>
      </c>
      <c r="S276" s="16"/>
      <c r="T276" s="15">
        <f t="shared" si="816"/>
        <v>0</v>
      </c>
      <c r="U276" s="26"/>
      <c r="V276" s="15">
        <f t="shared" si="817"/>
        <v>0</v>
      </c>
      <c r="W276" s="16"/>
      <c r="X276" s="46">
        <v>472.1</v>
      </c>
      <c r="Y276" s="15">
        <f t="shared" si="837"/>
        <v>472.1</v>
      </c>
      <c r="Z276" s="16"/>
      <c r="AA276" s="15">
        <f t="shared" si="818"/>
        <v>472.1</v>
      </c>
      <c r="AB276" s="16"/>
      <c r="AC276" s="15">
        <f t="shared" si="819"/>
        <v>472.1</v>
      </c>
      <c r="AD276" s="16"/>
      <c r="AE276" s="15">
        <f t="shared" si="820"/>
        <v>472.1</v>
      </c>
      <c r="AF276" s="16"/>
      <c r="AG276" s="15">
        <f t="shared" si="821"/>
        <v>472.1</v>
      </c>
      <c r="AH276" s="16"/>
      <c r="AI276" s="15">
        <f t="shared" si="822"/>
        <v>472.1</v>
      </c>
      <c r="AJ276" s="16"/>
      <c r="AK276" s="15">
        <f t="shared" si="823"/>
        <v>472.1</v>
      </c>
      <c r="AL276" s="16"/>
      <c r="AM276" s="15">
        <f t="shared" si="824"/>
        <v>472.1</v>
      </c>
      <c r="AN276" s="16"/>
      <c r="AO276" s="15">
        <f t="shared" si="825"/>
        <v>472.1</v>
      </c>
      <c r="AP276" s="26"/>
      <c r="AQ276" s="15">
        <f t="shared" si="826"/>
        <v>472.1</v>
      </c>
      <c r="AR276" s="16"/>
      <c r="AS276" s="16">
        <v>4264.7</v>
      </c>
      <c r="AT276" s="16">
        <f t="shared" si="838"/>
        <v>4264.7</v>
      </c>
      <c r="AU276" s="16"/>
      <c r="AV276" s="16">
        <f t="shared" si="827"/>
        <v>4264.7</v>
      </c>
      <c r="AW276" s="16"/>
      <c r="AX276" s="16">
        <f t="shared" si="828"/>
        <v>4264.7</v>
      </c>
      <c r="AY276" s="16"/>
      <c r="AZ276" s="16">
        <f t="shared" si="829"/>
        <v>4264.7</v>
      </c>
      <c r="BA276" s="16">
        <v>-4264.7</v>
      </c>
      <c r="BB276" s="16">
        <f t="shared" si="830"/>
        <v>0</v>
      </c>
      <c r="BC276" s="16"/>
      <c r="BD276" s="16">
        <f t="shared" si="831"/>
        <v>0</v>
      </c>
      <c r="BE276" s="16"/>
      <c r="BF276" s="16">
        <f t="shared" si="832"/>
        <v>0</v>
      </c>
      <c r="BG276" s="16"/>
      <c r="BH276" s="16">
        <f t="shared" si="833"/>
        <v>0</v>
      </c>
      <c r="BI276" s="26"/>
      <c r="BJ276" s="16">
        <f t="shared" si="834"/>
        <v>0</v>
      </c>
      <c r="BK276" s="9" t="s">
        <v>276</v>
      </c>
      <c r="BL276" s="13"/>
    </row>
    <row r="277" spans="1:64" ht="56.25" hidden="1" x14ac:dyDescent="0.3">
      <c r="A277" s="62" t="s">
        <v>335</v>
      </c>
      <c r="B277" s="67" t="s">
        <v>278</v>
      </c>
      <c r="C277" s="6" t="s">
        <v>126</v>
      </c>
      <c r="D277" s="16"/>
      <c r="E277" s="46"/>
      <c r="F277" s="15">
        <f t="shared" si="836"/>
        <v>0</v>
      </c>
      <c r="G277" s="16"/>
      <c r="H277" s="15">
        <f t="shared" si="810"/>
        <v>0</v>
      </c>
      <c r="I277" s="16"/>
      <c r="J277" s="15">
        <f t="shared" si="811"/>
        <v>0</v>
      </c>
      <c r="K277" s="16"/>
      <c r="L277" s="15">
        <f t="shared" si="812"/>
        <v>0</v>
      </c>
      <c r="M277" s="16"/>
      <c r="N277" s="15">
        <f t="shared" si="813"/>
        <v>0</v>
      </c>
      <c r="O277" s="16"/>
      <c r="P277" s="15">
        <f t="shared" si="814"/>
        <v>0</v>
      </c>
      <c r="Q277" s="16"/>
      <c r="R277" s="15">
        <f t="shared" si="815"/>
        <v>0</v>
      </c>
      <c r="S277" s="16"/>
      <c r="T277" s="15">
        <f t="shared" si="816"/>
        <v>0</v>
      </c>
      <c r="U277" s="26"/>
      <c r="V277" s="15">
        <f t="shared" si="817"/>
        <v>0</v>
      </c>
      <c r="W277" s="16"/>
      <c r="X277" s="46"/>
      <c r="Y277" s="15">
        <f t="shared" si="837"/>
        <v>0</v>
      </c>
      <c r="Z277" s="16"/>
      <c r="AA277" s="15">
        <f t="shared" si="818"/>
        <v>0</v>
      </c>
      <c r="AB277" s="16"/>
      <c r="AC277" s="15">
        <f t="shared" si="819"/>
        <v>0</v>
      </c>
      <c r="AD277" s="16"/>
      <c r="AE277" s="15">
        <f t="shared" si="820"/>
        <v>0</v>
      </c>
      <c r="AF277" s="16"/>
      <c r="AG277" s="15">
        <f t="shared" si="821"/>
        <v>0</v>
      </c>
      <c r="AH277" s="16"/>
      <c r="AI277" s="15">
        <f t="shared" si="822"/>
        <v>0</v>
      </c>
      <c r="AJ277" s="16"/>
      <c r="AK277" s="15">
        <f t="shared" si="823"/>
        <v>0</v>
      </c>
      <c r="AL277" s="16"/>
      <c r="AM277" s="15">
        <f t="shared" si="824"/>
        <v>0</v>
      </c>
      <c r="AN277" s="16"/>
      <c r="AO277" s="15">
        <f t="shared" si="825"/>
        <v>0</v>
      </c>
      <c r="AP277" s="26"/>
      <c r="AQ277" s="15">
        <f t="shared" si="826"/>
        <v>0</v>
      </c>
      <c r="AR277" s="16"/>
      <c r="AS277" s="16">
        <v>490.2</v>
      </c>
      <c r="AT277" s="16">
        <f t="shared" si="838"/>
        <v>490.2</v>
      </c>
      <c r="AU277" s="16"/>
      <c r="AV277" s="16">
        <f t="shared" si="827"/>
        <v>490.2</v>
      </c>
      <c r="AW277" s="16"/>
      <c r="AX277" s="16">
        <f t="shared" si="828"/>
        <v>490.2</v>
      </c>
      <c r="AY277" s="16"/>
      <c r="AZ277" s="16">
        <f t="shared" si="829"/>
        <v>490.2</v>
      </c>
      <c r="BA277" s="16">
        <v>-490.2</v>
      </c>
      <c r="BB277" s="16">
        <f t="shared" si="830"/>
        <v>0</v>
      </c>
      <c r="BC277" s="16"/>
      <c r="BD277" s="16">
        <f t="shared" si="831"/>
        <v>0</v>
      </c>
      <c r="BE277" s="16"/>
      <c r="BF277" s="16">
        <f t="shared" si="832"/>
        <v>0</v>
      </c>
      <c r="BG277" s="26"/>
      <c r="BH277" s="16">
        <f t="shared" si="833"/>
        <v>0</v>
      </c>
      <c r="BI277" s="26"/>
      <c r="BJ277" s="16">
        <f t="shared" si="834"/>
        <v>0</v>
      </c>
      <c r="BK277" s="9" t="s">
        <v>279</v>
      </c>
      <c r="BL277" s="13">
        <v>0</v>
      </c>
    </row>
    <row r="278" spans="1:64" ht="56.25" hidden="1" x14ac:dyDescent="0.3">
      <c r="A278" s="62" t="s">
        <v>336</v>
      </c>
      <c r="B278" s="67" t="s">
        <v>281</v>
      </c>
      <c r="C278" s="6" t="s">
        <v>126</v>
      </c>
      <c r="D278" s="16"/>
      <c r="E278" s="46"/>
      <c r="F278" s="15">
        <f t="shared" si="836"/>
        <v>0</v>
      </c>
      <c r="G278" s="16"/>
      <c r="H278" s="15">
        <f t="shared" si="810"/>
        <v>0</v>
      </c>
      <c r="I278" s="16"/>
      <c r="J278" s="15">
        <f t="shared" si="811"/>
        <v>0</v>
      </c>
      <c r="K278" s="16"/>
      <c r="L278" s="15">
        <f t="shared" si="812"/>
        <v>0</v>
      </c>
      <c r="M278" s="16"/>
      <c r="N278" s="15">
        <f t="shared" si="813"/>
        <v>0</v>
      </c>
      <c r="O278" s="16"/>
      <c r="P278" s="15">
        <f t="shared" si="814"/>
        <v>0</v>
      </c>
      <c r="Q278" s="16"/>
      <c r="R278" s="15">
        <f t="shared" si="815"/>
        <v>0</v>
      </c>
      <c r="S278" s="16"/>
      <c r="T278" s="15">
        <f t="shared" si="816"/>
        <v>0</v>
      </c>
      <c r="U278" s="26"/>
      <c r="V278" s="15">
        <f t="shared" si="817"/>
        <v>0</v>
      </c>
      <c r="W278" s="16"/>
      <c r="X278" s="46"/>
      <c r="Y278" s="15">
        <f t="shared" si="837"/>
        <v>0</v>
      </c>
      <c r="Z278" s="16"/>
      <c r="AA278" s="15">
        <f t="shared" si="818"/>
        <v>0</v>
      </c>
      <c r="AB278" s="16"/>
      <c r="AC278" s="15">
        <f t="shared" si="819"/>
        <v>0</v>
      </c>
      <c r="AD278" s="16"/>
      <c r="AE278" s="15">
        <f t="shared" si="820"/>
        <v>0</v>
      </c>
      <c r="AF278" s="16"/>
      <c r="AG278" s="15">
        <f t="shared" si="821"/>
        <v>0</v>
      </c>
      <c r="AH278" s="16"/>
      <c r="AI278" s="15">
        <f t="shared" si="822"/>
        <v>0</v>
      </c>
      <c r="AJ278" s="16"/>
      <c r="AK278" s="15">
        <f t="shared" si="823"/>
        <v>0</v>
      </c>
      <c r="AL278" s="16"/>
      <c r="AM278" s="15">
        <f t="shared" si="824"/>
        <v>0</v>
      </c>
      <c r="AN278" s="16"/>
      <c r="AO278" s="15">
        <f t="shared" si="825"/>
        <v>0</v>
      </c>
      <c r="AP278" s="26"/>
      <c r="AQ278" s="15">
        <f t="shared" si="826"/>
        <v>0</v>
      </c>
      <c r="AR278" s="16"/>
      <c r="AS278" s="16">
        <v>490.2</v>
      </c>
      <c r="AT278" s="16">
        <f t="shared" si="838"/>
        <v>490.2</v>
      </c>
      <c r="AU278" s="16"/>
      <c r="AV278" s="16">
        <f t="shared" si="827"/>
        <v>490.2</v>
      </c>
      <c r="AW278" s="16"/>
      <c r="AX278" s="16">
        <f t="shared" si="828"/>
        <v>490.2</v>
      </c>
      <c r="AY278" s="16"/>
      <c r="AZ278" s="16">
        <f t="shared" si="829"/>
        <v>490.2</v>
      </c>
      <c r="BA278" s="16">
        <v>-490.2</v>
      </c>
      <c r="BB278" s="16">
        <f t="shared" si="830"/>
        <v>0</v>
      </c>
      <c r="BC278" s="16"/>
      <c r="BD278" s="16">
        <f t="shared" si="831"/>
        <v>0</v>
      </c>
      <c r="BE278" s="16"/>
      <c r="BF278" s="16">
        <f t="shared" si="832"/>
        <v>0</v>
      </c>
      <c r="BG278" s="26"/>
      <c r="BH278" s="16">
        <f t="shared" si="833"/>
        <v>0</v>
      </c>
      <c r="BI278" s="26"/>
      <c r="BJ278" s="16">
        <f t="shared" si="834"/>
        <v>0</v>
      </c>
      <c r="BK278" s="9" t="s">
        <v>282</v>
      </c>
      <c r="BL278" s="13">
        <v>0</v>
      </c>
    </row>
    <row r="279" spans="1:64" ht="56.25" x14ac:dyDescent="0.3">
      <c r="A279" s="62" t="s">
        <v>340</v>
      </c>
      <c r="B279" s="79" t="s">
        <v>284</v>
      </c>
      <c r="C279" s="6" t="s">
        <v>126</v>
      </c>
      <c r="D279" s="16"/>
      <c r="E279" s="46"/>
      <c r="F279" s="15">
        <f t="shared" si="836"/>
        <v>0</v>
      </c>
      <c r="G279" s="16"/>
      <c r="H279" s="15">
        <f t="shared" si="810"/>
        <v>0</v>
      </c>
      <c r="I279" s="16"/>
      <c r="J279" s="15">
        <f t="shared" si="811"/>
        <v>0</v>
      </c>
      <c r="K279" s="16"/>
      <c r="L279" s="15">
        <f t="shared" si="812"/>
        <v>0</v>
      </c>
      <c r="M279" s="16"/>
      <c r="N279" s="15">
        <f t="shared" si="813"/>
        <v>0</v>
      </c>
      <c r="O279" s="16"/>
      <c r="P279" s="15">
        <f t="shared" si="814"/>
        <v>0</v>
      </c>
      <c r="Q279" s="16"/>
      <c r="R279" s="15">
        <f t="shared" si="815"/>
        <v>0</v>
      </c>
      <c r="S279" s="16"/>
      <c r="T279" s="15">
        <f t="shared" si="816"/>
        <v>0</v>
      </c>
      <c r="U279" s="26"/>
      <c r="V279" s="15">
        <f t="shared" si="817"/>
        <v>0</v>
      </c>
      <c r="W279" s="16"/>
      <c r="X279" s="46"/>
      <c r="Y279" s="15">
        <f t="shared" si="837"/>
        <v>0</v>
      </c>
      <c r="Z279" s="16"/>
      <c r="AA279" s="15">
        <f t="shared" si="818"/>
        <v>0</v>
      </c>
      <c r="AB279" s="16"/>
      <c r="AC279" s="15">
        <f t="shared" si="819"/>
        <v>0</v>
      </c>
      <c r="AD279" s="16"/>
      <c r="AE279" s="15">
        <f t="shared" si="820"/>
        <v>0</v>
      </c>
      <c r="AF279" s="16"/>
      <c r="AG279" s="15">
        <f t="shared" si="821"/>
        <v>0</v>
      </c>
      <c r="AH279" s="16"/>
      <c r="AI279" s="15">
        <f t="shared" si="822"/>
        <v>0</v>
      </c>
      <c r="AJ279" s="16"/>
      <c r="AK279" s="15">
        <f t="shared" si="823"/>
        <v>0</v>
      </c>
      <c r="AL279" s="16"/>
      <c r="AM279" s="15">
        <f t="shared" si="824"/>
        <v>0</v>
      </c>
      <c r="AN279" s="16"/>
      <c r="AO279" s="15">
        <f t="shared" si="825"/>
        <v>0</v>
      </c>
      <c r="AP279" s="26"/>
      <c r="AQ279" s="15">
        <f t="shared" si="826"/>
        <v>0</v>
      </c>
      <c r="AR279" s="16"/>
      <c r="AS279" s="16">
        <v>490.2</v>
      </c>
      <c r="AT279" s="16">
        <f t="shared" si="838"/>
        <v>490.2</v>
      </c>
      <c r="AU279" s="16"/>
      <c r="AV279" s="16">
        <f t="shared" si="827"/>
        <v>490.2</v>
      </c>
      <c r="AW279" s="16"/>
      <c r="AX279" s="16">
        <f t="shared" si="828"/>
        <v>490.2</v>
      </c>
      <c r="AY279" s="16"/>
      <c r="AZ279" s="16">
        <f t="shared" si="829"/>
        <v>490.2</v>
      </c>
      <c r="BA279" s="16"/>
      <c r="BB279" s="16">
        <f t="shared" si="830"/>
        <v>490.2</v>
      </c>
      <c r="BC279" s="16"/>
      <c r="BD279" s="16">
        <f t="shared" si="831"/>
        <v>490.2</v>
      </c>
      <c r="BE279" s="16"/>
      <c r="BF279" s="16">
        <f t="shared" si="832"/>
        <v>490.2</v>
      </c>
      <c r="BG279" s="16"/>
      <c r="BH279" s="16">
        <f t="shared" si="833"/>
        <v>490.2</v>
      </c>
      <c r="BI279" s="26"/>
      <c r="BJ279" s="16">
        <f t="shared" si="834"/>
        <v>490.2</v>
      </c>
      <c r="BK279" s="9" t="s">
        <v>285</v>
      </c>
      <c r="BL279" s="13"/>
    </row>
    <row r="280" spans="1:64" ht="56.25" x14ac:dyDescent="0.3">
      <c r="A280" s="62" t="s">
        <v>357</v>
      </c>
      <c r="B280" s="79" t="s">
        <v>294</v>
      </c>
      <c r="C280" s="6" t="s">
        <v>126</v>
      </c>
      <c r="D280" s="16"/>
      <c r="E280" s="46"/>
      <c r="F280" s="15"/>
      <c r="G280" s="16">
        <v>4711.7730000000001</v>
      </c>
      <c r="H280" s="15">
        <f t="shared" si="810"/>
        <v>4711.7730000000001</v>
      </c>
      <c r="I280" s="16"/>
      <c r="J280" s="15">
        <f t="shared" si="811"/>
        <v>4711.7730000000001</v>
      </c>
      <c r="K280" s="16"/>
      <c r="L280" s="15">
        <f t="shared" si="812"/>
        <v>4711.7730000000001</v>
      </c>
      <c r="M280" s="16"/>
      <c r="N280" s="15">
        <f t="shared" si="813"/>
        <v>4711.7730000000001</v>
      </c>
      <c r="O280" s="16"/>
      <c r="P280" s="15">
        <f t="shared" si="814"/>
        <v>4711.7730000000001</v>
      </c>
      <c r="Q280" s="16"/>
      <c r="R280" s="15">
        <f t="shared" si="815"/>
        <v>4711.7730000000001</v>
      </c>
      <c r="S280" s="16"/>
      <c r="T280" s="15">
        <f t="shared" si="816"/>
        <v>4711.7730000000001</v>
      </c>
      <c r="U280" s="26"/>
      <c r="V280" s="15">
        <f t="shared" si="817"/>
        <v>4711.7730000000001</v>
      </c>
      <c r="W280" s="16"/>
      <c r="X280" s="46"/>
      <c r="Y280" s="15"/>
      <c r="Z280" s="16"/>
      <c r="AA280" s="15">
        <f t="shared" si="818"/>
        <v>0</v>
      </c>
      <c r="AB280" s="16"/>
      <c r="AC280" s="15">
        <f t="shared" si="819"/>
        <v>0</v>
      </c>
      <c r="AD280" s="16"/>
      <c r="AE280" s="15">
        <f t="shared" si="820"/>
        <v>0</v>
      </c>
      <c r="AF280" s="16"/>
      <c r="AG280" s="15">
        <f t="shared" si="821"/>
        <v>0</v>
      </c>
      <c r="AH280" s="16"/>
      <c r="AI280" s="15">
        <f t="shared" si="822"/>
        <v>0</v>
      </c>
      <c r="AJ280" s="16"/>
      <c r="AK280" s="15">
        <f t="shared" si="823"/>
        <v>0</v>
      </c>
      <c r="AL280" s="16"/>
      <c r="AM280" s="15">
        <f t="shared" si="824"/>
        <v>0</v>
      </c>
      <c r="AN280" s="16"/>
      <c r="AO280" s="15">
        <f t="shared" si="825"/>
        <v>0</v>
      </c>
      <c r="AP280" s="26"/>
      <c r="AQ280" s="15">
        <f t="shared" si="826"/>
        <v>0</v>
      </c>
      <c r="AR280" s="16"/>
      <c r="AS280" s="16"/>
      <c r="AT280" s="16"/>
      <c r="AU280" s="16"/>
      <c r="AV280" s="16">
        <f t="shared" si="827"/>
        <v>0</v>
      </c>
      <c r="AW280" s="16"/>
      <c r="AX280" s="16">
        <f t="shared" si="828"/>
        <v>0</v>
      </c>
      <c r="AY280" s="16"/>
      <c r="AZ280" s="16">
        <f t="shared" si="829"/>
        <v>0</v>
      </c>
      <c r="BA280" s="16"/>
      <c r="BB280" s="16">
        <f t="shared" si="830"/>
        <v>0</v>
      </c>
      <c r="BC280" s="16"/>
      <c r="BD280" s="16">
        <f t="shared" si="831"/>
        <v>0</v>
      </c>
      <c r="BE280" s="16"/>
      <c r="BF280" s="16">
        <f t="shared" si="832"/>
        <v>0</v>
      </c>
      <c r="BG280" s="16"/>
      <c r="BH280" s="16">
        <f t="shared" si="833"/>
        <v>0</v>
      </c>
      <c r="BI280" s="26"/>
      <c r="BJ280" s="16">
        <f t="shared" si="834"/>
        <v>0</v>
      </c>
      <c r="BK280" s="9" t="s">
        <v>295</v>
      </c>
      <c r="BL280" s="13"/>
    </row>
    <row r="281" spans="1:64" ht="56.25" x14ac:dyDescent="0.3">
      <c r="A281" s="62" t="s">
        <v>358</v>
      </c>
      <c r="B281" s="79" t="s">
        <v>296</v>
      </c>
      <c r="C281" s="6" t="s">
        <v>126</v>
      </c>
      <c r="D281" s="16"/>
      <c r="E281" s="46"/>
      <c r="F281" s="15"/>
      <c r="G281" s="16">
        <v>244.03</v>
      </c>
      <c r="H281" s="15">
        <f t="shared" si="810"/>
        <v>244.03</v>
      </c>
      <c r="I281" s="16"/>
      <c r="J281" s="15">
        <f t="shared" si="811"/>
        <v>244.03</v>
      </c>
      <c r="K281" s="16"/>
      <c r="L281" s="15">
        <f t="shared" si="812"/>
        <v>244.03</v>
      </c>
      <c r="M281" s="16">
        <v>6175.7709999999997</v>
      </c>
      <c r="N281" s="15">
        <f t="shared" si="813"/>
        <v>6419.8009999999995</v>
      </c>
      <c r="O281" s="16"/>
      <c r="P281" s="15">
        <f t="shared" si="814"/>
        <v>6419.8009999999995</v>
      </c>
      <c r="Q281" s="16"/>
      <c r="R281" s="15">
        <f t="shared" si="815"/>
        <v>6419.8009999999995</v>
      </c>
      <c r="S281" s="16"/>
      <c r="T281" s="15">
        <f t="shared" si="816"/>
        <v>6419.8009999999995</v>
      </c>
      <c r="U281" s="26"/>
      <c r="V281" s="15">
        <f t="shared" si="817"/>
        <v>6419.8009999999995</v>
      </c>
      <c r="W281" s="16"/>
      <c r="X281" s="46"/>
      <c r="Y281" s="15"/>
      <c r="Z281" s="16"/>
      <c r="AA281" s="15">
        <f t="shared" si="818"/>
        <v>0</v>
      </c>
      <c r="AB281" s="16"/>
      <c r="AC281" s="15">
        <f t="shared" si="819"/>
        <v>0</v>
      </c>
      <c r="AD281" s="16"/>
      <c r="AE281" s="15">
        <f t="shared" si="820"/>
        <v>0</v>
      </c>
      <c r="AF281" s="16"/>
      <c r="AG281" s="15">
        <f t="shared" si="821"/>
        <v>0</v>
      </c>
      <c r="AH281" s="16"/>
      <c r="AI281" s="15">
        <f t="shared" si="822"/>
        <v>0</v>
      </c>
      <c r="AJ281" s="16"/>
      <c r="AK281" s="15">
        <f t="shared" si="823"/>
        <v>0</v>
      </c>
      <c r="AL281" s="16"/>
      <c r="AM281" s="15">
        <f t="shared" si="824"/>
        <v>0</v>
      </c>
      <c r="AN281" s="16"/>
      <c r="AO281" s="15">
        <f t="shared" si="825"/>
        <v>0</v>
      </c>
      <c r="AP281" s="26"/>
      <c r="AQ281" s="15">
        <f t="shared" si="826"/>
        <v>0</v>
      </c>
      <c r="AR281" s="16"/>
      <c r="AS281" s="16"/>
      <c r="AT281" s="16"/>
      <c r="AU281" s="16"/>
      <c r="AV281" s="16">
        <f t="shared" si="827"/>
        <v>0</v>
      </c>
      <c r="AW281" s="16"/>
      <c r="AX281" s="16">
        <f t="shared" si="828"/>
        <v>0</v>
      </c>
      <c r="AY281" s="16"/>
      <c r="AZ281" s="16">
        <f t="shared" si="829"/>
        <v>0</v>
      </c>
      <c r="BA281" s="16"/>
      <c r="BB281" s="16">
        <f t="shared" si="830"/>
        <v>0</v>
      </c>
      <c r="BC281" s="16"/>
      <c r="BD281" s="16">
        <f t="shared" si="831"/>
        <v>0</v>
      </c>
      <c r="BE281" s="16"/>
      <c r="BF281" s="16">
        <f t="shared" si="832"/>
        <v>0</v>
      </c>
      <c r="BG281" s="16"/>
      <c r="BH281" s="16">
        <f t="shared" si="833"/>
        <v>0</v>
      </c>
      <c r="BI281" s="26"/>
      <c r="BJ281" s="16">
        <f t="shared" si="834"/>
        <v>0</v>
      </c>
      <c r="BK281" s="9" t="s">
        <v>297</v>
      </c>
      <c r="BL281" s="13"/>
    </row>
    <row r="282" spans="1:64" ht="56.25" x14ac:dyDescent="0.3">
      <c r="A282" s="62" t="s">
        <v>382</v>
      </c>
      <c r="B282" s="79" t="s">
        <v>293</v>
      </c>
      <c r="C282" s="6" t="s">
        <v>126</v>
      </c>
      <c r="D282" s="16"/>
      <c r="E282" s="46"/>
      <c r="F282" s="15"/>
      <c r="G282" s="16">
        <v>3413.5680000000002</v>
      </c>
      <c r="H282" s="15">
        <f t="shared" si="810"/>
        <v>3413.5680000000002</v>
      </c>
      <c r="I282" s="16"/>
      <c r="J282" s="15">
        <f t="shared" si="811"/>
        <v>3413.5680000000002</v>
      </c>
      <c r="K282" s="16"/>
      <c r="L282" s="15">
        <f t="shared" si="812"/>
        <v>3413.5680000000002</v>
      </c>
      <c r="M282" s="16"/>
      <c r="N282" s="15">
        <f t="shared" si="813"/>
        <v>3413.5680000000002</v>
      </c>
      <c r="O282" s="16"/>
      <c r="P282" s="15">
        <f t="shared" si="814"/>
        <v>3413.5680000000002</v>
      </c>
      <c r="Q282" s="16"/>
      <c r="R282" s="15">
        <f t="shared" si="815"/>
        <v>3413.5680000000002</v>
      </c>
      <c r="S282" s="16"/>
      <c r="T282" s="15">
        <f t="shared" si="816"/>
        <v>3413.5680000000002</v>
      </c>
      <c r="U282" s="26"/>
      <c r="V282" s="15">
        <f t="shared" si="817"/>
        <v>3413.5680000000002</v>
      </c>
      <c r="W282" s="16"/>
      <c r="X282" s="46"/>
      <c r="Y282" s="15"/>
      <c r="Z282" s="16"/>
      <c r="AA282" s="15">
        <f t="shared" si="818"/>
        <v>0</v>
      </c>
      <c r="AB282" s="16"/>
      <c r="AC282" s="15">
        <f t="shared" si="819"/>
        <v>0</v>
      </c>
      <c r="AD282" s="16"/>
      <c r="AE282" s="15">
        <f t="shared" si="820"/>
        <v>0</v>
      </c>
      <c r="AF282" s="16"/>
      <c r="AG282" s="15">
        <f t="shared" si="821"/>
        <v>0</v>
      </c>
      <c r="AH282" s="16"/>
      <c r="AI282" s="15">
        <f t="shared" si="822"/>
        <v>0</v>
      </c>
      <c r="AJ282" s="16"/>
      <c r="AK282" s="15">
        <f t="shared" si="823"/>
        <v>0</v>
      </c>
      <c r="AL282" s="16"/>
      <c r="AM282" s="15">
        <f t="shared" si="824"/>
        <v>0</v>
      </c>
      <c r="AN282" s="16"/>
      <c r="AO282" s="15">
        <f t="shared" si="825"/>
        <v>0</v>
      </c>
      <c r="AP282" s="26"/>
      <c r="AQ282" s="15">
        <f t="shared" si="826"/>
        <v>0</v>
      </c>
      <c r="AR282" s="16"/>
      <c r="AS282" s="16"/>
      <c r="AT282" s="16"/>
      <c r="AU282" s="16"/>
      <c r="AV282" s="16">
        <f t="shared" si="827"/>
        <v>0</v>
      </c>
      <c r="AW282" s="16"/>
      <c r="AX282" s="16">
        <f t="shared" si="828"/>
        <v>0</v>
      </c>
      <c r="AY282" s="16"/>
      <c r="AZ282" s="16">
        <f t="shared" si="829"/>
        <v>0</v>
      </c>
      <c r="BA282" s="16"/>
      <c r="BB282" s="16">
        <f t="shared" si="830"/>
        <v>0</v>
      </c>
      <c r="BC282" s="16"/>
      <c r="BD282" s="16">
        <f t="shared" si="831"/>
        <v>0</v>
      </c>
      <c r="BE282" s="16"/>
      <c r="BF282" s="16">
        <f t="shared" si="832"/>
        <v>0</v>
      </c>
      <c r="BG282" s="16"/>
      <c r="BH282" s="16">
        <f t="shared" si="833"/>
        <v>0</v>
      </c>
      <c r="BI282" s="26"/>
      <c r="BJ282" s="16">
        <f t="shared" si="834"/>
        <v>0</v>
      </c>
      <c r="BK282" s="9" t="s">
        <v>346</v>
      </c>
      <c r="BL282" s="13"/>
    </row>
    <row r="283" spans="1:64" x14ac:dyDescent="0.3">
      <c r="A283" s="58"/>
      <c r="B283" s="79" t="s">
        <v>125</v>
      </c>
      <c r="C283" s="6"/>
      <c r="D283" s="30">
        <f>D285+D286</f>
        <v>300000</v>
      </c>
      <c r="E283" s="30">
        <f>E285+E286</f>
        <v>0</v>
      </c>
      <c r="F283" s="29">
        <f t="shared" si="836"/>
        <v>300000</v>
      </c>
      <c r="G283" s="30">
        <f>G285+G286</f>
        <v>14.087</v>
      </c>
      <c r="H283" s="29">
        <f t="shared" si="810"/>
        <v>300014.087</v>
      </c>
      <c r="I283" s="30">
        <f>I285+I286</f>
        <v>0</v>
      </c>
      <c r="J283" s="29">
        <f t="shared" si="811"/>
        <v>300014.087</v>
      </c>
      <c r="K283" s="30">
        <f>K285+K286</f>
        <v>0</v>
      </c>
      <c r="L283" s="29">
        <f t="shared" si="812"/>
        <v>300014.087</v>
      </c>
      <c r="M283" s="30">
        <f>M285+M286</f>
        <v>13200</v>
      </c>
      <c r="N283" s="29">
        <f t="shared" si="813"/>
        <v>313214.087</v>
      </c>
      <c r="O283" s="30">
        <f>O285+O286</f>
        <v>0</v>
      </c>
      <c r="P283" s="29">
        <f t="shared" si="814"/>
        <v>313214.087</v>
      </c>
      <c r="Q283" s="30">
        <f>Q285+Q286</f>
        <v>20000</v>
      </c>
      <c r="R283" s="29">
        <f t="shared" si="815"/>
        <v>333214.087</v>
      </c>
      <c r="S283" s="30">
        <f>S285+S286</f>
        <v>0</v>
      </c>
      <c r="T283" s="29">
        <f t="shared" si="816"/>
        <v>333214.087</v>
      </c>
      <c r="U283" s="30">
        <f>U285+U286</f>
        <v>-22</v>
      </c>
      <c r="V283" s="15">
        <f t="shared" si="817"/>
        <v>333192.087</v>
      </c>
      <c r="W283" s="30">
        <f t="shared" ref="W283:AR283" si="839">W285+W286</f>
        <v>0</v>
      </c>
      <c r="X283" s="30">
        <f>X285+X286</f>
        <v>0</v>
      </c>
      <c r="Y283" s="29">
        <f t="shared" si="837"/>
        <v>0</v>
      </c>
      <c r="Z283" s="30">
        <f>Z285+Z286</f>
        <v>0</v>
      </c>
      <c r="AA283" s="29">
        <f t="shared" si="818"/>
        <v>0</v>
      </c>
      <c r="AB283" s="30">
        <f>AB285+AB286</f>
        <v>0</v>
      </c>
      <c r="AC283" s="29">
        <f t="shared" si="819"/>
        <v>0</v>
      </c>
      <c r="AD283" s="30">
        <f>AD285+AD286</f>
        <v>0</v>
      </c>
      <c r="AE283" s="29">
        <f t="shared" si="820"/>
        <v>0</v>
      </c>
      <c r="AF283" s="30">
        <f>AF285+AF286</f>
        <v>0</v>
      </c>
      <c r="AG283" s="29">
        <f t="shared" si="821"/>
        <v>0</v>
      </c>
      <c r="AH283" s="30">
        <f>AH285+AH286</f>
        <v>0</v>
      </c>
      <c r="AI283" s="29">
        <f t="shared" si="822"/>
        <v>0</v>
      </c>
      <c r="AJ283" s="30">
        <f>AJ285+AJ286</f>
        <v>0</v>
      </c>
      <c r="AK283" s="29">
        <f t="shared" si="823"/>
        <v>0</v>
      </c>
      <c r="AL283" s="30">
        <f>AL285+AL286</f>
        <v>0</v>
      </c>
      <c r="AM283" s="29">
        <f t="shared" si="824"/>
        <v>0</v>
      </c>
      <c r="AN283" s="30">
        <f>AN285+AN286</f>
        <v>0</v>
      </c>
      <c r="AO283" s="29">
        <f t="shared" si="825"/>
        <v>0</v>
      </c>
      <c r="AP283" s="30">
        <f>AP285+AP286</f>
        <v>0</v>
      </c>
      <c r="AQ283" s="15">
        <f t="shared" si="826"/>
        <v>0</v>
      </c>
      <c r="AR283" s="30">
        <f t="shared" si="839"/>
        <v>0</v>
      </c>
      <c r="AS283" s="30">
        <f>AS285+AS286</f>
        <v>0</v>
      </c>
      <c r="AT283" s="30">
        <f t="shared" si="838"/>
        <v>0</v>
      </c>
      <c r="AU283" s="30">
        <f>AU285+AU286</f>
        <v>0</v>
      </c>
      <c r="AV283" s="30">
        <f t="shared" si="827"/>
        <v>0</v>
      </c>
      <c r="AW283" s="30">
        <f>AW285+AW286</f>
        <v>0</v>
      </c>
      <c r="AX283" s="30">
        <f t="shared" si="828"/>
        <v>0</v>
      </c>
      <c r="AY283" s="30">
        <f>AY285+AY286</f>
        <v>0</v>
      </c>
      <c r="AZ283" s="30">
        <f t="shared" si="829"/>
        <v>0</v>
      </c>
      <c r="BA283" s="30">
        <f>BA285+BA286</f>
        <v>0</v>
      </c>
      <c r="BB283" s="30">
        <f t="shared" si="830"/>
        <v>0</v>
      </c>
      <c r="BC283" s="30">
        <f>BC285+BC286</f>
        <v>0</v>
      </c>
      <c r="BD283" s="30">
        <f t="shared" si="831"/>
        <v>0</v>
      </c>
      <c r="BE283" s="30">
        <f>BE285+BE286</f>
        <v>0</v>
      </c>
      <c r="BF283" s="30">
        <f t="shared" si="832"/>
        <v>0</v>
      </c>
      <c r="BG283" s="16">
        <f>BG285+BG286</f>
        <v>0</v>
      </c>
      <c r="BH283" s="30">
        <f t="shared" si="833"/>
        <v>0</v>
      </c>
      <c r="BI283" s="30">
        <f>BI285+BI286</f>
        <v>0</v>
      </c>
      <c r="BJ283" s="16">
        <f t="shared" si="834"/>
        <v>0</v>
      </c>
      <c r="BK283" s="9" t="s">
        <v>286</v>
      </c>
      <c r="BL283" s="13"/>
    </row>
    <row r="284" spans="1:64" x14ac:dyDescent="0.3">
      <c r="A284" s="58"/>
      <c r="B284" s="79" t="s">
        <v>5</v>
      </c>
      <c r="C284" s="6"/>
      <c r="D284" s="30"/>
      <c r="E284" s="30"/>
      <c r="F284" s="29"/>
      <c r="G284" s="30"/>
      <c r="H284" s="29"/>
      <c r="I284" s="30"/>
      <c r="J284" s="29"/>
      <c r="K284" s="30"/>
      <c r="L284" s="29"/>
      <c r="M284" s="30"/>
      <c r="N284" s="29"/>
      <c r="O284" s="30"/>
      <c r="P284" s="29"/>
      <c r="Q284" s="30"/>
      <c r="R284" s="29"/>
      <c r="S284" s="30"/>
      <c r="T284" s="29"/>
      <c r="U284" s="30"/>
      <c r="V284" s="15"/>
      <c r="W284" s="30"/>
      <c r="X284" s="30"/>
      <c r="Y284" s="29"/>
      <c r="Z284" s="30"/>
      <c r="AA284" s="29"/>
      <c r="AB284" s="30"/>
      <c r="AC284" s="29"/>
      <c r="AD284" s="30"/>
      <c r="AE284" s="29"/>
      <c r="AF284" s="30"/>
      <c r="AG284" s="29"/>
      <c r="AH284" s="30"/>
      <c r="AI284" s="29"/>
      <c r="AJ284" s="30"/>
      <c r="AK284" s="29"/>
      <c r="AL284" s="30"/>
      <c r="AM284" s="29"/>
      <c r="AN284" s="30"/>
      <c r="AO284" s="29"/>
      <c r="AP284" s="30"/>
      <c r="AQ284" s="15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16"/>
      <c r="BH284" s="30"/>
      <c r="BI284" s="30"/>
      <c r="BJ284" s="16"/>
      <c r="BL284" s="13"/>
    </row>
    <row r="285" spans="1:64" s="32" customFormat="1" hidden="1" x14ac:dyDescent="0.3">
      <c r="A285" s="28"/>
      <c r="B285" s="48" t="s">
        <v>6</v>
      </c>
      <c r="C285" s="50"/>
      <c r="D285" s="30">
        <f>D289</f>
        <v>15000</v>
      </c>
      <c r="E285" s="30">
        <f>E289</f>
        <v>0</v>
      </c>
      <c r="F285" s="29">
        <f t="shared" si="836"/>
        <v>15000</v>
      </c>
      <c r="G285" s="30">
        <f>G289+G291</f>
        <v>14.087</v>
      </c>
      <c r="H285" s="29">
        <f t="shared" ref="H285:H287" si="840">F285+G285</f>
        <v>15014.087</v>
      </c>
      <c r="I285" s="30">
        <f>I289+I291</f>
        <v>0</v>
      </c>
      <c r="J285" s="29">
        <f t="shared" ref="J285:J287" si="841">H285+I285</f>
        <v>15014.087</v>
      </c>
      <c r="K285" s="30">
        <f>K289+K291</f>
        <v>0</v>
      </c>
      <c r="L285" s="29">
        <f t="shared" ref="L285:L287" si="842">J285+K285</f>
        <v>15014.087</v>
      </c>
      <c r="M285" s="30">
        <f>M289+M291+M292</f>
        <v>13200</v>
      </c>
      <c r="N285" s="29">
        <f t="shared" ref="N285:N287" si="843">L285+M285</f>
        <v>28214.087</v>
      </c>
      <c r="O285" s="30">
        <f>O289+O291+O292</f>
        <v>0</v>
      </c>
      <c r="P285" s="29">
        <f t="shared" ref="P285:P287" si="844">N285+O285</f>
        <v>28214.087</v>
      </c>
      <c r="Q285" s="30">
        <f>Q289+Q291+Q292+Q293</f>
        <v>20000</v>
      </c>
      <c r="R285" s="29">
        <f t="shared" ref="R285:R287" si="845">P285+Q285</f>
        <v>48214.087</v>
      </c>
      <c r="S285" s="30">
        <f>S289+S291+S292+S293</f>
        <v>0</v>
      </c>
      <c r="T285" s="29">
        <f t="shared" ref="T285:T287" si="846">R285+S285</f>
        <v>48214.087</v>
      </c>
      <c r="U285" s="30">
        <f>U289+U291+U292+U293</f>
        <v>-22</v>
      </c>
      <c r="V285" s="29">
        <f t="shared" ref="V285:V287" si="847">T285+U285</f>
        <v>48192.087</v>
      </c>
      <c r="W285" s="30">
        <f t="shared" ref="W285:AR285" si="848">W289</f>
        <v>0</v>
      </c>
      <c r="X285" s="30">
        <f>X289</f>
        <v>0</v>
      </c>
      <c r="Y285" s="29">
        <f t="shared" si="837"/>
        <v>0</v>
      </c>
      <c r="Z285" s="30">
        <f>Z289+Z291</f>
        <v>0</v>
      </c>
      <c r="AA285" s="29">
        <f t="shared" ref="AA285:AA287" si="849">Y285+Z285</f>
        <v>0</v>
      </c>
      <c r="AB285" s="30">
        <f>AB289+AB291</f>
        <v>0</v>
      </c>
      <c r="AC285" s="29">
        <f>AA285+AB285</f>
        <v>0</v>
      </c>
      <c r="AD285" s="30">
        <f>AD289+AD291</f>
        <v>0</v>
      </c>
      <c r="AE285" s="29">
        <f>AC285+AD285</f>
        <v>0</v>
      </c>
      <c r="AF285" s="30">
        <f>AF289+AF291</f>
        <v>0</v>
      </c>
      <c r="AG285" s="29">
        <f>AE285+AF285</f>
        <v>0</v>
      </c>
      <c r="AH285" s="30">
        <f>AH289+AH291+AH292</f>
        <v>0</v>
      </c>
      <c r="AI285" s="29">
        <f>AG285+AH285</f>
        <v>0</v>
      </c>
      <c r="AJ285" s="30">
        <f>AJ289+AJ291+AJ292</f>
        <v>0</v>
      </c>
      <c r="AK285" s="29">
        <f>AI285+AJ285</f>
        <v>0</v>
      </c>
      <c r="AL285" s="30">
        <f>AL289+AL291+AL292+AL293</f>
        <v>0</v>
      </c>
      <c r="AM285" s="29">
        <f>AK285+AL285</f>
        <v>0</v>
      </c>
      <c r="AN285" s="30">
        <f>AN289+AN291+AN292+AN293</f>
        <v>0</v>
      </c>
      <c r="AO285" s="29">
        <f>AM285+AN285</f>
        <v>0</v>
      </c>
      <c r="AP285" s="30">
        <f>AP289+AP291+AP292+AP293</f>
        <v>0</v>
      </c>
      <c r="AQ285" s="29">
        <f>AO285+AP285</f>
        <v>0</v>
      </c>
      <c r="AR285" s="30">
        <f t="shared" si="848"/>
        <v>0</v>
      </c>
      <c r="AS285" s="30">
        <f>AS289</f>
        <v>0</v>
      </c>
      <c r="AT285" s="30">
        <f t="shared" si="838"/>
        <v>0</v>
      </c>
      <c r="AU285" s="30">
        <f>AU289+AU291</f>
        <v>0</v>
      </c>
      <c r="AV285" s="30">
        <f t="shared" ref="AV285:AV287" si="850">AT285+AU285</f>
        <v>0</v>
      </c>
      <c r="AW285" s="30">
        <f>AW289+AW291</f>
        <v>0</v>
      </c>
      <c r="AX285" s="30">
        <f t="shared" ref="AX285:AX287" si="851">AV285+AW285</f>
        <v>0</v>
      </c>
      <c r="AY285" s="30">
        <f>AY289+AY291</f>
        <v>0</v>
      </c>
      <c r="AZ285" s="30">
        <f t="shared" ref="AZ285:AZ287" si="852">AX285+AY285</f>
        <v>0</v>
      </c>
      <c r="BA285" s="30">
        <f>BA289+BA291+BA292</f>
        <v>0</v>
      </c>
      <c r="BB285" s="30">
        <f t="shared" ref="BB285:BB287" si="853">AZ285+BA285</f>
        <v>0</v>
      </c>
      <c r="BC285" s="30">
        <f>BC289+BC291+BC292</f>
        <v>0</v>
      </c>
      <c r="BD285" s="30">
        <f t="shared" ref="BD285:BD287" si="854">BB285+BC285</f>
        <v>0</v>
      </c>
      <c r="BE285" s="30">
        <f>BE289+BE291+BE292+BE293</f>
        <v>0</v>
      </c>
      <c r="BF285" s="30">
        <f t="shared" ref="BF285:BF287" si="855">BD285+BE285</f>
        <v>0</v>
      </c>
      <c r="BG285" s="30">
        <f>BG289+BG291+BG292+BG293</f>
        <v>0</v>
      </c>
      <c r="BH285" s="30">
        <f t="shared" ref="BH285:BH287" si="856">BF285+BG285</f>
        <v>0</v>
      </c>
      <c r="BI285" s="30">
        <f>BI289+BI291+BI292+BI293</f>
        <v>0</v>
      </c>
      <c r="BJ285" s="30">
        <f t="shared" ref="BJ285:BJ287" si="857">BH285+BI285</f>
        <v>0</v>
      </c>
      <c r="BK285" s="31"/>
      <c r="BL285" s="33">
        <v>0</v>
      </c>
    </row>
    <row r="286" spans="1:64" x14ac:dyDescent="0.3">
      <c r="A286" s="58"/>
      <c r="B286" s="79" t="s">
        <v>57</v>
      </c>
      <c r="C286" s="6"/>
      <c r="D286" s="30">
        <f>D290</f>
        <v>285000</v>
      </c>
      <c r="E286" s="30">
        <f>E290</f>
        <v>0</v>
      </c>
      <c r="F286" s="29">
        <f t="shared" si="836"/>
        <v>285000</v>
      </c>
      <c r="G286" s="30">
        <f>G290</f>
        <v>0</v>
      </c>
      <c r="H286" s="29">
        <f t="shared" si="840"/>
        <v>285000</v>
      </c>
      <c r="I286" s="30">
        <f>I290</f>
        <v>0</v>
      </c>
      <c r="J286" s="29">
        <f t="shared" si="841"/>
        <v>285000</v>
      </c>
      <c r="K286" s="30">
        <f>K290</f>
        <v>0</v>
      </c>
      <c r="L286" s="29">
        <f t="shared" si="842"/>
        <v>285000</v>
      </c>
      <c r="M286" s="30">
        <f>M290</f>
        <v>0</v>
      </c>
      <c r="N286" s="29">
        <f t="shared" si="843"/>
        <v>285000</v>
      </c>
      <c r="O286" s="30">
        <f>O290</f>
        <v>0</v>
      </c>
      <c r="P286" s="29">
        <f t="shared" si="844"/>
        <v>285000</v>
      </c>
      <c r="Q286" s="30">
        <f>Q290</f>
        <v>0</v>
      </c>
      <c r="R286" s="29">
        <f t="shared" si="845"/>
        <v>285000</v>
      </c>
      <c r="S286" s="30">
        <f>S290</f>
        <v>0</v>
      </c>
      <c r="T286" s="29">
        <f t="shared" si="846"/>
        <v>285000</v>
      </c>
      <c r="U286" s="30">
        <f>U290</f>
        <v>0</v>
      </c>
      <c r="V286" s="15">
        <f t="shared" si="847"/>
        <v>285000</v>
      </c>
      <c r="W286" s="30">
        <f t="shared" ref="W286:AR286" si="858">W290</f>
        <v>0</v>
      </c>
      <c r="X286" s="30">
        <f>X290</f>
        <v>0</v>
      </c>
      <c r="Y286" s="29">
        <f t="shared" si="837"/>
        <v>0</v>
      </c>
      <c r="Z286" s="30">
        <f>Z290</f>
        <v>0</v>
      </c>
      <c r="AA286" s="29">
        <f t="shared" si="849"/>
        <v>0</v>
      </c>
      <c r="AB286" s="30">
        <f>AB290</f>
        <v>0</v>
      </c>
      <c r="AC286" s="29">
        <f>AA286+AB286</f>
        <v>0</v>
      </c>
      <c r="AD286" s="30">
        <f>AD290</f>
        <v>0</v>
      </c>
      <c r="AE286" s="29">
        <f>AC286+AD286</f>
        <v>0</v>
      </c>
      <c r="AF286" s="30">
        <f>AF290</f>
        <v>0</v>
      </c>
      <c r="AG286" s="29">
        <f>AE286+AF286</f>
        <v>0</v>
      </c>
      <c r="AH286" s="30">
        <f>AH290</f>
        <v>0</v>
      </c>
      <c r="AI286" s="29">
        <f>AG286+AH286</f>
        <v>0</v>
      </c>
      <c r="AJ286" s="30">
        <f>AJ290</f>
        <v>0</v>
      </c>
      <c r="AK286" s="29">
        <f>AI286+AJ286</f>
        <v>0</v>
      </c>
      <c r="AL286" s="30">
        <f>AL290</f>
        <v>0</v>
      </c>
      <c r="AM286" s="29">
        <f>AK286+AL286</f>
        <v>0</v>
      </c>
      <c r="AN286" s="30">
        <f>AN290</f>
        <v>0</v>
      </c>
      <c r="AO286" s="29">
        <f>AM286+AN286</f>
        <v>0</v>
      </c>
      <c r="AP286" s="30">
        <f>AP290</f>
        <v>0</v>
      </c>
      <c r="AQ286" s="15">
        <f>AO286+AP286</f>
        <v>0</v>
      </c>
      <c r="AR286" s="30">
        <f t="shared" si="858"/>
        <v>0</v>
      </c>
      <c r="AS286" s="30">
        <f>AS290</f>
        <v>0</v>
      </c>
      <c r="AT286" s="30">
        <f t="shared" si="838"/>
        <v>0</v>
      </c>
      <c r="AU286" s="30">
        <f>AU290</f>
        <v>0</v>
      </c>
      <c r="AV286" s="30">
        <f t="shared" si="850"/>
        <v>0</v>
      </c>
      <c r="AW286" s="30">
        <f>AW290</f>
        <v>0</v>
      </c>
      <c r="AX286" s="30">
        <f t="shared" si="851"/>
        <v>0</v>
      </c>
      <c r="AY286" s="30">
        <f>AY290</f>
        <v>0</v>
      </c>
      <c r="AZ286" s="30">
        <f t="shared" si="852"/>
        <v>0</v>
      </c>
      <c r="BA286" s="30">
        <f>BA290</f>
        <v>0</v>
      </c>
      <c r="BB286" s="30">
        <f t="shared" si="853"/>
        <v>0</v>
      </c>
      <c r="BC286" s="30">
        <f>BC290</f>
        <v>0</v>
      </c>
      <c r="BD286" s="30">
        <f t="shared" si="854"/>
        <v>0</v>
      </c>
      <c r="BE286" s="30">
        <f>BE290</f>
        <v>0</v>
      </c>
      <c r="BF286" s="30">
        <f t="shared" si="855"/>
        <v>0</v>
      </c>
      <c r="BG286" s="16">
        <f>BG290</f>
        <v>0</v>
      </c>
      <c r="BH286" s="30">
        <f t="shared" si="856"/>
        <v>0</v>
      </c>
      <c r="BI286" s="30">
        <f>BI290</f>
        <v>0</v>
      </c>
      <c r="BJ286" s="16">
        <f t="shared" si="857"/>
        <v>0</v>
      </c>
      <c r="BL286" s="13"/>
    </row>
    <row r="287" spans="1:64" ht="56.25" x14ac:dyDescent="0.3">
      <c r="A287" s="58" t="s">
        <v>385</v>
      </c>
      <c r="B287" s="79" t="s">
        <v>78</v>
      </c>
      <c r="C287" s="6" t="s">
        <v>31</v>
      </c>
      <c r="D287" s="16">
        <f>D289+D290</f>
        <v>300000</v>
      </c>
      <c r="E287" s="46">
        <f>E289+E290</f>
        <v>0</v>
      </c>
      <c r="F287" s="15">
        <f t="shared" si="836"/>
        <v>300000</v>
      </c>
      <c r="G287" s="16">
        <f>G289+G290</f>
        <v>0</v>
      </c>
      <c r="H287" s="15">
        <f t="shared" si="840"/>
        <v>300000</v>
      </c>
      <c r="I287" s="16">
        <f>I289+I290</f>
        <v>0</v>
      </c>
      <c r="J287" s="15">
        <f t="shared" si="841"/>
        <v>300000</v>
      </c>
      <c r="K287" s="16">
        <f>K289+K290</f>
        <v>0</v>
      </c>
      <c r="L287" s="15">
        <f t="shared" si="842"/>
        <v>300000</v>
      </c>
      <c r="M287" s="16">
        <f>M289+M290</f>
        <v>0</v>
      </c>
      <c r="N287" s="15">
        <f t="shared" si="843"/>
        <v>300000</v>
      </c>
      <c r="O287" s="16">
        <f>O289+O290</f>
        <v>0</v>
      </c>
      <c r="P287" s="15">
        <f t="shared" si="844"/>
        <v>300000</v>
      </c>
      <c r="Q287" s="16">
        <f>Q289+Q290</f>
        <v>0</v>
      </c>
      <c r="R287" s="15">
        <f t="shared" si="845"/>
        <v>300000</v>
      </c>
      <c r="S287" s="16">
        <f>S289+S290</f>
        <v>0</v>
      </c>
      <c r="T287" s="15">
        <f t="shared" si="846"/>
        <v>300000</v>
      </c>
      <c r="U287" s="26">
        <f>U289+U290</f>
        <v>0</v>
      </c>
      <c r="V287" s="15">
        <f t="shared" si="847"/>
        <v>300000</v>
      </c>
      <c r="W287" s="16">
        <f t="shared" ref="W287:AR287" si="859">W289+W290</f>
        <v>0</v>
      </c>
      <c r="X287" s="46">
        <f>X289+X290</f>
        <v>0</v>
      </c>
      <c r="Y287" s="15">
        <f t="shared" si="837"/>
        <v>0</v>
      </c>
      <c r="Z287" s="16">
        <f>Z289+Z290</f>
        <v>0</v>
      </c>
      <c r="AA287" s="15">
        <f t="shared" si="849"/>
        <v>0</v>
      </c>
      <c r="AB287" s="16">
        <f>AB289+AB290</f>
        <v>0</v>
      </c>
      <c r="AC287" s="15">
        <f>AA287+AB287</f>
        <v>0</v>
      </c>
      <c r="AD287" s="16">
        <f>AD289+AD290</f>
        <v>0</v>
      </c>
      <c r="AE287" s="15">
        <f>AC287+AD287</f>
        <v>0</v>
      </c>
      <c r="AF287" s="16">
        <f>AF289+AF290</f>
        <v>0</v>
      </c>
      <c r="AG287" s="15">
        <f>AE287+AF287</f>
        <v>0</v>
      </c>
      <c r="AH287" s="16">
        <f>AH289+AH290</f>
        <v>0</v>
      </c>
      <c r="AI287" s="15">
        <f>AG287+AH287</f>
        <v>0</v>
      </c>
      <c r="AJ287" s="16">
        <f>AJ289+AJ290</f>
        <v>0</v>
      </c>
      <c r="AK287" s="15">
        <f>AI287+AJ287</f>
        <v>0</v>
      </c>
      <c r="AL287" s="16">
        <f>AL289+AL290</f>
        <v>0</v>
      </c>
      <c r="AM287" s="15">
        <f>AK287+AL287</f>
        <v>0</v>
      </c>
      <c r="AN287" s="16">
        <f>AN289+AN290</f>
        <v>0</v>
      </c>
      <c r="AO287" s="15">
        <f>AM287+AN287</f>
        <v>0</v>
      </c>
      <c r="AP287" s="26">
        <f>AP289+AP290</f>
        <v>0</v>
      </c>
      <c r="AQ287" s="15">
        <f>AO287+AP287</f>
        <v>0</v>
      </c>
      <c r="AR287" s="16">
        <f t="shared" si="859"/>
        <v>0</v>
      </c>
      <c r="AS287" s="16">
        <f>AS289+AS290</f>
        <v>0</v>
      </c>
      <c r="AT287" s="16">
        <f t="shared" si="838"/>
        <v>0</v>
      </c>
      <c r="AU287" s="16">
        <f>AU289+AU290</f>
        <v>0</v>
      </c>
      <c r="AV287" s="16">
        <f t="shared" si="850"/>
        <v>0</v>
      </c>
      <c r="AW287" s="16">
        <f>AW289+AW290</f>
        <v>0</v>
      </c>
      <c r="AX287" s="16">
        <f t="shared" si="851"/>
        <v>0</v>
      </c>
      <c r="AY287" s="16">
        <f>AY289+AY290</f>
        <v>0</v>
      </c>
      <c r="AZ287" s="16">
        <f t="shared" si="852"/>
        <v>0</v>
      </c>
      <c r="BA287" s="16">
        <f>BA289+BA290</f>
        <v>0</v>
      </c>
      <c r="BB287" s="16">
        <f t="shared" si="853"/>
        <v>0</v>
      </c>
      <c r="BC287" s="16">
        <f>BC289+BC290</f>
        <v>0</v>
      </c>
      <c r="BD287" s="16">
        <f t="shared" si="854"/>
        <v>0</v>
      </c>
      <c r="BE287" s="16">
        <f>BE289+BE290</f>
        <v>0</v>
      </c>
      <c r="BF287" s="16">
        <f t="shared" si="855"/>
        <v>0</v>
      </c>
      <c r="BG287" s="16">
        <f>BG289+BG290</f>
        <v>0</v>
      </c>
      <c r="BH287" s="16">
        <f t="shared" si="856"/>
        <v>0</v>
      </c>
      <c r="BI287" s="26">
        <f>BI289+BI290</f>
        <v>0</v>
      </c>
      <c r="BJ287" s="16">
        <f t="shared" si="857"/>
        <v>0</v>
      </c>
      <c r="BL287" s="13"/>
    </row>
    <row r="288" spans="1:64" x14ac:dyDescent="0.3">
      <c r="A288" s="58"/>
      <c r="B288" s="79" t="s">
        <v>5</v>
      </c>
      <c r="C288" s="6"/>
      <c r="D288" s="16"/>
      <c r="E288" s="46"/>
      <c r="F288" s="15"/>
      <c r="G288" s="16"/>
      <c r="H288" s="15"/>
      <c r="I288" s="16"/>
      <c r="J288" s="15"/>
      <c r="K288" s="16"/>
      <c r="L288" s="15"/>
      <c r="M288" s="16"/>
      <c r="N288" s="15"/>
      <c r="O288" s="16"/>
      <c r="P288" s="15"/>
      <c r="Q288" s="16"/>
      <c r="R288" s="15"/>
      <c r="S288" s="16"/>
      <c r="T288" s="15"/>
      <c r="U288" s="26"/>
      <c r="V288" s="15"/>
      <c r="W288" s="16"/>
      <c r="X288" s="46"/>
      <c r="Y288" s="15"/>
      <c r="Z288" s="16"/>
      <c r="AA288" s="15"/>
      <c r="AB288" s="16"/>
      <c r="AC288" s="15"/>
      <c r="AD288" s="16"/>
      <c r="AE288" s="15"/>
      <c r="AF288" s="16"/>
      <c r="AG288" s="15"/>
      <c r="AH288" s="16"/>
      <c r="AI288" s="15"/>
      <c r="AJ288" s="16"/>
      <c r="AK288" s="15"/>
      <c r="AL288" s="16"/>
      <c r="AM288" s="15"/>
      <c r="AN288" s="16"/>
      <c r="AO288" s="15"/>
      <c r="AP288" s="26"/>
      <c r="AQ288" s="15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26"/>
      <c r="BJ288" s="16"/>
      <c r="BL288" s="13"/>
    </row>
    <row r="289" spans="1:64" hidden="1" x14ac:dyDescent="0.3">
      <c r="A289" s="1"/>
      <c r="B289" s="21" t="s">
        <v>6</v>
      </c>
      <c r="C289" s="6"/>
      <c r="D289" s="16">
        <v>15000</v>
      </c>
      <c r="E289" s="46"/>
      <c r="F289" s="15">
        <f t="shared" si="836"/>
        <v>15000</v>
      </c>
      <c r="G289" s="16"/>
      <c r="H289" s="15">
        <f t="shared" ref="H289:H294" si="860">F289+G289</f>
        <v>15000</v>
      </c>
      <c r="I289" s="16"/>
      <c r="J289" s="15">
        <f t="shared" ref="J289:J294" si="861">H289+I289</f>
        <v>15000</v>
      </c>
      <c r="K289" s="16"/>
      <c r="L289" s="15">
        <f t="shared" ref="L289:L294" si="862">J289+K289</f>
        <v>15000</v>
      </c>
      <c r="M289" s="16"/>
      <c r="N289" s="15">
        <f t="shared" ref="N289:N294" si="863">L289+M289</f>
        <v>15000</v>
      </c>
      <c r="O289" s="16"/>
      <c r="P289" s="15">
        <f t="shared" ref="P289:P294" si="864">N289+O289</f>
        <v>15000</v>
      </c>
      <c r="Q289" s="16"/>
      <c r="R289" s="15">
        <f t="shared" ref="R289:R294" si="865">P289+Q289</f>
        <v>15000</v>
      </c>
      <c r="S289" s="16"/>
      <c r="T289" s="15">
        <f t="shared" ref="T289:T294" si="866">R289+S289</f>
        <v>15000</v>
      </c>
      <c r="U289" s="26"/>
      <c r="V289" s="15">
        <f t="shared" ref="V289:V294" si="867">T289+U289</f>
        <v>15000</v>
      </c>
      <c r="W289" s="16">
        <v>0</v>
      </c>
      <c r="X289" s="46"/>
      <c r="Y289" s="15">
        <f t="shared" si="837"/>
        <v>0</v>
      </c>
      <c r="Z289" s="16"/>
      <c r="AA289" s="15">
        <f t="shared" ref="AA289:AA294" si="868">Y289+Z289</f>
        <v>0</v>
      </c>
      <c r="AB289" s="16"/>
      <c r="AC289" s="15">
        <f>AA289+AB289</f>
        <v>0</v>
      </c>
      <c r="AD289" s="16"/>
      <c r="AE289" s="15">
        <f>AC289+AD289</f>
        <v>0</v>
      </c>
      <c r="AF289" s="16"/>
      <c r="AG289" s="15">
        <f>AE289+AF289</f>
        <v>0</v>
      </c>
      <c r="AH289" s="16"/>
      <c r="AI289" s="15">
        <f>AG289+AH289</f>
        <v>0</v>
      </c>
      <c r="AJ289" s="16"/>
      <c r="AK289" s="15">
        <f>AI289+AJ289</f>
        <v>0</v>
      </c>
      <c r="AL289" s="16"/>
      <c r="AM289" s="15">
        <f t="shared" ref="AM289:AM294" si="869">AK289+AL289</f>
        <v>0</v>
      </c>
      <c r="AN289" s="16"/>
      <c r="AO289" s="15">
        <f t="shared" ref="AO289:AO294" si="870">AM289+AN289</f>
        <v>0</v>
      </c>
      <c r="AP289" s="26"/>
      <c r="AQ289" s="15">
        <f t="shared" ref="AQ289:AQ294" si="871">AO289+AP289</f>
        <v>0</v>
      </c>
      <c r="AR289" s="16">
        <v>0</v>
      </c>
      <c r="AS289" s="16"/>
      <c r="AT289" s="16">
        <f t="shared" si="838"/>
        <v>0</v>
      </c>
      <c r="AU289" s="16"/>
      <c r="AV289" s="16">
        <f t="shared" ref="AV289:AV294" si="872">AT289+AU289</f>
        <v>0</v>
      </c>
      <c r="AW289" s="16"/>
      <c r="AX289" s="16">
        <f t="shared" ref="AX289:AX294" si="873">AV289+AW289</f>
        <v>0</v>
      </c>
      <c r="AY289" s="16"/>
      <c r="AZ289" s="16">
        <f t="shared" ref="AZ289:AZ294" si="874">AX289+AY289</f>
        <v>0</v>
      </c>
      <c r="BA289" s="16"/>
      <c r="BB289" s="16">
        <f t="shared" ref="BB289:BB294" si="875">AZ289+BA289</f>
        <v>0</v>
      </c>
      <c r="BC289" s="16"/>
      <c r="BD289" s="16">
        <f t="shared" ref="BD289:BD294" si="876">BB289+BC289</f>
        <v>0</v>
      </c>
      <c r="BE289" s="16"/>
      <c r="BF289" s="16">
        <f t="shared" ref="BF289:BF294" si="877">BD289+BE289</f>
        <v>0</v>
      </c>
      <c r="BG289" s="26"/>
      <c r="BH289" s="16">
        <f t="shared" ref="BH289:BH294" si="878">BF289+BG289</f>
        <v>0</v>
      </c>
      <c r="BI289" s="26"/>
      <c r="BJ289" s="16">
        <f t="shared" ref="BJ289:BJ294" si="879">BH289+BI289</f>
        <v>0</v>
      </c>
      <c r="BK289" s="9" t="s">
        <v>116</v>
      </c>
      <c r="BL289" s="13">
        <v>0</v>
      </c>
    </row>
    <row r="290" spans="1:64" x14ac:dyDescent="0.3">
      <c r="A290" s="58"/>
      <c r="B290" s="79" t="s">
        <v>57</v>
      </c>
      <c r="C290" s="6"/>
      <c r="D290" s="16">
        <v>285000</v>
      </c>
      <c r="E290" s="46"/>
      <c r="F290" s="15">
        <f t="shared" si="836"/>
        <v>285000</v>
      </c>
      <c r="G290" s="16"/>
      <c r="H290" s="15">
        <f t="shared" si="860"/>
        <v>285000</v>
      </c>
      <c r="I290" s="16"/>
      <c r="J290" s="15">
        <f t="shared" si="861"/>
        <v>285000</v>
      </c>
      <c r="K290" s="16"/>
      <c r="L290" s="15">
        <f t="shared" si="862"/>
        <v>285000</v>
      </c>
      <c r="M290" s="16"/>
      <c r="N290" s="15">
        <f t="shared" si="863"/>
        <v>285000</v>
      </c>
      <c r="O290" s="16"/>
      <c r="P290" s="15">
        <f t="shared" si="864"/>
        <v>285000</v>
      </c>
      <c r="Q290" s="16"/>
      <c r="R290" s="15">
        <f t="shared" si="865"/>
        <v>285000</v>
      </c>
      <c r="S290" s="16"/>
      <c r="T290" s="15">
        <f t="shared" si="866"/>
        <v>285000</v>
      </c>
      <c r="U290" s="26"/>
      <c r="V290" s="15">
        <f t="shared" si="867"/>
        <v>285000</v>
      </c>
      <c r="W290" s="16">
        <v>0</v>
      </c>
      <c r="X290" s="46"/>
      <c r="Y290" s="15">
        <f t="shared" si="837"/>
        <v>0</v>
      </c>
      <c r="Z290" s="16"/>
      <c r="AA290" s="15">
        <f t="shared" si="868"/>
        <v>0</v>
      </c>
      <c r="AB290" s="16"/>
      <c r="AC290" s="15">
        <f>AA290+AB290</f>
        <v>0</v>
      </c>
      <c r="AD290" s="16"/>
      <c r="AE290" s="15">
        <f>AC290+AD290</f>
        <v>0</v>
      </c>
      <c r="AF290" s="16"/>
      <c r="AG290" s="15">
        <f>AE290+AF290</f>
        <v>0</v>
      </c>
      <c r="AH290" s="16"/>
      <c r="AI290" s="15">
        <f>AG290+AH290</f>
        <v>0</v>
      </c>
      <c r="AJ290" s="16"/>
      <c r="AK290" s="15">
        <f>AI290+AJ290</f>
        <v>0</v>
      </c>
      <c r="AL290" s="16"/>
      <c r="AM290" s="15">
        <f t="shared" si="869"/>
        <v>0</v>
      </c>
      <c r="AN290" s="16"/>
      <c r="AO290" s="15">
        <f t="shared" si="870"/>
        <v>0</v>
      </c>
      <c r="AP290" s="26"/>
      <c r="AQ290" s="15">
        <f t="shared" si="871"/>
        <v>0</v>
      </c>
      <c r="AR290" s="16">
        <v>0</v>
      </c>
      <c r="AS290" s="16"/>
      <c r="AT290" s="16">
        <f t="shared" si="838"/>
        <v>0</v>
      </c>
      <c r="AU290" s="16"/>
      <c r="AV290" s="16">
        <f t="shared" si="872"/>
        <v>0</v>
      </c>
      <c r="AW290" s="16"/>
      <c r="AX290" s="16">
        <f t="shared" si="873"/>
        <v>0</v>
      </c>
      <c r="AY290" s="16"/>
      <c r="AZ290" s="16">
        <f t="shared" si="874"/>
        <v>0</v>
      </c>
      <c r="BA290" s="16"/>
      <c r="BB290" s="16">
        <f t="shared" si="875"/>
        <v>0</v>
      </c>
      <c r="BC290" s="16"/>
      <c r="BD290" s="16">
        <f t="shared" si="876"/>
        <v>0</v>
      </c>
      <c r="BE290" s="16"/>
      <c r="BF290" s="16">
        <f t="shared" si="877"/>
        <v>0</v>
      </c>
      <c r="BG290" s="16"/>
      <c r="BH290" s="16">
        <f t="shared" si="878"/>
        <v>0</v>
      </c>
      <c r="BI290" s="26"/>
      <c r="BJ290" s="16">
        <f t="shared" si="879"/>
        <v>0</v>
      </c>
      <c r="BK290" s="9" t="s">
        <v>116</v>
      </c>
      <c r="BL290" s="13"/>
    </row>
    <row r="291" spans="1:64" ht="56.25" x14ac:dyDescent="0.3">
      <c r="A291" s="58" t="s">
        <v>386</v>
      </c>
      <c r="B291" s="79" t="s">
        <v>313</v>
      </c>
      <c r="C291" s="6" t="s">
        <v>126</v>
      </c>
      <c r="D291" s="16"/>
      <c r="E291" s="46"/>
      <c r="F291" s="15"/>
      <c r="G291" s="16">
        <v>14.087</v>
      </c>
      <c r="H291" s="15">
        <f t="shared" si="860"/>
        <v>14.087</v>
      </c>
      <c r="I291" s="16"/>
      <c r="J291" s="15">
        <f t="shared" si="861"/>
        <v>14.087</v>
      </c>
      <c r="K291" s="16"/>
      <c r="L291" s="15">
        <f t="shared" si="862"/>
        <v>14.087</v>
      </c>
      <c r="M291" s="16"/>
      <c r="N291" s="15">
        <f t="shared" si="863"/>
        <v>14.087</v>
      </c>
      <c r="O291" s="16"/>
      <c r="P291" s="15">
        <f t="shared" si="864"/>
        <v>14.087</v>
      </c>
      <c r="Q291" s="16"/>
      <c r="R291" s="15">
        <f t="shared" si="865"/>
        <v>14.087</v>
      </c>
      <c r="S291" s="16"/>
      <c r="T291" s="15">
        <f t="shared" si="866"/>
        <v>14.087</v>
      </c>
      <c r="U291" s="26"/>
      <c r="V291" s="15">
        <f t="shared" si="867"/>
        <v>14.087</v>
      </c>
      <c r="W291" s="16"/>
      <c r="X291" s="46"/>
      <c r="Y291" s="15"/>
      <c r="Z291" s="16"/>
      <c r="AA291" s="15">
        <f t="shared" si="868"/>
        <v>0</v>
      </c>
      <c r="AB291" s="16"/>
      <c r="AC291" s="15">
        <f>AA291+AB291</f>
        <v>0</v>
      </c>
      <c r="AD291" s="16"/>
      <c r="AE291" s="15">
        <f>AC291+AD291</f>
        <v>0</v>
      </c>
      <c r="AF291" s="16"/>
      <c r="AG291" s="15">
        <f>AE291+AF291</f>
        <v>0</v>
      </c>
      <c r="AH291" s="16"/>
      <c r="AI291" s="15">
        <f>AG291+AH291</f>
        <v>0</v>
      </c>
      <c r="AJ291" s="16"/>
      <c r="AK291" s="15">
        <f>AI291+AJ291</f>
        <v>0</v>
      </c>
      <c r="AL291" s="16"/>
      <c r="AM291" s="15">
        <f t="shared" si="869"/>
        <v>0</v>
      </c>
      <c r="AN291" s="16"/>
      <c r="AO291" s="15">
        <f t="shared" si="870"/>
        <v>0</v>
      </c>
      <c r="AP291" s="26"/>
      <c r="AQ291" s="15">
        <f t="shared" si="871"/>
        <v>0</v>
      </c>
      <c r="AR291" s="16"/>
      <c r="AS291" s="16"/>
      <c r="AT291" s="16"/>
      <c r="AU291" s="16"/>
      <c r="AV291" s="16">
        <f t="shared" si="872"/>
        <v>0</v>
      </c>
      <c r="AW291" s="16"/>
      <c r="AX291" s="16">
        <f t="shared" si="873"/>
        <v>0</v>
      </c>
      <c r="AY291" s="16"/>
      <c r="AZ291" s="16">
        <f t="shared" si="874"/>
        <v>0</v>
      </c>
      <c r="BA291" s="16"/>
      <c r="BB291" s="16">
        <f t="shared" si="875"/>
        <v>0</v>
      </c>
      <c r="BC291" s="16"/>
      <c r="BD291" s="16">
        <f t="shared" si="876"/>
        <v>0</v>
      </c>
      <c r="BE291" s="16"/>
      <c r="BF291" s="16">
        <f t="shared" si="877"/>
        <v>0</v>
      </c>
      <c r="BG291" s="16"/>
      <c r="BH291" s="16">
        <f t="shared" si="878"/>
        <v>0</v>
      </c>
      <c r="BI291" s="26"/>
      <c r="BJ291" s="16">
        <f t="shared" si="879"/>
        <v>0</v>
      </c>
      <c r="BK291" s="9" t="s">
        <v>314</v>
      </c>
      <c r="BL291" s="13"/>
    </row>
    <row r="292" spans="1:64" ht="56.25" x14ac:dyDescent="0.3">
      <c r="A292" s="58" t="s">
        <v>393</v>
      </c>
      <c r="B292" s="79" t="s">
        <v>362</v>
      </c>
      <c r="C292" s="6" t="s">
        <v>363</v>
      </c>
      <c r="D292" s="16"/>
      <c r="E292" s="46"/>
      <c r="F292" s="15"/>
      <c r="G292" s="16"/>
      <c r="H292" s="15"/>
      <c r="I292" s="16"/>
      <c r="J292" s="15"/>
      <c r="K292" s="16"/>
      <c r="L292" s="15"/>
      <c r="M292" s="16">
        <f>13200</f>
        <v>13200</v>
      </c>
      <c r="N292" s="15">
        <f t="shared" si="863"/>
        <v>13200</v>
      </c>
      <c r="O292" s="16"/>
      <c r="P292" s="15">
        <f t="shared" si="864"/>
        <v>13200</v>
      </c>
      <c r="Q292" s="16"/>
      <c r="R292" s="15">
        <f t="shared" si="865"/>
        <v>13200</v>
      </c>
      <c r="S292" s="16"/>
      <c r="T292" s="15">
        <f t="shared" si="866"/>
        <v>13200</v>
      </c>
      <c r="U292" s="26">
        <v>-22</v>
      </c>
      <c r="V292" s="15">
        <f t="shared" si="867"/>
        <v>13178</v>
      </c>
      <c r="W292" s="16"/>
      <c r="X292" s="46"/>
      <c r="Y292" s="15"/>
      <c r="Z292" s="16"/>
      <c r="AA292" s="15"/>
      <c r="AB292" s="16"/>
      <c r="AC292" s="15"/>
      <c r="AD292" s="16"/>
      <c r="AE292" s="15"/>
      <c r="AF292" s="16"/>
      <c r="AG292" s="15"/>
      <c r="AH292" s="16"/>
      <c r="AI292" s="15">
        <f>AG292+AH292</f>
        <v>0</v>
      </c>
      <c r="AJ292" s="16"/>
      <c r="AK292" s="15">
        <f>AI292+AJ292</f>
        <v>0</v>
      </c>
      <c r="AL292" s="16"/>
      <c r="AM292" s="15">
        <f t="shared" si="869"/>
        <v>0</v>
      </c>
      <c r="AN292" s="16"/>
      <c r="AO292" s="15">
        <f t="shared" si="870"/>
        <v>0</v>
      </c>
      <c r="AP292" s="26"/>
      <c r="AQ292" s="15">
        <f t="shared" si="871"/>
        <v>0</v>
      </c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>
        <f t="shared" si="875"/>
        <v>0</v>
      </c>
      <c r="BC292" s="16"/>
      <c r="BD292" s="16">
        <f t="shared" si="876"/>
        <v>0</v>
      </c>
      <c r="BE292" s="16"/>
      <c r="BF292" s="16">
        <f t="shared" si="877"/>
        <v>0</v>
      </c>
      <c r="BG292" s="16"/>
      <c r="BH292" s="16">
        <f t="shared" si="878"/>
        <v>0</v>
      </c>
      <c r="BI292" s="26"/>
      <c r="BJ292" s="16">
        <f t="shared" si="879"/>
        <v>0</v>
      </c>
      <c r="BK292" s="9" t="s">
        <v>364</v>
      </c>
      <c r="BL292" s="13"/>
    </row>
    <row r="293" spans="1:64" ht="56.25" x14ac:dyDescent="0.3">
      <c r="A293" s="58" t="s">
        <v>405</v>
      </c>
      <c r="B293" s="79" t="s">
        <v>387</v>
      </c>
      <c r="C293" s="6" t="s">
        <v>363</v>
      </c>
      <c r="D293" s="16"/>
      <c r="E293" s="46"/>
      <c r="F293" s="15"/>
      <c r="G293" s="16"/>
      <c r="H293" s="15"/>
      <c r="I293" s="16"/>
      <c r="J293" s="15"/>
      <c r="K293" s="16"/>
      <c r="L293" s="15"/>
      <c r="M293" s="16"/>
      <c r="N293" s="15"/>
      <c r="O293" s="16"/>
      <c r="P293" s="15"/>
      <c r="Q293" s="16">
        <v>20000</v>
      </c>
      <c r="R293" s="15">
        <f t="shared" si="865"/>
        <v>20000</v>
      </c>
      <c r="S293" s="16"/>
      <c r="T293" s="15">
        <f t="shared" si="866"/>
        <v>20000</v>
      </c>
      <c r="U293" s="26"/>
      <c r="V293" s="15">
        <f t="shared" si="867"/>
        <v>20000</v>
      </c>
      <c r="W293" s="16"/>
      <c r="X293" s="46"/>
      <c r="Y293" s="15"/>
      <c r="Z293" s="16"/>
      <c r="AA293" s="15"/>
      <c r="AB293" s="16"/>
      <c r="AC293" s="15"/>
      <c r="AD293" s="16"/>
      <c r="AE293" s="15"/>
      <c r="AF293" s="16"/>
      <c r="AG293" s="15"/>
      <c r="AH293" s="16"/>
      <c r="AI293" s="15"/>
      <c r="AJ293" s="16"/>
      <c r="AK293" s="15"/>
      <c r="AL293" s="16"/>
      <c r="AM293" s="15">
        <f t="shared" si="869"/>
        <v>0</v>
      </c>
      <c r="AN293" s="16"/>
      <c r="AO293" s="15">
        <f t="shared" si="870"/>
        <v>0</v>
      </c>
      <c r="AP293" s="26"/>
      <c r="AQ293" s="15">
        <f t="shared" si="871"/>
        <v>0</v>
      </c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>
        <f t="shared" si="877"/>
        <v>0</v>
      </c>
      <c r="BG293" s="16"/>
      <c r="BH293" s="16">
        <f t="shared" si="878"/>
        <v>0</v>
      </c>
      <c r="BI293" s="26"/>
      <c r="BJ293" s="16">
        <f t="shared" si="879"/>
        <v>0</v>
      </c>
      <c r="BK293" s="9" t="s">
        <v>388</v>
      </c>
      <c r="BL293" s="13"/>
    </row>
    <row r="294" spans="1:64" x14ac:dyDescent="0.3">
      <c r="A294" s="83"/>
      <c r="B294" s="114" t="s">
        <v>8</v>
      </c>
      <c r="C294" s="114"/>
      <c r="D294" s="34">
        <f>D15+D98+D137+D165+D232+D238+D248+D263+D283</f>
        <v>10357270.899999999</v>
      </c>
      <c r="E294" s="34">
        <f>E15+E98+E137+E165+E232+E238+E248+E263+E283</f>
        <v>-56767.06200000002</v>
      </c>
      <c r="F294" s="49">
        <f t="shared" si="836"/>
        <v>10300503.837999998</v>
      </c>
      <c r="G294" s="34">
        <f>G15+G98+G137+G165+G232+G238+G248+G263+G283</f>
        <v>672350.08200000005</v>
      </c>
      <c r="H294" s="49">
        <f t="shared" si="860"/>
        <v>10972853.919999998</v>
      </c>
      <c r="I294" s="34">
        <f>I15+I98+I137+I165+I232+I238+I248+I263+I283</f>
        <v>31825.651000000002</v>
      </c>
      <c r="J294" s="49">
        <f t="shared" si="861"/>
        <v>11004679.570999999</v>
      </c>
      <c r="K294" s="34">
        <f>K15+K98+K137+K165+K232+K238+K248+K263+K283</f>
        <v>-54.998000000000502</v>
      </c>
      <c r="L294" s="49">
        <f t="shared" si="862"/>
        <v>11004624.572999999</v>
      </c>
      <c r="M294" s="34">
        <f>M15+M98+M137+M165+M232+M238+M248+M263+M283</f>
        <v>894562.69800000009</v>
      </c>
      <c r="N294" s="49">
        <f t="shared" si="863"/>
        <v>11899187.271</v>
      </c>
      <c r="O294" s="34">
        <f>O15+O98+O137+O165+O232+O238+O248+O263+O283</f>
        <v>492.76900000000001</v>
      </c>
      <c r="P294" s="49">
        <f t="shared" si="864"/>
        <v>11899680.039999999</v>
      </c>
      <c r="Q294" s="34">
        <f>Q15+Q98+Q137+Q165+Q232+Q238+Q248+Q263+Q283</f>
        <v>-284637.85100000008</v>
      </c>
      <c r="R294" s="49">
        <f t="shared" si="865"/>
        <v>11615042.188999999</v>
      </c>
      <c r="S294" s="34">
        <f>S15+S98+S137+S165+S232+S238+S248+S263+S283</f>
        <v>35954.078000000009</v>
      </c>
      <c r="T294" s="49">
        <f t="shared" si="866"/>
        <v>11650996.266999999</v>
      </c>
      <c r="U294" s="34">
        <f>U15+U98+U137+U165+U232+U238+U248+U263+U283</f>
        <v>-231382.432</v>
      </c>
      <c r="V294" s="15">
        <f t="shared" si="867"/>
        <v>11419613.834999999</v>
      </c>
      <c r="W294" s="34">
        <f>W15+W98+W137+W165+W232+W238+W248+W263+W283</f>
        <v>9068838.5999999996</v>
      </c>
      <c r="X294" s="34">
        <f>X15+X98+X137+X165+X232+X238+X248+X263+X283</f>
        <v>140881.90000000002</v>
      </c>
      <c r="Y294" s="49">
        <f t="shared" si="837"/>
        <v>9209720.5</v>
      </c>
      <c r="Z294" s="34">
        <f>Z15+Z98+Z137+Z165+Z232+Z238+Z248+Z263+Z283</f>
        <v>-29648.628000000001</v>
      </c>
      <c r="AA294" s="49">
        <f t="shared" si="868"/>
        <v>9180071.8719999995</v>
      </c>
      <c r="AB294" s="34">
        <f>AB15+AB98+AB137+AB165+AB232+AB238+AB248+AB263+AB283</f>
        <v>-2850</v>
      </c>
      <c r="AC294" s="49">
        <f>AA294+AB294</f>
        <v>9177221.8719999995</v>
      </c>
      <c r="AD294" s="34">
        <f>AD15+AD98+AD137+AD165+AD232+AD238+AD248+AD263+AD283</f>
        <v>-84124.5</v>
      </c>
      <c r="AE294" s="49">
        <f>AC294+AD294</f>
        <v>9093097.3719999995</v>
      </c>
      <c r="AF294" s="34">
        <f>AF15+AF98+AF137+AF165+AF232+AF238+AF248+AF263+AF283</f>
        <v>-28858.976999999999</v>
      </c>
      <c r="AG294" s="49">
        <f>AE294+AF294</f>
        <v>9064238.3949999996</v>
      </c>
      <c r="AH294" s="34">
        <f>AH15+AH98+AH137+AH165+AH232+AH238+AH248+AH263+AH283</f>
        <v>-812736.63400000019</v>
      </c>
      <c r="AI294" s="49">
        <f>AG294+AH294</f>
        <v>8251501.760999999</v>
      </c>
      <c r="AJ294" s="34">
        <f>AJ15+AJ98+AJ137+AJ165+AJ232+AJ238+AJ248+AJ263+AJ283</f>
        <v>0</v>
      </c>
      <c r="AK294" s="49">
        <f>AI294+AJ294</f>
        <v>8251501.760999999</v>
      </c>
      <c r="AL294" s="34">
        <f>AL15+AL98+AL137+AL165+AL232+AL238+AL248+AL263+AL283</f>
        <v>249349.36000000002</v>
      </c>
      <c r="AM294" s="49">
        <f t="shared" si="869"/>
        <v>8500851.1209999993</v>
      </c>
      <c r="AN294" s="34">
        <f>AN15+AN98+AN137+AN165+AN232+AN238+AN248+AN263+AN283</f>
        <v>29908.492999999999</v>
      </c>
      <c r="AO294" s="49">
        <f t="shared" si="870"/>
        <v>8530759.6140000001</v>
      </c>
      <c r="AP294" s="34">
        <f>AP15+AP98+AP137+AP165+AP232+AP238+AP248+AP263+AP283</f>
        <v>-435981.80099999998</v>
      </c>
      <c r="AQ294" s="15">
        <f t="shared" si="871"/>
        <v>8094777.8130000001</v>
      </c>
      <c r="AR294" s="34">
        <f>AR15+AR98+AR137+AR165+AR232+AR238+AR248+AR263+AR283</f>
        <v>8097458.1000000006</v>
      </c>
      <c r="AS294" s="34">
        <f>AS15+AS98+AS137+AS165+AS232+AS238+AS248+AS263+AS283</f>
        <v>-106010.1</v>
      </c>
      <c r="AT294" s="34">
        <f t="shared" si="838"/>
        <v>7991448.0000000009</v>
      </c>
      <c r="AU294" s="34">
        <f>AU15+AU98+AU137+AU165+AU232+AU238+AU248+AU263+AU283</f>
        <v>-148147.29999999999</v>
      </c>
      <c r="AV294" s="34">
        <f t="shared" si="872"/>
        <v>7843300.7000000011</v>
      </c>
      <c r="AW294" s="34">
        <f>AW15+AW98+AW137+AW165+AW232+AW238+AW248+AW263+AW283</f>
        <v>-28221.547000000006</v>
      </c>
      <c r="AX294" s="34">
        <f t="shared" si="873"/>
        <v>7815079.1530000009</v>
      </c>
      <c r="AY294" s="34">
        <f>AY15+AY98+AY137+AY165+AY232+AY238+AY248+AY263+AY283</f>
        <v>28221.546999999999</v>
      </c>
      <c r="AZ294" s="34">
        <f t="shared" si="874"/>
        <v>7843300.7000000011</v>
      </c>
      <c r="BA294" s="34">
        <f>BA15+BA98+BA137+BA165+BA232+BA238+BA248+BA263+BA283</f>
        <v>213206.58899999998</v>
      </c>
      <c r="BB294" s="34">
        <f t="shared" si="875"/>
        <v>8056507.2890000008</v>
      </c>
      <c r="BC294" s="34">
        <f>BC15+BC98+BC137+BC165+BC232+BC238+BC248+BC263+BC283</f>
        <v>0</v>
      </c>
      <c r="BD294" s="34">
        <f t="shared" si="876"/>
        <v>8056507.2890000008</v>
      </c>
      <c r="BE294" s="34">
        <f>BE15+BE98+BE137+BE165+BE232+BE238+BE248+BE263+BE283</f>
        <v>0</v>
      </c>
      <c r="BF294" s="34">
        <f t="shared" si="877"/>
        <v>8056507.2890000008</v>
      </c>
      <c r="BG294" s="16">
        <f>BG15+BG98+BG137+BG165+BG232+BG238+BG248+BG263+BG283</f>
        <v>8675.2999999999993</v>
      </c>
      <c r="BH294" s="34">
        <f t="shared" si="878"/>
        <v>8065182.5890000006</v>
      </c>
      <c r="BI294" s="34">
        <f>BI15+BI98+BI137+BI165+BI232+BI238+BI248+BI263+BI283</f>
        <v>-429969.0419999999</v>
      </c>
      <c r="BJ294" s="16">
        <f t="shared" si="879"/>
        <v>7635213.5470000003</v>
      </c>
      <c r="BL294" s="13"/>
    </row>
    <row r="295" spans="1:64" x14ac:dyDescent="0.3">
      <c r="A295" s="83"/>
      <c r="B295" s="114" t="s">
        <v>9</v>
      </c>
      <c r="C295" s="115"/>
      <c r="D295" s="16"/>
      <c r="E295" s="46"/>
      <c r="F295" s="15"/>
      <c r="G295" s="16"/>
      <c r="H295" s="15"/>
      <c r="I295" s="16"/>
      <c r="J295" s="15"/>
      <c r="K295" s="16"/>
      <c r="L295" s="15"/>
      <c r="M295" s="16"/>
      <c r="N295" s="15"/>
      <c r="O295" s="16"/>
      <c r="P295" s="15"/>
      <c r="Q295" s="16"/>
      <c r="R295" s="15"/>
      <c r="S295" s="16"/>
      <c r="T295" s="15"/>
      <c r="U295" s="26"/>
      <c r="V295" s="15"/>
      <c r="W295" s="16"/>
      <c r="X295" s="46"/>
      <c r="Y295" s="15"/>
      <c r="Z295" s="16"/>
      <c r="AA295" s="15"/>
      <c r="AB295" s="16"/>
      <c r="AC295" s="15"/>
      <c r="AD295" s="16"/>
      <c r="AE295" s="15"/>
      <c r="AF295" s="16"/>
      <c r="AG295" s="15"/>
      <c r="AH295" s="16"/>
      <c r="AI295" s="15"/>
      <c r="AJ295" s="16"/>
      <c r="AK295" s="15"/>
      <c r="AL295" s="16"/>
      <c r="AM295" s="15"/>
      <c r="AN295" s="16"/>
      <c r="AO295" s="15"/>
      <c r="AP295" s="26"/>
      <c r="AQ295" s="15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26"/>
      <c r="BJ295" s="16"/>
      <c r="BL295" s="13"/>
    </row>
    <row r="296" spans="1:64" x14ac:dyDescent="0.3">
      <c r="A296" s="83"/>
      <c r="B296" s="114" t="s">
        <v>20</v>
      </c>
      <c r="C296" s="114"/>
      <c r="D296" s="16">
        <f>D168</f>
        <v>2102955</v>
      </c>
      <c r="E296" s="46">
        <f>E168</f>
        <v>0</v>
      </c>
      <c r="F296" s="15">
        <f t="shared" si="836"/>
        <v>2102955</v>
      </c>
      <c r="G296" s="16">
        <f>G168</f>
        <v>0</v>
      </c>
      <c r="H296" s="15">
        <f t="shared" ref="H296:H299" si="880">F296+G296</f>
        <v>2102955</v>
      </c>
      <c r="I296" s="16">
        <f>I168</f>
        <v>0</v>
      </c>
      <c r="J296" s="15">
        <f t="shared" ref="J296:J299" si="881">H296+I296</f>
        <v>2102955</v>
      </c>
      <c r="K296" s="16">
        <f>K168</f>
        <v>0</v>
      </c>
      <c r="L296" s="15">
        <f t="shared" ref="L296:L299" si="882">J296+K296</f>
        <v>2102955</v>
      </c>
      <c r="M296" s="16">
        <f>M168</f>
        <v>-337893.6</v>
      </c>
      <c r="N296" s="15">
        <f t="shared" ref="N296:N299" si="883">L296+M296</f>
        <v>1765061.4</v>
      </c>
      <c r="O296" s="16">
        <f>O168</f>
        <v>0</v>
      </c>
      <c r="P296" s="15">
        <f t="shared" ref="P296:P299" si="884">N296+O296</f>
        <v>1765061.4</v>
      </c>
      <c r="Q296" s="16">
        <f>Q168</f>
        <v>0</v>
      </c>
      <c r="R296" s="15">
        <f t="shared" ref="R296:R299" si="885">P296+Q296</f>
        <v>1765061.4</v>
      </c>
      <c r="S296" s="16">
        <f>S168</f>
        <v>0</v>
      </c>
      <c r="T296" s="15">
        <f t="shared" ref="T296:T299" si="886">R296+S296</f>
        <v>1765061.4</v>
      </c>
      <c r="U296" s="26">
        <f>U168</f>
        <v>0</v>
      </c>
      <c r="V296" s="15">
        <f t="shared" ref="V296:V299" si="887">T296+U296</f>
        <v>1765061.4</v>
      </c>
      <c r="W296" s="16">
        <f>W168</f>
        <v>1860675</v>
      </c>
      <c r="X296" s="46">
        <f>X168</f>
        <v>0</v>
      </c>
      <c r="Y296" s="15">
        <f t="shared" si="837"/>
        <v>1860675</v>
      </c>
      <c r="Z296" s="16">
        <f>Z168</f>
        <v>0</v>
      </c>
      <c r="AA296" s="15">
        <f t="shared" ref="AA296:AA299" si="888">Y296+Z296</f>
        <v>1860675</v>
      </c>
      <c r="AB296" s="16">
        <f>AB168</f>
        <v>0</v>
      </c>
      <c r="AC296" s="15">
        <f>AA296+AB296</f>
        <v>1860675</v>
      </c>
      <c r="AD296" s="16">
        <f>AD168</f>
        <v>0</v>
      </c>
      <c r="AE296" s="15">
        <f>AC296+AD296</f>
        <v>1860675</v>
      </c>
      <c r="AF296" s="16">
        <f>AF168</f>
        <v>0</v>
      </c>
      <c r="AG296" s="15">
        <f>AE296+AF296</f>
        <v>1860675</v>
      </c>
      <c r="AH296" s="16">
        <f>AH168</f>
        <v>379331.1</v>
      </c>
      <c r="AI296" s="15">
        <f>AG296+AH296</f>
        <v>2240006.1</v>
      </c>
      <c r="AJ296" s="16">
        <f>AJ168</f>
        <v>0</v>
      </c>
      <c r="AK296" s="15">
        <f>AI296+AJ296</f>
        <v>2240006.1</v>
      </c>
      <c r="AL296" s="16">
        <f>AL168</f>
        <v>0</v>
      </c>
      <c r="AM296" s="15">
        <f>AK296+AL296</f>
        <v>2240006.1</v>
      </c>
      <c r="AN296" s="16">
        <f>AN168</f>
        <v>0</v>
      </c>
      <c r="AO296" s="15">
        <f>AM296+AN296</f>
        <v>2240006.1</v>
      </c>
      <c r="AP296" s="26">
        <f>AP168</f>
        <v>0</v>
      </c>
      <c r="AQ296" s="15">
        <f>AO296+AP296</f>
        <v>2240006.1</v>
      </c>
      <c r="AR296" s="16">
        <f>AR168</f>
        <v>2257104.5</v>
      </c>
      <c r="AS296" s="16">
        <f>AS168</f>
        <v>0</v>
      </c>
      <c r="AT296" s="16">
        <f t="shared" si="838"/>
        <v>2257104.5</v>
      </c>
      <c r="AU296" s="16">
        <f>AU168</f>
        <v>0</v>
      </c>
      <c r="AV296" s="16">
        <f t="shared" ref="AV296:AV299" si="889">AT296+AU296</f>
        <v>2257104.5</v>
      </c>
      <c r="AW296" s="16">
        <f>AW168</f>
        <v>0</v>
      </c>
      <c r="AX296" s="16">
        <f t="shared" ref="AX296:AX299" si="890">AV296+AW296</f>
        <v>2257104.5</v>
      </c>
      <c r="AY296" s="16">
        <f>AY168</f>
        <v>0</v>
      </c>
      <c r="AZ296" s="16">
        <f t="shared" ref="AZ296:AZ299" si="891">AX296+AY296</f>
        <v>2257104.5</v>
      </c>
      <c r="BA296" s="16">
        <f>BA168</f>
        <v>0</v>
      </c>
      <c r="BB296" s="16">
        <f t="shared" ref="BB296:BB299" si="892">AZ296+BA296</f>
        <v>2257104.5</v>
      </c>
      <c r="BC296" s="16">
        <f>BC168</f>
        <v>0</v>
      </c>
      <c r="BD296" s="16">
        <f t="shared" ref="BD296:BD299" si="893">BB296+BC296</f>
        <v>2257104.5</v>
      </c>
      <c r="BE296" s="16">
        <f>BE168</f>
        <v>0</v>
      </c>
      <c r="BF296" s="16">
        <f t="shared" ref="BF296:BF299" si="894">BD296+BE296</f>
        <v>2257104.5</v>
      </c>
      <c r="BG296" s="16">
        <f>BG168</f>
        <v>0</v>
      </c>
      <c r="BH296" s="16">
        <f t="shared" ref="BH296:BH299" si="895">BF296+BG296</f>
        <v>2257104.5</v>
      </c>
      <c r="BI296" s="26">
        <f>BI168</f>
        <v>0</v>
      </c>
      <c r="BJ296" s="16">
        <f t="shared" ref="BJ296:BJ299" si="896">BH296+BI296</f>
        <v>2257104.5</v>
      </c>
      <c r="BL296" s="13"/>
    </row>
    <row r="297" spans="1:64" x14ac:dyDescent="0.3">
      <c r="A297" s="83"/>
      <c r="B297" s="114" t="s">
        <v>12</v>
      </c>
      <c r="C297" s="114"/>
      <c r="D297" s="16">
        <f>D18+D101+D140+D234+D241+D251+D286</f>
        <v>4265452.9000000004</v>
      </c>
      <c r="E297" s="46">
        <f>E18+E101+E140+E234+E241+E251+E286</f>
        <v>0</v>
      </c>
      <c r="F297" s="15">
        <f t="shared" si="836"/>
        <v>4265452.9000000004</v>
      </c>
      <c r="G297" s="16">
        <f>G18+G101+G140+G234+G241+G251+G286</f>
        <v>3455.7999999999997</v>
      </c>
      <c r="H297" s="15">
        <f t="shared" si="880"/>
        <v>4268908.7</v>
      </c>
      <c r="I297" s="16">
        <f>I18+I101+I140+I234+I241+I251+I286</f>
        <v>4208.9750000000004</v>
      </c>
      <c r="J297" s="15">
        <f t="shared" si="881"/>
        <v>4273117.6749999998</v>
      </c>
      <c r="K297" s="16">
        <f>K18+K101+K140+K234+K241+K251+K286</f>
        <v>0</v>
      </c>
      <c r="L297" s="15">
        <f t="shared" si="882"/>
        <v>4273117.6749999998</v>
      </c>
      <c r="M297" s="16">
        <f>M18+M101+M140+M234+M241+M251+M286</f>
        <v>13577.869999999999</v>
      </c>
      <c r="N297" s="15">
        <f t="shared" si="883"/>
        <v>4286695.5449999999</v>
      </c>
      <c r="O297" s="16">
        <f>O18+O101+O140+O234+O241+O251+O286</f>
        <v>0</v>
      </c>
      <c r="P297" s="15">
        <f t="shared" si="884"/>
        <v>4286695.5449999999</v>
      </c>
      <c r="Q297" s="16">
        <f>Q18+Q101+Q140+Q234+Q241+Q251+Q286</f>
        <v>0</v>
      </c>
      <c r="R297" s="15">
        <f t="shared" si="885"/>
        <v>4286695.5449999999</v>
      </c>
      <c r="S297" s="16">
        <f>S18+S101+S140+S234+S241+S251+S286</f>
        <v>0</v>
      </c>
      <c r="T297" s="15">
        <f t="shared" si="886"/>
        <v>4286695.5449999999</v>
      </c>
      <c r="U297" s="26">
        <f>U18+U101+U140+U234+U241+U251+U286</f>
        <v>-242805.3</v>
      </c>
      <c r="V297" s="15">
        <f t="shared" si="887"/>
        <v>4043890.2450000001</v>
      </c>
      <c r="W297" s="16">
        <f>W18+W101+W140+W234+W241+W251+W286</f>
        <v>1661272.1</v>
      </c>
      <c r="X297" s="46">
        <f>X18+X101+X140+X234+X241+X251+X286</f>
        <v>0</v>
      </c>
      <c r="Y297" s="15">
        <f t="shared" si="837"/>
        <v>1661272.1</v>
      </c>
      <c r="Z297" s="16">
        <f>Z18+Z101+Z140+Z234+Z241+Z251+Z286</f>
        <v>-23652.799999999999</v>
      </c>
      <c r="AA297" s="15">
        <f t="shared" si="888"/>
        <v>1637619.3</v>
      </c>
      <c r="AB297" s="16">
        <f>AB18+AB101+AB140+AB234+AB241+AB251+AB286</f>
        <v>-2850</v>
      </c>
      <c r="AC297" s="15">
        <f>AA297+AB297</f>
        <v>1634769.3</v>
      </c>
      <c r="AD297" s="16">
        <f>AD18+AD101+AD140+AD234+AD241+AD251+AD286</f>
        <v>0</v>
      </c>
      <c r="AE297" s="15">
        <f>AC297+AD297</f>
        <v>1634769.3</v>
      </c>
      <c r="AF297" s="16">
        <f>AF18+AF101+AF140+AF234+AF241+AF251+AF286</f>
        <v>0</v>
      </c>
      <c r="AG297" s="15">
        <f>AE297+AF297</f>
        <v>1634769.3</v>
      </c>
      <c r="AH297" s="16">
        <f>AH18+AH101+AH140+AH234+AH241+AH251+AH286</f>
        <v>-9621.643</v>
      </c>
      <c r="AI297" s="15">
        <f>AG297+AH297</f>
        <v>1625147.6570000001</v>
      </c>
      <c r="AJ297" s="16">
        <f>AJ18+AJ101+AJ140+AJ234+AJ241+AJ251+AJ286</f>
        <v>0</v>
      </c>
      <c r="AK297" s="15">
        <f>AI297+AJ297</f>
        <v>1625147.6570000001</v>
      </c>
      <c r="AL297" s="16">
        <f>AL18+AL101+AL140+AL234+AL241+AL251+AL286</f>
        <v>0</v>
      </c>
      <c r="AM297" s="15">
        <f>AK297+AL297</f>
        <v>1625147.6570000001</v>
      </c>
      <c r="AN297" s="16">
        <f>AN18+AN101+AN140+AN234+AN241+AN251+AN286</f>
        <v>0</v>
      </c>
      <c r="AO297" s="15">
        <f>AM297+AN297</f>
        <v>1625147.6570000001</v>
      </c>
      <c r="AP297" s="26">
        <f>AP18+AP101+AP140+AP234+AP241+AP251+AP286</f>
        <v>-484802.30000000005</v>
      </c>
      <c r="AQ297" s="15">
        <f>AO297+AP297</f>
        <v>1140345.3570000001</v>
      </c>
      <c r="AR297" s="16">
        <f>AR18+AR101+AR140+AR234+AR241+AR251+AR286</f>
        <v>815195.2</v>
      </c>
      <c r="AS297" s="16">
        <f>AS18+AS101+AS140+AS234+AS241+AS251+AS286</f>
        <v>0</v>
      </c>
      <c r="AT297" s="16">
        <f t="shared" si="838"/>
        <v>815195.2</v>
      </c>
      <c r="AU297" s="16">
        <f>AU18+AU101+AU140+AU234+AU241+AU251+AU286</f>
        <v>-144564.5</v>
      </c>
      <c r="AV297" s="16">
        <f t="shared" si="889"/>
        <v>670630.69999999995</v>
      </c>
      <c r="AW297" s="16">
        <f>AW18+AW101+AW140+AW234+AW241+AW251+AW286</f>
        <v>0</v>
      </c>
      <c r="AX297" s="16">
        <f t="shared" si="890"/>
        <v>670630.69999999995</v>
      </c>
      <c r="AY297" s="16">
        <f>AY18+AY101+AY140+AY234+AY241+AY251+AY286</f>
        <v>0</v>
      </c>
      <c r="AZ297" s="16">
        <f t="shared" si="891"/>
        <v>670630.69999999995</v>
      </c>
      <c r="BA297" s="16">
        <f>BA18+BA101+BA140+BA234+BA241+BA251+BA286</f>
        <v>-3607.3510000000001</v>
      </c>
      <c r="BB297" s="16">
        <f t="shared" si="892"/>
        <v>667023.34899999993</v>
      </c>
      <c r="BC297" s="16">
        <f>BC18+BC101+BC140+BC234+BC241+BC251+BC286</f>
        <v>0</v>
      </c>
      <c r="BD297" s="16">
        <f t="shared" si="893"/>
        <v>667023.34899999993</v>
      </c>
      <c r="BE297" s="16">
        <f>BE18+BE101+BE140+BE234+BE241+BE251+BE286</f>
        <v>0</v>
      </c>
      <c r="BF297" s="16">
        <f t="shared" si="894"/>
        <v>667023.34899999993</v>
      </c>
      <c r="BG297" s="16">
        <f>BG18+BG101+BG140+BG234+BG241+BG251+BG286</f>
        <v>0</v>
      </c>
      <c r="BH297" s="16">
        <f t="shared" si="895"/>
        <v>667023.34899999993</v>
      </c>
      <c r="BI297" s="26">
        <f>BI18+BI101+BI140+BI234+BI241+BI251+BI286</f>
        <v>-376700.1</v>
      </c>
      <c r="BJ297" s="16">
        <f t="shared" si="896"/>
        <v>290323.24899999995</v>
      </c>
      <c r="BL297" s="13"/>
    </row>
    <row r="298" spans="1:64" x14ac:dyDescent="0.3">
      <c r="A298" s="83"/>
      <c r="B298" s="114" t="s">
        <v>19</v>
      </c>
      <c r="C298" s="114"/>
      <c r="D298" s="16">
        <f>D19+D102</f>
        <v>388364.5</v>
      </c>
      <c r="E298" s="46">
        <f>E19+E102</f>
        <v>0</v>
      </c>
      <c r="F298" s="15">
        <f t="shared" si="836"/>
        <v>388364.5</v>
      </c>
      <c r="G298" s="16">
        <f>G19+G102</f>
        <v>9877</v>
      </c>
      <c r="H298" s="15">
        <f t="shared" si="880"/>
        <v>398241.5</v>
      </c>
      <c r="I298" s="16">
        <f>I19+I102</f>
        <v>0</v>
      </c>
      <c r="J298" s="15">
        <f t="shared" si="881"/>
        <v>398241.5</v>
      </c>
      <c r="K298" s="16">
        <f>K19+K102</f>
        <v>-26082.3</v>
      </c>
      <c r="L298" s="15">
        <f t="shared" si="882"/>
        <v>372159.2</v>
      </c>
      <c r="M298" s="16">
        <f>M19+M102</f>
        <v>355165</v>
      </c>
      <c r="N298" s="15">
        <f t="shared" si="883"/>
        <v>727324.2</v>
      </c>
      <c r="O298" s="16">
        <f>O19+O102</f>
        <v>0</v>
      </c>
      <c r="P298" s="15">
        <f t="shared" si="884"/>
        <v>727324.2</v>
      </c>
      <c r="Q298" s="16">
        <f>Q19+Q102</f>
        <v>0</v>
      </c>
      <c r="R298" s="15">
        <f t="shared" si="885"/>
        <v>727324.2</v>
      </c>
      <c r="S298" s="16">
        <f>S19+S102</f>
        <v>0</v>
      </c>
      <c r="T298" s="15">
        <f t="shared" si="886"/>
        <v>727324.2</v>
      </c>
      <c r="U298" s="26">
        <f>U19+U102</f>
        <v>0</v>
      </c>
      <c r="V298" s="15">
        <f t="shared" si="887"/>
        <v>727324.2</v>
      </c>
      <c r="W298" s="16">
        <f>W19+W102</f>
        <v>395022</v>
      </c>
      <c r="X298" s="46">
        <f>X19+X102</f>
        <v>0</v>
      </c>
      <c r="Y298" s="15">
        <f t="shared" si="837"/>
        <v>395022</v>
      </c>
      <c r="Z298" s="16">
        <f>Z19+Z102</f>
        <v>7158.2</v>
      </c>
      <c r="AA298" s="15">
        <f t="shared" si="888"/>
        <v>402180.2</v>
      </c>
      <c r="AB298" s="16">
        <f>AB19+AB102</f>
        <v>0</v>
      </c>
      <c r="AC298" s="15">
        <f>AA298+AB298</f>
        <v>402180.2</v>
      </c>
      <c r="AD298" s="16">
        <f>AD19+AD102</f>
        <v>0</v>
      </c>
      <c r="AE298" s="15">
        <f>AC298+AD298</f>
        <v>402180.2</v>
      </c>
      <c r="AF298" s="16">
        <f>AF19+AF102</f>
        <v>-27321.599999999999</v>
      </c>
      <c r="AG298" s="15">
        <f>AE298+AF298</f>
        <v>374858.60000000003</v>
      </c>
      <c r="AH298" s="16">
        <f>AH19+AH102</f>
        <v>0</v>
      </c>
      <c r="AI298" s="15">
        <f>AG298+AH298</f>
        <v>374858.60000000003</v>
      </c>
      <c r="AJ298" s="16">
        <f>AJ19+AJ102</f>
        <v>0</v>
      </c>
      <c r="AK298" s="15">
        <f>AI298+AJ298</f>
        <v>374858.60000000003</v>
      </c>
      <c r="AL298" s="16">
        <f>AL19+AL102</f>
        <v>0</v>
      </c>
      <c r="AM298" s="15">
        <f>AK298+AL298</f>
        <v>374858.60000000003</v>
      </c>
      <c r="AN298" s="16">
        <f>AN19+AN102</f>
        <v>0</v>
      </c>
      <c r="AO298" s="15">
        <f>AM298+AN298</f>
        <v>374858.60000000003</v>
      </c>
      <c r="AP298" s="26">
        <f>AP19+AP102</f>
        <v>0</v>
      </c>
      <c r="AQ298" s="15">
        <f>AO298+AP298</f>
        <v>374858.60000000003</v>
      </c>
      <c r="AR298" s="16">
        <f>AR19+AR102</f>
        <v>137475.1</v>
      </c>
      <c r="AS298" s="16">
        <f>AS19+AS102</f>
        <v>0</v>
      </c>
      <c r="AT298" s="16">
        <f t="shared" si="838"/>
        <v>137475.1</v>
      </c>
      <c r="AU298" s="16">
        <f>AU19+AU102</f>
        <v>-3582.8</v>
      </c>
      <c r="AV298" s="16">
        <f t="shared" si="889"/>
        <v>133892.30000000002</v>
      </c>
      <c r="AW298" s="16">
        <f>AW19+AW102</f>
        <v>0</v>
      </c>
      <c r="AX298" s="16">
        <f t="shared" si="890"/>
        <v>133892.30000000002</v>
      </c>
      <c r="AY298" s="16">
        <f>AY19+AY102</f>
        <v>0</v>
      </c>
      <c r="AZ298" s="16">
        <f t="shared" si="891"/>
        <v>133892.30000000002</v>
      </c>
      <c r="BA298" s="16">
        <f>BA19+BA102</f>
        <v>0</v>
      </c>
      <c r="BB298" s="16">
        <f t="shared" si="892"/>
        <v>133892.30000000002</v>
      </c>
      <c r="BC298" s="16">
        <f>BC19+BC102</f>
        <v>0</v>
      </c>
      <c r="BD298" s="16">
        <f t="shared" si="893"/>
        <v>133892.30000000002</v>
      </c>
      <c r="BE298" s="16">
        <f>BE19+BE102</f>
        <v>0</v>
      </c>
      <c r="BF298" s="16">
        <f t="shared" si="894"/>
        <v>133892.30000000002</v>
      </c>
      <c r="BG298" s="16">
        <f>BG19+BG102</f>
        <v>0</v>
      </c>
      <c r="BH298" s="16">
        <f t="shared" si="895"/>
        <v>133892.30000000002</v>
      </c>
      <c r="BI298" s="26">
        <f>BI19+BI102</f>
        <v>0</v>
      </c>
      <c r="BJ298" s="16">
        <f t="shared" si="896"/>
        <v>133892.30000000002</v>
      </c>
      <c r="BL298" s="13"/>
    </row>
    <row r="299" spans="1:64" x14ac:dyDescent="0.3">
      <c r="A299" s="83"/>
      <c r="B299" s="114" t="s">
        <v>28</v>
      </c>
      <c r="C299" s="118"/>
      <c r="D299" s="16">
        <f>D103</f>
        <v>674156.3</v>
      </c>
      <c r="E299" s="46">
        <f>E103</f>
        <v>0</v>
      </c>
      <c r="F299" s="15">
        <f t="shared" si="836"/>
        <v>674156.3</v>
      </c>
      <c r="G299" s="16">
        <f>G103</f>
        <v>0</v>
      </c>
      <c r="H299" s="15">
        <f t="shared" si="880"/>
        <v>674156.3</v>
      </c>
      <c r="I299" s="16">
        <f>I103</f>
        <v>0</v>
      </c>
      <c r="J299" s="15">
        <f t="shared" si="881"/>
        <v>674156.3</v>
      </c>
      <c r="K299" s="16">
        <f>K103</f>
        <v>0</v>
      </c>
      <c r="L299" s="15">
        <f t="shared" si="882"/>
        <v>674156.3</v>
      </c>
      <c r="M299" s="16">
        <f>M103</f>
        <v>951713.06599999999</v>
      </c>
      <c r="N299" s="15">
        <f t="shared" si="883"/>
        <v>1625869.3659999999</v>
      </c>
      <c r="O299" s="16">
        <f>O103</f>
        <v>0</v>
      </c>
      <c r="P299" s="15">
        <f t="shared" si="884"/>
        <v>1625869.3659999999</v>
      </c>
      <c r="Q299" s="16">
        <f>Q103</f>
        <v>0</v>
      </c>
      <c r="R299" s="15">
        <f t="shared" si="885"/>
        <v>1625869.3659999999</v>
      </c>
      <c r="S299" s="16">
        <f>S103</f>
        <v>0</v>
      </c>
      <c r="T299" s="15">
        <f t="shared" si="886"/>
        <v>1625869.3659999999</v>
      </c>
      <c r="U299" s="26">
        <f>U103</f>
        <v>0</v>
      </c>
      <c r="V299" s="15">
        <f t="shared" si="887"/>
        <v>1625869.3659999999</v>
      </c>
      <c r="W299" s="16">
        <f>W103</f>
        <v>2005011.7</v>
      </c>
      <c r="X299" s="46">
        <f>X103</f>
        <v>0</v>
      </c>
      <c r="Y299" s="15">
        <f t="shared" si="837"/>
        <v>2005011.7</v>
      </c>
      <c r="Z299" s="16">
        <f>Z103</f>
        <v>0</v>
      </c>
      <c r="AA299" s="15">
        <f t="shared" si="888"/>
        <v>2005011.7</v>
      </c>
      <c r="AB299" s="16">
        <f>AB103</f>
        <v>0</v>
      </c>
      <c r="AC299" s="15">
        <f>AA299+AB299</f>
        <v>2005011.7</v>
      </c>
      <c r="AD299" s="16">
        <f>AD103</f>
        <v>0</v>
      </c>
      <c r="AE299" s="15">
        <f>AC299+AD299</f>
        <v>2005011.7</v>
      </c>
      <c r="AF299" s="16">
        <f>AF103</f>
        <v>0</v>
      </c>
      <c r="AG299" s="15">
        <f>AE299+AF299</f>
        <v>2005011.7</v>
      </c>
      <c r="AH299" s="16">
        <f>AH103</f>
        <v>-1394490.56</v>
      </c>
      <c r="AI299" s="15">
        <f>AG299+AH299</f>
        <v>610521.1399999999</v>
      </c>
      <c r="AJ299" s="16">
        <f>AJ103</f>
        <v>0</v>
      </c>
      <c r="AK299" s="15">
        <f>AI299+AJ299</f>
        <v>610521.1399999999</v>
      </c>
      <c r="AL299" s="16">
        <f>AL103</f>
        <v>0</v>
      </c>
      <c r="AM299" s="15">
        <f>AK299+AL299</f>
        <v>610521.1399999999</v>
      </c>
      <c r="AN299" s="16">
        <f>AN103</f>
        <v>0</v>
      </c>
      <c r="AO299" s="15">
        <f>AM299+AN299</f>
        <v>610521.1399999999</v>
      </c>
      <c r="AP299" s="26">
        <f>AP103</f>
        <v>0</v>
      </c>
      <c r="AQ299" s="15">
        <f>AO299+AP299</f>
        <v>610521.1399999999</v>
      </c>
      <c r="AR299" s="16">
        <f>AR103</f>
        <v>2103257.2000000002</v>
      </c>
      <c r="AS299" s="16">
        <f>AS103</f>
        <v>0</v>
      </c>
      <c r="AT299" s="16">
        <f t="shared" si="838"/>
        <v>2103257.2000000002</v>
      </c>
      <c r="AU299" s="16">
        <f>AU103</f>
        <v>0</v>
      </c>
      <c r="AV299" s="16">
        <f t="shared" si="889"/>
        <v>2103257.2000000002</v>
      </c>
      <c r="AW299" s="16">
        <f>AW103</f>
        <v>0</v>
      </c>
      <c r="AX299" s="16">
        <f t="shared" si="890"/>
        <v>2103257.2000000002</v>
      </c>
      <c r="AY299" s="16">
        <f>AY103</f>
        <v>0</v>
      </c>
      <c r="AZ299" s="16">
        <f t="shared" si="891"/>
        <v>2103257.2000000002</v>
      </c>
      <c r="BA299" s="16">
        <f>BA103</f>
        <v>-68540.58</v>
      </c>
      <c r="BB299" s="16">
        <f t="shared" si="892"/>
        <v>2034716.62</v>
      </c>
      <c r="BC299" s="16">
        <f>BC103</f>
        <v>0</v>
      </c>
      <c r="BD299" s="16">
        <f t="shared" si="893"/>
        <v>2034716.62</v>
      </c>
      <c r="BE299" s="16">
        <f>BE103</f>
        <v>0</v>
      </c>
      <c r="BF299" s="16">
        <f t="shared" si="894"/>
        <v>2034716.62</v>
      </c>
      <c r="BG299" s="16">
        <f>BG103</f>
        <v>0</v>
      </c>
      <c r="BH299" s="16">
        <f t="shared" si="895"/>
        <v>2034716.62</v>
      </c>
      <c r="BI299" s="26">
        <f>BI103</f>
        <v>0</v>
      </c>
      <c r="BJ299" s="16">
        <f t="shared" si="896"/>
        <v>2034716.62</v>
      </c>
      <c r="BL299" s="13"/>
    </row>
    <row r="300" spans="1:64" x14ac:dyDescent="0.3">
      <c r="A300" s="83"/>
      <c r="B300" s="114" t="s">
        <v>10</v>
      </c>
      <c r="C300" s="114"/>
      <c r="D300" s="16"/>
      <c r="E300" s="46"/>
      <c r="F300" s="15"/>
      <c r="G300" s="16"/>
      <c r="H300" s="15"/>
      <c r="I300" s="16"/>
      <c r="J300" s="15"/>
      <c r="K300" s="16"/>
      <c r="L300" s="15"/>
      <c r="M300" s="16"/>
      <c r="N300" s="15"/>
      <c r="O300" s="16"/>
      <c r="P300" s="15"/>
      <c r="Q300" s="16"/>
      <c r="R300" s="15"/>
      <c r="S300" s="16"/>
      <c r="T300" s="15"/>
      <c r="U300" s="26"/>
      <c r="V300" s="15"/>
      <c r="W300" s="16"/>
      <c r="X300" s="46"/>
      <c r="Y300" s="15"/>
      <c r="Z300" s="16"/>
      <c r="AA300" s="15"/>
      <c r="AB300" s="16"/>
      <c r="AC300" s="15"/>
      <c r="AD300" s="16"/>
      <c r="AE300" s="15"/>
      <c r="AF300" s="16"/>
      <c r="AG300" s="15"/>
      <c r="AH300" s="16"/>
      <c r="AI300" s="15"/>
      <c r="AJ300" s="16"/>
      <c r="AK300" s="15"/>
      <c r="AL300" s="16"/>
      <c r="AM300" s="15"/>
      <c r="AN300" s="16"/>
      <c r="AO300" s="15"/>
      <c r="AP300" s="26"/>
      <c r="AQ300" s="15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26"/>
      <c r="BJ300" s="16"/>
      <c r="BL300" s="13"/>
    </row>
    <row r="301" spans="1:64" x14ac:dyDescent="0.3">
      <c r="A301" s="83"/>
      <c r="B301" s="114" t="s">
        <v>14</v>
      </c>
      <c r="C301" s="118"/>
      <c r="D301" s="16">
        <f>D242+D244+D264+D265+D267+D252+D254+D256+D257+D261+D104+D105+D106+D111+D112+D114+D115+D116+D20+D21+D22+D23+D24+D25+D44+D48+D49+D54+D59+D63+D77+D158+D35</f>
        <v>2336236.7000000002</v>
      </c>
      <c r="E301" s="16">
        <f>E242+E244+E264+E265+E267+E252+E254+E256+E257+E261+E104+E105+E106+E111+E112+E114+E115+E116+E20+E21+E22+E23+E24+E25+E44+E48+E49+E54+E59+E63+E77+E158+E35+E268+E269+E270+E271+E272+E273+E274+E275+E276+E277+E278+E279+E280+E281+E282</f>
        <v>-150799.29999999993</v>
      </c>
      <c r="F301" s="15">
        <f t="shared" si="836"/>
        <v>2185437.4000000004</v>
      </c>
      <c r="G301" s="16">
        <f>G242+G244+G264+G265+G267+G252+G254+G256+G257+G261+G104+G105+G106+G111+G112+G114+G115+G116+G20+G21+G22+G23+G24+G25+G44+G48+G49+G54+G59+G63+G77+G158+G35+G268+G269+G270+G271+G272+G273+G274+G275+G276+G277+G278+G279+G280+G281+G282+G86+G89+G130+G131+G132+G262+G291+G81+G88</f>
        <v>260819.215</v>
      </c>
      <c r="H301" s="15">
        <f t="shared" ref="H301:H309" si="897">F301+G301</f>
        <v>2446256.6150000002</v>
      </c>
      <c r="I301" s="16">
        <f>I242+I244+I264+I265+I267+I252+I254+I256+I257+I261+I104+I105+I106+I111+I112+I114+I115+I116+I20+I21+I22+I23+I24+I25+I44+I48+I49+I54+I59+I63+I77+I158+I35+I268+I269+I270+I271+I272+I273+I274+I275+I276+I277+I278+I279+I280+I281+I282+I86+I89+I130+I131+I132+I262+I291+I81+I88</f>
        <v>-33342.248999999996</v>
      </c>
      <c r="J301" s="15">
        <f t="shared" ref="J301:J309" si="898">H301+I301</f>
        <v>2412914.3660000004</v>
      </c>
      <c r="K301" s="16">
        <f>K242+K244+K264+K265+K267+K252+K254+K256+K257+K261+K104+K105+K106+K111+K112+K114+K115+K116+K20+K21+K22+K23+K24+K25+K44+K48+K49+K54+K59+K63+K77+K158+K35+K268+K269+K270+K271+K272+K273+K274+K275+K276+K277+K278+K279+K280+K281+K282+K86+K89+K130+K131+K132+K262+K291+K81+K88</f>
        <v>-26135.898000000001</v>
      </c>
      <c r="L301" s="15">
        <f t="shared" ref="L301:L309" si="899">J301+K301</f>
        <v>2386778.4680000003</v>
      </c>
      <c r="M301" s="16">
        <f>M242+M244+M264+M265+M267+M252+M254+M256+M257+M261+M104+M105+M106+M111+M112+M114+M115+M116+M20+M21+M22+M23+M24+M25+M44+M48+M49+M54+M59+M63+M77+M158+M35+M268+M269+M270+M271+M272+M273+M274+M275+M276+M277+M278+M279+M280+M281+M282+M86+M89+M130+M131+M132+M262+M291+M81+M88+M91+M93+M136</f>
        <v>336647.53700000007</v>
      </c>
      <c r="N301" s="15">
        <f t="shared" ref="N301:N302" si="900">L301+M301</f>
        <v>2723426.0050000004</v>
      </c>
      <c r="O301" s="16">
        <f>O242+O244+O264+O265+O267+O252+O254+O256+O257+O261+O104+O105+O106+O111+O112+O114+O115+O116+O20+O21+O22+O23+O24+O25+O44+O48+O49+O54+O59+O63+O77+O158+O35+O268+O269+O270+O271+O272+O273+O274+O275+O276+O277+O278+O279+O280+O281+O282+O86+O89+O130+O131+O132+O262+O291+O81+O88+O91+O93+O136</f>
        <v>0</v>
      </c>
      <c r="P301" s="15">
        <f t="shared" ref="P301:P302" si="901">N301+O301</f>
        <v>2723426.0050000004</v>
      </c>
      <c r="Q301" s="16">
        <f>Q242+Q244+Q264+Q265+Q267+Q252+Q254+Q256+Q257+Q261+Q104+Q105+Q106+Q111+Q112+Q114+Q115+Q116+Q20+Q21+Q22+Q23+Q24+Q25+Q44+Q48+Q49+Q54+Q59+Q63+Q77+Q158+Q35+Q268+Q269+Q270+Q271+Q272+Q273+Q274+Q275+Q276+Q277+Q278+Q279+Q280+Q281+Q282+Q86+Q89+Q130+Q131+Q132+Q262+Q291+Q81+Q88+Q91+Q93+Q136+Q95+Q96+Q163</f>
        <v>-219308.807</v>
      </c>
      <c r="R301" s="15">
        <f t="shared" ref="R301:R302" si="902">P301+Q301</f>
        <v>2504117.1980000003</v>
      </c>
      <c r="S301" s="16">
        <f>S242+S244+S264+S265+S267+S252+S254+S256+S257+S261+S104+S105+S106+S111+S112+S114+S115+S116+S20+S21+S22+S23+S24+S25+S44+S48+S49+S54+S59+S63+S77+S158+S35+S268+S269+S270+S271+S272+S273+S274+S275+S276+S277+S278+S279+S280+S281+S282+S86+S89+S130+S131+S132+S262+S291+S81+S88+S91+S93+S136+S95+S96+S163</f>
        <v>-38583.792999999998</v>
      </c>
      <c r="T301" s="15">
        <f t="shared" ref="T301:T302" si="903">R301+S301</f>
        <v>2465533.4050000003</v>
      </c>
      <c r="U301" s="26">
        <f>U242+U244+U264+U265+U267+U252+U254+U256+U257+U261+U104+U105+U106+U111+U112+U114+U115+U116+U20+U21+U22+U23+U24+U25+U44+U48+U49+U54+U59+U63+U77+U158+U35+U268+U269+U270+U271+U272+U273+U274+U275+U276+U277+U278+U279+U280+U281+U282+U86+U89+U130+U131+U132+U262+U291+U81+U88+U91+U93+U136+U95+U96+U163</f>
        <v>-164153.70300000001</v>
      </c>
      <c r="V301" s="15">
        <f t="shared" ref="V301:V302" si="904">T301+U301</f>
        <v>2301379.702</v>
      </c>
      <c r="W301" s="16">
        <f>W242+W244+W264+W265+W267+W252+W254+W256+W257+W261+W104+W105+W106+W111+W112+W114+W115+W116+W20+W21+W22+W23+W24+W25+W44+W48+W49+W54+W59+W63+W77+W158+W35</f>
        <v>2449973.0999999996</v>
      </c>
      <c r="X301" s="46">
        <f>X242+X244+X264+X265+X267+X252+X254+X256+X257+X261+X104+X105+X106+X111+X112+X114+X115+X116+X20+X21+X22+X23+X24+X25+X44+X48+X49+X54+X59+X63+X77+X158+X35+X268+X269+X270+X271+X272+X273+X274+X275+X276+X277+X278+X279+X280</f>
        <v>224850.2</v>
      </c>
      <c r="Y301" s="15">
        <f t="shared" si="837"/>
        <v>2674823.2999999998</v>
      </c>
      <c r="Z301" s="16">
        <f>Z242+Z244+Z264+Z265+Z267+Z252+Z254+Z256+Z257+Z261+Z104+Z105+Z106+Z111+Z112+Z114+Z115+Z116+Z20+Z21+Z22+Z23+Z24+Z25+Z44+Z48+Z49+Z54+Z59+Z63+Z77+Z158+Z35+Z268+Z269+Z270+Z271+Z272+Z273+Z274+Z275+Z276+Z277+Z278+Z279+Z280+Z281+Z282+Z86+Z89+Z130+Z131+Z132+Z262+Z291+Z81+Z88</f>
        <v>-13154.028</v>
      </c>
      <c r="AA301" s="15">
        <f t="shared" ref="AA301:AA309" si="905">Y301+Z301</f>
        <v>2661669.2719999999</v>
      </c>
      <c r="AB301" s="16">
        <f>AB242+AB244+AB264+AB265+AB267+AB252+AB254+AB256+AB257+AB261+AB104+AB105+AB106+AB111+AB112+AB114+AB115+AB116+AB20+AB21+AB22+AB23+AB24+AB25+AB44+AB48+AB49+AB54+AB59+AB63+AB77+AB158+AB35+AB268+AB269+AB270+AB271+AB272+AB273+AB274+AB275+AB276+AB277+AB278+AB279+AB280+AB281+AB282+AB86+AB89+AB130+AB131+AB132+AB262+AB291+AB81+AB88</f>
        <v>0</v>
      </c>
      <c r="AC301" s="15">
        <f t="shared" ref="AC301:AC309" si="906">AA301+AB301</f>
        <v>2661669.2719999999</v>
      </c>
      <c r="AD301" s="16">
        <f>AD242+AD244+AD264+AD265+AD267+AD252+AD254+AD256+AD257+AD261+AD104+AD105+AD106+AD111+AD112+AD114+AD115+AD116+AD20+AD21+AD22+AD23+AD24+AD25+AD44+AD48+AD49+AD54+AD59+AD63+AD77+AD158+AD35+AD268+AD269+AD270+AD271+AD272+AD273+AD274+AD275+AD276+AD277+AD278+AD279+AD280+AD281+AD282+AD86+AD89+AD130+AD131+AD132+AD262+AD291+AD81+AD88</f>
        <v>0</v>
      </c>
      <c r="AE301" s="15">
        <f t="shared" ref="AE301:AE309" si="907">AC301+AD301</f>
        <v>2661669.2719999999</v>
      </c>
      <c r="AF301" s="16">
        <f>AF242+AF244+AF264+AF265+AF267+AF252+AF254+AF256+AF257+AF261+AF104+AF105+AF106+AF111+AF112+AF114+AF115+AF116+AF20+AF21+AF22+AF23+AF24+AF25+AF44+AF48+AF49+AF54+AF59+AF63+AF77+AF158+AF35+AF268+AF269+AF270+AF271+AF272+AF273+AF274+AF275+AF276+AF277+AF278+AF279+AF280+AF281+AF282+AF86+AF89+AF130+AF131+AF132+AF262+AF291+AF81+AF88</f>
        <v>-28858.976999999999</v>
      </c>
      <c r="AG301" s="15">
        <f t="shared" ref="AG301:AG309" si="908">AE301+AF301</f>
        <v>2632810.2949999999</v>
      </c>
      <c r="AH301" s="16">
        <f>AH242+AH244+AH264+AH265+AH267+AH252+AH254+AH256+AH257+AH261+AH104+AH105+AH106+AH111+AH112+AH114+AH115+AH116+AH20+AH21+AH22+AH23+AH24+AH25+AH44+AH48+AH49+AH54+AH59+AH63+AH77+AH158+AH35+AH268+AH269+AH270+AH271+AH272+AH273+AH274+AH275+AH276+AH277+AH278+AH279+AH280+AH281+AH282+AH86+AH89+AH130+AH131+AH132+AH262+AH291+AH81+AH88+AH91+AH93+AH136</f>
        <v>83866.409</v>
      </c>
      <c r="AI301" s="15">
        <f t="shared" ref="AI301:AI310" si="909">AG301+AH301</f>
        <v>2716676.7039999999</v>
      </c>
      <c r="AJ301" s="16">
        <f>AJ242+AJ244+AJ264+AJ265+AJ267+AJ252+AJ254+AJ256+AJ257+AJ261+AJ104+AJ105+AJ106+AJ111+AJ112+AJ114+AJ115+AJ116+AJ20+AJ21+AJ22+AJ23+AJ24+AJ25+AJ44+AJ48+AJ49+AJ54+AJ59+AJ63+AJ77+AJ158+AJ35+AJ268+AJ269+AJ270+AJ271+AJ272+AJ273+AJ274+AJ275+AJ276+AJ277+AJ278+AJ279+AJ280+AJ281+AJ282+AJ86+AJ89+AJ130+AJ131+AJ132+AJ262+AJ291+AJ81+AJ88+AJ91+AJ93+AJ136</f>
        <v>0</v>
      </c>
      <c r="AK301" s="15">
        <f t="shared" ref="AK301:AK310" si="910">AI301+AJ301</f>
        <v>2716676.7039999999</v>
      </c>
      <c r="AL301" s="16">
        <f>AL242+AL244+AL264+AL265+AL267+AL252+AL254+AL256+AL257+AL261+AL104+AL105+AL106+AL111+AL112+AL114+AL115+AL116+AL20+AL21+AL22+AL23+AL24+AL25+AL44+AL48+AL49+AL54+AL59+AL63+AL77+AL158+AL35+AL268+AL269+AL270+AL271+AL272+AL273+AL274+AL275+AL276+AL277+AL278+AL279+AL280+AL281+AL282+AL86+AL89+AL130+AL131+AL132+AL262+AL291+AL81+AL88+AL91+AL93+AL136+AL95+AL96+AL163</f>
        <v>223470.26</v>
      </c>
      <c r="AM301" s="15">
        <f t="shared" ref="AM301:AM310" si="911">AK301+AL301</f>
        <v>2940146.9639999997</v>
      </c>
      <c r="AN301" s="16">
        <f>AN242+AN244+AN264+AN265+AN267+AN252+AN254+AN256+AN257+AN261+AN104+AN105+AN106+AN111+AN112+AN114+AN115+AN116+AN20+AN21+AN22+AN23+AN24+AN25+AN44+AN48+AN49+AN54+AN59+AN63+AN77+AN158+AN35+AN268+AN269+AN270+AN271+AN272+AN273+AN274+AN275+AN276+AN277+AN278+AN279+AN280+AN281+AN282+AN86+AN89+AN130+AN131+AN132+AN262+AN291+AN81+AN88+AN91+AN93+AN136+AN95+AN96+AN163</f>
        <v>29908.492999999999</v>
      </c>
      <c r="AO301" s="15">
        <f t="shared" ref="AO301:AO310" si="912">AM301+AN301</f>
        <v>2970055.4569999995</v>
      </c>
      <c r="AP301" s="26">
        <f>AP242+AP244+AP264+AP265+AP267+AP252+AP254+AP256+AP257+AP261+AP104+AP105+AP106+AP111+AP112+AP114+AP115+AP116+AP20+AP21+AP22+AP23+AP24+AP25+AP44+AP48+AP49+AP54+AP59+AP63+AP77+AP158+AP35+AP268+AP269+AP270+AP271+AP272+AP273+AP274+AP275+AP276+AP277+AP278+AP279+AP280+AP281+AP282+AP86+AP89+AP130+AP131+AP132+AP262+AP291+AP81+AP88+AP91+AP93+AP136+AP95+AP96+AP163</f>
        <v>-563453.89700000011</v>
      </c>
      <c r="AQ301" s="15">
        <f t="shared" ref="AQ301:AQ310" si="913">AO301+AP301</f>
        <v>2406601.5599999996</v>
      </c>
      <c r="AR301" s="16">
        <f>AR242+AR244+AR264+AR265+AR267+AR252+AR254+AR256+AR257+AR261+AR104+AR105+AR106+AR111+AR112+AR114+AR115+AR116+AR20+AR21+AR22+AR23+AR24+AR25+AR44+AR48+AR49+AR54+AR59+AR63+AR77+AR158+AR35</f>
        <v>1217434.3</v>
      </c>
      <c r="AS301" s="16">
        <f>AS242+AS244+AS264+AS265+AS267+AS252+AS254+AS256+AS257+AS261+AS104+AS105+AS106+AS111+AS112+AS114+AS115+AS116+AS20+AS21+AS22+AS23+AS24+AS25+AS44+AS48+AS49+AS54+AS59+AS63+AS77+AS158+AS35+AS268+AS269+AS270+AS271+AS272+AS273+AS274+AS275+AS276+AS277+AS278+AS279+AS280</f>
        <v>-46776.10000000002</v>
      </c>
      <c r="AT301" s="16">
        <f t="shared" si="838"/>
        <v>1170658.2</v>
      </c>
      <c r="AU301" s="16">
        <f>AU242+AU244+AU264+AU265+AU267+AU252+AU254+AU256+AU257+AU261+AU104+AU105+AU106+AU111+AU112+AU114+AU115+AU116+AU20+AU21+AU22+AU23+AU24+AU25+AU44+AU48+AU49+AU54+AU59+AU63+AU77+AU158+AU35+AU268+AU269+AU270+AU271+AU272+AU273+AU274+AU275+AU276+AU277+AU278+AU279+AU280+AU281+AU282+AU86+AU89+AU130+AU131+AU132+AU262+AU291+AU81+AU88</f>
        <v>0</v>
      </c>
      <c r="AV301" s="16">
        <f t="shared" ref="AV301:AV309" si="914">AT301+AU301</f>
        <v>1170658.2</v>
      </c>
      <c r="AW301" s="16">
        <f>AW242+AW244+AW264+AW265+AW267+AW252+AW254+AW256+AW257+AW261+AW104+AW105+AW106+AW111+AW112+AW114+AW115+AW116+AW20+AW21+AW22+AW23+AW24+AW25+AW44+AW48+AW49+AW54+AW59+AW63+AW77+AW158+AW35+AW268+AW269+AW270+AW271+AW272+AW273+AW274+AW275+AW276+AW277+AW278+AW279+AW280+AW281+AW282+AW86+AW89+AW130+AW131+AW132+AW262+AW291+AW81+AW88</f>
        <v>0</v>
      </c>
      <c r="AX301" s="16">
        <f t="shared" ref="AX301:AX309" si="915">AV301+AW301</f>
        <v>1170658.2</v>
      </c>
      <c r="AY301" s="16">
        <f>AY242+AY244+AY264+AY265+AY267+AY252+AY254+AY256+AY257+AY261+AY104+AY105+AY106+AY111+AY112+AY114+AY115+AY116+AY20+AY21+AY22+AY23+AY24+AY25+AY44+AY48+AY49+AY54+AY59+AY63+AY77+AY158+AY35+AY268+AY269+AY270+AY271+AY272+AY273+AY274+AY275+AY276+AY277+AY278+AY279+AY280+AY281+AY282+AY86+AY89+AY130+AY131+AY132+AY262+AY291+AY81+AY88</f>
        <v>0</v>
      </c>
      <c r="AZ301" s="16">
        <f t="shared" ref="AZ301:AZ309" si="916">AX301+AY301</f>
        <v>1170658.2</v>
      </c>
      <c r="BA301" s="16">
        <f>BA242+BA244+BA264+BA265+BA267+BA252+BA254+BA256+BA257+BA261+BA104+BA105+BA106+BA111+BA112+BA114+BA115+BA116+BA20+BA21+BA22+BA23+BA24+BA25+BA44+BA48+BA49+BA54+BA59+BA63+BA77+BA158+BA35+BA268+BA269+BA270+BA271+BA272+BA273+BA274+BA275+BA276+BA277+BA278+BA279+BA280+BA281+BA282+BA86+BA89+BA130+BA131+BA132+BA262+BA291+BA81+BA88+BA91+BA93+BA136</f>
        <v>283790.81900000002</v>
      </c>
      <c r="BB301" s="16">
        <f t="shared" ref="BB301:BB310" si="917">AZ301+BA301</f>
        <v>1454449.0189999999</v>
      </c>
      <c r="BC301" s="16">
        <f>BC242+BC244+BC264+BC265+BC267+BC252+BC254+BC256+BC257+BC261+BC104+BC105+BC106+BC111+BC112+BC114+BC115+BC116+BC20+BC21+BC22+BC23+BC24+BC25+BC44+BC48+BC49+BC54+BC59+BC63+BC77+BC158+BC35+BC268+BC269+BC270+BC271+BC272+BC273+BC274+BC275+BC276+BC277+BC278+BC279+BC280+BC281+BC282+BC86+BC89+BC130+BC131+BC132+BC262+BC291+BC81+BC88+BC91+BC93+BC136</f>
        <v>0</v>
      </c>
      <c r="BD301" s="16">
        <f t="shared" ref="BD301:BD310" si="918">BB301+BC301</f>
        <v>1454449.0189999999</v>
      </c>
      <c r="BE301" s="16">
        <f>BE242+BE244+BE264+BE265+BE267+BE252+BE254+BE256+BE257+BE261+BE104+BE105+BE106+BE111+BE112+BE114+BE115+BE116+BE20+BE21+BE22+BE23+BE24+BE25+BE44+BE48+BE49+BE54+BE59+BE63+BE77+BE158+BE35+BE268+BE269+BE270+BE271+BE272+BE273+BE274+BE275+BE276+BE277+BE278+BE279+BE280+BE281+BE282+BE86+BE89+BE130+BE131+BE132+BE262+BE291+BE81+BE88+BE91+BE93+BE136+BE95+BE96+BE163</f>
        <v>-40.653000000005704</v>
      </c>
      <c r="BF301" s="16">
        <f t="shared" ref="BF301:BF310" si="919">BD301+BE301</f>
        <v>1454408.3659999999</v>
      </c>
      <c r="BG301" s="16">
        <f>BG242+BG244+BG264+BG265+BG267+BG252+BG254+BG256+BG257+BG261+BG104+BG105+BG106+BG111+BG112+BG114+BG115+BG116+BG20+BG21+BG22+BG23+BG24+BG25+BG44+BG48+BG49+BG54+BG59+BG63+BG77+BG158+BG35+BG268+BG269+BG270+BG271+BG272+BG273+BG274+BG275+BG276+BG277+BG278+BG279+BG280+BG281+BG282+BG86+BG89+BG130+BG131+BG132+BG262+BG291+BG81+BG88+BG91+BG93+BG136+BG95+BG96+BG163</f>
        <v>8675.2999999999993</v>
      </c>
      <c r="BH301" s="16">
        <f t="shared" ref="BH301:BH310" si="920">BF301+BG301</f>
        <v>1463083.666</v>
      </c>
      <c r="BI301" s="26">
        <f>BI242+BI244+BI264+BI265+BI267+BI252+BI254+BI256+BI257+BI261+BI104+BI105+BI106+BI111+BI112+BI114+BI115+BI116+BI20+BI21+BI22+BI23+BI24+BI25+BI44+BI48+BI49+BI54+BI59+BI63+BI77+BI158+BI35+BI268+BI269+BI270+BI271+BI272+BI273+BI274+BI275+BI276+BI277+BI278+BI279+BI280+BI281+BI282+BI86+BI89+BI130+BI131+BI132+BI262+BI291+BI81+BI88+BI91+BI93+BI136+BI95+BI96+BI163</f>
        <v>-460048.5419999999</v>
      </c>
      <c r="BJ301" s="16">
        <f t="shared" ref="BJ301:BJ310" si="921">BH301+BI301</f>
        <v>1003035.1240000001</v>
      </c>
      <c r="BL301" s="13"/>
    </row>
    <row r="302" spans="1:64" x14ac:dyDescent="0.3">
      <c r="A302" s="83"/>
      <c r="B302" s="114" t="s">
        <v>3</v>
      </c>
      <c r="C302" s="118"/>
      <c r="D302" s="16">
        <f>D118+D123+D126</f>
        <v>2285747.6</v>
      </c>
      <c r="E302" s="46">
        <f>E118+E123+E126</f>
        <v>0</v>
      </c>
      <c r="F302" s="15">
        <f t="shared" si="836"/>
        <v>2285747.6</v>
      </c>
      <c r="G302" s="16">
        <f>G118+G123+G126</f>
        <v>13339.26</v>
      </c>
      <c r="H302" s="15">
        <f t="shared" si="897"/>
        <v>2299086.86</v>
      </c>
      <c r="I302" s="16">
        <f>I118+I123+I126</f>
        <v>0</v>
      </c>
      <c r="J302" s="15">
        <f t="shared" si="898"/>
        <v>2299086.86</v>
      </c>
      <c r="K302" s="16">
        <f>K118+K123+K126</f>
        <v>0</v>
      </c>
      <c r="L302" s="15">
        <f t="shared" si="899"/>
        <v>2299086.86</v>
      </c>
      <c r="M302" s="16">
        <f>M118+M123+M126</f>
        <v>1002241.904</v>
      </c>
      <c r="N302" s="15">
        <f t="shared" si="900"/>
        <v>3301328.764</v>
      </c>
      <c r="O302" s="16">
        <f>O118+O123+O126</f>
        <v>492.76900000000001</v>
      </c>
      <c r="P302" s="15">
        <f t="shared" si="901"/>
        <v>3301821.5329999998</v>
      </c>
      <c r="Q302" s="16">
        <f>Q118+Q123+Q126</f>
        <v>37982.144999999997</v>
      </c>
      <c r="R302" s="15">
        <f t="shared" si="902"/>
        <v>3339803.6779999998</v>
      </c>
      <c r="S302" s="16">
        <f>S118+S123+S126</f>
        <v>189.619</v>
      </c>
      <c r="T302" s="15">
        <f t="shared" si="903"/>
        <v>3339993.2969999998</v>
      </c>
      <c r="U302" s="26">
        <f>U118+U123+U126</f>
        <v>23487.616999999998</v>
      </c>
      <c r="V302" s="15">
        <f t="shared" si="904"/>
        <v>3363480.9139999999</v>
      </c>
      <c r="W302" s="16">
        <f>W118+W123+W126</f>
        <v>2423996.1999999997</v>
      </c>
      <c r="X302" s="46">
        <f>X118+X123+X126</f>
        <v>0</v>
      </c>
      <c r="Y302" s="15">
        <f t="shared" si="837"/>
        <v>2423996.1999999997</v>
      </c>
      <c r="Z302" s="16">
        <f>Z118+Z123+Z126</f>
        <v>13333</v>
      </c>
      <c r="AA302" s="15">
        <f t="shared" si="905"/>
        <v>2437329.1999999997</v>
      </c>
      <c r="AB302" s="16">
        <f>AB118+AB123+AB126</f>
        <v>0</v>
      </c>
      <c r="AC302" s="15">
        <f t="shared" si="906"/>
        <v>2437329.1999999997</v>
      </c>
      <c r="AD302" s="16">
        <f>AD118+AD123+AD126</f>
        <v>0</v>
      </c>
      <c r="AE302" s="15">
        <f t="shared" si="907"/>
        <v>2437329.1999999997</v>
      </c>
      <c r="AF302" s="16">
        <f>AF118+AF123+AF126</f>
        <v>0</v>
      </c>
      <c r="AG302" s="15">
        <f t="shared" si="908"/>
        <v>2437329.1999999997</v>
      </c>
      <c r="AH302" s="16">
        <f>AH118+AH123+AH126</f>
        <v>-1404112.203</v>
      </c>
      <c r="AI302" s="15">
        <f t="shared" si="909"/>
        <v>1033216.9969999997</v>
      </c>
      <c r="AJ302" s="16">
        <f>AJ118+AJ123+AJ126</f>
        <v>0</v>
      </c>
      <c r="AK302" s="15">
        <f t="shared" si="910"/>
        <v>1033216.9969999997</v>
      </c>
      <c r="AL302" s="16">
        <f>AL118+AL123+AL126</f>
        <v>0</v>
      </c>
      <c r="AM302" s="15">
        <f t="shared" si="911"/>
        <v>1033216.9969999997</v>
      </c>
      <c r="AN302" s="16">
        <f>AN118+AN123+AN126</f>
        <v>0</v>
      </c>
      <c r="AO302" s="15">
        <f t="shared" si="912"/>
        <v>1033216.9969999997</v>
      </c>
      <c r="AP302" s="26">
        <f>AP118+AP123+AP126</f>
        <v>0</v>
      </c>
      <c r="AQ302" s="15">
        <f t="shared" si="913"/>
        <v>1033216.9969999997</v>
      </c>
      <c r="AR302" s="16">
        <f>AR118+AR123+AR126</f>
        <v>2885107.2000000007</v>
      </c>
      <c r="AS302" s="16">
        <f>AS118+AS123+AS126</f>
        <v>0</v>
      </c>
      <c r="AT302" s="16">
        <f t="shared" si="838"/>
        <v>2885107.2000000007</v>
      </c>
      <c r="AU302" s="16">
        <f>AU118+AU123+AU126</f>
        <v>7618.6999999999989</v>
      </c>
      <c r="AV302" s="16">
        <f t="shared" si="914"/>
        <v>2892725.9000000008</v>
      </c>
      <c r="AW302" s="16">
        <f>AW118+AW123+AW126</f>
        <v>0</v>
      </c>
      <c r="AX302" s="16">
        <f t="shared" si="915"/>
        <v>2892725.9000000008</v>
      </c>
      <c r="AY302" s="16">
        <f>AY118+AY123+AY126</f>
        <v>0</v>
      </c>
      <c r="AZ302" s="16">
        <f t="shared" si="916"/>
        <v>2892725.9000000008</v>
      </c>
      <c r="BA302" s="16">
        <f>BA118+BA123+BA126</f>
        <v>-72147.930999999997</v>
      </c>
      <c r="BB302" s="16">
        <f t="shared" si="917"/>
        <v>2820577.969000001</v>
      </c>
      <c r="BC302" s="16">
        <f>BC118+BC123+BC126</f>
        <v>0</v>
      </c>
      <c r="BD302" s="16">
        <f t="shared" si="918"/>
        <v>2820577.969000001</v>
      </c>
      <c r="BE302" s="16">
        <f>BE118+BE123+BE126</f>
        <v>0</v>
      </c>
      <c r="BF302" s="16">
        <f t="shared" si="919"/>
        <v>2820577.969000001</v>
      </c>
      <c r="BG302" s="16">
        <f>BG118+BG123+BG126</f>
        <v>0</v>
      </c>
      <c r="BH302" s="16">
        <f t="shared" si="920"/>
        <v>2820577.969000001</v>
      </c>
      <c r="BI302" s="26">
        <f>BI118+BI123+BI126</f>
        <v>0</v>
      </c>
      <c r="BJ302" s="16">
        <f t="shared" si="921"/>
        <v>2820577.969000001</v>
      </c>
      <c r="BL302" s="13"/>
    </row>
    <row r="303" spans="1:64" x14ac:dyDescent="0.3">
      <c r="A303" s="83"/>
      <c r="B303" s="114" t="s">
        <v>32</v>
      </c>
      <c r="C303" s="118"/>
      <c r="D303" s="16">
        <f>D117+D141++D145+D146+D150+D151+D152+D153+D157+D169+D173+D177+D181+D185+D189+D193+D197+D201+D205+D206+D207+D211+D215+D235</f>
        <v>5364437.0999999996</v>
      </c>
      <c r="E303" s="46">
        <f>E117+E141++E145+E146+E150+E151+E152+E153+E157+E169+E173+E177+E181+E185+E189+E193+E197+E201+E205+E206+E207+E211+E215+E235+E160+E219</f>
        <v>79625.538</v>
      </c>
      <c r="F303" s="15">
        <f t="shared" si="836"/>
        <v>5444062.6379999993</v>
      </c>
      <c r="G303" s="16">
        <f>G117+G141++G145+G146+G150+G151+G152+G153+G157+G169+G173+G177+G181+G185+G189+G193+G197+G201+G205+G206+G207+G211+G215+G235+G160+G219+G220+G161+G162+G225+G229</f>
        <v>270857.48100000003</v>
      </c>
      <c r="H303" s="15">
        <f t="shared" si="897"/>
        <v>5714920.118999999</v>
      </c>
      <c r="I303" s="16">
        <f>I117+I141++I145+I146+I150+I151+I152+I153+I157+I169+I173+I177+I181+I185+I189+I193+I197+I201+I205+I206+I207+I211+I215+I235+I160+I219+I220+I161+I162+I225+I229</f>
        <v>69867.7</v>
      </c>
      <c r="J303" s="15">
        <f t="shared" si="898"/>
        <v>5784787.8189999992</v>
      </c>
      <c r="K303" s="16">
        <f>K117+K141++K145+K146+K150+K151+K152+K153+K157+K169+K173+K177+K181+K185+K189+K193+K197+K201+K205+K206+K207+K211+K215+K235+K160+K219+K220+K161+K162+K225+K229+K159</f>
        <v>21381.1</v>
      </c>
      <c r="L303" s="15">
        <f>J303+K303</f>
        <v>5806168.9189999988</v>
      </c>
      <c r="M303" s="16">
        <f>M117+M141++M145+M146+M150+M151+M152+M153+M157+M169+M173+M177+M181+M185+M189+M193+M197+M201+M205+M206+M207+M211+M215+M235+M160+M219+M220+M161+M162+M225+M229+M159+M230</f>
        <v>-475717.85999999993</v>
      </c>
      <c r="N303" s="15">
        <f>L303+M303</f>
        <v>5330451.0589999985</v>
      </c>
      <c r="O303" s="16">
        <f>O117+O141++O145+O146+O150+O151+O152+O153+O157+O169+O173+O177+O181+O185+O189+O193+O197+O201+O205+O206+O207+O211+O215+O235+O160+O219+O220+O161+O162+O225+O229+O159+O230</f>
        <v>0</v>
      </c>
      <c r="P303" s="15">
        <f>N303+O303</f>
        <v>5330451.0589999985</v>
      </c>
      <c r="Q303" s="16">
        <f>Q117+Q141++Q145+Q146+Q150+Q151+Q152+Q153+Q157+Q169+Q173+Q177+Q181+Q185+Q189+Q193+Q197+Q201+Q205+Q206+Q207+Q211+Q215+Q235+Q160+Q219+Q220+Q161+Q162+Q225+Q229+Q159+Q230</f>
        <v>-21398.400000000001</v>
      </c>
      <c r="R303" s="15">
        <f>P303+Q303</f>
        <v>5309052.6589999981</v>
      </c>
      <c r="S303" s="16">
        <f>S117+S141++S145+S146+S150+S151+S152+S153+S157+S169+S173+S177+S181+S185+S189+S193+S197+S201+S205+S206+S207+S211+S215+S235+S160+S219+S220+S161+S162+S225+S229+S159+S230</f>
        <v>0</v>
      </c>
      <c r="T303" s="15">
        <f>R303+S303</f>
        <v>5309052.6589999981</v>
      </c>
      <c r="U303" s="26">
        <f>U117+U141++U145+U146+U150+U151+U152+U153+U157+U169+U173+U177+U181+U185+U189+U193+U197+U201+U205+U206+U207+U211+U215+U235+U160+U219+U220+U161+U162+U225+U229+U159+U230+U231+U164</f>
        <v>-79271.596999999994</v>
      </c>
      <c r="V303" s="15">
        <f>T303+U303</f>
        <v>5229781.0619999981</v>
      </c>
      <c r="W303" s="16">
        <f>W117+W141++W145+W146+W150+W151+W152+W153+W157+W169+W173+W177+W181+W185+W189+W193+W197+W201+W205+W206+W207+W211+W215+W235</f>
        <v>3977151.9999999995</v>
      </c>
      <c r="X303" s="46">
        <f>X117+X141++X145+X146+X150+X151+X152+X153+X157+X169+X173+X177+X181+X185+X189+X193+X197+X201+X205+X206+X207+X211+X215+X235+X160+X219</f>
        <v>0</v>
      </c>
      <c r="Y303" s="15">
        <f t="shared" si="837"/>
        <v>3977151.9999999995</v>
      </c>
      <c r="Z303" s="16">
        <f>Z117+Z141++Z145+Z146+Z150+Z151+Z152+Z153+Z157+Z169+Z173+Z177+Z181+Z185+Z189+Z193+Z197+Z201+Z205+Z206+Z207+Z211+Z215+Z235+Z160+Z219+Z220+Z161+Z162+Z225+Z229</f>
        <v>-32677.599999999999</v>
      </c>
      <c r="AA303" s="15">
        <f t="shared" si="905"/>
        <v>3944474.3999999994</v>
      </c>
      <c r="AB303" s="16">
        <f>AB117+AB141++AB145+AB146+AB150+AB151+AB152+AB153+AB157+AB169+AB173+AB177+AB181+AB185+AB189+AB193+AB197+AB201+AB205+AB206+AB207+AB211+AB215+AB235+AB160+AB219+AB220+AB161+AB162+AB225+AB229</f>
        <v>0</v>
      </c>
      <c r="AC303" s="15">
        <f t="shared" si="906"/>
        <v>3944474.3999999994</v>
      </c>
      <c r="AD303" s="16">
        <f>AD117+AD141++AD145+AD146+AD150+AD151+AD152+AD153+AD157+AD169+AD173+AD177+AD181+AD185+AD189+AD193+AD197+AD201+AD205+AD206+AD207+AD211+AD215+AD235+AD160+AD219+AD220+AD161+AD162+AD225+AD229</f>
        <v>-84124.5</v>
      </c>
      <c r="AE303" s="15">
        <f t="shared" si="907"/>
        <v>3860349.8999999994</v>
      </c>
      <c r="AF303" s="16">
        <f>AF117+AF141++AF145+AF146+AF150+AF151+AF152+AF153+AF157+AF169+AF173+AF177+AF181+AF185+AF189+AF193+AF197+AF201+AF205+AF206+AF207+AF211+AF215+AF235+AF160+AF219+AF220+AF161+AF162+AF225+AF229+AF159</f>
        <v>0</v>
      </c>
      <c r="AG303" s="15">
        <f t="shared" si="908"/>
        <v>3860349.8999999994</v>
      </c>
      <c r="AH303" s="16">
        <f>AH117+AH141++AH145+AH146+AH150+AH151+AH152+AH153+AH157+AH169+AH173+AH177+AH181+AH185+AH189+AH193+AH197+AH201+AH205+AH206+AH207+AH211+AH215+AH235+AH160+AH219+AH220+AH161+AH162+AH225+AH229+AH159+AH230</f>
        <v>507509.15999999992</v>
      </c>
      <c r="AI303" s="15">
        <f t="shared" si="909"/>
        <v>4367859.0599999996</v>
      </c>
      <c r="AJ303" s="16">
        <f>AJ117+AJ141++AJ145+AJ146+AJ150+AJ151+AJ152+AJ153+AJ157+AJ169+AJ173+AJ177+AJ181+AJ185+AJ189+AJ193+AJ197+AJ201+AJ205+AJ206+AJ207+AJ211+AJ215+AJ235+AJ160+AJ219+AJ220+AJ161+AJ162+AJ225+AJ229+AJ159+AJ230</f>
        <v>0</v>
      </c>
      <c r="AK303" s="15">
        <f t="shared" si="910"/>
        <v>4367859.0599999996</v>
      </c>
      <c r="AL303" s="16">
        <f>AL117+AL141++AL145+AL146+AL150+AL151+AL152+AL153+AL157+AL169+AL173+AL177+AL181+AL185+AL189+AL193+AL197+AL201+AL205+AL206+AL207+AL211+AL215+AL235+AL160+AL219+AL220+AL161+AL162+AL225+AL229+AL159+AL230</f>
        <v>21398.400000000001</v>
      </c>
      <c r="AM303" s="15">
        <f t="shared" si="911"/>
        <v>4389257.46</v>
      </c>
      <c r="AN303" s="16">
        <f>AN117+AN141++AN145+AN146+AN150+AN151+AN152+AN153+AN157+AN169+AN173+AN177+AN181+AN185+AN189+AN193+AN197+AN201+AN205+AN206+AN207+AN211+AN215+AN235+AN160+AN219+AN220+AN161+AN162+AN225+AN229+AN159+AN230</f>
        <v>0</v>
      </c>
      <c r="AO303" s="15">
        <f t="shared" si="912"/>
        <v>4389257.46</v>
      </c>
      <c r="AP303" s="26">
        <f>AP117+AP141++AP145+AP146+AP150+AP151+AP152+AP153+AP157+AP169+AP173+AP177+AP181+AP185+AP189+AP193+AP197+AP201+AP205+AP206+AP207+AP211+AP215+AP235+AP160+AP219+AP220+AP161+AP162+AP225+AP229+AP159+AP230+AP231+AP164</f>
        <v>127472.09599999999</v>
      </c>
      <c r="AQ303" s="15">
        <f t="shared" si="913"/>
        <v>4516729.5559999999</v>
      </c>
      <c r="AR303" s="16">
        <f>AR117+AR141++AR145+AR146+AR150+AR151+AR152+AR153+AR157+AR169+AR173+AR177+AR181+AR185+AR189+AR193+AR197+AR201+AR205+AR206+AR207+AR211+AR215+AR235</f>
        <v>3887059.7</v>
      </c>
      <c r="AS303" s="16">
        <f>AS117+AS141++AS145+AS146+AS150+AS151+AS152+AS153+AS157+AS169+AS173+AS177+AS181+AS185+AS189+AS193+AS197+AS201+AS205+AS206+AS207+AS211+AS215+AS235+AS160+AS219</f>
        <v>0</v>
      </c>
      <c r="AT303" s="16">
        <f t="shared" si="838"/>
        <v>3887059.7</v>
      </c>
      <c r="AU303" s="16">
        <f>AU117+AU141++AU145+AU146+AU150+AU151+AU152+AU153+AU157+AU169+AU173+AU177+AU181+AU185+AU189+AU193+AU197+AU201+AU205+AU206+AU207+AU211+AU215+AU235+AU160+AU219+AU220+AU161+AU162+AU225+AU229</f>
        <v>-155766</v>
      </c>
      <c r="AV303" s="16">
        <f t="shared" si="914"/>
        <v>3731293.7</v>
      </c>
      <c r="AW303" s="16">
        <f>AW117+AW141++AW145+AW146+AW150+AW151+AW152+AW153+AW157+AW169+AW173+AW177+AW181+AW185+AW189+AW193+AW197+AW201+AW205+AW206+AW207+AW211+AW215+AW235+AW160+AW219+AW220+AW161+AW162+AW225+AW229</f>
        <v>-28221.546999999999</v>
      </c>
      <c r="AX303" s="16">
        <f t="shared" si="915"/>
        <v>3703072.1530000004</v>
      </c>
      <c r="AY303" s="16">
        <f>AY117+AY141++AY145+AY146+AY150+AY151+AY152+AY153+AY157+AY169+AY173+AY177+AY181+AY185+AY189+AY193+AY197+AY201+AY205+AY206+AY207+AY211+AY215+AY235+AY160+AY219+AY220+AY161+AY162+AY225+AY229+AY159</f>
        <v>28221.546999999999</v>
      </c>
      <c r="AZ303" s="16">
        <f t="shared" si="916"/>
        <v>3731293.7</v>
      </c>
      <c r="BA303" s="16">
        <f>BA117+BA141++BA145+BA146+BA150+BA151+BA152+BA153+BA157+BA169+BA173+BA177+BA181+BA185+BA189+BA193+BA197+BA201+BA205+BA206+BA207+BA211+BA215+BA235+BA160+BA219+BA220+BA161+BA162+BA225+BA229+BA159+BA230</f>
        <v>0</v>
      </c>
      <c r="BB303" s="16">
        <f t="shared" si="917"/>
        <v>3731293.7</v>
      </c>
      <c r="BC303" s="16">
        <f>BC117+BC141++BC145+BC146+BC150+BC151+BC152+BC153+BC157+BC169+BC173+BC177+BC181+BC185+BC189+BC193+BC197+BC201+BC205+BC206+BC207+BC211+BC215+BC235+BC160+BC219+BC220+BC161+BC162+BC225+BC229+BC159+BC230</f>
        <v>0</v>
      </c>
      <c r="BD303" s="16">
        <f t="shared" si="918"/>
        <v>3731293.7</v>
      </c>
      <c r="BE303" s="16">
        <f>BE117+BE141++BE145+BE146+BE150+BE151+BE152+BE153+BE157+BE169+BE173+BE177+BE181+BE185+BE189+BE193+BE197+BE201+BE205+BE206+BE207+BE211+BE215+BE235+BE160+BE219+BE220+BE161+BE162+BE225+BE229+BE159+BE230</f>
        <v>0</v>
      </c>
      <c r="BF303" s="16">
        <f t="shared" si="919"/>
        <v>3731293.7</v>
      </c>
      <c r="BG303" s="16">
        <f>BG117+BG141++BG145+BG146+BG150+BG151+BG152+BG153+BG157+BG169+BG173+BG177+BG181+BG185+BG189+BG193+BG197+BG201+BG205+BG206+BG207+BG211+BG215+BG235+BG160+BG219+BG220+BG161+BG162+BG225+BG229+BG159+BG230</f>
        <v>0</v>
      </c>
      <c r="BH303" s="16">
        <f t="shared" si="920"/>
        <v>3731293.7</v>
      </c>
      <c r="BI303" s="26">
        <f>BI117+BI141++BI145+BI146+BI150+BI151+BI152+BI153+BI157+BI169+BI173+BI177+BI181+BI185+BI189+BI193+BI197+BI201+BI205+BI206+BI207+BI211+BI215+BI235+BI160+BI219+BI220+BI161+BI162+BI225+BI229+BI159+BI230+BI231+BI164</f>
        <v>30079.5</v>
      </c>
      <c r="BJ303" s="16">
        <f t="shared" si="921"/>
        <v>3761373.2</v>
      </c>
      <c r="BL303" s="13"/>
    </row>
    <row r="304" spans="1:64" x14ac:dyDescent="0.3">
      <c r="A304" s="14"/>
      <c r="B304" s="114" t="s">
        <v>11</v>
      </c>
      <c r="C304" s="118"/>
      <c r="D304" s="16">
        <f>D30+D43+D53+D58+D64+D68+D72+D73+D74+D75+D76+D78+D79+D39</f>
        <v>61669.000000000007</v>
      </c>
      <c r="E304" s="46">
        <f>E30+E43+E53+E58+E64+E68+E72+E73+E74+E75+E76+E78+E79+E39</f>
        <v>0</v>
      </c>
      <c r="F304" s="15">
        <f t="shared" si="836"/>
        <v>61669.000000000007</v>
      </c>
      <c r="G304" s="16">
        <f>G30+G43+G53+G58+G64+G68+G72+G73+G74+G75+G76+G78+G79+G39+G80+G87</f>
        <v>35610.94</v>
      </c>
      <c r="H304" s="15">
        <f t="shared" si="897"/>
        <v>97279.94</v>
      </c>
      <c r="I304" s="16">
        <f>I30+I43+I53+I58+I64+I68+I72+I73+I74+I75+I76+I78+I79+I39+I80+I87</f>
        <v>0</v>
      </c>
      <c r="J304" s="15">
        <f t="shared" si="898"/>
        <v>97279.94</v>
      </c>
      <c r="K304" s="16">
        <f>K30+K43+K53+K58+K64+K68+K72+K73+K74+K75+K76+K78+K79+K39+K80+K87</f>
        <v>0</v>
      </c>
      <c r="L304" s="15">
        <f t="shared" si="899"/>
        <v>97279.94</v>
      </c>
      <c r="M304" s="16">
        <f>M30+M43+M53+M58+M64+M68+M72+M73+M74+M75+M76+M78+M79+M39+M80+M87+M90+M92+M94</f>
        <v>18216.060000000001</v>
      </c>
      <c r="N304" s="15">
        <f t="shared" ref="N304:N310" si="922">L304+M304</f>
        <v>115496</v>
      </c>
      <c r="O304" s="16">
        <f>O30+O43+O53+O58+O64+O68+O72+O73+O74+O75+O76+O78+O79+O39+O80+O87+O90+O92+O94</f>
        <v>0</v>
      </c>
      <c r="P304" s="15">
        <f t="shared" ref="P304:P310" si="923">N304+O304</f>
        <v>115496</v>
      </c>
      <c r="Q304" s="16">
        <f>Q30+Q43+Q53+Q58+Q64+Q68+Q72+Q73+Q74+Q75+Q76+Q78+Q79+Q39+Q80+Q87+Q90+Q92+Q94</f>
        <v>-5241.96</v>
      </c>
      <c r="R304" s="15">
        <f t="shared" ref="R304:R310" si="924">P304+Q304</f>
        <v>110254.04</v>
      </c>
      <c r="S304" s="16">
        <f>S30+S43+S53+S58+S64+S68+S72+S73+S74+S75+S76+S78+S79+S39+S80+S87+S90+S92+S94+S97</f>
        <v>74348.252000000008</v>
      </c>
      <c r="T304" s="15">
        <f t="shared" ref="T304:T310" si="925">R304+S304</f>
        <v>184602.29200000002</v>
      </c>
      <c r="U304" s="26">
        <f>U30+U43+U53+U58+U64+U68+U72+U73+U74+U75+U76+U78+U79+U39+U80+U87+U90+U92+U94+U97</f>
        <v>-11422.579</v>
      </c>
      <c r="V304" s="15">
        <f t="shared" ref="V304:V310" si="926">T304+U304</f>
        <v>173179.71300000002</v>
      </c>
      <c r="W304" s="16">
        <f>W30+W43+W53+W58+W64+W68+W72+W73+W74+W75+W76+W78+W79+W39</f>
        <v>203735.49999999997</v>
      </c>
      <c r="X304" s="46">
        <f>X30+X43+X53+X58+X64+X68+X72+X73+X74+X75+X76+X78+X79+X39</f>
        <v>-90261.3</v>
      </c>
      <c r="Y304" s="15">
        <f t="shared" si="837"/>
        <v>113474.19999999997</v>
      </c>
      <c r="Z304" s="16">
        <f>Z30+Z43+Z53+Z58+Z64+Z68+Z72+Z73+Z74+Z75+Z76+Z78+Z79+Z39+Z82+Z87</f>
        <v>0</v>
      </c>
      <c r="AA304" s="15">
        <f t="shared" si="905"/>
        <v>113474.19999999997</v>
      </c>
      <c r="AB304" s="16">
        <f>AB30+AB43+AB53+AB58+AB64+AB68+AB72+AB73+AB74+AB75+AB76+AB78+AB79+AB39+AB82+AB87</f>
        <v>0</v>
      </c>
      <c r="AC304" s="15">
        <f t="shared" si="906"/>
        <v>113474.19999999997</v>
      </c>
      <c r="AD304" s="16">
        <f>AD30+AD43+AD53+AD58+AD64+AD68+AD72+AD73+AD74+AD75+AD76+AD78+AD79+AD39+AD82+AD87</f>
        <v>0</v>
      </c>
      <c r="AE304" s="15">
        <f t="shared" si="907"/>
        <v>113474.19999999997</v>
      </c>
      <c r="AF304" s="16">
        <f>AF30+AF43+AF53+AF58+AF64+AF68+AF72+AF73+AF74+AF75+AF76+AF78+AF79+AF39+AF82+AF87</f>
        <v>0</v>
      </c>
      <c r="AG304" s="15">
        <f t="shared" si="908"/>
        <v>113474.19999999997</v>
      </c>
      <c r="AH304" s="16">
        <f>AH30+AH43+AH53+AH58+AH64+AH68+AH72+AH73+AH74+AH75+AH76+AH78+AH79+AH39+AH80+AH87+AH90+AH92+AH94</f>
        <v>0</v>
      </c>
      <c r="AI304" s="15">
        <f t="shared" si="909"/>
        <v>113474.19999999997</v>
      </c>
      <c r="AJ304" s="16">
        <f>AJ30+AJ43+AJ53+AJ58+AJ64+AJ68+AJ72+AJ73+AJ74+AJ75+AJ76+AJ78+AJ79+AJ39+AJ80+AJ87+AJ90+AJ92+AJ94</f>
        <v>0</v>
      </c>
      <c r="AK304" s="15">
        <f t="shared" si="910"/>
        <v>113474.19999999997</v>
      </c>
      <c r="AL304" s="16">
        <f>AL30+AL43+AL53+AL58+AL64+AL68+AL72+AL73+AL74+AL75+AL76+AL78+AL79+AL39+AL80+AL87+AL90+AL92+AL94</f>
        <v>0</v>
      </c>
      <c r="AM304" s="15">
        <f t="shared" si="911"/>
        <v>113474.19999999997</v>
      </c>
      <c r="AN304" s="16">
        <f>AN30+AN43+AN53+AN58+AN64+AN68+AN72+AN73+AN74+AN75+AN76+AN78+AN79+AN39+AN80+AN87+AN90+AN92+AN94+AN97</f>
        <v>0</v>
      </c>
      <c r="AO304" s="15">
        <f t="shared" si="912"/>
        <v>113474.19999999997</v>
      </c>
      <c r="AP304" s="26">
        <f>AP30+AP43+AP53+AP58+AP64+AP68+AP72+AP73+AP74+AP75+AP76+AP78+AP79+AP39+AP80+AP87+AP90+AP92+AP94+AP97</f>
        <v>0</v>
      </c>
      <c r="AQ304" s="15">
        <f t="shared" si="913"/>
        <v>113474.19999999997</v>
      </c>
      <c r="AR304" s="16">
        <f>AR30+AR43+AR53+AR58+AR64+AR68+AR72+AR73+AR74+AR75+AR76+AR78+AR79+AR39</f>
        <v>107856.9</v>
      </c>
      <c r="AS304" s="16">
        <f>AS30+AS43+AS53+AS58+AS64+AS68+AS72+AS73+AS74+AS75+AS76+AS78+AS79+AS39</f>
        <v>-59234</v>
      </c>
      <c r="AT304" s="16">
        <f t="shared" si="838"/>
        <v>48622.899999999994</v>
      </c>
      <c r="AU304" s="16">
        <f>AU30+AU43+AU53+AU58+AU64+AU68+AU72+AU73+AU74+AU75+AU76+AU78+AU79+AU39+AU82+AU87</f>
        <v>0</v>
      </c>
      <c r="AV304" s="16">
        <f t="shared" si="914"/>
        <v>48622.899999999994</v>
      </c>
      <c r="AW304" s="16">
        <f>AW30+AW43+AW53+AW58+AW64+AW68+AW72+AW73+AW74+AW75+AW76+AW78+AW79+AW39+AW82+AW87</f>
        <v>0</v>
      </c>
      <c r="AX304" s="16">
        <f t="shared" si="915"/>
        <v>48622.899999999994</v>
      </c>
      <c r="AY304" s="16">
        <f>AY30+AY43+AY53+AY58+AY64+AY68+AY72+AY73+AY74+AY75+AY76+AY78+AY79+AY39+AY82+AY87</f>
        <v>0</v>
      </c>
      <c r="AZ304" s="16">
        <f t="shared" si="916"/>
        <v>48622.899999999994</v>
      </c>
      <c r="BA304" s="16">
        <f>BA30+BA43+BA53+BA58+BA64+BA68+BA72+BA73+BA74+BA75+BA76+BA78+BA79+BA39+BA80+BA87+BA90+BA92+BA94</f>
        <v>1563.701</v>
      </c>
      <c r="BB304" s="16">
        <f t="shared" si="917"/>
        <v>50186.600999999995</v>
      </c>
      <c r="BC304" s="16">
        <f>BC30+BC43+BC53+BC58+BC64+BC68+BC72+BC73+BC74+BC75+BC76+BC78+BC79+BC39+BC80+BC87+BC90+BC92+BC94</f>
        <v>0</v>
      </c>
      <c r="BD304" s="16">
        <f t="shared" si="918"/>
        <v>50186.600999999995</v>
      </c>
      <c r="BE304" s="16">
        <f>BE30+BE43+BE53+BE58+BE64+BE68+BE72+BE73+BE74+BE75+BE76+BE78+BE79+BE39+BE80+BE87+BE90+BE92+BE94</f>
        <v>40.652999999999999</v>
      </c>
      <c r="BF304" s="16">
        <f t="shared" si="919"/>
        <v>50227.253999999994</v>
      </c>
      <c r="BG304" s="16">
        <f>BG30+BG43+BG53+BG58+BG64+BG68+BG72+BG73+BG74+BG75+BG76+BG78+BG79+BG39+BG80+BG87+BG90+BG92+BG94+BG97</f>
        <v>0</v>
      </c>
      <c r="BH304" s="16">
        <f t="shared" si="920"/>
        <v>50227.253999999994</v>
      </c>
      <c r="BI304" s="26">
        <f>BI30+BI43+BI53+BI58+BI64+BI68+BI72+BI73+BI74+BI75+BI76+BI78+BI79+BI39+BI80+BI87+BI90+BI92+BI94+BI97</f>
        <v>0</v>
      </c>
      <c r="BJ304" s="16">
        <f t="shared" si="921"/>
        <v>50227.253999999994</v>
      </c>
    </row>
    <row r="305" spans="1:62" x14ac:dyDescent="0.3">
      <c r="A305" s="14"/>
      <c r="B305" s="114" t="s">
        <v>31</v>
      </c>
      <c r="C305" s="118"/>
      <c r="D305" s="16">
        <f>D287</f>
        <v>300000</v>
      </c>
      <c r="E305" s="46">
        <f>E287</f>
        <v>0</v>
      </c>
      <c r="F305" s="15">
        <f t="shared" si="836"/>
        <v>300000</v>
      </c>
      <c r="G305" s="16">
        <f>G287+G224</f>
        <v>91723.186000000002</v>
      </c>
      <c r="H305" s="15">
        <f t="shared" si="897"/>
        <v>391723.18599999999</v>
      </c>
      <c r="I305" s="16">
        <f>I287+I224</f>
        <v>0</v>
      </c>
      <c r="J305" s="15">
        <f t="shared" si="898"/>
        <v>391723.18599999999</v>
      </c>
      <c r="K305" s="16">
        <f>K287+K224</f>
        <v>0</v>
      </c>
      <c r="L305" s="15">
        <f t="shared" si="899"/>
        <v>391723.18599999999</v>
      </c>
      <c r="M305" s="16">
        <f>M287+M224</f>
        <v>0</v>
      </c>
      <c r="N305" s="15">
        <f t="shared" si="922"/>
        <v>391723.18599999999</v>
      </c>
      <c r="O305" s="16">
        <f>O287+O224</f>
        <v>0</v>
      </c>
      <c r="P305" s="15">
        <f t="shared" si="923"/>
        <v>391723.18599999999</v>
      </c>
      <c r="Q305" s="16">
        <f>Q287+Q224</f>
        <v>-91723.186000000002</v>
      </c>
      <c r="R305" s="15">
        <f t="shared" si="924"/>
        <v>300000</v>
      </c>
      <c r="S305" s="16">
        <f>S287+S224</f>
        <v>0</v>
      </c>
      <c r="T305" s="15">
        <f t="shared" si="925"/>
        <v>300000</v>
      </c>
      <c r="U305" s="26">
        <f>U287+U224</f>
        <v>0</v>
      </c>
      <c r="V305" s="15">
        <f t="shared" si="926"/>
        <v>300000</v>
      </c>
      <c r="W305" s="16">
        <f t="shared" ref="W305:AR305" si="927">W287</f>
        <v>0</v>
      </c>
      <c r="X305" s="46">
        <f>X287</f>
        <v>0</v>
      </c>
      <c r="Y305" s="15">
        <f t="shared" si="837"/>
        <v>0</v>
      </c>
      <c r="Z305" s="16">
        <f>Z287+Z224</f>
        <v>0</v>
      </c>
      <c r="AA305" s="15">
        <f t="shared" si="905"/>
        <v>0</v>
      </c>
      <c r="AB305" s="16">
        <f>AB287+AB224</f>
        <v>0</v>
      </c>
      <c r="AC305" s="15">
        <f t="shared" si="906"/>
        <v>0</v>
      </c>
      <c r="AD305" s="16">
        <f>AD287+AD224</f>
        <v>0</v>
      </c>
      <c r="AE305" s="15">
        <f t="shared" si="907"/>
        <v>0</v>
      </c>
      <c r="AF305" s="16">
        <f>AF287+AF224</f>
        <v>0</v>
      </c>
      <c r="AG305" s="15">
        <f t="shared" si="908"/>
        <v>0</v>
      </c>
      <c r="AH305" s="16">
        <f>AH287+AH224</f>
        <v>0</v>
      </c>
      <c r="AI305" s="15">
        <f t="shared" si="909"/>
        <v>0</v>
      </c>
      <c r="AJ305" s="16">
        <f>AJ287+AJ224</f>
        <v>0</v>
      </c>
      <c r="AK305" s="15">
        <f t="shared" si="910"/>
        <v>0</v>
      </c>
      <c r="AL305" s="16">
        <f>AL287+AL224</f>
        <v>0</v>
      </c>
      <c r="AM305" s="15">
        <f t="shared" si="911"/>
        <v>0</v>
      </c>
      <c r="AN305" s="16">
        <f>AN287+AN224</f>
        <v>0</v>
      </c>
      <c r="AO305" s="15">
        <f t="shared" si="912"/>
        <v>0</v>
      </c>
      <c r="AP305" s="26">
        <f>AP287+AP224</f>
        <v>0</v>
      </c>
      <c r="AQ305" s="15">
        <f t="shared" si="913"/>
        <v>0</v>
      </c>
      <c r="AR305" s="16">
        <f t="shared" si="927"/>
        <v>0</v>
      </c>
      <c r="AS305" s="16">
        <f>AS287</f>
        <v>0</v>
      </c>
      <c r="AT305" s="16">
        <f t="shared" si="838"/>
        <v>0</v>
      </c>
      <c r="AU305" s="16">
        <f>AU287+AU224</f>
        <v>0</v>
      </c>
      <c r="AV305" s="16">
        <f t="shared" si="914"/>
        <v>0</v>
      </c>
      <c r="AW305" s="16">
        <f>AW287+AW224</f>
        <v>0</v>
      </c>
      <c r="AX305" s="16">
        <f t="shared" si="915"/>
        <v>0</v>
      </c>
      <c r="AY305" s="16">
        <f>AY287+AY224</f>
        <v>0</v>
      </c>
      <c r="AZ305" s="16">
        <f t="shared" si="916"/>
        <v>0</v>
      </c>
      <c r="BA305" s="16">
        <f>BA287+BA224</f>
        <v>0</v>
      </c>
      <c r="BB305" s="16">
        <f t="shared" si="917"/>
        <v>0</v>
      </c>
      <c r="BC305" s="16">
        <f>BC287+BC224</f>
        <v>0</v>
      </c>
      <c r="BD305" s="16">
        <f t="shared" si="918"/>
        <v>0</v>
      </c>
      <c r="BE305" s="16">
        <f>BE287+BE224</f>
        <v>0</v>
      </c>
      <c r="BF305" s="16">
        <f t="shared" si="919"/>
        <v>0</v>
      </c>
      <c r="BG305" s="16">
        <f>BG287+BG224</f>
        <v>0</v>
      </c>
      <c r="BH305" s="16">
        <f t="shared" si="920"/>
        <v>0</v>
      </c>
      <c r="BI305" s="26">
        <f>BI287+BI224</f>
        <v>0</v>
      </c>
      <c r="BJ305" s="16">
        <f t="shared" si="921"/>
        <v>0</v>
      </c>
    </row>
    <row r="306" spans="1:62" x14ac:dyDescent="0.3">
      <c r="A306" s="14"/>
      <c r="B306" s="114" t="s">
        <v>127</v>
      </c>
      <c r="C306" s="118"/>
      <c r="D306" s="19">
        <f>D243</f>
        <v>0</v>
      </c>
      <c r="E306" s="47">
        <f>E243</f>
        <v>0</v>
      </c>
      <c r="F306" s="15">
        <f t="shared" si="836"/>
        <v>0</v>
      </c>
      <c r="G306" s="19">
        <f>G243</f>
        <v>0</v>
      </c>
      <c r="H306" s="15">
        <f t="shared" si="897"/>
        <v>0</v>
      </c>
      <c r="I306" s="16">
        <f>I243</f>
        <v>0</v>
      </c>
      <c r="J306" s="15">
        <f t="shared" si="898"/>
        <v>0</v>
      </c>
      <c r="K306" s="16">
        <f>K243</f>
        <v>0</v>
      </c>
      <c r="L306" s="15">
        <f t="shared" si="899"/>
        <v>0</v>
      </c>
      <c r="M306" s="16">
        <f>M243</f>
        <v>0</v>
      </c>
      <c r="N306" s="15">
        <f t="shared" si="922"/>
        <v>0</v>
      </c>
      <c r="O306" s="16">
        <f>O243</f>
        <v>0</v>
      </c>
      <c r="P306" s="15">
        <f t="shared" si="923"/>
        <v>0</v>
      </c>
      <c r="Q306" s="16">
        <f>Q243</f>
        <v>0</v>
      </c>
      <c r="R306" s="15">
        <f t="shared" si="924"/>
        <v>0</v>
      </c>
      <c r="S306" s="16">
        <f>S243</f>
        <v>0</v>
      </c>
      <c r="T306" s="15">
        <f t="shared" si="925"/>
        <v>0</v>
      </c>
      <c r="U306" s="26">
        <f>U243</f>
        <v>0</v>
      </c>
      <c r="V306" s="15">
        <f t="shared" si="926"/>
        <v>0</v>
      </c>
      <c r="W306" s="19">
        <f>W243</f>
        <v>13981.8</v>
      </c>
      <c r="X306" s="47">
        <f>X243</f>
        <v>0</v>
      </c>
      <c r="Y306" s="15">
        <f t="shared" si="837"/>
        <v>13981.8</v>
      </c>
      <c r="Z306" s="19">
        <f>Z243</f>
        <v>0</v>
      </c>
      <c r="AA306" s="15">
        <f t="shared" si="905"/>
        <v>13981.8</v>
      </c>
      <c r="AB306" s="19">
        <f>AB243</f>
        <v>0</v>
      </c>
      <c r="AC306" s="15">
        <f t="shared" si="906"/>
        <v>13981.8</v>
      </c>
      <c r="AD306" s="19">
        <f>AD243</f>
        <v>0</v>
      </c>
      <c r="AE306" s="15">
        <f t="shared" si="907"/>
        <v>13981.8</v>
      </c>
      <c r="AF306" s="16">
        <f>AF243</f>
        <v>0</v>
      </c>
      <c r="AG306" s="15">
        <f t="shared" si="908"/>
        <v>13981.8</v>
      </c>
      <c r="AH306" s="16">
        <f>AH243</f>
        <v>0</v>
      </c>
      <c r="AI306" s="15">
        <f t="shared" si="909"/>
        <v>13981.8</v>
      </c>
      <c r="AJ306" s="16">
        <f>AJ243</f>
        <v>0</v>
      </c>
      <c r="AK306" s="15">
        <f t="shared" si="910"/>
        <v>13981.8</v>
      </c>
      <c r="AL306" s="16">
        <f>AL243</f>
        <v>0</v>
      </c>
      <c r="AM306" s="15">
        <f t="shared" si="911"/>
        <v>13981.8</v>
      </c>
      <c r="AN306" s="16">
        <f>AN243</f>
        <v>0</v>
      </c>
      <c r="AO306" s="15">
        <f t="shared" si="912"/>
        <v>13981.8</v>
      </c>
      <c r="AP306" s="26">
        <f>AP243</f>
        <v>0</v>
      </c>
      <c r="AQ306" s="15">
        <f t="shared" si="913"/>
        <v>13981.8</v>
      </c>
      <c r="AR306" s="19">
        <f>AR243</f>
        <v>0</v>
      </c>
      <c r="AS306" s="19">
        <f>AS243</f>
        <v>0</v>
      </c>
      <c r="AT306" s="16">
        <f t="shared" si="838"/>
        <v>0</v>
      </c>
      <c r="AU306" s="19">
        <f>AU243</f>
        <v>0</v>
      </c>
      <c r="AV306" s="16">
        <f t="shared" si="914"/>
        <v>0</v>
      </c>
      <c r="AW306" s="19">
        <f>AW243</f>
        <v>0</v>
      </c>
      <c r="AX306" s="16">
        <f t="shared" si="915"/>
        <v>0</v>
      </c>
      <c r="AY306" s="16">
        <f>AY243</f>
        <v>0</v>
      </c>
      <c r="AZ306" s="16">
        <f t="shared" si="916"/>
        <v>0</v>
      </c>
      <c r="BA306" s="16">
        <f>BA243</f>
        <v>0</v>
      </c>
      <c r="BB306" s="16">
        <f t="shared" si="917"/>
        <v>0</v>
      </c>
      <c r="BC306" s="16">
        <f>BC243</f>
        <v>0</v>
      </c>
      <c r="BD306" s="16">
        <f t="shared" si="918"/>
        <v>0</v>
      </c>
      <c r="BE306" s="16">
        <f>BE243</f>
        <v>0</v>
      </c>
      <c r="BF306" s="16">
        <f t="shared" si="919"/>
        <v>0</v>
      </c>
      <c r="BG306" s="16">
        <f>BG243</f>
        <v>0</v>
      </c>
      <c r="BH306" s="16">
        <f t="shared" si="920"/>
        <v>0</v>
      </c>
      <c r="BI306" s="26">
        <f>BI243</f>
        <v>0</v>
      </c>
      <c r="BJ306" s="16">
        <f t="shared" si="921"/>
        <v>0</v>
      </c>
    </row>
    <row r="307" spans="1:62" x14ac:dyDescent="0.3">
      <c r="A307" s="14"/>
      <c r="B307" s="114" t="s">
        <v>130</v>
      </c>
      <c r="C307" s="118"/>
      <c r="D307" s="19">
        <f>D255+D253</f>
        <v>9180.5</v>
      </c>
      <c r="E307" s="47">
        <f>E255+E253</f>
        <v>0</v>
      </c>
      <c r="F307" s="15">
        <f t="shared" si="836"/>
        <v>9180.5</v>
      </c>
      <c r="G307" s="19">
        <f>G255+G253</f>
        <v>0</v>
      </c>
      <c r="H307" s="15">
        <f t="shared" si="897"/>
        <v>9180.5</v>
      </c>
      <c r="I307" s="16">
        <f>I255+I253</f>
        <v>-4699.8</v>
      </c>
      <c r="J307" s="15">
        <f t="shared" si="898"/>
        <v>4480.7</v>
      </c>
      <c r="K307" s="16">
        <f>K255+K253</f>
        <v>4699.8</v>
      </c>
      <c r="L307" s="15">
        <f t="shared" si="899"/>
        <v>9180.5</v>
      </c>
      <c r="M307" s="16">
        <f>M255+M253</f>
        <v>0</v>
      </c>
      <c r="N307" s="15">
        <f t="shared" si="922"/>
        <v>9180.5</v>
      </c>
      <c r="O307" s="16">
        <f>O255+O253</f>
        <v>0</v>
      </c>
      <c r="P307" s="15">
        <f t="shared" si="923"/>
        <v>9180.5</v>
      </c>
      <c r="Q307" s="16">
        <f>Q255+Q253</f>
        <v>-4480.7</v>
      </c>
      <c r="R307" s="15">
        <f t="shared" si="924"/>
        <v>4699.8</v>
      </c>
      <c r="S307" s="16">
        <f>S255+S253</f>
        <v>0</v>
      </c>
      <c r="T307" s="15">
        <f t="shared" si="925"/>
        <v>4699.8</v>
      </c>
      <c r="U307" s="26">
        <f>U255+U253</f>
        <v>0</v>
      </c>
      <c r="V307" s="15">
        <f t="shared" si="926"/>
        <v>4699.8</v>
      </c>
      <c r="W307" s="19">
        <f t="shared" ref="W307:AR307" si="928">W255+W253</f>
        <v>0</v>
      </c>
      <c r="X307" s="47">
        <f>X255+X253</f>
        <v>0</v>
      </c>
      <c r="Y307" s="15">
        <f t="shared" si="837"/>
        <v>0</v>
      </c>
      <c r="Z307" s="19">
        <f>Z255+Z253</f>
        <v>0</v>
      </c>
      <c r="AA307" s="15">
        <f t="shared" si="905"/>
        <v>0</v>
      </c>
      <c r="AB307" s="19">
        <f>AB255+AB253</f>
        <v>0</v>
      </c>
      <c r="AC307" s="15">
        <f t="shared" si="906"/>
        <v>0</v>
      </c>
      <c r="AD307" s="19">
        <f>AD255+AD253</f>
        <v>0</v>
      </c>
      <c r="AE307" s="15">
        <f t="shared" si="907"/>
        <v>0</v>
      </c>
      <c r="AF307" s="16">
        <f>AF255+AF253</f>
        <v>0</v>
      </c>
      <c r="AG307" s="15">
        <f t="shared" si="908"/>
        <v>0</v>
      </c>
      <c r="AH307" s="16">
        <f>AH255+AH253</f>
        <v>0</v>
      </c>
      <c r="AI307" s="15">
        <f t="shared" si="909"/>
        <v>0</v>
      </c>
      <c r="AJ307" s="16">
        <f>AJ255+AJ253</f>
        <v>0</v>
      </c>
      <c r="AK307" s="15">
        <f t="shared" si="910"/>
        <v>0</v>
      </c>
      <c r="AL307" s="16">
        <f>AL255+AL253</f>
        <v>4480.7</v>
      </c>
      <c r="AM307" s="15">
        <f t="shared" si="911"/>
        <v>4480.7</v>
      </c>
      <c r="AN307" s="16">
        <f>AN255+AN253</f>
        <v>0</v>
      </c>
      <c r="AO307" s="15">
        <f t="shared" si="912"/>
        <v>4480.7</v>
      </c>
      <c r="AP307" s="26">
        <f>AP255+AP253</f>
        <v>0</v>
      </c>
      <c r="AQ307" s="15">
        <f t="shared" si="913"/>
        <v>4480.7</v>
      </c>
      <c r="AR307" s="19">
        <f t="shared" si="928"/>
        <v>0</v>
      </c>
      <c r="AS307" s="19">
        <f>AS255+AS253</f>
        <v>0</v>
      </c>
      <c r="AT307" s="16">
        <f t="shared" si="838"/>
        <v>0</v>
      </c>
      <c r="AU307" s="19">
        <f>AU255+AU253</f>
        <v>0</v>
      </c>
      <c r="AV307" s="16">
        <f t="shared" si="914"/>
        <v>0</v>
      </c>
      <c r="AW307" s="19">
        <f>AW255+AW253</f>
        <v>0</v>
      </c>
      <c r="AX307" s="16">
        <f t="shared" si="915"/>
        <v>0</v>
      </c>
      <c r="AY307" s="16">
        <f>AY255+AY253</f>
        <v>0</v>
      </c>
      <c r="AZ307" s="16">
        <f t="shared" si="916"/>
        <v>0</v>
      </c>
      <c r="BA307" s="16">
        <f>BA255+BA253</f>
        <v>0</v>
      </c>
      <c r="BB307" s="16">
        <f t="shared" si="917"/>
        <v>0</v>
      </c>
      <c r="BC307" s="16">
        <f>BC255+BC253</f>
        <v>0</v>
      </c>
      <c r="BD307" s="16">
        <f t="shared" si="918"/>
        <v>0</v>
      </c>
      <c r="BE307" s="16">
        <f>BE255+BE253</f>
        <v>0</v>
      </c>
      <c r="BF307" s="16">
        <f t="shared" si="919"/>
        <v>0</v>
      </c>
      <c r="BG307" s="16">
        <f>BG255+BG253</f>
        <v>0</v>
      </c>
      <c r="BH307" s="16">
        <f t="shared" si="920"/>
        <v>0</v>
      </c>
      <c r="BI307" s="26">
        <f>BI255+BI253</f>
        <v>0</v>
      </c>
      <c r="BJ307" s="16">
        <f t="shared" si="921"/>
        <v>0</v>
      </c>
    </row>
    <row r="308" spans="1:62" x14ac:dyDescent="0.3">
      <c r="A308" s="14"/>
      <c r="B308" s="114" t="s">
        <v>249</v>
      </c>
      <c r="C308" s="118"/>
      <c r="D308" s="36"/>
      <c r="E308" s="46">
        <f>E113</f>
        <v>2697</v>
      </c>
      <c r="F308" s="15">
        <f t="shared" si="836"/>
        <v>2697</v>
      </c>
      <c r="G308" s="16">
        <f>G113+G133</f>
        <v>0</v>
      </c>
      <c r="H308" s="15">
        <f t="shared" si="897"/>
        <v>2697</v>
      </c>
      <c r="I308" s="16">
        <f>I113+I133</f>
        <v>0</v>
      </c>
      <c r="J308" s="15">
        <f t="shared" si="898"/>
        <v>2697</v>
      </c>
      <c r="K308" s="16">
        <f>K113+K133</f>
        <v>0</v>
      </c>
      <c r="L308" s="15">
        <f t="shared" si="899"/>
        <v>2697</v>
      </c>
      <c r="M308" s="16">
        <f>M113+M133</f>
        <v>0</v>
      </c>
      <c r="N308" s="15">
        <f t="shared" si="922"/>
        <v>2697</v>
      </c>
      <c r="O308" s="16">
        <f>O113+O133</f>
        <v>0</v>
      </c>
      <c r="P308" s="15">
        <f t="shared" si="923"/>
        <v>2697</v>
      </c>
      <c r="Q308" s="16">
        <f>Q113+Q133</f>
        <v>0</v>
      </c>
      <c r="R308" s="15">
        <f t="shared" si="924"/>
        <v>2697</v>
      </c>
      <c r="S308" s="16">
        <f>S113+S133</f>
        <v>0</v>
      </c>
      <c r="T308" s="15">
        <f t="shared" si="925"/>
        <v>2697</v>
      </c>
      <c r="U308" s="26">
        <f>U113+U133</f>
        <v>0</v>
      </c>
      <c r="V308" s="15">
        <f t="shared" si="926"/>
        <v>2697</v>
      </c>
      <c r="W308" s="36"/>
      <c r="X308" s="46">
        <f>X113</f>
        <v>6293</v>
      </c>
      <c r="Y308" s="15">
        <f t="shared" si="837"/>
        <v>6293</v>
      </c>
      <c r="Z308" s="16">
        <f>Z113+Z133</f>
        <v>2850</v>
      </c>
      <c r="AA308" s="15">
        <f t="shared" si="905"/>
        <v>9143</v>
      </c>
      <c r="AB308" s="16">
        <f>AB113+AB133</f>
        <v>-2850</v>
      </c>
      <c r="AC308" s="15">
        <f t="shared" si="906"/>
        <v>6293</v>
      </c>
      <c r="AD308" s="16">
        <f>AD113+AD133</f>
        <v>0</v>
      </c>
      <c r="AE308" s="15">
        <f t="shared" si="907"/>
        <v>6293</v>
      </c>
      <c r="AF308" s="16">
        <f>AF113+AF133</f>
        <v>0</v>
      </c>
      <c r="AG308" s="15">
        <f t="shared" si="908"/>
        <v>6293</v>
      </c>
      <c r="AH308" s="16">
        <f>AH113+AH133</f>
        <v>0</v>
      </c>
      <c r="AI308" s="15">
        <f t="shared" si="909"/>
        <v>6293</v>
      </c>
      <c r="AJ308" s="16">
        <f>AJ113+AJ133</f>
        <v>0</v>
      </c>
      <c r="AK308" s="15">
        <f t="shared" si="910"/>
        <v>6293</v>
      </c>
      <c r="AL308" s="16">
        <f>AL113+AL133</f>
        <v>0</v>
      </c>
      <c r="AM308" s="15">
        <f t="shared" si="911"/>
        <v>6293</v>
      </c>
      <c r="AN308" s="16">
        <f>AN113+AN133</f>
        <v>0</v>
      </c>
      <c r="AO308" s="15">
        <f t="shared" si="912"/>
        <v>6293</v>
      </c>
      <c r="AP308" s="26">
        <f>AP113+AP133</f>
        <v>0</v>
      </c>
      <c r="AQ308" s="15">
        <f t="shared" si="913"/>
        <v>6293</v>
      </c>
      <c r="AR308" s="36"/>
      <c r="AS308" s="36">
        <f>AS113</f>
        <v>0</v>
      </c>
      <c r="AT308" s="16">
        <f t="shared" si="838"/>
        <v>0</v>
      </c>
      <c r="AU308" s="36">
        <f>AU113+AU133</f>
        <v>0</v>
      </c>
      <c r="AV308" s="16">
        <f t="shared" si="914"/>
        <v>0</v>
      </c>
      <c r="AW308" s="36">
        <f>AW113+AW133</f>
        <v>0</v>
      </c>
      <c r="AX308" s="16">
        <f t="shared" si="915"/>
        <v>0</v>
      </c>
      <c r="AY308" s="16">
        <f>AY113+AY133</f>
        <v>0</v>
      </c>
      <c r="AZ308" s="16">
        <f t="shared" si="916"/>
        <v>0</v>
      </c>
      <c r="BA308" s="16">
        <f>BA113+BA133</f>
        <v>0</v>
      </c>
      <c r="BB308" s="16">
        <f t="shared" si="917"/>
        <v>0</v>
      </c>
      <c r="BC308" s="16">
        <f>BC113+BC133</f>
        <v>0</v>
      </c>
      <c r="BD308" s="16">
        <f t="shared" si="918"/>
        <v>0</v>
      </c>
      <c r="BE308" s="16">
        <f>BE113+BE133</f>
        <v>0</v>
      </c>
      <c r="BF308" s="16">
        <f t="shared" si="919"/>
        <v>0</v>
      </c>
      <c r="BG308" s="16">
        <f>BG113+BG133</f>
        <v>0</v>
      </c>
      <c r="BH308" s="16">
        <f t="shared" si="920"/>
        <v>0</v>
      </c>
      <c r="BI308" s="26">
        <f>BI113+BI133</f>
        <v>0</v>
      </c>
      <c r="BJ308" s="16">
        <f t="shared" si="921"/>
        <v>0</v>
      </c>
    </row>
    <row r="309" spans="1:62" x14ac:dyDescent="0.3">
      <c r="A309" s="14"/>
      <c r="B309" s="114" t="s">
        <v>250</v>
      </c>
      <c r="C309" s="118"/>
      <c r="D309" s="36"/>
      <c r="E309" s="46">
        <f>E266</f>
        <v>11709.7</v>
      </c>
      <c r="F309" s="15">
        <f t="shared" si="836"/>
        <v>11709.7</v>
      </c>
      <c r="G309" s="16">
        <f>G266</f>
        <v>0</v>
      </c>
      <c r="H309" s="15">
        <f t="shared" si="897"/>
        <v>11709.7</v>
      </c>
      <c r="I309" s="16">
        <f>I266</f>
        <v>0</v>
      </c>
      <c r="J309" s="15">
        <f t="shared" si="898"/>
        <v>11709.7</v>
      </c>
      <c r="K309" s="16">
        <f>K266</f>
        <v>0</v>
      </c>
      <c r="L309" s="15">
        <f t="shared" si="899"/>
        <v>11709.7</v>
      </c>
      <c r="M309" s="16">
        <f>M266</f>
        <v>-24.943000000000001</v>
      </c>
      <c r="N309" s="15">
        <f t="shared" si="922"/>
        <v>11684.757000000001</v>
      </c>
      <c r="O309" s="16">
        <f>O266</f>
        <v>0</v>
      </c>
      <c r="P309" s="15">
        <f t="shared" si="923"/>
        <v>11684.757000000001</v>
      </c>
      <c r="Q309" s="16">
        <f>Q266</f>
        <v>-466.94299999999998</v>
      </c>
      <c r="R309" s="15">
        <f t="shared" si="924"/>
        <v>11217.814000000002</v>
      </c>
      <c r="S309" s="16">
        <f>S266</f>
        <v>0</v>
      </c>
      <c r="T309" s="15">
        <f t="shared" si="925"/>
        <v>11217.814000000002</v>
      </c>
      <c r="U309" s="26">
        <f>U266</f>
        <v>-0.17</v>
      </c>
      <c r="V309" s="15">
        <f t="shared" si="926"/>
        <v>11217.644000000002</v>
      </c>
      <c r="W309" s="36"/>
      <c r="X309" s="46">
        <f>X266</f>
        <v>0</v>
      </c>
      <c r="Y309" s="15">
        <f t="shared" si="837"/>
        <v>0</v>
      </c>
      <c r="Z309" s="16">
        <f>Z266</f>
        <v>0</v>
      </c>
      <c r="AA309" s="15">
        <f t="shared" si="905"/>
        <v>0</v>
      </c>
      <c r="AB309" s="16">
        <f>AB266</f>
        <v>0</v>
      </c>
      <c r="AC309" s="15">
        <f t="shared" si="906"/>
        <v>0</v>
      </c>
      <c r="AD309" s="16">
        <f>AD266</f>
        <v>0</v>
      </c>
      <c r="AE309" s="15">
        <f t="shared" si="907"/>
        <v>0</v>
      </c>
      <c r="AF309" s="16">
        <f>AF266</f>
        <v>0</v>
      </c>
      <c r="AG309" s="15">
        <f t="shared" si="908"/>
        <v>0</v>
      </c>
      <c r="AH309" s="16">
        <f>AH266</f>
        <v>0</v>
      </c>
      <c r="AI309" s="15">
        <f t="shared" si="909"/>
        <v>0</v>
      </c>
      <c r="AJ309" s="16">
        <f>AJ266</f>
        <v>0</v>
      </c>
      <c r="AK309" s="15">
        <f t="shared" si="910"/>
        <v>0</v>
      </c>
      <c r="AL309" s="16">
        <f>AL266</f>
        <v>0</v>
      </c>
      <c r="AM309" s="15">
        <f t="shared" si="911"/>
        <v>0</v>
      </c>
      <c r="AN309" s="16">
        <f>AN266</f>
        <v>0</v>
      </c>
      <c r="AO309" s="15">
        <f t="shared" si="912"/>
        <v>0</v>
      </c>
      <c r="AP309" s="26">
        <f>AP266</f>
        <v>0</v>
      </c>
      <c r="AQ309" s="15">
        <f t="shared" si="913"/>
        <v>0</v>
      </c>
      <c r="AR309" s="36"/>
      <c r="AS309" s="16">
        <f>AS266</f>
        <v>0</v>
      </c>
      <c r="AT309" s="16">
        <f t="shared" si="838"/>
        <v>0</v>
      </c>
      <c r="AU309" s="16">
        <f>AU266</f>
        <v>0</v>
      </c>
      <c r="AV309" s="16">
        <f t="shared" si="914"/>
        <v>0</v>
      </c>
      <c r="AW309" s="16">
        <f>AW266</f>
        <v>0</v>
      </c>
      <c r="AX309" s="16">
        <f t="shared" si="915"/>
        <v>0</v>
      </c>
      <c r="AY309" s="16">
        <f>AY266</f>
        <v>0</v>
      </c>
      <c r="AZ309" s="16">
        <f t="shared" si="916"/>
        <v>0</v>
      </c>
      <c r="BA309" s="16">
        <f>BA266</f>
        <v>0</v>
      </c>
      <c r="BB309" s="16">
        <f t="shared" si="917"/>
        <v>0</v>
      </c>
      <c r="BC309" s="16">
        <f>BC266</f>
        <v>0</v>
      </c>
      <c r="BD309" s="16">
        <f t="shared" si="918"/>
        <v>0</v>
      </c>
      <c r="BE309" s="16">
        <f>BE266</f>
        <v>0</v>
      </c>
      <c r="BF309" s="16">
        <f t="shared" si="919"/>
        <v>0</v>
      </c>
      <c r="BG309" s="16">
        <f>BG266</f>
        <v>0</v>
      </c>
      <c r="BH309" s="16">
        <f t="shared" si="920"/>
        <v>0</v>
      </c>
      <c r="BI309" s="26">
        <f>BI266</f>
        <v>0</v>
      </c>
      <c r="BJ309" s="16">
        <f t="shared" si="921"/>
        <v>0</v>
      </c>
    </row>
    <row r="310" spans="1:62" x14ac:dyDescent="0.3">
      <c r="A310" s="14"/>
      <c r="B310" s="126" t="s">
        <v>363</v>
      </c>
      <c r="C310" s="127"/>
      <c r="D310" s="16">
        <f>D294-D301-D302-D303-D304-D305-D306-D307</f>
        <v>-1.862645149230957E-9</v>
      </c>
      <c r="E310" s="46">
        <f>E294-E301-E302-E303-E304-E305-E306-E307-E308-E309</f>
        <v>-9.0949470177292824E-11</v>
      </c>
      <c r="F310" s="16"/>
      <c r="G310" s="16">
        <f>G294-G301-G302-G303-G304-G305-G306-G307-G308-G309</f>
        <v>4.3655745685100555E-11</v>
      </c>
      <c r="H310" s="16"/>
      <c r="I310" s="16">
        <f>I294-I301-I302-I303-I304-I305-I306-I307-I308-I309</f>
        <v>-2.7284841053187847E-12</v>
      </c>
      <c r="J310" s="68"/>
      <c r="K310" s="16">
        <f>K294-K301-K302-K303-K304-K305-K306-K307-K308-K309</f>
        <v>2.7284841053187847E-12</v>
      </c>
      <c r="L310" s="68"/>
      <c r="M310" s="16">
        <f>M292</f>
        <v>13200</v>
      </c>
      <c r="N310" s="15">
        <f t="shared" si="922"/>
        <v>13200</v>
      </c>
      <c r="O310" s="16">
        <f>O292</f>
        <v>0</v>
      </c>
      <c r="P310" s="15">
        <f t="shared" si="923"/>
        <v>13200</v>
      </c>
      <c r="Q310" s="16">
        <f>Q292+Q293</f>
        <v>20000</v>
      </c>
      <c r="R310" s="15">
        <f t="shared" si="924"/>
        <v>33200</v>
      </c>
      <c r="S310" s="16">
        <f>S292+S293</f>
        <v>0</v>
      </c>
      <c r="T310" s="15">
        <f t="shared" si="925"/>
        <v>33200</v>
      </c>
      <c r="U310" s="26">
        <f>U292+U293</f>
        <v>-22</v>
      </c>
      <c r="V310" s="15">
        <f t="shared" si="926"/>
        <v>33178</v>
      </c>
      <c r="W310" s="16"/>
      <c r="X310" s="16"/>
      <c r="Y310" s="16"/>
      <c r="Z310" s="16"/>
      <c r="AA310" s="16"/>
      <c r="AB310" s="16"/>
      <c r="AC310" s="16"/>
      <c r="AD310" s="16"/>
      <c r="AE310" s="68"/>
      <c r="AF310" s="16"/>
      <c r="AG310" s="68"/>
      <c r="AH310" s="16">
        <f>AH292</f>
        <v>0</v>
      </c>
      <c r="AI310" s="15">
        <f t="shared" si="909"/>
        <v>0</v>
      </c>
      <c r="AJ310" s="16">
        <f>AJ292</f>
        <v>0</v>
      </c>
      <c r="AK310" s="15">
        <f t="shared" si="910"/>
        <v>0</v>
      </c>
      <c r="AL310" s="16">
        <f>AL292+AL293</f>
        <v>0</v>
      </c>
      <c r="AM310" s="15">
        <f t="shared" si="911"/>
        <v>0</v>
      </c>
      <c r="AN310" s="16">
        <f>AN292+AN293</f>
        <v>0</v>
      </c>
      <c r="AO310" s="15">
        <f t="shared" si="912"/>
        <v>0</v>
      </c>
      <c r="AP310" s="26">
        <f>AP292+AP293</f>
        <v>0</v>
      </c>
      <c r="AQ310" s="15">
        <f t="shared" si="913"/>
        <v>0</v>
      </c>
      <c r="AR310" s="16"/>
      <c r="AS310" s="16"/>
      <c r="AT310" s="16"/>
      <c r="AU310" s="16"/>
      <c r="AV310" s="16"/>
      <c r="AW310" s="16"/>
      <c r="AX310" s="68"/>
      <c r="AY310" s="16"/>
      <c r="AZ310" s="68"/>
      <c r="BA310" s="16">
        <f>BA292</f>
        <v>0</v>
      </c>
      <c r="BB310" s="16">
        <f t="shared" si="917"/>
        <v>0</v>
      </c>
      <c r="BC310" s="16">
        <f>BC292</f>
        <v>0</v>
      </c>
      <c r="BD310" s="16">
        <f t="shared" si="918"/>
        <v>0</v>
      </c>
      <c r="BE310" s="16">
        <f>BE292+BE293</f>
        <v>0</v>
      </c>
      <c r="BF310" s="16">
        <f t="shared" si="919"/>
        <v>0</v>
      </c>
      <c r="BG310" s="16">
        <f>BG292+BG293</f>
        <v>0</v>
      </c>
      <c r="BH310" s="16">
        <f t="shared" si="920"/>
        <v>0</v>
      </c>
      <c r="BI310" s="26">
        <f>BI292+BI293</f>
        <v>0</v>
      </c>
      <c r="BJ310" s="16">
        <f t="shared" si="921"/>
        <v>0</v>
      </c>
    </row>
    <row r="311" spans="1:62" x14ac:dyDescent="0.3">
      <c r="F311" s="35"/>
      <c r="H311" s="35"/>
      <c r="J311" s="35"/>
      <c r="K311" s="35">
        <f>K20+K21+K22+K23+K24+K27+K32+K37+K41+K46+K48+K51+K56+K61+K63+K66+K70+K72+K73+K74+K75+K76+K77+K78+K79+K80+K86+K87+K89+K104+K105+K106+K111+K112+K113+K114+K115+K116+K117+K120+K130+K131+K132+K143+K145+K148+K150+K151+K152+K153+K157+K158+K160+K161+K162+K171+K175+K179+K183+K187+K191+K195+K199+K203+K205+K206+K209+K213+K217+K219+K220+K224+K225+K229+K242+K243+K246+K252+K253+K254+K255+K256+K259+K261+K262+K264+K265+K266+K267+K268+K269+K270+K271+K272+K273+K274+K275+K276+K277+K278+K279+K280+K281+K282+K289+K291+K81+K88+K159</f>
        <v>26027.302</v>
      </c>
      <c r="L311" s="35"/>
      <c r="M311" s="35">
        <f>M20+M21+M22+M23+M24+M27+M32+M37+M41+M46+M48+M51+M56+M61+M63+M66+M70+M72+M73+M74+M75+M76+M77+M78+M79+M80+M86+M87+M89+M104+M105+M111+M112+M113+M114+M115+M116+M117+M120+M130+M131+M132+M143+M145+M148+M150+M151+M152+M153+M157+M158+M160+M161+M162+M171+M175+M179+M183+M187+M191+M195+M199+M203+M205+M206+M209+M213+M217+M219+M220+M224+M225+M229+M242+M243+M246+M252+M253+M254+M255+M256+M259+M261+M262+M264+M265+M266+M267+M268+M269+M270+M271+M272+M273+M274+M275+M276+M277+M278+M279+M280+M281+M282+M289+M291+M88+M159+M292+M83+M90+M91+M93+M108+M136+M230</f>
        <v>-87999.638000000035</v>
      </c>
      <c r="N311" s="35"/>
      <c r="O311" s="35">
        <f>O20+O21+O22+O23+O24+O27+O32+O37+O41+O46+O48+O51+O56+O61+O63+O66+O70+O72+O73+O74+O75+O76+O77+O78+O79+O80+O86+O87+O89+O104+O105+O111+O112+O113+O114+O115+O116+O117+O120+O130+O131+O132+O143+O145+O148+O150+O151+O152+O153+O157+O158+O160+O161+O162+O171+O175+O179+O183+O187+O191+O195+O199+O203+O205+O206+O209+O213+O217+O219+O220+O224+O225+O229+O242+O243+O246+O252+O253+O254+O255+O256+O259+O261+O262+O264+O265+O266+O267+O268+O269+O270+O271+O272+O273+O274+O275+O276+O277+O278+O279+O280+O281+O282+O289+O291+O88+O159+O292+O83+O90+O91+O93+O108+O136+O230</f>
        <v>492.76900000000001</v>
      </c>
      <c r="P311" s="35"/>
      <c r="Q311" s="35">
        <f>Q20+Q21+Q22+Q23+Q24+Q27+Q32+Q37+Q41+Q46+Q48+Q51+Q56+Q61+Q63+Q66+Q70+Q72+Q73+Q74+Q75+Q76+Q77+Q78+Q79+Q80+Q86+Q87+Q89+Q104+Q105+Q111+Q112+Q113+Q114+Q115+Q116+Q117+Q120+Q130+Q131+Q132+Q143+Q145+Q148+Q150+Q151+Q152+Q153+Q157+Q158+Q160+Q161+Q162+Q171+Q175+Q179+Q183+Q187+Q191+Q195+Q199+Q203+Q205+Q206+Q209+Q213+Q217+Q219+Q220+Q224+Q225+Q229+Q242+Q243+Q246+Q252+Q253+Q254+Q255+Q256+Q259+Q261+Q262+Q264+Q265+Q266+Q267+Q268+Q269+Q270+Q271+Q272+Q273+Q274+Q275+Q276+Q277+Q278+Q279+Q280+Q281+Q282+Q289+Q291+Q88+Q159+Q292+Q83+Q90+Q91+Q93+Q108+Q136+Q230+Q92+Q94+Q95+Q96+Q293+Q163</f>
        <v>-284637.85100000008</v>
      </c>
      <c r="R311" s="35"/>
      <c r="S311" s="35">
        <f>S20+S21+S22+S23+S24+S27+S32+S37+S41+S46+S48+S51+S56+S61+S63+S66+S70+S72+S73+S74+S75+S76+S77+S78+S79+S80+S86+S87+S89+S104+S105+S111+S112+S113+S114+S115+S116+S117+S120+S130+S131+S132+S143+S145+S148+S150+S151+S152+S153+S157+S158+S160+S161+S162+S171+S175+S179+S183+S187+S191+S195+S199+S203+S205+S206+S209+S213+S217+S219+S220+S224+S225+S229+S242+S243+S246+S252+S253+S254+S255+S256+S259+S261+S262+S264+S265+S266+S267+S268+S269+S270+S271+S272+S273+S274+S275+S276+S277+S278+S279+S280+S281+S282+S289+S291+S88+S159+S292+S83+S90+S91+S93+S108+S136+S230+S92+S94+S95+S96+S293+S163</f>
        <v>-33152.214</v>
      </c>
      <c r="T311" s="35"/>
      <c r="U311" s="35">
        <f>U20+U21+U22+U23+U24+U27+U32+U37+U41+U46+U48+U51+U56+U61+U63+U66+U70+U72+U73+U74+U75+U76+U77+U78+U79+U80+U86+U87+U89+U104+U105+U111+U112+U113+U114+U115+U116+U117+U120+U130+U131+U132+U143+U145+U148+U150+U151+U152+U153+U157+U158+U160+U161+U162+U171+U175+U179+U183+U187+U191+U195+U199+U203+U205+U206+U209+U213+U217+U219+U224+U229+U242+U243+U246+U252+U253+U254+U255+U256+U259+U261+U262+U264+U265+U266+U267+U268+U269+U270+U271+U272+U273+U274+U275+U276+U277+U278+U279+U280+U281+U282+U289+U291+U88+U159+U292+U83+U90+U91+U93+U108+U136+U230+U92+U94+U95+U96+U293+U163+U231+U164+U97+U222+U227</f>
        <v>11422.867999999986</v>
      </c>
      <c r="V311" s="35"/>
      <c r="W311" s="35">
        <f t="shared" ref="W311:BJ311" si="929">W294-W301-W302-W303-W304-W305-W306-W307-W308-W309-W310</f>
        <v>1.2405507732182741E-9</v>
      </c>
      <c r="X311" s="35">
        <f t="shared" si="929"/>
        <v>1.4551915228366852E-11</v>
      </c>
      <c r="Y311" s="35">
        <f t="shared" si="929"/>
        <v>9.6406438387930393E-10</v>
      </c>
      <c r="Z311" s="35">
        <f t="shared" si="929"/>
        <v>0</v>
      </c>
      <c r="AA311" s="35">
        <f t="shared" si="929"/>
        <v>4.9840309657156467E-10</v>
      </c>
      <c r="AB311" s="35">
        <f t="shared" si="929"/>
        <v>0</v>
      </c>
      <c r="AC311" s="35">
        <f t="shared" si="929"/>
        <v>4.9840309657156467E-10</v>
      </c>
      <c r="AD311" s="35">
        <f t="shared" si="929"/>
        <v>0</v>
      </c>
      <c r="AE311" s="35">
        <f t="shared" si="929"/>
        <v>4.9840309657156467E-10</v>
      </c>
      <c r="AF311" s="35">
        <f t="shared" si="929"/>
        <v>0</v>
      </c>
      <c r="AG311" s="35">
        <f t="shared" si="929"/>
        <v>4.9840309657156467E-10</v>
      </c>
      <c r="AH311" s="35">
        <f t="shared" si="929"/>
        <v>-1.1641532182693481E-10</v>
      </c>
      <c r="AI311" s="35">
        <f t="shared" si="929"/>
        <v>3.2741809263825417E-11</v>
      </c>
      <c r="AJ311" s="35">
        <f t="shared" si="929"/>
        <v>0</v>
      </c>
      <c r="AK311" s="35">
        <f t="shared" si="929"/>
        <v>3.2741809263825417E-11</v>
      </c>
      <c r="AL311" s="35">
        <f t="shared" si="929"/>
        <v>4.5474735088646412E-12</v>
      </c>
      <c r="AM311" s="35">
        <f t="shared" si="929"/>
        <v>2.1918822312727571E-10</v>
      </c>
      <c r="AN311" s="35">
        <f t="shared" si="929"/>
        <v>0</v>
      </c>
      <c r="AO311" s="35">
        <f t="shared" si="929"/>
        <v>1.1505107977427542E-9</v>
      </c>
      <c r="AP311" s="35">
        <f t="shared" si="929"/>
        <v>1.4551915228366852E-10</v>
      </c>
      <c r="AQ311" s="35"/>
      <c r="AR311" s="35">
        <f t="shared" si="929"/>
        <v>-8.7311491370201111E-11</v>
      </c>
      <c r="AS311" s="35">
        <f t="shared" si="929"/>
        <v>1.4551915228366852E-11</v>
      </c>
      <c r="AT311" s="35">
        <f t="shared" si="929"/>
        <v>-8.7311491370201111E-11</v>
      </c>
      <c r="AU311" s="35">
        <f t="shared" si="929"/>
        <v>0</v>
      </c>
      <c r="AV311" s="35">
        <f t="shared" si="929"/>
        <v>-8.7311491370201111E-11</v>
      </c>
      <c r="AW311" s="35">
        <f t="shared" si="929"/>
        <v>-7.2759576141834259E-12</v>
      </c>
      <c r="AX311" s="35">
        <f t="shared" si="929"/>
        <v>-5.5297277867794037E-10</v>
      </c>
      <c r="AY311" s="35">
        <f t="shared" si="929"/>
        <v>0</v>
      </c>
      <c r="AZ311" s="35">
        <f t="shared" si="929"/>
        <v>-8.7311491370201111E-11</v>
      </c>
      <c r="BA311" s="35">
        <f t="shared" si="929"/>
        <v>-4.2746250983327627E-11</v>
      </c>
      <c r="BB311" s="35">
        <f t="shared" si="929"/>
        <v>2.6193447411060333E-10</v>
      </c>
      <c r="BC311" s="35">
        <f t="shared" si="929"/>
        <v>0</v>
      </c>
      <c r="BD311" s="35">
        <f t="shared" si="929"/>
        <v>2.6193447411060333E-10</v>
      </c>
      <c r="BE311" s="35">
        <f t="shared" si="929"/>
        <v>5.7056581681536045E-12</v>
      </c>
      <c r="BF311" s="35">
        <f t="shared" si="929"/>
        <v>-7.3487171903252602E-10</v>
      </c>
      <c r="BG311" s="35">
        <f t="shared" si="929"/>
        <v>0</v>
      </c>
      <c r="BH311" s="35">
        <f t="shared" si="929"/>
        <v>-7.3487171903252602E-10</v>
      </c>
      <c r="BI311" s="35">
        <f t="shared" si="929"/>
        <v>0</v>
      </c>
      <c r="BJ311" s="35"/>
    </row>
    <row r="312" spans="1:62" x14ac:dyDescent="0.3">
      <c r="F312" s="35"/>
      <c r="H312" s="35"/>
      <c r="J312" s="35"/>
      <c r="K312" s="12">
        <f t="shared" ref="K312" si="930">K294-K296-K297-K298-K299</f>
        <v>26027.302</v>
      </c>
      <c r="L312" s="35"/>
      <c r="M312" s="35">
        <f>M294-M296-M297-M298-M299</f>
        <v>-87999.638000000152</v>
      </c>
      <c r="N312" s="35"/>
      <c r="O312" s="35">
        <f>O294-O296-O297-O298-O299</f>
        <v>492.76900000000001</v>
      </c>
      <c r="P312" s="35"/>
      <c r="Q312" s="35">
        <f>Q294-Q296-Q297-Q298-Q299</f>
        <v>-284637.85100000008</v>
      </c>
      <c r="R312" s="35"/>
      <c r="S312" s="35">
        <f>S294-S296-S297-S298-S299</f>
        <v>35954.078000000009</v>
      </c>
      <c r="T312" s="35"/>
      <c r="U312" s="35">
        <f>U294-U296-U297-U298-U299</f>
        <v>11422.867999999988</v>
      </c>
      <c r="V312" s="35"/>
      <c r="W312" s="35">
        <f t="shared" ref="W312:BA312" si="931">W294-W296-W297-W298-W299</f>
        <v>3146857.8</v>
      </c>
      <c r="X312" s="35">
        <f t="shared" si="931"/>
        <v>140881.90000000002</v>
      </c>
      <c r="Y312" s="35">
        <f t="shared" si="931"/>
        <v>3287739.7</v>
      </c>
      <c r="Z312" s="35">
        <f t="shared" si="931"/>
        <v>-13154.028000000002</v>
      </c>
      <c r="AA312" s="35">
        <f t="shared" si="931"/>
        <v>3274585.6719999993</v>
      </c>
      <c r="AB312" s="35">
        <f t="shared" si="931"/>
        <v>0</v>
      </c>
      <c r="AC312" s="35">
        <f t="shared" si="931"/>
        <v>3274585.6719999993</v>
      </c>
      <c r="AD312" s="35">
        <f t="shared" si="931"/>
        <v>-84124.5</v>
      </c>
      <c r="AE312" s="35">
        <f t="shared" si="931"/>
        <v>3190461.1719999993</v>
      </c>
      <c r="AF312" s="35">
        <f t="shared" si="931"/>
        <v>-1537.3770000000004</v>
      </c>
      <c r="AG312" s="35">
        <f t="shared" si="931"/>
        <v>3188923.7949999999</v>
      </c>
      <c r="AH312" s="35">
        <f t="shared" si="931"/>
        <v>212044.46899999981</v>
      </c>
      <c r="AI312" s="35"/>
      <c r="AJ312" s="35">
        <f t="shared" ref="AJ312:AL312" si="932">AJ294-AJ296-AJ297-AJ298-AJ299</f>
        <v>0</v>
      </c>
      <c r="AK312" s="35"/>
      <c r="AL312" s="35">
        <f t="shared" si="932"/>
        <v>249349.36000000002</v>
      </c>
      <c r="AM312" s="35"/>
      <c r="AN312" s="35">
        <f t="shared" ref="AN312" si="933">AN294-AN296-AN297-AN298-AN299</f>
        <v>29908.492999999999</v>
      </c>
      <c r="AO312" s="35"/>
      <c r="AP312" s="35">
        <f>AP294-AP296-AP297-AP298-AP299</f>
        <v>48820.499000000069</v>
      </c>
      <c r="AQ312" s="35"/>
      <c r="AR312" s="35">
        <f t="shared" si="931"/>
        <v>2784426.1000000006</v>
      </c>
      <c r="AS312" s="35">
        <f t="shared" si="931"/>
        <v>-106010.1</v>
      </c>
      <c r="AT312" s="35">
        <f t="shared" si="931"/>
        <v>2678416.0000000009</v>
      </c>
      <c r="AU312" s="35">
        <f t="shared" si="931"/>
        <v>1.1823431123048067E-11</v>
      </c>
      <c r="AV312" s="35">
        <f t="shared" si="931"/>
        <v>2678416.0000000009</v>
      </c>
      <c r="AW312" s="35">
        <f t="shared" si="931"/>
        <v>-28221.547000000006</v>
      </c>
      <c r="AX312" s="35">
        <f t="shared" si="931"/>
        <v>2650194.4530000007</v>
      </c>
      <c r="AY312" s="35">
        <f t="shared" si="931"/>
        <v>28221.546999999999</v>
      </c>
      <c r="AZ312" s="35">
        <f t="shared" si="931"/>
        <v>2678416.0000000009</v>
      </c>
      <c r="BA312" s="35">
        <f t="shared" si="931"/>
        <v>285354.51999999996</v>
      </c>
      <c r="BB312" s="35"/>
      <c r="BC312" s="35">
        <f t="shared" ref="BC312:BE312" si="934">BC294-BC296-BC297-BC298-BC299</f>
        <v>0</v>
      </c>
      <c r="BD312" s="35"/>
      <c r="BE312" s="35">
        <f t="shared" si="934"/>
        <v>0</v>
      </c>
      <c r="BF312" s="35"/>
      <c r="BG312" s="35">
        <f t="shared" ref="BG312" si="935">BG294-BG296-BG297-BG298-BG299</f>
        <v>8675.2999999999993</v>
      </c>
      <c r="BH312" s="35"/>
      <c r="BI312" s="35">
        <f>BI294-BI296-BI297-BI298-BI299</f>
        <v>-53268.941999999923</v>
      </c>
      <c r="BJ312" s="35"/>
    </row>
    <row r="313" spans="1:62" x14ac:dyDescent="0.3">
      <c r="E313" s="12"/>
      <c r="H313" s="35"/>
      <c r="J313" s="35"/>
      <c r="K313" s="12">
        <f>K311-K312</f>
        <v>0</v>
      </c>
      <c r="L313" s="35"/>
      <c r="M313" s="35">
        <f>M311-M312</f>
        <v>1.1641532182693481E-10</v>
      </c>
      <c r="N313" s="35"/>
      <c r="O313" s="35">
        <f>O311-O312</f>
        <v>0</v>
      </c>
      <c r="P313" s="35"/>
      <c r="Q313" s="35">
        <f>Q311-Q312</f>
        <v>0</v>
      </c>
      <c r="R313" s="35"/>
      <c r="S313" s="35">
        <f>S311-S312</f>
        <v>-69106.292000000016</v>
      </c>
      <c r="T313" s="35"/>
      <c r="U313" s="35">
        <f>U311-U312</f>
        <v>0</v>
      </c>
      <c r="V313" s="35"/>
      <c r="W313" s="35">
        <f t="shared" ref="W313:BA313" si="936">W311-W312</f>
        <v>-3146857.7999999984</v>
      </c>
      <c r="X313" s="35">
        <f t="shared" si="936"/>
        <v>-140881.90000000002</v>
      </c>
      <c r="Y313" s="35">
        <f t="shared" si="936"/>
        <v>-3287739.6999999993</v>
      </c>
      <c r="Z313" s="35">
        <f t="shared" si="936"/>
        <v>13154.028000000002</v>
      </c>
      <c r="AA313" s="35">
        <f t="shared" si="936"/>
        <v>-3274585.6719999989</v>
      </c>
      <c r="AB313" s="35">
        <f t="shared" si="936"/>
        <v>0</v>
      </c>
      <c r="AC313" s="35">
        <f t="shared" si="936"/>
        <v>-3274585.6719999989</v>
      </c>
      <c r="AD313" s="35">
        <f t="shared" si="936"/>
        <v>84124.5</v>
      </c>
      <c r="AE313" s="35">
        <f t="shared" si="936"/>
        <v>-3190461.1719999989</v>
      </c>
      <c r="AF313" s="35">
        <f t="shared" si="936"/>
        <v>1537.3770000000004</v>
      </c>
      <c r="AG313" s="35">
        <f t="shared" si="936"/>
        <v>-3188923.7949999995</v>
      </c>
      <c r="AH313" s="35">
        <f t="shared" si="936"/>
        <v>-212044.46899999992</v>
      </c>
      <c r="AI313" s="35"/>
      <c r="AJ313" s="35">
        <f t="shared" ref="AJ313:AL313" si="937">AJ311-AJ312</f>
        <v>0</v>
      </c>
      <c r="AK313" s="35"/>
      <c r="AL313" s="35">
        <f t="shared" si="937"/>
        <v>-249349.36000000002</v>
      </c>
      <c r="AM313" s="35"/>
      <c r="AN313" s="35">
        <f t="shared" ref="AN313" si="938">AN311-AN312</f>
        <v>-29908.492999999999</v>
      </c>
      <c r="AO313" s="35"/>
      <c r="AP313" s="35">
        <f>AP311-AP312</f>
        <v>-48820.498999999923</v>
      </c>
      <c r="AQ313" s="35"/>
      <c r="AR313" s="35">
        <f t="shared" si="936"/>
        <v>-2784426.1000000006</v>
      </c>
      <c r="AS313" s="35">
        <f t="shared" si="936"/>
        <v>106010.10000000002</v>
      </c>
      <c r="AT313" s="35">
        <f t="shared" si="936"/>
        <v>-2678416.0000000009</v>
      </c>
      <c r="AU313" s="35">
        <f t="shared" si="936"/>
        <v>-1.1823431123048067E-11</v>
      </c>
      <c r="AV313" s="35">
        <f t="shared" si="936"/>
        <v>-2678416.0000000009</v>
      </c>
      <c r="AW313" s="35">
        <f t="shared" si="936"/>
        <v>28221.546999999999</v>
      </c>
      <c r="AX313" s="35">
        <f t="shared" si="936"/>
        <v>-2650194.4530000011</v>
      </c>
      <c r="AY313" s="35">
        <f t="shared" si="936"/>
        <v>-28221.546999999999</v>
      </c>
      <c r="AZ313" s="35">
        <f t="shared" si="936"/>
        <v>-2678416.0000000009</v>
      </c>
      <c r="BA313" s="35">
        <f t="shared" si="936"/>
        <v>-285354.52</v>
      </c>
      <c r="BB313" s="35"/>
      <c r="BC313" s="35">
        <f t="shared" ref="BC313:BE313" si="939">BC311-BC312</f>
        <v>0</v>
      </c>
      <c r="BD313" s="35"/>
      <c r="BE313" s="35">
        <f t="shared" si="939"/>
        <v>5.7056581681536045E-12</v>
      </c>
      <c r="BF313" s="35"/>
      <c r="BG313" s="35">
        <f t="shared" ref="BG313" si="940">BG311-BG312</f>
        <v>-8675.2999999999993</v>
      </c>
      <c r="BH313" s="35"/>
      <c r="BI313" s="35">
        <f>BI311-BI312</f>
        <v>53268.941999999923</v>
      </c>
      <c r="BJ313" s="35"/>
    </row>
  </sheetData>
  <autoFilter ref="A14:BL313">
    <filterColumn colId="63">
      <filters blank="1"/>
    </filterColumn>
  </autoFilter>
  <mergeCells count="100">
    <mergeCell ref="B310:C310"/>
    <mergeCell ref="BA13:BA14"/>
    <mergeCell ref="BB13:BB14"/>
    <mergeCell ref="Z13:Z14"/>
    <mergeCell ref="AA13:AA14"/>
    <mergeCell ref="AU13:AU14"/>
    <mergeCell ref="AT13:AT14"/>
    <mergeCell ref="W13:W14"/>
    <mergeCell ref="M13:M14"/>
    <mergeCell ref="N13:N14"/>
    <mergeCell ref="AH13:AH14"/>
    <mergeCell ref="AI13:AI14"/>
    <mergeCell ref="B309:C309"/>
    <mergeCell ref="B299:C299"/>
    <mergeCell ref="AW13:AW14"/>
    <mergeCell ref="AX13:AX14"/>
    <mergeCell ref="B307:C307"/>
    <mergeCell ref="B306:C306"/>
    <mergeCell ref="B304:C304"/>
    <mergeCell ref="B305:C305"/>
    <mergeCell ref="B301:C301"/>
    <mergeCell ref="B303:C303"/>
    <mergeCell ref="B302:C302"/>
    <mergeCell ref="B300:C300"/>
    <mergeCell ref="B308:C308"/>
    <mergeCell ref="B80:B81"/>
    <mergeCell ref="A80:A81"/>
    <mergeCell ref="AC13:AC14"/>
    <mergeCell ref="I13:I14"/>
    <mergeCell ref="O13:O14"/>
    <mergeCell ref="P13:P14"/>
    <mergeCell ref="B87:B88"/>
    <mergeCell ref="A87:A88"/>
    <mergeCell ref="A91:A92"/>
    <mergeCell ref="B91:B92"/>
    <mergeCell ref="A93:A94"/>
    <mergeCell ref="B93:B94"/>
    <mergeCell ref="B252:B253"/>
    <mergeCell ref="A252:A253"/>
    <mergeCell ref="B254:B255"/>
    <mergeCell ref="A254:A255"/>
    <mergeCell ref="A242:A243"/>
    <mergeCell ref="B242:B243"/>
    <mergeCell ref="A265:A266"/>
    <mergeCell ref="B265:B266"/>
    <mergeCell ref="B297:C297"/>
    <mergeCell ref="B298:C298"/>
    <mergeCell ref="B294:C294"/>
    <mergeCell ref="B295:C295"/>
    <mergeCell ref="B296:C296"/>
    <mergeCell ref="A35:A39"/>
    <mergeCell ref="B13:B14"/>
    <mergeCell ref="A25:A30"/>
    <mergeCell ref="D13:D14"/>
    <mergeCell ref="K13:K14"/>
    <mergeCell ref="G13:G14"/>
    <mergeCell ref="H13:H14"/>
    <mergeCell ref="J13:J14"/>
    <mergeCell ref="F13:F14"/>
    <mergeCell ref="B35:B39"/>
    <mergeCell ref="E13:E14"/>
    <mergeCell ref="C13:C14"/>
    <mergeCell ref="AE13:AE14"/>
    <mergeCell ref="AD13:AD14"/>
    <mergeCell ref="AB13:AB14"/>
    <mergeCell ref="L13:L14"/>
    <mergeCell ref="S13:S14"/>
    <mergeCell ref="T13:T14"/>
    <mergeCell ref="Q13:Q14"/>
    <mergeCell ref="R13:R14"/>
    <mergeCell ref="X13:X14"/>
    <mergeCell ref="Y13:Y14"/>
    <mergeCell ref="U13:U14"/>
    <mergeCell ref="V13:V14"/>
    <mergeCell ref="AL13:AL14"/>
    <mergeCell ref="AM13:AM14"/>
    <mergeCell ref="AF13:AF14"/>
    <mergeCell ref="BE13:BE14"/>
    <mergeCell ref="BC13:BC14"/>
    <mergeCell ref="BD13:BD14"/>
    <mergeCell ref="AY13:AY14"/>
    <mergeCell ref="AZ13:AZ14"/>
    <mergeCell ref="AP13:AP14"/>
    <mergeCell ref="AQ13:AQ14"/>
    <mergeCell ref="BI13:BI14"/>
    <mergeCell ref="BJ13:BJ14"/>
    <mergeCell ref="A9:BJ9"/>
    <mergeCell ref="A10:BJ11"/>
    <mergeCell ref="BG13:BG14"/>
    <mergeCell ref="BH13:BH14"/>
    <mergeCell ref="A13:A14"/>
    <mergeCell ref="AV13:AV14"/>
    <mergeCell ref="AS13:AS14"/>
    <mergeCell ref="AR13:AR14"/>
    <mergeCell ref="AG13:AG14"/>
    <mergeCell ref="AJ13:AJ14"/>
    <mergeCell ref="AK13:AK14"/>
    <mergeCell ref="AN13:AN14"/>
    <mergeCell ref="AO13:AO14"/>
    <mergeCell ref="BF13:BF14"/>
  </mergeCells>
  <pageMargins left="0.53" right="0.28999999999999998" top="0.35" bottom="0.27" header="0.22" footer="0.18"/>
  <pageSetup paperSize="9" scale="59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2021-08-03T10:48:05Z</cp:lastPrinted>
  <dcterms:created xsi:type="dcterms:W3CDTF">2014-02-04T08:37:28Z</dcterms:created>
  <dcterms:modified xsi:type="dcterms:W3CDTF">2021-08-03T11:23:41Z</dcterms:modified>
</cp:coreProperties>
</file>