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1832"/>
  </bookViews>
  <sheets>
    <sheet name="2021-2023" sheetId="1" r:id="rId1"/>
  </sheets>
  <definedNames>
    <definedName name="_xlnm._FilterDatabase" localSheetId="0" hidden="1">'2021-2023'!$A$17:$BL$316</definedName>
    <definedName name="_xlnm.Print_Titles" localSheetId="0">'2021-2023'!$16:$17</definedName>
    <definedName name="_xlnm.Print_Area" localSheetId="0">'2021-2023'!$A$1:$BJ$313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67" i="1" l="1"/>
  <c r="U123" i="1"/>
  <c r="U49" i="1"/>
  <c r="V234" i="1" l="1"/>
  <c r="U199" i="1" l="1"/>
  <c r="U179" i="1"/>
  <c r="U175" i="1" l="1"/>
  <c r="U44" i="1" l="1"/>
  <c r="BI142" i="1" l="1"/>
  <c r="AP142" i="1"/>
  <c r="U142" i="1"/>
  <c r="BJ167" i="1"/>
  <c r="AQ167" i="1"/>
  <c r="V167" i="1"/>
  <c r="BI170" i="1"/>
  <c r="AP170" i="1"/>
  <c r="U170" i="1"/>
  <c r="BJ234" i="1"/>
  <c r="AQ234" i="1"/>
  <c r="BI171" i="1" l="1"/>
  <c r="BI299" i="1" s="1"/>
  <c r="AP171" i="1"/>
  <c r="AP168" i="1" s="1"/>
  <c r="U171" i="1"/>
  <c r="H225" i="1"/>
  <c r="J225" i="1" s="1"/>
  <c r="L225" i="1" s="1"/>
  <c r="N225" i="1" s="1"/>
  <c r="P225" i="1" s="1"/>
  <c r="R225" i="1" s="1"/>
  <c r="T225" i="1" s="1"/>
  <c r="V225" i="1" s="1"/>
  <c r="H226" i="1"/>
  <c r="J226" i="1" s="1"/>
  <c r="L226" i="1" s="1"/>
  <c r="N226" i="1" s="1"/>
  <c r="P226" i="1" s="1"/>
  <c r="R226" i="1" s="1"/>
  <c r="T226" i="1" s="1"/>
  <c r="V226" i="1" s="1"/>
  <c r="U223" i="1"/>
  <c r="BJ225" i="1"/>
  <c r="BJ226" i="1"/>
  <c r="AQ225" i="1"/>
  <c r="AQ226" i="1"/>
  <c r="U228" i="1"/>
  <c r="BJ230" i="1"/>
  <c r="BJ231" i="1"/>
  <c r="AQ230" i="1"/>
  <c r="AQ231" i="1"/>
  <c r="H230" i="1"/>
  <c r="J230" i="1" s="1"/>
  <c r="L230" i="1" s="1"/>
  <c r="N230" i="1" s="1"/>
  <c r="P230" i="1" s="1"/>
  <c r="R230" i="1" s="1"/>
  <c r="T230" i="1" s="1"/>
  <c r="V230" i="1" s="1"/>
  <c r="H231" i="1"/>
  <c r="J231" i="1" s="1"/>
  <c r="L231" i="1" s="1"/>
  <c r="N231" i="1" s="1"/>
  <c r="P231" i="1" s="1"/>
  <c r="R231" i="1" s="1"/>
  <c r="T231" i="1" s="1"/>
  <c r="V231" i="1" s="1"/>
  <c r="BI313" i="1"/>
  <c r="BI312" i="1"/>
  <c r="BI311" i="1"/>
  <c r="BI310" i="1"/>
  <c r="BI309" i="1"/>
  <c r="BI290" i="1"/>
  <c r="BI308" i="1" s="1"/>
  <c r="BI289" i="1"/>
  <c r="BI288" i="1"/>
  <c r="BI266" i="1"/>
  <c r="BI260" i="1"/>
  <c r="BI254" i="1"/>
  <c r="BI253" i="1"/>
  <c r="BI247" i="1"/>
  <c r="BI244" i="1"/>
  <c r="BI243" i="1"/>
  <c r="BI238" i="1"/>
  <c r="BI237" i="1"/>
  <c r="BI235" i="1" s="1"/>
  <c r="BI218" i="1"/>
  <c r="BI214" i="1"/>
  <c r="BI210" i="1"/>
  <c r="BI204" i="1"/>
  <c r="BI200" i="1"/>
  <c r="BI196" i="1"/>
  <c r="BI192" i="1"/>
  <c r="BI188" i="1"/>
  <c r="BI184" i="1"/>
  <c r="BI180" i="1"/>
  <c r="BI176" i="1"/>
  <c r="BI172" i="1"/>
  <c r="BI156" i="1"/>
  <c r="BI149" i="1"/>
  <c r="BI144" i="1"/>
  <c r="BI143" i="1"/>
  <c r="BI140" i="1" s="1"/>
  <c r="BI129" i="1"/>
  <c r="BI126" i="1"/>
  <c r="BI121" i="1"/>
  <c r="BI106" i="1"/>
  <c r="BI302" i="1" s="1"/>
  <c r="BI105" i="1"/>
  <c r="BI104" i="1"/>
  <c r="BI103" i="1"/>
  <c r="BI71" i="1"/>
  <c r="BI67" i="1"/>
  <c r="BI62" i="1"/>
  <c r="BI57" i="1"/>
  <c r="BI52" i="1"/>
  <c r="BI47" i="1"/>
  <c r="BI42" i="1"/>
  <c r="BI33" i="1"/>
  <c r="BI28" i="1"/>
  <c r="BI22" i="1"/>
  <c r="BI21" i="1"/>
  <c r="BI20" i="1"/>
  <c r="AP313" i="1"/>
  <c r="AP312" i="1"/>
  <c r="AP310" i="1"/>
  <c r="AP309" i="1"/>
  <c r="AP290" i="1"/>
  <c r="AP308" i="1" s="1"/>
  <c r="AP289" i="1"/>
  <c r="AP288" i="1"/>
  <c r="AP266" i="1"/>
  <c r="AP260" i="1"/>
  <c r="AP254" i="1"/>
  <c r="AP253" i="1"/>
  <c r="AP247" i="1"/>
  <c r="AP244" i="1"/>
  <c r="AP243" i="1"/>
  <c r="AP238" i="1"/>
  <c r="AP237" i="1"/>
  <c r="AP235" i="1" s="1"/>
  <c r="AP218" i="1"/>
  <c r="AP214" i="1"/>
  <c r="AP210" i="1"/>
  <c r="AP204" i="1"/>
  <c r="AP200" i="1"/>
  <c r="AP196" i="1"/>
  <c r="AP192" i="1"/>
  <c r="AP188" i="1"/>
  <c r="AP184" i="1"/>
  <c r="AP180" i="1"/>
  <c r="AP176" i="1"/>
  <c r="AP172" i="1"/>
  <c r="AP156" i="1"/>
  <c r="AP149" i="1"/>
  <c r="AP144" i="1"/>
  <c r="AP143" i="1"/>
  <c r="AP140" i="1" s="1"/>
  <c r="AP136" i="1"/>
  <c r="AP311" i="1" s="1"/>
  <c r="AP129" i="1"/>
  <c r="AP126" i="1"/>
  <c r="AP121" i="1"/>
  <c r="AP109" i="1"/>
  <c r="AP106" i="1"/>
  <c r="AP302" i="1" s="1"/>
  <c r="AP105" i="1"/>
  <c r="AP104" i="1"/>
  <c r="AP103" i="1"/>
  <c r="AP71" i="1"/>
  <c r="AP67" i="1"/>
  <c r="AP62" i="1"/>
  <c r="AP57" i="1"/>
  <c r="AP52" i="1"/>
  <c r="AP47" i="1"/>
  <c r="AP42" i="1"/>
  <c r="AP33" i="1"/>
  <c r="AP28" i="1"/>
  <c r="AP22" i="1"/>
  <c r="AP21" i="1"/>
  <c r="AP20" i="1"/>
  <c r="U313" i="1"/>
  <c r="U312" i="1"/>
  <c r="U311" i="1"/>
  <c r="U310" i="1"/>
  <c r="U309" i="1"/>
  <c r="U290" i="1"/>
  <c r="U308" i="1" s="1"/>
  <c r="U289" i="1"/>
  <c r="U288" i="1"/>
  <c r="U266" i="1"/>
  <c r="U260" i="1"/>
  <c r="U254" i="1"/>
  <c r="U253" i="1"/>
  <c r="U247" i="1"/>
  <c r="U244" i="1"/>
  <c r="U243" i="1"/>
  <c r="U238" i="1"/>
  <c r="U237" i="1"/>
  <c r="U235" i="1" s="1"/>
  <c r="U218" i="1"/>
  <c r="U214" i="1"/>
  <c r="U210" i="1"/>
  <c r="U204" i="1"/>
  <c r="U200" i="1"/>
  <c r="U196" i="1"/>
  <c r="U192" i="1"/>
  <c r="U188" i="1"/>
  <c r="U184" i="1"/>
  <c r="U180" i="1"/>
  <c r="U176" i="1"/>
  <c r="U172" i="1"/>
  <c r="U156" i="1"/>
  <c r="U314" i="1" s="1"/>
  <c r="U149" i="1"/>
  <c r="U144" i="1"/>
  <c r="U143" i="1"/>
  <c r="U140" i="1" s="1"/>
  <c r="U129" i="1"/>
  <c r="U126" i="1"/>
  <c r="U121" i="1"/>
  <c r="U109" i="1"/>
  <c r="U106" i="1"/>
  <c r="U302" i="1" s="1"/>
  <c r="U105" i="1"/>
  <c r="U104" i="1"/>
  <c r="U103" i="1"/>
  <c r="U84" i="1"/>
  <c r="U71" i="1"/>
  <c r="U67" i="1"/>
  <c r="U62" i="1"/>
  <c r="U57" i="1"/>
  <c r="U52" i="1"/>
  <c r="U47" i="1"/>
  <c r="U42" i="1"/>
  <c r="U38" i="1"/>
  <c r="U33" i="1"/>
  <c r="U28" i="1"/>
  <c r="U22" i="1"/>
  <c r="U21" i="1"/>
  <c r="U20" i="1"/>
  <c r="BI168" i="1" l="1"/>
  <c r="BI101" i="1"/>
  <c r="BI305" i="1"/>
  <c r="U301" i="1"/>
  <c r="AP251" i="1"/>
  <c r="AP286" i="1"/>
  <c r="AP241" i="1"/>
  <c r="BI286" i="1"/>
  <c r="U305" i="1"/>
  <c r="U18" i="1"/>
  <c r="AP306" i="1"/>
  <c r="BI300" i="1"/>
  <c r="AP300" i="1"/>
  <c r="AP305" i="1"/>
  <c r="BI241" i="1"/>
  <c r="U300" i="1"/>
  <c r="U251" i="1"/>
  <c r="U286" i="1"/>
  <c r="BI306" i="1"/>
  <c r="AP307" i="1"/>
  <c r="AP101" i="1"/>
  <c r="BI307" i="1"/>
  <c r="U304" i="1"/>
  <c r="AP18" i="1"/>
  <c r="BI304" i="1"/>
  <c r="U306" i="1"/>
  <c r="U168" i="1"/>
  <c r="AP299" i="1"/>
  <c r="U299" i="1"/>
  <c r="BI251" i="1"/>
  <c r="BI301" i="1"/>
  <c r="BI18" i="1"/>
  <c r="AP301" i="1"/>
  <c r="AP304" i="1"/>
  <c r="U101" i="1"/>
  <c r="U307" i="1"/>
  <c r="U241" i="1"/>
  <c r="BG20" i="1"/>
  <c r="AN20" i="1"/>
  <c r="S20" i="1"/>
  <c r="BH100" i="1"/>
  <c r="BJ100" i="1" s="1"/>
  <c r="AO100" i="1"/>
  <c r="AQ100" i="1" s="1"/>
  <c r="T100" i="1"/>
  <c r="V100" i="1" s="1"/>
  <c r="AP297" i="1" l="1"/>
  <c r="AP314" i="1" s="1"/>
  <c r="BI297" i="1"/>
  <c r="U297" i="1"/>
  <c r="U315" i="1" s="1"/>
  <c r="U316" i="1" s="1"/>
  <c r="BG313" i="1"/>
  <c r="BG312" i="1"/>
  <c r="BG311" i="1"/>
  <c r="BG310" i="1"/>
  <c r="BG309" i="1"/>
  <c r="BG290" i="1"/>
  <c r="BG308" i="1" s="1"/>
  <c r="BG289" i="1"/>
  <c r="BG288" i="1"/>
  <c r="BG266" i="1"/>
  <c r="BG260" i="1"/>
  <c r="BG254" i="1"/>
  <c r="BG253" i="1"/>
  <c r="BG251" i="1" s="1"/>
  <c r="BG247" i="1"/>
  <c r="BG244" i="1"/>
  <c r="BG243" i="1"/>
  <c r="BG238" i="1"/>
  <c r="BG237" i="1"/>
  <c r="BG235" i="1" s="1"/>
  <c r="BG218" i="1"/>
  <c r="BG214" i="1"/>
  <c r="BG210" i="1"/>
  <c r="BG204" i="1"/>
  <c r="BG200" i="1"/>
  <c r="BG196" i="1"/>
  <c r="BG192" i="1"/>
  <c r="BG188" i="1"/>
  <c r="BG184" i="1"/>
  <c r="BG180" i="1"/>
  <c r="BG176" i="1"/>
  <c r="BG172" i="1"/>
  <c r="BG171" i="1"/>
  <c r="BG170" i="1"/>
  <c r="BG156" i="1"/>
  <c r="BG149" i="1"/>
  <c r="BG144" i="1"/>
  <c r="BG143" i="1"/>
  <c r="BG142" i="1"/>
  <c r="BG129" i="1"/>
  <c r="BG126" i="1"/>
  <c r="BG121" i="1"/>
  <c r="BG106" i="1"/>
  <c r="BG302" i="1" s="1"/>
  <c r="BG105" i="1"/>
  <c r="BG104" i="1"/>
  <c r="BG103" i="1"/>
  <c r="BG71" i="1"/>
  <c r="BG67" i="1"/>
  <c r="BG62" i="1"/>
  <c r="BG57" i="1"/>
  <c r="BG52" i="1"/>
  <c r="BG47" i="1"/>
  <c r="BG42" i="1"/>
  <c r="BG33" i="1"/>
  <c r="BG28" i="1"/>
  <c r="BG22" i="1"/>
  <c r="BG301" i="1" s="1"/>
  <c r="BG21" i="1"/>
  <c r="AN313" i="1"/>
  <c r="AN312" i="1"/>
  <c r="AN310" i="1"/>
  <c r="AN309" i="1"/>
  <c r="AN290" i="1"/>
  <c r="AN289" i="1"/>
  <c r="AN288" i="1"/>
  <c r="AN266" i="1"/>
  <c r="AN260" i="1"/>
  <c r="AN254" i="1"/>
  <c r="AN253" i="1"/>
  <c r="AN247" i="1"/>
  <c r="AN244" i="1"/>
  <c r="AN243" i="1"/>
  <c r="AN238" i="1"/>
  <c r="AN237" i="1"/>
  <c r="AN235" i="1" s="1"/>
  <c r="AN218" i="1"/>
  <c r="AN214" i="1"/>
  <c r="AN210" i="1"/>
  <c r="AN204" i="1"/>
  <c r="AN200" i="1"/>
  <c r="AN196" i="1"/>
  <c r="AN192" i="1"/>
  <c r="AN188" i="1"/>
  <c r="AN184" i="1"/>
  <c r="AN180" i="1"/>
  <c r="AN176" i="1"/>
  <c r="AN172" i="1"/>
  <c r="AN171" i="1"/>
  <c r="AN299" i="1" s="1"/>
  <c r="AN170" i="1"/>
  <c r="AN156" i="1"/>
  <c r="AN149" i="1"/>
  <c r="AN144" i="1"/>
  <c r="AN143" i="1"/>
  <c r="AN142" i="1"/>
  <c r="AN136" i="1"/>
  <c r="AN311" i="1" s="1"/>
  <c r="AN129" i="1"/>
  <c r="AN126" i="1"/>
  <c r="AN121" i="1"/>
  <c r="AN109" i="1"/>
  <c r="AN106" i="1"/>
  <c r="AN302" i="1" s="1"/>
  <c r="AN105" i="1"/>
  <c r="AN104" i="1"/>
  <c r="AN103" i="1"/>
  <c r="AN71" i="1"/>
  <c r="AN67" i="1"/>
  <c r="AN62" i="1"/>
  <c r="AN57" i="1"/>
  <c r="AN52" i="1"/>
  <c r="AN47" i="1"/>
  <c r="AN42" i="1"/>
  <c r="AN33" i="1"/>
  <c r="AN28" i="1"/>
  <c r="AN22" i="1"/>
  <c r="AN21" i="1"/>
  <c r="S313" i="1"/>
  <c r="S312" i="1"/>
  <c r="S311" i="1"/>
  <c r="S310" i="1"/>
  <c r="S309" i="1"/>
  <c r="S290" i="1"/>
  <c r="S308" i="1" s="1"/>
  <c r="S289" i="1"/>
  <c r="S288" i="1"/>
  <c r="S266" i="1"/>
  <c r="S260" i="1"/>
  <c r="S254" i="1"/>
  <c r="S253" i="1"/>
  <c r="S247" i="1"/>
  <c r="S244" i="1"/>
  <c r="S243" i="1"/>
  <c r="S238" i="1"/>
  <c r="S237" i="1"/>
  <c r="S235" i="1" s="1"/>
  <c r="S218" i="1"/>
  <c r="S214" i="1"/>
  <c r="S210" i="1"/>
  <c r="S204" i="1"/>
  <c r="S200" i="1"/>
  <c r="S196" i="1"/>
  <c r="S192" i="1"/>
  <c r="S188" i="1"/>
  <c r="S184" i="1"/>
  <c r="S180" i="1"/>
  <c r="S176" i="1"/>
  <c r="S172" i="1"/>
  <c r="S171" i="1"/>
  <c r="S299" i="1" s="1"/>
  <c r="S170" i="1"/>
  <c r="S156" i="1"/>
  <c r="S314" i="1" s="1"/>
  <c r="S149" i="1"/>
  <c r="S144" i="1"/>
  <c r="S143" i="1"/>
  <c r="S142" i="1"/>
  <c r="S129" i="1"/>
  <c r="S126" i="1"/>
  <c r="S121" i="1"/>
  <c r="S109" i="1"/>
  <c r="S106" i="1"/>
  <c r="S302" i="1" s="1"/>
  <c r="S105" i="1"/>
  <c r="S104" i="1"/>
  <c r="S103" i="1"/>
  <c r="S84" i="1"/>
  <c r="S71" i="1"/>
  <c r="S67" i="1"/>
  <c r="S62" i="1"/>
  <c r="S57" i="1"/>
  <c r="S52" i="1"/>
  <c r="S47" i="1"/>
  <c r="S42" i="1"/>
  <c r="S38" i="1"/>
  <c r="S33" i="1"/>
  <c r="S28" i="1"/>
  <c r="S22" i="1"/>
  <c r="S21" i="1"/>
  <c r="BG241" i="1" l="1"/>
  <c r="BG18" i="1"/>
  <c r="AP315" i="1"/>
  <c r="AP316" i="1" s="1"/>
  <c r="BI315" i="1"/>
  <c r="BI314" i="1"/>
  <c r="S286" i="1"/>
  <c r="AN18" i="1"/>
  <c r="S301" i="1"/>
  <c r="S307" i="1"/>
  <c r="S168" i="1"/>
  <c r="AN168" i="1"/>
  <c r="BG140" i="1"/>
  <c r="S304" i="1"/>
  <c r="BG299" i="1"/>
  <c r="BG168" i="1"/>
  <c r="BG305" i="1"/>
  <c r="S300" i="1"/>
  <c r="S306" i="1"/>
  <c r="AN304" i="1"/>
  <c r="S140" i="1"/>
  <c r="AN305" i="1"/>
  <c r="BG307" i="1"/>
  <c r="BG101" i="1"/>
  <c r="S305" i="1"/>
  <c r="AN286" i="1"/>
  <c r="BG300" i="1"/>
  <c r="BG306" i="1"/>
  <c r="AN307" i="1"/>
  <c r="AN101" i="1"/>
  <c r="AN140" i="1"/>
  <c r="AN300" i="1"/>
  <c r="BG286" i="1"/>
  <c r="S101" i="1"/>
  <c r="BG304" i="1"/>
  <c r="AN251" i="1"/>
  <c r="AN301" i="1"/>
  <c r="AN306" i="1"/>
  <c r="AN308" i="1"/>
  <c r="AN241" i="1"/>
  <c r="S251" i="1"/>
  <c r="S18" i="1"/>
  <c r="S241" i="1"/>
  <c r="BF83" i="1"/>
  <c r="BH83" i="1" s="1"/>
  <c r="BJ83" i="1" s="1"/>
  <c r="AM83" i="1"/>
  <c r="AO83" i="1" s="1"/>
  <c r="AQ83" i="1" s="1"/>
  <c r="BI316" i="1" l="1"/>
  <c r="BG297" i="1"/>
  <c r="BG314" i="1" s="1"/>
  <c r="AN297" i="1"/>
  <c r="AN314" i="1" s="1"/>
  <c r="S297" i="1"/>
  <c r="BE313" i="1"/>
  <c r="AL313" i="1"/>
  <c r="Q313" i="1"/>
  <c r="BE288" i="1"/>
  <c r="AL288" i="1"/>
  <c r="Q288" i="1"/>
  <c r="BF296" i="1"/>
  <c r="BH296" i="1" s="1"/>
  <c r="BJ296" i="1" s="1"/>
  <c r="AM296" i="1"/>
  <c r="AO296" i="1" s="1"/>
  <c r="AQ296" i="1" s="1"/>
  <c r="R296" i="1"/>
  <c r="T296" i="1" s="1"/>
  <c r="V296" i="1" s="1"/>
  <c r="BG315" i="1" l="1"/>
  <c r="BG316" i="1" s="1"/>
  <c r="AN315" i="1"/>
  <c r="AN316" i="1" s="1"/>
  <c r="S315" i="1"/>
  <c r="S316" i="1" s="1"/>
  <c r="BE142" i="1"/>
  <c r="AL142" i="1"/>
  <c r="Q142" i="1"/>
  <c r="R166" i="1"/>
  <c r="T166" i="1" s="1"/>
  <c r="V166" i="1" s="1"/>
  <c r="BF166" i="1"/>
  <c r="BH166" i="1" s="1"/>
  <c r="BJ166" i="1" s="1"/>
  <c r="AM166" i="1"/>
  <c r="AO166" i="1" s="1"/>
  <c r="AQ166" i="1" s="1"/>
  <c r="BE20" i="1"/>
  <c r="AL20" i="1"/>
  <c r="Q20" i="1"/>
  <c r="BF99" i="1"/>
  <c r="BH99" i="1" s="1"/>
  <c r="BJ99" i="1" s="1"/>
  <c r="AM99" i="1"/>
  <c r="AO99" i="1" s="1"/>
  <c r="AQ99" i="1" s="1"/>
  <c r="R99" i="1"/>
  <c r="T99" i="1" s="1"/>
  <c r="V99" i="1" s="1"/>
  <c r="BF98" i="1"/>
  <c r="BH98" i="1" s="1"/>
  <c r="BJ98" i="1" s="1"/>
  <c r="AM98" i="1"/>
  <c r="AO98" i="1" s="1"/>
  <c r="AQ98" i="1" s="1"/>
  <c r="R98" i="1"/>
  <c r="T98" i="1" s="1"/>
  <c r="V98" i="1" s="1"/>
  <c r="BE312" i="1" l="1"/>
  <c r="BE311" i="1"/>
  <c r="BE310" i="1"/>
  <c r="BE309" i="1"/>
  <c r="BE290" i="1"/>
  <c r="BE308" i="1" s="1"/>
  <c r="BE289" i="1"/>
  <c r="BE266" i="1"/>
  <c r="BE260" i="1"/>
  <c r="BE254" i="1"/>
  <c r="BE253" i="1"/>
  <c r="BE247" i="1"/>
  <c r="BE244" i="1"/>
  <c r="BE243" i="1"/>
  <c r="BE238" i="1"/>
  <c r="BE237" i="1"/>
  <c r="BE218" i="1"/>
  <c r="BE214" i="1"/>
  <c r="BE210" i="1"/>
  <c r="BE204" i="1"/>
  <c r="BE200" i="1"/>
  <c r="BE196" i="1"/>
  <c r="BE192" i="1"/>
  <c r="BE188" i="1"/>
  <c r="BE184" i="1"/>
  <c r="BE180" i="1"/>
  <c r="BE176" i="1"/>
  <c r="BE172" i="1"/>
  <c r="BE171" i="1"/>
  <c r="BE299" i="1" s="1"/>
  <c r="BE170" i="1"/>
  <c r="BE156" i="1"/>
  <c r="BE149" i="1"/>
  <c r="BE144" i="1"/>
  <c r="BE143" i="1"/>
  <c r="BE129" i="1"/>
  <c r="BE126" i="1"/>
  <c r="BE121" i="1"/>
  <c r="BE106" i="1"/>
  <c r="BE302" i="1" s="1"/>
  <c r="BE105" i="1"/>
  <c r="BE104" i="1"/>
  <c r="BE103" i="1"/>
  <c r="BE71" i="1"/>
  <c r="BE67" i="1"/>
  <c r="BE62" i="1"/>
  <c r="BE57" i="1"/>
  <c r="BE52" i="1"/>
  <c r="BE47" i="1"/>
  <c r="BE42" i="1"/>
  <c r="BE33" i="1"/>
  <c r="BE28" i="1"/>
  <c r="BE22" i="1"/>
  <c r="BE301" i="1" s="1"/>
  <c r="BE21" i="1"/>
  <c r="AL312" i="1"/>
  <c r="AL310" i="1"/>
  <c r="AL309" i="1"/>
  <c r="AL290" i="1"/>
  <c r="AL289" i="1"/>
  <c r="AL266" i="1"/>
  <c r="AL260" i="1"/>
  <c r="AL254" i="1"/>
  <c r="AL253" i="1"/>
  <c r="AL247" i="1"/>
  <c r="AL244" i="1"/>
  <c r="AL243" i="1"/>
  <c r="AL238" i="1"/>
  <c r="AL237" i="1"/>
  <c r="AL235" i="1" s="1"/>
  <c r="AL218" i="1"/>
  <c r="AL214" i="1"/>
  <c r="AL210" i="1"/>
  <c r="AL204" i="1"/>
  <c r="AL200" i="1"/>
  <c r="AL196" i="1"/>
  <c r="AL192" i="1"/>
  <c r="AL188" i="1"/>
  <c r="AL184" i="1"/>
  <c r="AL180" i="1"/>
  <c r="AL176" i="1"/>
  <c r="AL172" i="1"/>
  <c r="AL171" i="1"/>
  <c r="AL170" i="1"/>
  <c r="AL156" i="1"/>
  <c r="AL149" i="1"/>
  <c r="AL144" i="1"/>
  <c r="AL143" i="1"/>
  <c r="AL136" i="1"/>
  <c r="AL311" i="1" s="1"/>
  <c r="AL129" i="1"/>
  <c r="AL126" i="1"/>
  <c r="AL121" i="1"/>
  <c r="AL109" i="1"/>
  <c r="AL106" i="1"/>
  <c r="AL302" i="1" s="1"/>
  <c r="AL105" i="1"/>
  <c r="AL104" i="1"/>
  <c r="AL103" i="1"/>
  <c r="AL71" i="1"/>
  <c r="AL67" i="1"/>
  <c r="AL62" i="1"/>
  <c r="AL57" i="1"/>
  <c r="AL52" i="1"/>
  <c r="AL47" i="1"/>
  <c r="AL42" i="1"/>
  <c r="AL33" i="1"/>
  <c r="AL28" i="1"/>
  <c r="AL22" i="1"/>
  <c r="AL21" i="1"/>
  <c r="Q312" i="1"/>
  <c r="Q311" i="1"/>
  <c r="Q310" i="1"/>
  <c r="Q309" i="1"/>
  <c r="Q290" i="1"/>
  <c r="Q289" i="1"/>
  <c r="Q266" i="1"/>
  <c r="Q260" i="1"/>
  <c r="Q254" i="1"/>
  <c r="Q253" i="1"/>
  <c r="Q247" i="1"/>
  <c r="Q244" i="1"/>
  <c r="Q243" i="1"/>
  <c r="Q238" i="1"/>
  <c r="Q237" i="1"/>
  <c r="Q235" i="1" s="1"/>
  <c r="Q218" i="1"/>
  <c r="Q214" i="1"/>
  <c r="Q210" i="1"/>
  <c r="Q204" i="1"/>
  <c r="Q200" i="1"/>
  <c r="Q196" i="1"/>
  <c r="Q192" i="1"/>
  <c r="Q188" i="1"/>
  <c r="Q184" i="1"/>
  <c r="Q180" i="1"/>
  <c r="Q176" i="1"/>
  <c r="Q172" i="1"/>
  <c r="Q171" i="1"/>
  <c r="Q299" i="1" s="1"/>
  <c r="Q170" i="1"/>
  <c r="Q156" i="1"/>
  <c r="Q314" i="1" s="1"/>
  <c r="Q149" i="1"/>
  <c r="Q144" i="1"/>
  <c r="Q143" i="1"/>
  <c r="Q129" i="1"/>
  <c r="Q126" i="1"/>
  <c r="Q121" i="1"/>
  <c r="Q109" i="1"/>
  <c r="Q106" i="1"/>
  <c r="Q302" i="1" s="1"/>
  <c r="Q105" i="1"/>
  <c r="Q104" i="1"/>
  <c r="Q103" i="1"/>
  <c r="Q84" i="1"/>
  <c r="Q71" i="1"/>
  <c r="Q67" i="1"/>
  <c r="Q62" i="1"/>
  <c r="Q57" i="1"/>
  <c r="Q52" i="1"/>
  <c r="Q47" i="1"/>
  <c r="Q42" i="1"/>
  <c r="Q38" i="1"/>
  <c r="Q33" i="1"/>
  <c r="Q28" i="1"/>
  <c r="Q22" i="1"/>
  <c r="Q21" i="1"/>
  <c r="BE304" i="1" l="1"/>
  <c r="Q304" i="1"/>
  <c r="AL304" i="1"/>
  <c r="AL251" i="1"/>
  <c r="Q305" i="1"/>
  <c r="AL305" i="1"/>
  <c r="BE305" i="1"/>
  <c r="BE168" i="1"/>
  <c r="AL286" i="1"/>
  <c r="AL300" i="1"/>
  <c r="Q140" i="1"/>
  <c r="BE286" i="1"/>
  <c r="BE241" i="1"/>
  <c r="AL140" i="1"/>
  <c r="Q286" i="1"/>
  <c r="AL307" i="1"/>
  <c r="Q300" i="1"/>
  <c r="Q241" i="1"/>
  <c r="Q18" i="1"/>
  <c r="Q101" i="1"/>
  <c r="Q251" i="1"/>
  <c r="AL101" i="1"/>
  <c r="AL241" i="1"/>
  <c r="BE306" i="1"/>
  <c r="BE251" i="1"/>
  <c r="BE18" i="1"/>
  <c r="BE300" i="1"/>
  <c r="BE307" i="1"/>
  <c r="BE101" i="1"/>
  <c r="AL168" i="1"/>
  <c r="Q307" i="1"/>
  <c r="BE140" i="1"/>
  <c r="BE235" i="1"/>
  <c r="AL299" i="1"/>
  <c r="AL301" i="1"/>
  <c r="AL306" i="1"/>
  <c r="AL308" i="1"/>
  <c r="AL18" i="1"/>
  <c r="Q168" i="1"/>
  <c r="Q301" i="1"/>
  <c r="Q306" i="1"/>
  <c r="Q308" i="1"/>
  <c r="BC313" i="1"/>
  <c r="BC312" i="1"/>
  <c r="BC311" i="1"/>
  <c r="BC310" i="1"/>
  <c r="BC309" i="1"/>
  <c r="BC290" i="1"/>
  <c r="BC308" i="1" s="1"/>
  <c r="BC289" i="1"/>
  <c r="BC288" i="1"/>
  <c r="BC266" i="1"/>
  <c r="BC260" i="1"/>
  <c r="BC254" i="1"/>
  <c r="BC253" i="1"/>
  <c r="BC247" i="1"/>
  <c r="BC244" i="1"/>
  <c r="BC243" i="1"/>
  <c r="BC238" i="1"/>
  <c r="BC237" i="1"/>
  <c r="BC218" i="1"/>
  <c r="BC214" i="1"/>
  <c r="BC210" i="1"/>
  <c r="BC204" i="1"/>
  <c r="BC200" i="1"/>
  <c r="BC196" i="1"/>
  <c r="BC192" i="1"/>
  <c r="BC188" i="1"/>
  <c r="BC184" i="1"/>
  <c r="BC180" i="1"/>
  <c r="BC176" i="1"/>
  <c r="BC172" i="1"/>
  <c r="BC171" i="1"/>
  <c r="BC170" i="1"/>
  <c r="BC156" i="1"/>
  <c r="BC149" i="1"/>
  <c r="BC144" i="1"/>
  <c r="BC143" i="1"/>
  <c r="BC142" i="1"/>
  <c r="BC129" i="1"/>
  <c r="BC126" i="1"/>
  <c r="BC121" i="1"/>
  <c r="BC106" i="1"/>
  <c r="BC302" i="1" s="1"/>
  <c r="BC105" i="1"/>
  <c r="BC104" i="1"/>
  <c r="BC103" i="1"/>
  <c r="BC71" i="1"/>
  <c r="BC67" i="1"/>
  <c r="BC62" i="1"/>
  <c r="BC57" i="1"/>
  <c r="BC52" i="1"/>
  <c r="BC47" i="1"/>
  <c r="BC42" i="1"/>
  <c r="BC33" i="1"/>
  <c r="BC28" i="1"/>
  <c r="BC22" i="1"/>
  <c r="BC301" i="1" s="1"/>
  <c r="BC21" i="1"/>
  <c r="BC20" i="1"/>
  <c r="AJ313" i="1"/>
  <c r="AJ312" i="1"/>
  <c r="AJ310" i="1"/>
  <c r="AJ309" i="1"/>
  <c r="AJ290" i="1"/>
  <c r="AJ289" i="1"/>
  <c r="AJ288" i="1"/>
  <c r="AJ266" i="1"/>
  <c r="AJ260" i="1"/>
  <c r="AJ254" i="1"/>
  <c r="AJ253" i="1"/>
  <c r="AJ247" i="1"/>
  <c r="AJ244" i="1"/>
  <c r="AJ243" i="1"/>
  <c r="AJ238" i="1"/>
  <c r="AJ237" i="1"/>
  <c r="AJ235" i="1" s="1"/>
  <c r="AJ218" i="1"/>
  <c r="AJ214" i="1"/>
  <c r="AJ210" i="1"/>
  <c r="AJ204" i="1"/>
  <c r="AJ200" i="1"/>
  <c r="AJ196" i="1"/>
  <c r="AJ192" i="1"/>
  <c r="AJ188" i="1"/>
  <c r="AJ184" i="1"/>
  <c r="AJ180" i="1"/>
  <c r="AJ176" i="1"/>
  <c r="AJ172" i="1"/>
  <c r="AJ171" i="1"/>
  <c r="AJ299" i="1" s="1"/>
  <c r="AJ170" i="1"/>
  <c r="AJ156" i="1"/>
  <c r="AJ149" i="1"/>
  <c r="AJ144" i="1"/>
  <c r="AJ143" i="1"/>
  <c r="AJ142" i="1"/>
  <c r="AJ136" i="1"/>
  <c r="AJ311" i="1" s="1"/>
  <c r="AJ129" i="1"/>
  <c r="AJ126" i="1"/>
  <c r="AJ121" i="1"/>
  <c r="AJ106" i="1"/>
  <c r="AJ302" i="1" s="1"/>
  <c r="AJ105" i="1"/>
  <c r="AJ104" i="1"/>
  <c r="AJ103" i="1"/>
  <c r="AJ71" i="1"/>
  <c r="AJ67" i="1"/>
  <c r="AJ62" i="1"/>
  <c r="AJ57" i="1"/>
  <c r="AJ52" i="1"/>
  <c r="AJ47" i="1"/>
  <c r="AJ42" i="1"/>
  <c r="AJ33" i="1"/>
  <c r="AJ22" i="1"/>
  <c r="AJ21" i="1"/>
  <c r="AJ20" i="1"/>
  <c r="O312" i="1"/>
  <c r="O311" i="1"/>
  <c r="O310" i="1"/>
  <c r="O309" i="1"/>
  <c r="O313" i="1"/>
  <c r="O290" i="1"/>
  <c r="O308" i="1" s="1"/>
  <c r="O289" i="1"/>
  <c r="O288" i="1"/>
  <c r="O266" i="1"/>
  <c r="O260" i="1"/>
  <c r="O254" i="1"/>
  <c r="O253" i="1"/>
  <c r="O247" i="1"/>
  <c r="O244" i="1"/>
  <c r="O243" i="1"/>
  <c r="O238" i="1"/>
  <c r="O237" i="1"/>
  <c r="O235" i="1" s="1"/>
  <c r="O218" i="1"/>
  <c r="O214" i="1"/>
  <c r="O210" i="1"/>
  <c r="O204" i="1"/>
  <c r="O200" i="1"/>
  <c r="O196" i="1"/>
  <c r="O192" i="1"/>
  <c r="O188" i="1"/>
  <c r="O184" i="1"/>
  <c r="O180" i="1"/>
  <c r="O176" i="1"/>
  <c r="O172" i="1"/>
  <c r="O171" i="1"/>
  <c r="O170" i="1"/>
  <c r="O156" i="1"/>
  <c r="O314" i="1" s="1"/>
  <c r="O149" i="1"/>
  <c r="O144" i="1"/>
  <c r="O143" i="1"/>
  <c r="O142" i="1"/>
  <c r="O129" i="1"/>
  <c r="O126" i="1"/>
  <c r="O121" i="1"/>
  <c r="O109" i="1"/>
  <c r="O106" i="1"/>
  <c r="O302" i="1" s="1"/>
  <c r="O105" i="1"/>
  <c r="O104" i="1"/>
  <c r="O103" i="1"/>
  <c r="O84" i="1"/>
  <c r="O71" i="1"/>
  <c r="O67" i="1"/>
  <c r="O62" i="1"/>
  <c r="O57" i="1"/>
  <c r="O52" i="1"/>
  <c r="O47" i="1"/>
  <c r="O42" i="1"/>
  <c r="O38" i="1"/>
  <c r="O33" i="1"/>
  <c r="O22" i="1"/>
  <c r="O21" i="1"/>
  <c r="O20" i="1"/>
  <c r="BC251" i="1" l="1"/>
  <c r="O140" i="1"/>
  <c r="AJ301" i="1"/>
  <c r="Q297" i="1"/>
  <c r="Q315" i="1" s="1"/>
  <c r="Q316" i="1" s="1"/>
  <c r="BC241" i="1"/>
  <c r="O286" i="1"/>
  <c r="AJ286" i="1"/>
  <c r="BE297" i="1"/>
  <c r="BE314" i="1" s="1"/>
  <c r="AL297" i="1"/>
  <c r="AL314" i="1" s="1"/>
  <c r="BC101" i="1"/>
  <c r="AJ241" i="1"/>
  <c r="O305" i="1"/>
  <c r="BC304" i="1"/>
  <c r="O307" i="1"/>
  <c r="AJ251" i="1"/>
  <c r="BC299" i="1"/>
  <c r="BC168" i="1"/>
  <c r="O306" i="1"/>
  <c r="BC18" i="1"/>
  <c r="BC307" i="1"/>
  <c r="BC140" i="1"/>
  <c r="BC306" i="1"/>
  <c r="AJ307" i="1"/>
  <c r="AJ305" i="1"/>
  <c r="BC300" i="1"/>
  <c r="BC305" i="1"/>
  <c r="BC286" i="1"/>
  <c r="BC235" i="1"/>
  <c r="AJ300" i="1"/>
  <c r="AJ101" i="1"/>
  <c r="AJ109" i="1"/>
  <c r="AJ140" i="1"/>
  <c r="AJ168" i="1"/>
  <c r="AJ306" i="1"/>
  <c r="AJ308" i="1"/>
  <c r="AJ18" i="1"/>
  <c r="AJ28" i="1"/>
  <c r="O168" i="1"/>
  <c r="O300" i="1"/>
  <c r="O101" i="1"/>
  <c r="O241" i="1"/>
  <c r="O251" i="1"/>
  <c r="O28" i="1"/>
  <c r="O299" i="1"/>
  <c r="O301" i="1"/>
  <c r="O18" i="1"/>
  <c r="BA20" i="1"/>
  <c r="AH20" i="1"/>
  <c r="M20" i="1"/>
  <c r="BB97" i="1"/>
  <c r="BD97" i="1" s="1"/>
  <c r="BF97" i="1" s="1"/>
  <c r="BH97" i="1" s="1"/>
  <c r="BJ97" i="1" s="1"/>
  <c r="AI97" i="1"/>
  <c r="AK97" i="1" s="1"/>
  <c r="AM97" i="1" s="1"/>
  <c r="AO97" i="1" s="1"/>
  <c r="AQ97" i="1" s="1"/>
  <c r="N97" i="1"/>
  <c r="P97" i="1" s="1"/>
  <c r="R97" i="1" s="1"/>
  <c r="T97" i="1" s="1"/>
  <c r="V97" i="1" s="1"/>
  <c r="BB95" i="1"/>
  <c r="BD95" i="1" s="1"/>
  <c r="BF95" i="1" s="1"/>
  <c r="BH95" i="1" s="1"/>
  <c r="BJ95" i="1" s="1"/>
  <c r="N95" i="1"/>
  <c r="P95" i="1" s="1"/>
  <c r="R95" i="1" s="1"/>
  <c r="T95" i="1" s="1"/>
  <c r="V95" i="1" s="1"/>
  <c r="AI95" i="1"/>
  <c r="AK95" i="1" s="1"/>
  <c r="AM95" i="1" s="1"/>
  <c r="AO95" i="1" s="1"/>
  <c r="AQ95" i="1" s="1"/>
  <c r="BE315" i="1" l="1"/>
  <c r="BE316" i="1" s="1"/>
  <c r="AL315" i="1"/>
  <c r="AL316" i="1" s="1"/>
  <c r="BC297" i="1"/>
  <c r="BC314" i="1" s="1"/>
  <c r="AJ297" i="1"/>
  <c r="AJ304" i="1"/>
  <c r="O304" i="1"/>
  <c r="O297" i="1"/>
  <c r="M109" i="1"/>
  <c r="AH111" i="1"/>
  <c r="AH109" i="1"/>
  <c r="AJ314" i="1" l="1"/>
  <c r="BC315" i="1"/>
  <c r="BC316" i="1" s="1"/>
  <c r="AJ315" i="1"/>
  <c r="O315" i="1"/>
  <c r="O316" i="1" s="1"/>
  <c r="M84" i="1"/>
  <c r="BA22" i="1"/>
  <c r="BA21" i="1"/>
  <c r="AH22" i="1"/>
  <c r="AH21" i="1"/>
  <c r="M22" i="1"/>
  <c r="M21" i="1"/>
  <c r="BB86" i="1"/>
  <c r="BD86" i="1" s="1"/>
  <c r="BF86" i="1" s="1"/>
  <c r="BH86" i="1" s="1"/>
  <c r="BJ86" i="1" s="1"/>
  <c r="BB87" i="1"/>
  <c r="BD87" i="1" s="1"/>
  <c r="BF87" i="1" s="1"/>
  <c r="BH87" i="1" s="1"/>
  <c r="BJ87" i="1" s="1"/>
  <c r="BB88" i="1"/>
  <c r="BD88" i="1" s="1"/>
  <c r="BF88" i="1" s="1"/>
  <c r="BH88" i="1" s="1"/>
  <c r="BJ88" i="1" s="1"/>
  <c r="AI86" i="1"/>
  <c r="AK86" i="1" s="1"/>
  <c r="AM86" i="1" s="1"/>
  <c r="AO86" i="1" s="1"/>
  <c r="AQ86" i="1" s="1"/>
  <c r="AI87" i="1"/>
  <c r="AK87" i="1" s="1"/>
  <c r="AM87" i="1" s="1"/>
  <c r="AO87" i="1" s="1"/>
  <c r="AQ87" i="1" s="1"/>
  <c r="AI88" i="1"/>
  <c r="AK88" i="1" s="1"/>
  <c r="AM88" i="1" s="1"/>
  <c r="AO88" i="1" s="1"/>
  <c r="AQ88" i="1" s="1"/>
  <c r="N88" i="1"/>
  <c r="P88" i="1" s="1"/>
  <c r="R88" i="1" s="1"/>
  <c r="T88" i="1" s="1"/>
  <c r="V88" i="1" s="1"/>
  <c r="H86" i="1"/>
  <c r="J86" i="1" s="1"/>
  <c r="L86" i="1" s="1"/>
  <c r="N86" i="1" s="1"/>
  <c r="P86" i="1" s="1"/>
  <c r="R86" i="1" s="1"/>
  <c r="T86" i="1" s="1"/>
  <c r="V86" i="1" s="1"/>
  <c r="H87" i="1"/>
  <c r="J87" i="1" s="1"/>
  <c r="L87" i="1" s="1"/>
  <c r="N87" i="1" s="1"/>
  <c r="P87" i="1" s="1"/>
  <c r="R87" i="1" s="1"/>
  <c r="T87" i="1" s="1"/>
  <c r="V87" i="1" s="1"/>
  <c r="BA103" i="1"/>
  <c r="AH103" i="1"/>
  <c r="M103" i="1"/>
  <c r="N139" i="1"/>
  <c r="P139" i="1" s="1"/>
  <c r="R139" i="1" s="1"/>
  <c r="T139" i="1" s="1"/>
  <c r="V139" i="1" s="1"/>
  <c r="BB139" i="1"/>
  <c r="BD139" i="1" s="1"/>
  <c r="BF139" i="1" s="1"/>
  <c r="BH139" i="1" s="1"/>
  <c r="BJ139" i="1" s="1"/>
  <c r="AI139" i="1"/>
  <c r="AK139" i="1" s="1"/>
  <c r="AM139" i="1" s="1"/>
  <c r="AO139" i="1" s="1"/>
  <c r="AQ139" i="1" s="1"/>
  <c r="N94" i="1"/>
  <c r="P94" i="1" s="1"/>
  <c r="R94" i="1" s="1"/>
  <c r="T94" i="1" s="1"/>
  <c r="V94" i="1" s="1"/>
  <c r="N96" i="1"/>
  <c r="P96" i="1" s="1"/>
  <c r="R96" i="1" s="1"/>
  <c r="T96" i="1" s="1"/>
  <c r="V96" i="1" s="1"/>
  <c r="BB94" i="1"/>
  <c r="BD94" i="1" s="1"/>
  <c r="BF94" i="1" s="1"/>
  <c r="BH94" i="1" s="1"/>
  <c r="BJ94" i="1" s="1"/>
  <c r="BB96" i="1"/>
  <c r="BD96" i="1" s="1"/>
  <c r="BF96" i="1" s="1"/>
  <c r="BH96" i="1" s="1"/>
  <c r="BJ96" i="1" s="1"/>
  <c r="AI94" i="1"/>
  <c r="AK94" i="1" s="1"/>
  <c r="AM94" i="1" s="1"/>
  <c r="AO94" i="1" s="1"/>
  <c r="AQ94" i="1" s="1"/>
  <c r="AI96" i="1"/>
  <c r="AK96" i="1" s="1"/>
  <c r="AM96" i="1" s="1"/>
  <c r="AO96" i="1" s="1"/>
  <c r="AQ96" i="1" s="1"/>
  <c r="M207" i="1"/>
  <c r="AJ316" i="1" l="1"/>
  <c r="M295" i="1"/>
  <c r="BB93" i="1" l="1"/>
  <c r="BD93" i="1" s="1"/>
  <c r="BF93" i="1" s="1"/>
  <c r="BH93" i="1" s="1"/>
  <c r="BJ93" i="1" s="1"/>
  <c r="AI93" i="1"/>
  <c r="AK93" i="1" s="1"/>
  <c r="AM93" i="1" s="1"/>
  <c r="AO93" i="1" s="1"/>
  <c r="AQ93" i="1" s="1"/>
  <c r="N93" i="1"/>
  <c r="P93" i="1" s="1"/>
  <c r="R93" i="1" s="1"/>
  <c r="T93" i="1" s="1"/>
  <c r="V93" i="1" s="1"/>
  <c r="BA170" i="1" l="1"/>
  <c r="AH170" i="1"/>
  <c r="M170" i="1"/>
  <c r="BB233" i="1"/>
  <c r="BD233" i="1" s="1"/>
  <c r="BF233" i="1" s="1"/>
  <c r="BH233" i="1" s="1"/>
  <c r="BJ233" i="1" s="1"/>
  <c r="AI233" i="1"/>
  <c r="AK233" i="1" s="1"/>
  <c r="AM233" i="1" s="1"/>
  <c r="AO233" i="1" s="1"/>
  <c r="AQ233" i="1" s="1"/>
  <c r="N233" i="1"/>
  <c r="P233" i="1" s="1"/>
  <c r="R233" i="1" s="1"/>
  <c r="T233" i="1" s="1"/>
  <c r="V233" i="1" s="1"/>
  <c r="BA288" i="1"/>
  <c r="AH288" i="1"/>
  <c r="M288" i="1"/>
  <c r="BA313" i="1"/>
  <c r="BB313" i="1" s="1"/>
  <c r="BD313" i="1" s="1"/>
  <c r="BF313" i="1" s="1"/>
  <c r="BH313" i="1" s="1"/>
  <c r="BJ313" i="1" s="1"/>
  <c r="AH313" i="1"/>
  <c r="AI313" i="1" s="1"/>
  <c r="AK313" i="1" s="1"/>
  <c r="AM313" i="1" s="1"/>
  <c r="AO313" i="1" s="1"/>
  <c r="AQ313" i="1" s="1"/>
  <c r="M313" i="1"/>
  <c r="N313" i="1" s="1"/>
  <c r="P313" i="1" s="1"/>
  <c r="R313" i="1" s="1"/>
  <c r="T313" i="1" s="1"/>
  <c r="V313" i="1" s="1"/>
  <c r="BB295" i="1"/>
  <c r="BD295" i="1" s="1"/>
  <c r="BF295" i="1" s="1"/>
  <c r="BH295" i="1" s="1"/>
  <c r="BJ295" i="1" s="1"/>
  <c r="AI295" i="1"/>
  <c r="AK295" i="1" s="1"/>
  <c r="AM295" i="1" s="1"/>
  <c r="AO295" i="1" s="1"/>
  <c r="AQ295" i="1" s="1"/>
  <c r="N295" i="1"/>
  <c r="P295" i="1" s="1"/>
  <c r="R295" i="1" s="1"/>
  <c r="T295" i="1" s="1"/>
  <c r="V295" i="1" s="1"/>
  <c r="BA105" i="1" l="1"/>
  <c r="BA104" i="1"/>
  <c r="AH105" i="1"/>
  <c r="AH104" i="1"/>
  <c r="M105" i="1"/>
  <c r="M104" i="1"/>
  <c r="G103" i="1"/>
  <c r="G20" i="1"/>
  <c r="BB111" i="1"/>
  <c r="BD111" i="1" s="1"/>
  <c r="BF111" i="1" s="1"/>
  <c r="BH111" i="1" s="1"/>
  <c r="BJ111" i="1" s="1"/>
  <c r="BB112" i="1"/>
  <c r="BD112" i="1" s="1"/>
  <c r="BF112" i="1" s="1"/>
  <c r="BH112" i="1" s="1"/>
  <c r="BJ112" i="1" s="1"/>
  <c r="BB113" i="1"/>
  <c r="BD113" i="1" s="1"/>
  <c r="BF113" i="1" s="1"/>
  <c r="BH113" i="1" s="1"/>
  <c r="BJ113" i="1" s="1"/>
  <c r="Y109" i="1"/>
  <c r="Y110" i="1"/>
  <c r="Y111" i="1"/>
  <c r="AA111" i="1" s="1"/>
  <c r="AC111" i="1" s="1"/>
  <c r="AE111" i="1" s="1"/>
  <c r="AG111" i="1" s="1"/>
  <c r="AI111" i="1" s="1"/>
  <c r="AK111" i="1" s="1"/>
  <c r="AM111" i="1" s="1"/>
  <c r="AO111" i="1" s="1"/>
  <c r="AQ111" i="1" s="1"/>
  <c r="Y112" i="1"/>
  <c r="AA112" i="1" s="1"/>
  <c r="AC112" i="1" s="1"/>
  <c r="AE112" i="1" s="1"/>
  <c r="AG112" i="1" s="1"/>
  <c r="AI112" i="1" s="1"/>
  <c r="AK112" i="1" s="1"/>
  <c r="AM112" i="1" s="1"/>
  <c r="AO112" i="1" s="1"/>
  <c r="AQ112" i="1" s="1"/>
  <c r="Y113" i="1"/>
  <c r="AA113" i="1" s="1"/>
  <c r="AC113" i="1" s="1"/>
  <c r="AE113" i="1" s="1"/>
  <c r="AG113" i="1" s="1"/>
  <c r="AI113" i="1" s="1"/>
  <c r="AK113" i="1" s="1"/>
  <c r="AM113" i="1" s="1"/>
  <c r="AO113" i="1" s="1"/>
  <c r="AQ113" i="1" s="1"/>
  <c r="H111" i="1"/>
  <c r="J111" i="1" s="1"/>
  <c r="L111" i="1" s="1"/>
  <c r="N111" i="1" s="1"/>
  <c r="P111" i="1" s="1"/>
  <c r="R111" i="1" s="1"/>
  <c r="T111" i="1" s="1"/>
  <c r="V111" i="1" s="1"/>
  <c r="H112" i="1"/>
  <c r="J112" i="1" s="1"/>
  <c r="L112" i="1" s="1"/>
  <c r="N112" i="1" s="1"/>
  <c r="P112" i="1" s="1"/>
  <c r="R112" i="1" s="1"/>
  <c r="T112" i="1" s="1"/>
  <c r="V112" i="1" s="1"/>
  <c r="H113" i="1"/>
  <c r="J113" i="1" s="1"/>
  <c r="L113" i="1" s="1"/>
  <c r="N113" i="1" s="1"/>
  <c r="P113" i="1" s="1"/>
  <c r="R113" i="1" s="1"/>
  <c r="T113" i="1" s="1"/>
  <c r="V113" i="1" s="1"/>
  <c r="BA312" i="1" l="1"/>
  <c r="BA311" i="1"/>
  <c r="BA310" i="1"/>
  <c r="BA309" i="1"/>
  <c r="BA290" i="1"/>
  <c r="BA308" i="1" s="1"/>
  <c r="BA289" i="1"/>
  <c r="BA286" i="1" s="1"/>
  <c r="BA266" i="1"/>
  <c r="BA260" i="1"/>
  <c r="BA254" i="1"/>
  <c r="BA253" i="1"/>
  <c r="BA247" i="1"/>
  <c r="BA244" i="1"/>
  <c r="BA243" i="1"/>
  <c r="BA238" i="1"/>
  <c r="BA237" i="1"/>
  <c r="BA235" i="1" s="1"/>
  <c r="BA218" i="1"/>
  <c r="BA214" i="1"/>
  <c r="BA210" i="1"/>
  <c r="BA204" i="1"/>
  <c r="BA200" i="1"/>
  <c r="BA196" i="1"/>
  <c r="BA192" i="1"/>
  <c r="BA188" i="1"/>
  <c r="BA184" i="1"/>
  <c r="BA180" i="1"/>
  <c r="BA176" i="1"/>
  <c r="BA172" i="1"/>
  <c r="BA171" i="1"/>
  <c r="BA299" i="1" s="1"/>
  <c r="BA156" i="1"/>
  <c r="BA149" i="1"/>
  <c r="BA144" i="1"/>
  <c r="BA143" i="1"/>
  <c r="BA142" i="1"/>
  <c r="BA129" i="1"/>
  <c r="BA126" i="1"/>
  <c r="BA121" i="1"/>
  <c r="BA106" i="1"/>
  <c r="BA101" i="1" s="1"/>
  <c r="BA71" i="1"/>
  <c r="BA67" i="1"/>
  <c r="BA62" i="1"/>
  <c r="BA57" i="1"/>
  <c r="BA52" i="1"/>
  <c r="BA47" i="1"/>
  <c r="BA42" i="1"/>
  <c r="BA33" i="1"/>
  <c r="BA28" i="1"/>
  <c r="BA301" i="1"/>
  <c r="AH312" i="1"/>
  <c r="AH310" i="1"/>
  <c r="AH309" i="1"/>
  <c r="AH290" i="1"/>
  <c r="AH308" i="1" s="1"/>
  <c r="AH289" i="1"/>
  <c r="AH286" i="1" s="1"/>
  <c r="AH266" i="1"/>
  <c r="AH260" i="1"/>
  <c r="AH254" i="1"/>
  <c r="AH253" i="1"/>
  <c r="AH247" i="1"/>
  <c r="AH244" i="1"/>
  <c r="AH243" i="1"/>
  <c r="AH238" i="1"/>
  <c r="AH237" i="1"/>
  <c r="AH235" i="1" s="1"/>
  <c r="AH218" i="1"/>
  <c r="AH214" i="1"/>
  <c r="AH210" i="1"/>
  <c r="AH204" i="1"/>
  <c r="AH200" i="1"/>
  <c r="AH196" i="1"/>
  <c r="AH192" i="1"/>
  <c r="AH188" i="1"/>
  <c r="AH184" i="1"/>
  <c r="AH180" i="1"/>
  <c r="AH176" i="1"/>
  <c r="AH172" i="1"/>
  <c r="AH171" i="1"/>
  <c r="AH299" i="1" s="1"/>
  <c r="AH156" i="1"/>
  <c r="AH149" i="1"/>
  <c r="AH144" i="1"/>
  <c r="AH143" i="1"/>
  <c r="AH142" i="1"/>
  <c r="AH136" i="1"/>
  <c r="AH311" i="1" s="1"/>
  <c r="AH129" i="1"/>
  <c r="AH126" i="1"/>
  <c r="AH121" i="1"/>
  <c r="AH106" i="1"/>
  <c r="AH302" i="1" s="1"/>
  <c r="AH71" i="1"/>
  <c r="AH67" i="1"/>
  <c r="AH62" i="1"/>
  <c r="AH57" i="1"/>
  <c r="AH52" i="1"/>
  <c r="AH47" i="1"/>
  <c r="AH42" i="1"/>
  <c r="AH33" i="1"/>
  <c r="AH31" i="1"/>
  <c r="AH28" i="1"/>
  <c r="AH301" i="1"/>
  <c r="M312" i="1"/>
  <c r="M311" i="1"/>
  <c r="M310" i="1"/>
  <c r="M309" i="1"/>
  <c r="M290" i="1"/>
  <c r="M308" i="1" s="1"/>
  <c r="M289" i="1"/>
  <c r="M286" i="1" s="1"/>
  <c r="M266" i="1"/>
  <c r="M260" i="1"/>
  <c r="M254" i="1"/>
  <c r="M253" i="1"/>
  <c r="M247" i="1"/>
  <c r="M244" i="1"/>
  <c r="M243" i="1"/>
  <c r="M238" i="1"/>
  <c r="M237" i="1"/>
  <c r="M235" i="1" s="1"/>
  <c r="M218" i="1"/>
  <c r="M214" i="1"/>
  <c r="M210" i="1"/>
  <c r="M204" i="1"/>
  <c r="M200" i="1"/>
  <c r="M196" i="1"/>
  <c r="M192" i="1"/>
  <c r="M188" i="1"/>
  <c r="M184" i="1"/>
  <c r="M180" i="1"/>
  <c r="M176" i="1"/>
  <c r="M172" i="1"/>
  <c r="M171" i="1"/>
  <c r="M299" i="1" s="1"/>
  <c r="M156" i="1"/>
  <c r="M314" i="1" s="1"/>
  <c r="M149" i="1"/>
  <c r="M144" i="1"/>
  <c r="M143" i="1"/>
  <c r="M142" i="1"/>
  <c r="M129" i="1"/>
  <c r="M126" i="1"/>
  <c r="M121" i="1"/>
  <c r="M106" i="1"/>
  <c r="M101" i="1" s="1"/>
  <c r="M71" i="1"/>
  <c r="M67" i="1"/>
  <c r="M62" i="1"/>
  <c r="M57" i="1"/>
  <c r="M52" i="1"/>
  <c r="M47" i="1"/>
  <c r="M42" i="1"/>
  <c r="M38" i="1"/>
  <c r="M33" i="1"/>
  <c r="M31" i="1"/>
  <c r="M28" i="1"/>
  <c r="M301" i="1"/>
  <c r="BA300" i="1" l="1"/>
  <c r="BA251" i="1"/>
  <c r="M307" i="1"/>
  <c r="AH307" i="1"/>
  <c r="BA307" i="1"/>
  <c r="BA241" i="1"/>
  <c r="M140" i="1"/>
  <c r="M241" i="1"/>
  <c r="AH300" i="1"/>
  <c r="M300" i="1"/>
  <c r="AH101" i="1"/>
  <c r="BA140" i="1"/>
  <c r="M304" i="1"/>
  <c r="M305" i="1"/>
  <c r="M251" i="1"/>
  <c r="AH241" i="1"/>
  <c r="AH304" i="1"/>
  <c r="BA305" i="1"/>
  <c r="BA168" i="1"/>
  <c r="BA304" i="1"/>
  <c r="AH305" i="1"/>
  <c r="BA302" i="1"/>
  <c r="BA306" i="1"/>
  <c r="M302" i="1"/>
  <c r="AH140" i="1"/>
  <c r="AH251" i="1"/>
  <c r="AH168" i="1"/>
  <c r="M168" i="1"/>
  <c r="M306" i="1"/>
  <c r="AH306" i="1"/>
  <c r="BA18" i="1"/>
  <c r="AH18" i="1"/>
  <c r="M18" i="1"/>
  <c r="AY142" i="1"/>
  <c r="AF142" i="1"/>
  <c r="K142" i="1"/>
  <c r="AZ162" i="1"/>
  <c r="BB162" i="1" s="1"/>
  <c r="BD162" i="1" s="1"/>
  <c r="BF162" i="1" s="1"/>
  <c r="BH162" i="1" s="1"/>
  <c r="BJ162" i="1" s="1"/>
  <c r="AG162" i="1"/>
  <c r="AI162" i="1" s="1"/>
  <c r="AK162" i="1" s="1"/>
  <c r="AM162" i="1" s="1"/>
  <c r="AO162" i="1" s="1"/>
  <c r="AQ162" i="1" s="1"/>
  <c r="L162" i="1"/>
  <c r="N162" i="1" s="1"/>
  <c r="P162" i="1" s="1"/>
  <c r="R162" i="1" s="1"/>
  <c r="T162" i="1" s="1"/>
  <c r="V162" i="1" s="1"/>
  <c r="M297" i="1" l="1"/>
  <c r="M315" i="1" s="1"/>
  <c r="M316" i="1" s="1"/>
  <c r="BA297" i="1"/>
  <c r="AH297" i="1"/>
  <c r="AF31" i="1"/>
  <c r="K31" i="1"/>
  <c r="AY312" i="1"/>
  <c r="AY311" i="1"/>
  <c r="AY310" i="1"/>
  <c r="AY309" i="1"/>
  <c r="AY290" i="1"/>
  <c r="AY308" i="1" s="1"/>
  <c r="AY289" i="1"/>
  <c r="AY288" i="1"/>
  <c r="AY266" i="1"/>
  <c r="AY260" i="1"/>
  <c r="AY254" i="1"/>
  <c r="AY253" i="1"/>
  <c r="AY247" i="1"/>
  <c r="AY244" i="1"/>
  <c r="AY243" i="1"/>
  <c r="AY238" i="1"/>
  <c r="AY237" i="1"/>
  <c r="AY235" i="1" s="1"/>
  <c r="AY218" i="1"/>
  <c r="AY214" i="1"/>
  <c r="AY210" i="1"/>
  <c r="AY204" i="1"/>
  <c r="AY200" i="1"/>
  <c r="AY196" i="1"/>
  <c r="AY192" i="1"/>
  <c r="AY188" i="1"/>
  <c r="AY184" i="1"/>
  <c r="AY180" i="1"/>
  <c r="AY176" i="1"/>
  <c r="AY172" i="1"/>
  <c r="AY171" i="1"/>
  <c r="AY299" i="1" s="1"/>
  <c r="AY170" i="1"/>
  <c r="AY156" i="1"/>
  <c r="AY149" i="1"/>
  <c r="AY144" i="1"/>
  <c r="AY143" i="1"/>
  <c r="AY129" i="1"/>
  <c r="AY126" i="1"/>
  <c r="AY121" i="1"/>
  <c r="AY106" i="1"/>
  <c r="AY302" i="1" s="1"/>
  <c r="AY105" i="1"/>
  <c r="AY104" i="1"/>
  <c r="AY103" i="1"/>
  <c r="AY71" i="1"/>
  <c r="AY67" i="1"/>
  <c r="AY62" i="1"/>
  <c r="AY57" i="1"/>
  <c r="AY52" i="1"/>
  <c r="AY47" i="1"/>
  <c r="AY42" i="1"/>
  <c r="AY33" i="1"/>
  <c r="AY28" i="1"/>
  <c r="AY22" i="1"/>
  <c r="AY21" i="1"/>
  <c r="AY20" i="1"/>
  <c r="AF312" i="1"/>
  <c r="AF310" i="1"/>
  <c r="AF309" i="1"/>
  <c r="AF290" i="1"/>
  <c r="AF308" i="1" s="1"/>
  <c r="AF289" i="1"/>
  <c r="AF288" i="1"/>
  <c r="AF266" i="1"/>
  <c r="AF260" i="1"/>
  <c r="AF254" i="1"/>
  <c r="AF253" i="1"/>
  <c r="AF247" i="1"/>
  <c r="AF244" i="1"/>
  <c r="AF243" i="1"/>
  <c r="AF238" i="1"/>
  <c r="AF237" i="1"/>
  <c r="AF235" i="1" s="1"/>
  <c r="AF218" i="1"/>
  <c r="AF214" i="1"/>
  <c r="AF210" i="1"/>
  <c r="AF204" i="1"/>
  <c r="AF200" i="1"/>
  <c r="AF196" i="1"/>
  <c r="AF192" i="1"/>
  <c r="AF188" i="1"/>
  <c r="AF184" i="1"/>
  <c r="AF180" i="1"/>
  <c r="AF176" i="1"/>
  <c r="AF172" i="1"/>
  <c r="AF171" i="1"/>
  <c r="AF299" i="1" s="1"/>
  <c r="AF170" i="1"/>
  <c r="AF156" i="1"/>
  <c r="AF149" i="1"/>
  <c r="AF144" i="1"/>
  <c r="AF143" i="1"/>
  <c r="AF140" i="1" s="1"/>
  <c r="AF136" i="1"/>
  <c r="AF129" i="1"/>
  <c r="AF126" i="1"/>
  <c r="AF121" i="1"/>
  <c r="AF106" i="1"/>
  <c r="AF105" i="1"/>
  <c r="AF104" i="1"/>
  <c r="AF103" i="1"/>
  <c r="AF71" i="1"/>
  <c r="AF67" i="1"/>
  <c r="AF62" i="1"/>
  <c r="AF57" i="1"/>
  <c r="AF52" i="1"/>
  <c r="AF47" i="1"/>
  <c r="AF42" i="1"/>
  <c r="AF33" i="1"/>
  <c r="AF28" i="1"/>
  <c r="AF22" i="1"/>
  <c r="AF21" i="1"/>
  <c r="AF20" i="1"/>
  <c r="K312" i="1"/>
  <c r="K311" i="1"/>
  <c r="K310" i="1"/>
  <c r="K309" i="1"/>
  <c r="K290" i="1"/>
  <c r="K308" i="1" s="1"/>
  <c r="K289" i="1"/>
  <c r="K288" i="1"/>
  <c r="K266" i="1"/>
  <c r="K260" i="1"/>
  <c r="K254" i="1"/>
  <c r="K253" i="1"/>
  <c r="K247" i="1"/>
  <c r="K244" i="1"/>
  <c r="K243" i="1"/>
  <c r="K238" i="1"/>
  <c r="K237" i="1"/>
  <c r="K235" i="1" s="1"/>
  <c r="K218" i="1"/>
  <c r="K214" i="1"/>
  <c r="K210" i="1"/>
  <c r="K204" i="1"/>
  <c r="K200" i="1"/>
  <c r="K196" i="1"/>
  <c r="K192" i="1"/>
  <c r="K188" i="1"/>
  <c r="K184" i="1"/>
  <c r="K180" i="1"/>
  <c r="K176" i="1"/>
  <c r="K172" i="1"/>
  <c r="K171" i="1"/>
  <c r="K170" i="1"/>
  <c r="K156" i="1"/>
  <c r="K314" i="1" s="1"/>
  <c r="K149" i="1"/>
  <c r="K144" i="1"/>
  <c r="K143" i="1"/>
  <c r="K129" i="1"/>
  <c r="K126" i="1"/>
  <c r="K121" i="1"/>
  <c r="K106" i="1"/>
  <c r="K302" i="1" s="1"/>
  <c r="K105" i="1"/>
  <c r="K104" i="1"/>
  <c r="K103" i="1"/>
  <c r="K71" i="1"/>
  <c r="K67" i="1"/>
  <c r="K62" i="1"/>
  <c r="K57" i="1"/>
  <c r="K52" i="1"/>
  <c r="K47" i="1"/>
  <c r="K42" i="1"/>
  <c r="K38" i="1"/>
  <c r="K33" i="1"/>
  <c r="K28" i="1"/>
  <c r="K22" i="1"/>
  <c r="K21" i="1"/>
  <c r="K20" i="1"/>
  <c r="AH315" i="1" l="1"/>
  <c r="AH314" i="1"/>
  <c r="BA315" i="1"/>
  <c r="BA314" i="1"/>
  <c r="AY301" i="1"/>
  <c r="AF286" i="1"/>
  <c r="AY286" i="1"/>
  <c r="AY18" i="1"/>
  <c r="AY305" i="1"/>
  <c r="K286" i="1"/>
  <c r="AY168" i="1"/>
  <c r="AF306" i="1"/>
  <c r="K306" i="1"/>
  <c r="AY306" i="1"/>
  <c r="AY241" i="1"/>
  <c r="AY101" i="1"/>
  <c r="AY304" i="1"/>
  <c r="AY251" i="1"/>
  <c r="AF305" i="1"/>
  <c r="AY307" i="1"/>
  <c r="K307" i="1"/>
  <c r="AF168" i="1"/>
  <c r="AF241" i="1"/>
  <c r="AY140" i="1"/>
  <c r="AY300" i="1"/>
  <c r="AF300" i="1"/>
  <c r="K301" i="1"/>
  <c r="K140" i="1"/>
  <c r="AF302" i="1"/>
  <c r="K305" i="1"/>
  <c r="K300" i="1"/>
  <c r="K299" i="1"/>
  <c r="AF101" i="1"/>
  <c r="AF311" i="1"/>
  <c r="AF304" i="1"/>
  <c r="AF251" i="1"/>
  <c r="AF18" i="1"/>
  <c r="AF307" i="1"/>
  <c r="AF301" i="1"/>
  <c r="K304" i="1"/>
  <c r="K101" i="1"/>
  <c r="K168" i="1"/>
  <c r="K241" i="1"/>
  <c r="K251" i="1"/>
  <c r="K18" i="1"/>
  <c r="AW312" i="1"/>
  <c r="AW311" i="1"/>
  <c r="AW310" i="1"/>
  <c r="AW309" i="1"/>
  <c r="AW290" i="1"/>
  <c r="AW308" i="1" s="1"/>
  <c r="AW289" i="1"/>
  <c r="AW288" i="1"/>
  <c r="AW266" i="1"/>
  <c r="AW260" i="1"/>
  <c r="AW254" i="1"/>
  <c r="AW253" i="1"/>
  <c r="AW247" i="1"/>
  <c r="AW244" i="1"/>
  <c r="AW243" i="1"/>
  <c r="AW238" i="1"/>
  <c r="AW237" i="1"/>
  <c r="AW235" i="1" s="1"/>
  <c r="AW218" i="1"/>
  <c r="AW214" i="1"/>
  <c r="AW210" i="1"/>
  <c r="AW204" i="1"/>
  <c r="AW200" i="1"/>
  <c r="AW196" i="1"/>
  <c r="AW192" i="1"/>
  <c r="AW188" i="1"/>
  <c r="AW184" i="1"/>
  <c r="AW180" i="1"/>
  <c r="AW176" i="1"/>
  <c r="AW172" i="1"/>
  <c r="AW171" i="1"/>
  <c r="AW299" i="1" s="1"/>
  <c r="AW170" i="1"/>
  <c r="AW156" i="1"/>
  <c r="AW149" i="1"/>
  <c r="AW144" i="1"/>
  <c r="AW143" i="1"/>
  <c r="AW142" i="1"/>
  <c r="AW129" i="1"/>
  <c r="AW126" i="1"/>
  <c r="AW121" i="1"/>
  <c r="AW106" i="1"/>
  <c r="AW302" i="1" s="1"/>
  <c r="AW105" i="1"/>
  <c r="AW104" i="1"/>
  <c r="AW103" i="1"/>
  <c r="AW71" i="1"/>
  <c r="AW67" i="1"/>
  <c r="AW62" i="1"/>
  <c r="AW57" i="1"/>
  <c r="AW52" i="1"/>
  <c r="AW47" i="1"/>
  <c r="AW42" i="1"/>
  <c r="AW33" i="1"/>
  <c r="AW28" i="1"/>
  <c r="AW22" i="1"/>
  <c r="AW301" i="1" s="1"/>
  <c r="AW21" i="1"/>
  <c r="AW20" i="1"/>
  <c r="AD312" i="1"/>
  <c r="AD310" i="1"/>
  <c r="AD309" i="1"/>
  <c r="AD290" i="1"/>
  <c r="AD308" i="1" s="1"/>
  <c r="AD289" i="1"/>
  <c r="AD288" i="1"/>
  <c r="AD266" i="1"/>
  <c r="AD260" i="1"/>
  <c r="AD254" i="1"/>
  <c r="AD253" i="1"/>
  <c r="AD247" i="1"/>
  <c r="AD244" i="1"/>
  <c r="AD243" i="1"/>
  <c r="AD238" i="1"/>
  <c r="AD237" i="1"/>
  <c r="AD218" i="1"/>
  <c r="AD214" i="1"/>
  <c r="AD210" i="1"/>
  <c r="AD204" i="1"/>
  <c r="AD200" i="1"/>
  <c r="AD196" i="1"/>
  <c r="AD192" i="1"/>
  <c r="AD188" i="1"/>
  <c r="AD184" i="1"/>
  <c r="AD180" i="1"/>
  <c r="AD176" i="1"/>
  <c r="AD172" i="1"/>
  <c r="AD171" i="1"/>
  <c r="AD299" i="1" s="1"/>
  <c r="AD170" i="1"/>
  <c r="AD156" i="1"/>
  <c r="AD149" i="1"/>
  <c r="AD144" i="1"/>
  <c r="AD143" i="1"/>
  <c r="AD142" i="1"/>
  <c r="AD136" i="1"/>
  <c r="AD129" i="1"/>
  <c r="AD126" i="1"/>
  <c r="AD121" i="1"/>
  <c r="AD106" i="1"/>
  <c r="AD105" i="1"/>
  <c r="AD104" i="1"/>
  <c r="AD103" i="1"/>
  <c r="AD71" i="1"/>
  <c r="AD67" i="1"/>
  <c r="AD62" i="1"/>
  <c r="AD57" i="1"/>
  <c r="AD52" i="1"/>
  <c r="AD47" i="1"/>
  <c r="AD42" i="1"/>
  <c r="AD33" i="1"/>
  <c r="AD28" i="1"/>
  <c r="AD22" i="1"/>
  <c r="AD21" i="1"/>
  <c r="AD20" i="1"/>
  <c r="I42" i="1"/>
  <c r="I312" i="1"/>
  <c r="I311" i="1"/>
  <c r="I310" i="1"/>
  <c r="I309" i="1"/>
  <c r="I290" i="1"/>
  <c r="I289" i="1"/>
  <c r="I288" i="1"/>
  <c r="I266" i="1"/>
  <c r="I260" i="1"/>
  <c r="I254" i="1"/>
  <c r="I253" i="1"/>
  <c r="I247" i="1"/>
  <c r="I244" i="1"/>
  <c r="I243" i="1"/>
  <c r="I238" i="1"/>
  <c r="I237" i="1"/>
  <c r="I218" i="1"/>
  <c r="I214" i="1"/>
  <c r="I210" i="1"/>
  <c r="I204" i="1"/>
  <c r="I200" i="1"/>
  <c r="I196" i="1"/>
  <c r="I192" i="1"/>
  <c r="I188" i="1"/>
  <c r="I184" i="1"/>
  <c r="I180" i="1"/>
  <c r="I176" i="1"/>
  <c r="I172" i="1"/>
  <c r="I171" i="1"/>
  <c r="I299" i="1" s="1"/>
  <c r="I170" i="1"/>
  <c r="I156" i="1"/>
  <c r="I149" i="1"/>
  <c r="I144" i="1"/>
  <c r="I143" i="1"/>
  <c r="I142" i="1"/>
  <c r="I129" i="1"/>
  <c r="I126" i="1"/>
  <c r="I103" i="1"/>
  <c r="I106" i="1"/>
  <c r="I302" i="1" s="1"/>
  <c r="I105" i="1"/>
  <c r="I104" i="1"/>
  <c r="I71" i="1"/>
  <c r="I67" i="1"/>
  <c r="I62" i="1"/>
  <c r="I57" i="1"/>
  <c r="I52" i="1"/>
  <c r="I47" i="1"/>
  <c r="I38" i="1"/>
  <c r="I33" i="1"/>
  <c r="I28" i="1"/>
  <c r="I22" i="1"/>
  <c r="I21" i="1"/>
  <c r="BA316" i="1" l="1"/>
  <c r="AH316" i="1"/>
  <c r="AY297" i="1"/>
  <c r="AF297" i="1"/>
  <c r="K297" i="1"/>
  <c r="K315" i="1" s="1"/>
  <c r="K316" i="1" s="1"/>
  <c r="AD305" i="1"/>
  <c r="AD251" i="1"/>
  <c r="AW286" i="1"/>
  <c r="AW168" i="1"/>
  <c r="AW241" i="1"/>
  <c r="AW18" i="1"/>
  <c r="AD302" i="1"/>
  <c r="AD286" i="1"/>
  <c r="AD168" i="1"/>
  <c r="AD235" i="1"/>
  <c r="AD241" i="1"/>
  <c r="AD304" i="1"/>
  <c r="AW305" i="1"/>
  <c r="AW304" i="1"/>
  <c r="AW251" i="1"/>
  <c r="AD140" i="1"/>
  <c r="AW101" i="1"/>
  <c r="AW300" i="1"/>
  <c r="AW307" i="1"/>
  <c r="AW306" i="1"/>
  <c r="AW140" i="1"/>
  <c r="AD311" i="1"/>
  <c r="AD101" i="1"/>
  <c r="AD18" i="1"/>
  <c r="AD300" i="1"/>
  <c r="AD307" i="1"/>
  <c r="AD301" i="1"/>
  <c r="AD306" i="1"/>
  <c r="I251" i="1"/>
  <c r="I308" i="1"/>
  <c r="I307" i="1"/>
  <c r="I301" i="1"/>
  <c r="I241" i="1"/>
  <c r="I286" i="1"/>
  <c r="I168" i="1"/>
  <c r="I140" i="1"/>
  <c r="I300" i="1"/>
  <c r="I101" i="1"/>
  <c r="I304" i="1"/>
  <c r="I306" i="1"/>
  <c r="I121" i="1"/>
  <c r="I235" i="1"/>
  <c r="I20" i="1"/>
  <c r="AB312" i="1"/>
  <c r="AB310" i="1"/>
  <c r="AB309" i="1"/>
  <c r="AB290" i="1"/>
  <c r="AB308" i="1" s="1"/>
  <c r="AB289" i="1"/>
  <c r="AB288" i="1"/>
  <c r="AB266" i="1"/>
  <c r="AB260" i="1"/>
  <c r="AB254" i="1"/>
  <c r="AB253" i="1"/>
  <c r="AB247" i="1"/>
  <c r="AB244" i="1"/>
  <c r="AB243" i="1"/>
  <c r="AB238" i="1"/>
  <c r="AB237" i="1"/>
  <c r="AB218" i="1"/>
  <c r="AB214" i="1"/>
  <c r="AB210" i="1"/>
  <c r="AB204" i="1"/>
  <c r="AB200" i="1"/>
  <c r="AB196" i="1"/>
  <c r="AB192" i="1"/>
  <c r="AB188" i="1"/>
  <c r="AB184" i="1"/>
  <c r="AB180" i="1"/>
  <c r="AB176" i="1"/>
  <c r="AB172" i="1"/>
  <c r="AB171" i="1"/>
  <c r="AB299" i="1" s="1"/>
  <c r="AB170" i="1"/>
  <c r="AB156" i="1"/>
  <c r="AB149" i="1"/>
  <c r="AB144" i="1"/>
  <c r="AB143" i="1"/>
  <c r="AB142" i="1"/>
  <c r="AB136" i="1"/>
  <c r="AB311" i="1" s="1"/>
  <c r="AB129" i="1"/>
  <c r="AB126" i="1"/>
  <c r="AB121" i="1"/>
  <c r="AB106" i="1"/>
  <c r="AB105" i="1"/>
  <c r="AB104" i="1"/>
  <c r="AB103" i="1"/>
  <c r="AB71" i="1"/>
  <c r="AB67" i="1"/>
  <c r="AB62" i="1"/>
  <c r="AB57" i="1"/>
  <c r="AB52" i="1"/>
  <c r="AB47" i="1"/>
  <c r="AB42" i="1"/>
  <c r="AB33" i="1"/>
  <c r="AB28" i="1"/>
  <c r="AB22" i="1"/>
  <c r="AB21" i="1"/>
  <c r="AB20" i="1"/>
  <c r="AF315" i="1" l="1"/>
  <c r="AF314" i="1"/>
  <c r="AY315" i="1"/>
  <c r="AY314" i="1"/>
  <c r="K313" i="1"/>
  <c r="AB251" i="1"/>
  <c r="AB286" i="1"/>
  <c r="AB168" i="1"/>
  <c r="AW297" i="1"/>
  <c r="AD297" i="1"/>
  <c r="AB241" i="1"/>
  <c r="I305" i="1"/>
  <c r="I18" i="1"/>
  <c r="AB300" i="1"/>
  <c r="AB18" i="1"/>
  <c r="AB140" i="1"/>
  <c r="AB235" i="1"/>
  <c r="AB302" i="1"/>
  <c r="AB305" i="1"/>
  <c r="AB307" i="1"/>
  <c r="AB101" i="1"/>
  <c r="AB301" i="1"/>
  <c r="AB304" i="1"/>
  <c r="AB306" i="1"/>
  <c r="AY316" i="1" l="1"/>
  <c r="AD315" i="1"/>
  <c r="AD314" i="1"/>
  <c r="AW315" i="1"/>
  <c r="AW314" i="1"/>
  <c r="AF316" i="1"/>
  <c r="I297" i="1"/>
  <c r="AB297" i="1"/>
  <c r="AU20" i="1"/>
  <c r="Z20" i="1"/>
  <c r="AV84" i="1"/>
  <c r="AX84" i="1" s="1"/>
  <c r="AZ84" i="1" s="1"/>
  <c r="BB84" i="1" s="1"/>
  <c r="BD84" i="1" s="1"/>
  <c r="BF84" i="1" s="1"/>
  <c r="BH84" i="1" s="1"/>
  <c r="BJ84" i="1" s="1"/>
  <c r="AA84" i="1"/>
  <c r="AC84" i="1" s="1"/>
  <c r="AE84" i="1" s="1"/>
  <c r="AG84" i="1" s="1"/>
  <c r="AI84" i="1" s="1"/>
  <c r="AK84" i="1" s="1"/>
  <c r="AM84" i="1" s="1"/>
  <c r="AO84" i="1" s="1"/>
  <c r="AQ84" i="1" s="1"/>
  <c r="AV91" i="1"/>
  <c r="AX91" i="1" s="1"/>
  <c r="AZ91" i="1" s="1"/>
  <c r="BB91" i="1" s="1"/>
  <c r="BD91" i="1" s="1"/>
  <c r="BF91" i="1" s="1"/>
  <c r="BH91" i="1" s="1"/>
  <c r="BJ91" i="1" s="1"/>
  <c r="AA91" i="1"/>
  <c r="AC91" i="1" s="1"/>
  <c r="AE91" i="1" s="1"/>
  <c r="AG91" i="1" s="1"/>
  <c r="AI91" i="1" s="1"/>
  <c r="AK91" i="1" s="1"/>
  <c r="AM91" i="1" s="1"/>
  <c r="AO91" i="1" s="1"/>
  <c r="AQ91" i="1" s="1"/>
  <c r="H91" i="1"/>
  <c r="J91" i="1" s="1"/>
  <c r="L91" i="1" s="1"/>
  <c r="N91" i="1" s="1"/>
  <c r="P91" i="1" s="1"/>
  <c r="R91" i="1" s="1"/>
  <c r="T91" i="1" s="1"/>
  <c r="V91" i="1" s="1"/>
  <c r="G90" i="1"/>
  <c r="G83" i="1"/>
  <c r="H84" i="1"/>
  <c r="J84" i="1" s="1"/>
  <c r="L84" i="1" s="1"/>
  <c r="N84" i="1" s="1"/>
  <c r="P84" i="1" s="1"/>
  <c r="R84" i="1" s="1"/>
  <c r="T84" i="1" s="1"/>
  <c r="V84" i="1" s="1"/>
  <c r="AW316" i="1" l="1"/>
  <c r="AD316" i="1"/>
  <c r="AB315" i="1"/>
  <c r="AB314" i="1"/>
  <c r="I313" i="1"/>
  <c r="G266" i="1"/>
  <c r="G253" i="1"/>
  <c r="AU170" i="1"/>
  <c r="Z170" i="1"/>
  <c r="AU142" i="1"/>
  <c r="Z142" i="1"/>
  <c r="G142" i="1"/>
  <c r="AU21" i="1"/>
  <c r="Z21" i="1"/>
  <c r="G21" i="1"/>
  <c r="AB316" i="1" l="1"/>
  <c r="G311" i="1"/>
  <c r="AS21" i="1"/>
  <c r="AS20" i="1"/>
  <c r="AR20" i="1"/>
  <c r="X21" i="1"/>
  <c r="W20" i="1"/>
  <c r="E21" i="1"/>
  <c r="D20" i="1"/>
  <c r="AV38" i="1"/>
  <c r="AX38" i="1" s="1"/>
  <c r="AZ38" i="1" s="1"/>
  <c r="BB38" i="1" s="1"/>
  <c r="BD38" i="1" s="1"/>
  <c r="BF38" i="1" s="1"/>
  <c r="BH38" i="1" s="1"/>
  <c r="BJ38" i="1" s="1"/>
  <c r="AV39" i="1"/>
  <c r="AX39" i="1" s="1"/>
  <c r="AZ39" i="1" s="1"/>
  <c r="BB39" i="1" s="1"/>
  <c r="BD39" i="1" s="1"/>
  <c r="BF39" i="1" s="1"/>
  <c r="BH39" i="1" s="1"/>
  <c r="BJ39" i="1" s="1"/>
  <c r="AV40" i="1"/>
  <c r="AX40" i="1" s="1"/>
  <c r="AZ40" i="1" s="1"/>
  <c r="BB40" i="1" s="1"/>
  <c r="BD40" i="1" s="1"/>
  <c r="BF40" i="1" s="1"/>
  <c r="BH40" i="1" s="1"/>
  <c r="BJ40" i="1" s="1"/>
  <c r="AV41" i="1"/>
  <c r="AX41" i="1" s="1"/>
  <c r="AZ41" i="1" s="1"/>
  <c r="BB41" i="1" s="1"/>
  <c r="BD41" i="1" s="1"/>
  <c r="BF41" i="1" s="1"/>
  <c r="BH41" i="1" s="1"/>
  <c r="BJ41" i="1" s="1"/>
  <c r="AA38" i="1"/>
  <c r="AC38" i="1" s="1"/>
  <c r="AE38" i="1" s="1"/>
  <c r="AG38" i="1" s="1"/>
  <c r="AI38" i="1" s="1"/>
  <c r="AK38" i="1" s="1"/>
  <c r="AM38" i="1" s="1"/>
  <c r="AO38" i="1" s="1"/>
  <c r="AQ38" i="1" s="1"/>
  <c r="AA39" i="1"/>
  <c r="AC39" i="1" s="1"/>
  <c r="AE39" i="1" s="1"/>
  <c r="AG39" i="1" s="1"/>
  <c r="AI39" i="1" s="1"/>
  <c r="AK39" i="1" s="1"/>
  <c r="AM39" i="1" s="1"/>
  <c r="AO39" i="1" s="1"/>
  <c r="AQ39" i="1" s="1"/>
  <c r="AA40" i="1"/>
  <c r="AC40" i="1" s="1"/>
  <c r="AE40" i="1" s="1"/>
  <c r="AG40" i="1" s="1"/>
  <c r="AI40" i="1" s="1"/>
  <c r="AK40" i="1" s="1"/>
  <c r="AM40" i="1" s="1"/>
  <c r="AO40" i="1" s="1"/>
  <c r="AQ40" i="1" s="1"/>
  <c r="AA41" i="1"/>
  <c r="AC41" i="1" s="1"/>
  <c r="AE41" i="1" s="1"/>
  <c r="AG41" i="1" s="1"/>
  <c r="AI41" i="1" s="1"/>
  <c r="AK41" i="1" s="1"/>
  <c r="AM41" i="1" s="1"/>
  <c r="AO41" i="1" s="1"/>
  <c r="AQ41" i="1" s="1"/>
  <c r="F41" i="1"/>
  <c r="H41" i="1" s="1"/>
  <c r="J41" i="1" s="1"/>
  <c r="L41" i="1" s="1"/>
  <c r="N41" i="1" s="1"/>
  <c r="P41" i="1" s="1"/>
  <c r="R41" i="1" s="1"/>
  <c r="T41" i="1" s="1"/>
  <c r="V41" i="1" s="1"/>
  <c r="G40" i="1"/>
  <c r="F40" i="1"/>
  <c r="E38" i="1"/>
  <c r="D38" i="1"/>
  <c r="AU42" i="1"/>
  <c r="Z42" i="1"/>
  <c r="AV44" i="1"/>
  <c r="AX44" i="1" s="1"/>
  <c r="AZ44" i="1" s="1"/>
  <c r="BB44" i="1" s="1"/>
  <c r="BD44" i="1" s="1"/>
  <c r="BF44" i="1" s="1"/>
  <c r="BH44" i="1" s="1"/>
  <c r="BJ44" i="1" s="1"/>
  <c r="AV45" i="1"/>
  <c r="AX45" i="1" s="1"/>
  <c r="AZ45" i="1" s="1"/>
  <c r="BB45" i="1" s="1"/>
  <c r="BD45" i="1" s="1"/>
  <c r="BF45" i="1" s="1"/>
  <c r="BH45" i="1" s="1"/>
  <c r="BJ45" i="1" s="1"/>
  <c r="AA44" i="1"/>
  <c r="AC44" i="1" s="1"/>
  <c r="AE44" i="1" s="1"/>
  <c r="AG44" i="1" s="1"/>
  <c r="AI44" i="1" s="1"/>
  <c r="AK44" i="1" s="1"/>
  <c r="AM44" i="1" s="1"/>
  <c r="AO44" i="1" s="1"/>
  <c r="AQ44" i="1" s="1"/>
  <c r="AA45" i="1"/>
  <c r="AC45" i="1" s="1"/>
  <c r="AE45" i="1" s="1"/>
  <c r="AG45" i="1" s="1"/>
  <c r="AI45" i="1" s="1"/>
  <c r="AK45" i="1" s="1"/>
  <c r="AM45" i="1" s="1"/>
  <c r="AO45" i="1" s="1"/>
  <c r="AQ45" i="1" s="1"/>
  <c r="H45" i="1"/>
  <c r="J45" i="1" s="1"/>
  <c r="L45" i="1" s="1"/>
  <c r="N45" i="1" s="1"/>
  <c r="P45" i="1" s="1"/>
  <c r="R45" i="1" s="1"/>
  <c r="T45" i="1" s="1"/>
  <c r="V45" i="1" s="1"/>
  <c r="G42" i="1"/>
  <c r="F44" i="1"/>
  <c r="H44" i="1" s="1"/>
  <c r="J44" i="1" s="1"/>
  <c r="L44" i="1" s="1"/>
  <c r="N44" i="1" s="1"/>
  <c r="P44" i="1" s="1"/>
  <c r="R44" i="1" s="1"/>
  <c r="T44" i="1" s="1"/>
  <c r="V44" i="1" s="1"/>
  <c r="G123" i="1"/>
  <c r="G38" i="1" l="1"/>
  <c r="H40" i="1"/>
  <c r="J40" i="1" s="1"/>
  <c r="L40" i="1" s="1"/>
  <c r="N40" i="1" s="1"/>
  <c r="P40" i="1" s="1"/>
  <c r="R40" i="1" s="1"/>
  <c r="T40" i="1" s="1"/>
  <c r="V40" i="1" s="1"/>
  <c r="F38" i="1"/>
  <c r="AU288" i="1"/>
  <c r="Z288" i="1"/>
  <c r="G288" i="1"/>
  <c r="AV164" i="1"/>
  <c r="AX164" i="1" s="1"/>
  <c r="AZ164" i="1" s="1"/>
  <c r="BB164" i="1" s="1"/>
  <c r="BD164" i="1" s="1"/>
  <c r="BF164" i="1" s="1"/>
  <c r="BH164" i="1" s="1"/>
  <c r="BJ164" i="1" s="1"/>
  <c r="AV165" i="1"/>
  <c r="AX165" i="1" s="1"/>
  <c r="AZ165" i="1" s="1"/>
  <c r="BB165" i="1" s="1"/>
  <c r="BD165" i="1" s="1"/>
  <c r="BF165" i="1" s="1"/>
  <c r="BH165" i="1" s="1"/>
  <c r="BJ165" i="1" s="1"/>
  <c r="AA164" i="1"/>
  <c r="AC164" i="1" s="1"/>
  <c r="AE164" i="1" s="1"/>
  <c r="AG164" i="1" s="1"/>
  <c r="AI164" i="1" s="1"/>
  <c r="AK164" i="1" s="1"/>
  <c r="AM164" i="1" s="1"/>
  <c r="AO164" i="1" s="1"/>
  <c r="AQ164" i="1" s="1"/>
  <c r="AA165" i="1"/>
  <c r="AC165" i="1" s="1"/>
  <c r="AE165" i="1" s="1"/>
  <c r="AG165" i="1" s="1"/>
  <c r="AI165" i="1" s="1"/>
  <c r="AK165" i="1" s="1"/>
  <c r="AM165" i="1" s="1"/>
  <c r="AO165" i="1" s="1"/>
  <c r="AQ165" i="1" s="1"/>
  <c r="H164" i="1"/>
  <c r="J164" i="1" s="1"/>
  <c r="L164" i="1" s="1"/>
  <c r="N164" i="1" s="1"/>
  <c r="P164" i="1" s="1"/>
  <c r="R164" i="1" s="1"/>
  <c r="T164" i="1" s="1"/>
  <c r="V164" i="1" s="1"/>
  <c r="H165" i="1"/>
  <c r="J165" i="1" s="1"/>
  <c r="L165" i="1" s="1"/>
  <c r="N165" i="1" s="1"/>
  <c r="P165" i="1" s="1"/>
  <c r="R165" i="1" s="1"/>
  <c r="T165" i="1" s="1"/>
  <c r="V165" i="1" s="1"/>
  <c r="G223" i="1"/>
  <c r="AV232" i="1"/>
  <c r="AX232" i="1" s="1"/>
  <c r="AZ232" i="1" s="1"/>
  <c r="BB232" i="1" s="1"/>
  <c r="BD232" i="1" s="1"/>
  <c r="BF232" i="1" s="1"/>
  <c r="BH232" i="1" s="1"/>
  <c r="BJ232" i="1" s="1"/>
  <c r="AA232" i="1"/>
  <c r="AC232" i="1" s="1"/>
  <c r="AE232" i="1" s="1"/>
  <c r="AG232" i="1" s="1"/>
  <c r="AI232" i="1" s="1"/>
  <c r="AK232" i="1" s="1"/>
  <c r="AM232" i="1" s="1"/>
  <c r="AO232" i="1" s="1"/>
  <c r="AQ232" i="1" s="1"/>
  <c r="H232" i="1"/>
  <c r="J232" i="1" s="1"/>
  <c r="L232" i="1" s="1"/>
  <c r="N232" i="1" s="1"/>
  <c r="P232" i="1" s="1"/>
  <c r="R232" i="1" s="1"/>
  <c r="T232" i="1" s="1"/>
  <c r="V232" i="1" s="1"/>
  <c r="AV228" i="1"/>
  <c r="AX228" i="1" s="1"/>
  <c r="AZ228" i="1" s="1"/>
  <c r="BB228" i="1" s="1"/>
  <c r="BD228" i="1" s="1"/>
  <c r="BF228" i="1" s="1"/>
  <c r="BH228" i="1" s="1"/>
  <c r="BJ228" i="1" s="1"/>
  <c r="AA228" i="1"/>
  <c r="AC228" i="1" s="1"/>
  <c r="AE228" i="1" s="1"/>
  <c r="AG228" i="1" s="1"/>
  <c r="AI228" i="1" s="1"/>
  <c r="AK228" i="1" s="1"/>
  <c r="AM228" i="1" s="1"/>
  <c r="AO228" i="1" s="1"/>
  <c r="AQ228" i="1" s="1"/>
  <c r="H228" i="1"/>
  <c r="J228" i="1" s="1"/>
  <c r="L228" i="1" s="1"/>
  <c r="N228" i="1" s="1"/>
  <c r="P228" i="1" s="1"/>
  <c r="R228" i="1" s="1"/>
  <c r="T228" i="1" s="1"/>
  <c r="V228" i="1" s="1"/>
  <c r="G174" i="1"/>
  <c r="G109" i="1"/>
  <c r="AU311" i="1"/>
  <c r="Z104" i="1"/>
  <c r="AU104" i="1"/>
  <c r="G104" i="1"/>
  <c r="AV138" i="1"/>
  <c r="AX138" i="1" s="1"/>
  <c r="AZ138" i="1" s="1"/>
  <c r="BB138" i="1" s="1"/>
  <c r="BD138" i="1" s="1"/>
  <c r="BF138" i="1" s="1"/>
  <c r="BH138" i="1" s="1"/>
  <c r="BJ138" i="1" s="1"/>
  <c r="Z136" i="1"/>
  <c r="AA136" i="1" s="1"/>
  <c r="AC136" i="1" s="1"/>
  <c r="AE136" i="1" s="1"/>
  <c r="AG136" i="1" s="1"/>
  <c r="AI136" i="1" s="1"/>
  <c r="AK136" i="1" s="1"/>
  <c r="AM136" i="1" s="1"/>
  <c r="AO136" i="1" s="1"/>
  <c r="AQ136" i="1" s="1"/>
  <c r="AA138" i="1"/>
  <c r="AC138" i="1" s="1"/>
  <c r="AE138" i="1" s="1"/>
  <c r="AG138" i="1" s="1"/>
  <c r="AI138" i="1" s="1"/>
  <c r="AK138" i="1" s="1"/>
  <c r="AM138" i="1" s="1"/>
  <c r="AO138" i="1" s="1"/>
  <c r="AQ138" i="1" s="1"/>
  <c r="H138" i="1"/>
  <c r="J138" i="1" s="1"/>
  <c r="L138" i="1" s="1"/>
  <c r="N138" i="1" s="1"/>
  <c r="P138" i="1" s="1"/>
  <c r="R138" i="1" s="1"/>
  <c r="T138" i="1" s="1"/>
  <c r="V138" i="1" s="1"/>
  <c r="AV136" i="1"/>
  <c r="AX136" i="1" s="1"/>
  <c r="AZ136" i="1" s="1"/>
  <c r="BB136" i="1" s="1"/>
  <c r="BD136" i="1" s="1"/>
  <c r="BF136" i="1" s="1"/>
  <c r="BH136" i="1" s="1"/>
  <c r="BJ136" i="1" s="1"/>
  <c r="H136" i="1"/>
  <c r="J136" i="1" s="1"/>
  <c r="L136" i="1" s="1"/>
  <c r="N136" i="1" s="1"/>
  <c r="P136" i="1" s="1"/>
  <c r="R136" i="1" s="1"/>
  <c r="T136" i="1" s="1"/>
  <c r="V136" i="1" s="1"/>
  <c r="AU266" i="1"/>
  <c r="Z266" i="1"/>
  <c r="AU253" i="1"/>
  <c r="Z253" i="1"/>
  <c r="AU103" i="1"/>
  <c r="Z103" i="1"/>
  <c r="AV294" i="1"/>
  <c r="AX294" i="1" s="1"/>
  <c r="AZ294" i="1" s="1"/>
  <c r="BB294" i="1" s="1"/>
  <c r="BD294" i="1" s="1"/>
  <c r="BF294" i="1" s="1"/>
  <c r="BH294" i="1" s="1"/>
  <c r="BJ294" i="1" s="1"/>
  <c r="AA294" i="1"/>
  <c r="AC294" i="1" s="1"/>
  <c r="AE294" i="1" s="1"/>
  <c r="AG294" i="1" s="1"/>
  <c r="AI294" i="1" s="1"/>
  <c r="AK294" i="1" s="1"/>
  <c r="AM294" i="1" s="1"/>
  <c r="AO294" i="1" s="1"/>
  <c r="AQ294" i="1" s="1"/>
  <c r="H294" i="1"/>
  <c r="J294" i="1" s="1"/>
  <c r="L294" i="1" s="1"/>
  <c r="N294" i="1" s="1"/>
  <c r="P294" i="1" s="1"/>
  <c r="R294" i="1" s="1"/>
  <c r="T294" i="1" s="1"/>
  <c r="V294" i="1" s="1"/>
  <c r="G245" i="1"/>
  <c r="AV265" i="1"/>
  <c r="AX265" i="1" s="1"/>
  <c r="AZ265" i="1" s="1"/>
  <c r="BB265" i="1" s="1"/>
  <c r="BD265" i="1" s="1"/>
  <c r="BF265" i="1" s="1"/>
  <c r="BH265" i="1" s="1"/>
  <c r="BJ265" i="1" s="1"/>
  <c r="AA265" i="1"/>
  <c r="AC265" i="1" s="1"/>
  <c r="AE265" i="1" s="1"/>
  <c r="AG265" i="1" s="1"/>
  <c r="AI265" i="1" s="1"/>
  <c r="AK265" i="1" s="1"/>
  <c r="AM265" i="1" s="1"/>
  <c r="AO265" i="1" s="1"/>
  <c r="AQ265" i="1" s="1"/>
  <c r="H265" i="1"/>
  <c r="J265" i="1" s="1"/>
  <c r="L265" i="1" s="1"/>
  <c r="N265" i="1" s="1"/>
  <c r="P265" i="1" s="1"/>
  <c r="R265" i="1" s="1"/>
  <c r="T265" i="1" s="1"/>
  <c r="V265" i="1" s="1"/>
  <c r="AV92" i="1"/>
  <c r="AX92" i="1" s="1"/>
  <c r="AZ92" i="1" s="1"/>
  <c r="BB92" i="1" s="1"/>
  <c r="BD92" i="1" s="1"/>
  <c r="BF92" i="1" s="1"/>
  <c r="BH92" i="1" s="1"/>
  <c r="BJ92" i="1" s="1"/>
  <c r="AA92" i="1"/>
  <c r="AC92" i="1" s="1"/>
  <c r="AE92" i="1" s="1"/>
  <c r="AG92" i="1" s="1"/>
  <c r="AI92" i="1" s="1"/>
  <c r="AK92" i="1" s="1"/>
  <c r="AM92" i="1" s="1"/>
  <c r="AO92" i="1" s="1"/>
  <c r="AQ92" i="1" s="1"/>
  <c r="H92" i="1"/>
  <c r="J92" i="1" s="1"/>
  <c r="L92" i="1" s="1"/>
  <c r="N92" i="1" s="1"/>
  <c r="P92" i="1" s="1"/>
  <c r="R92" i="1" s="1"/>
  <c r="T92" i="1" s="1"/>
  <c r="V92" i="1" s="1"/>
  <c r="H38" i="1" l="1"/>
  <c r="J38" i="1" s="1"/>
  <c r="L38" i="1" s="1"/>
  <c r="N38" i="1" s="1"/>
  <c r="P38" i="1" s="1"/>
  <c r="R38" i="1" s="1"/>
  <c r="T38" i="1" s="1"/>
  <c r="V38" i="1" s="1"/>
  <c r="G170" i="1"/>
  <c r="Z311" i="1"/>
  <c r="AV90" i="1"/>
  <c r="AX90" i="1" s="1"/>
  <c r="AZ90" i="1" s="1"/>
  <c r="BB90" i="1" s="1"/>
  <c r="BD90" i="1" s="1"/>
  <c r="BF90" i="1" s="1"/>
  <c r="BH90" i="1" s="1"/>
  <c r="BJ90" i="1" s="1"/>
  <c r="AA90" i="1"/>
  <c r="AC90" i="1" s="1"/>
  <c r="AE90" i="1" s="1"/>
  <c r="AG90" i="1" s="1"/>
  <c r="AI90" i="1" s="1"/>
  <c r="AK90" i="1" s="1"/>
  <c r="AM90" i="1" s="1"/>
  <c r="AO90" i="1" s="1"/>
  <c r="AQ90" i="1" s="1"/>
  <c r="H90" i="1"/>
  <c r="J90" i="1" s="1"/>
  <c r="L90" i="1" s="1"/>
  <c r="N90" i="1" s="1"/>
  <c r="P90" i="1" s="1"/>
  <c r="R90" i="1" s="1"/>
  <c r="T90" i="1" s="1"/>
  <c r="V90" i="1" s="1"/>
  <c r="AV89" i="1" l="1"/>
  <c r="AX89" i="1" s="1"/>
  <c r="AZ89" i="1" s="1"/>
  <c r="BB89" i="1" s="1"/>
  <c r="BD89" i="1" s="1"/>
  <c r="BF89" i="1" s="1"/>
  <c r="BH89" i="1" s="1"/>
  <c r="BJ89" i="1" s="1"/>
  <c r="AA89" i="1"/>
  <c r="AC89" i="1" s="1"/>
  <c r="AE89" i="1" s="1"/>
  <c r="AG89" i="1" s="1"/>
  <c r="AI89" i="1" s="1"/>
  <c r="AK89" i="1" s="1"/>
  <c r="AM89" i="1" s="1"/>
  <c r="AO89" i="1" s="1"/>
  <c r="AQ89" i="1" s="1"/>
  <c r="H89" i="1"/>
  <c r="J89" i="1" s="1"/>
  <c r="L89" i="1" s="1"/>
  <c r="N89" i="1" s="1"/>
  <c r="P89" i="1" s="1"/>
  <c r="R89" i="1" s="1"/>
  <c r="T89" i="1" s="1"/>
  <c r="V89" i="1" s="1"/>
  <c r="H83" i="1"/>
  <c r="J83" i="1" s="1"/>
  <c r="L83" i="1" s="1"/>
  <c r="N83" i="1" s="1"/>
  <c r="P83" i="1" s="1"/>
  <c r="R83" i="1" s="1"/>
  <c r="T83" i="1" s="1"/>
  <c r="V83" i="1" s="1"/>
  <c r="AV135" i="1"/>
  <c r="AX135" i="1" s="1"/>
  <c r="AZ135" i="1" s="1"/>
  <c r="BB135" i="1" s="1"/>
  <c r="BD135" i="1" s="1"/>
  <c r="BF135" i="1" s="1"/>
  <c r="BH135" i="1" s="1"/>
  <c r="BJ135" i="1" s="1"/>
  <c r="AA135" i="1"/>
  <c r="AC135" i="1" s="1"/>
  <c r="AE135" i="1" s="1"/>
  <c r="AG135" i="1" s="1"/>
  <c r="AI135" i="1" s="1"/>
  <c r="AK135" i="1" s="1"/>
  <c r="AM135" i="1" s="1"/>
  <c r="AO135" i="1" s="1"/>
  <c r="AQ135" i="1" s="1"/>
  <c r="H135" i="1"/>
  <c r="J135" i="1" s="1"/>
  <c r="L135" i="1" s="1"/>
  <c r="N135" i="1" s="1"/>
  <c r="P135" i="1" s="1"/>
  <c r="R135" i="1" s="1"/>
  <c r="T135" i="1" s="1"/>
  <c r="V135" i="1" s="1"/>
  <c r="AV134" i="1"/>
  <c r="AX134" i="1" s="1"/>
  <c r="AZ134" i="1" s="1"/>
  <c r="BB134" i="1" s="1"/>
  <c r="BD134" i="1" s="1"/>
  <c r="BF134" i="1" s="1"/>
  <c r="BH134" i="1" s="1"/>
  <c r="BJ134" i="1" s="1"/>
  <c r="AA134" i="1"/>
  <c r="AC134" i="1" s="1"/>
  <c r="AE134" i="1" s="1"/>
  <c r="AG134" i="1" s="1"/>
  <c r="AI134" i="1" s="1"/>
  <c r="AK134" i="1" s="1"/>
  <c r="AM134" i="1" s="1"/>
  <c r="AO134" i="1" s="1"/>
  <c r="AQ134" i="1" s="1"/>
  <c r="H134" i="1"/>
  <c r="J134" i="1" s="1"/>
  <c r="L134" i="1" s="1"/>
  <c r="N134" i="1" s="1"/>
  <c r="P134" i="1" s="1"/>
  <c r="R134" i="1" s="1"/>
  <c r="T134" i="1" s="1"/>
  <c r="V134" i="1" s="1"/>
  <c r="AV133" i="1"/>
  <c r="AX133" i="1" s="1"/>
  <c r="AZ133" i="1" s="1"/>
  <c r="BB133" i="1" s="1"/>
  <c r="BD133" i="1" s="1"/>
  <c r="BF133" i="1" s="1"/>
  <c r="BH133" i="1" s="1"/>
  <c r="BJ133" i="1" s="1"/>
  <c r="AA133" i="1"/>
  <c r="AC133" i="1" s="1"/>
  <c r="AE133" i="1" s="1"/>
  <c r="AG133" i="1" s="1"/>
  <c r="AI133" i="1" s="1"/>
  <c r="AK133" i="1" s="1"/>
  <c r="AM133" i="1" s="1"/>
  <c r="AO133" i="1" s="1"/>
  <c r="AQ133" i="1" s="1"/>
  <c r="H133" i="1"/>
  <c r="J133" i="1" s="1"/>
  <c r="L133" i="1" s="1"/>
  <c r="N133" i="1" s="1"/>
  <c r="P133" i="1" s="1"/>
  <c r="R133" i="1" s="1"/>
  <c r="T133" i="1" s="1"/>
  <c r="V133" i="1" s="1"/>
  <c r="AV284" i="1"/>
  <c r="AX284" i="1" s="1"/>
  <c r="AZ284" i="1" s="1"/>
  <c r="BB284" i="1" s="1"/>
  <c r="BD284" i="1" s="1"/>
  <c r="BF284" i="1" s="1"/>
  <c r="BH284" i="1" s="1"/>
  <c r="BJ284" i="1" s="1"/>
  <c r="AA284" i="1"/>
  <c r="AC284" i="1" s="1"/>
  <c r="AE284" i="1" s="1"/>
  <c r="AG284" i="1" s="1"/>
  <c r="AI284" i="1" s="1"/>
  <c r="AK284" i="1" s="1"/>
  <c r="AM284" i="1" s="1"/>
  <c r="AO284" i="1" s="1"/>
  <c r="AQ284" i="1" s="1"/>
  <c r="H284" i="1"/>
  <c r="J284" i="1" s="1"/>
  <c r="L284" i="1" s="1"/>
  <c r="N284" i="1" s="1"/>
  <c r="P284" i="1" s="1"/>
  <c r="R284" i="1" s="1"/>
  <c r="T284" i="1" s="1"/>
  <c r="V284" i="1" s="1"/>
  <c r="AV283" i="1"/>
  <c r="AX283" i="1" s="1"/>
  <c r="AZ283" i="1" s="1"/>
  <c r="BB283" i="1" s="1"/>
  <c r="BD283" i="1" s="1"/>
  <c r="BF283" i="1" s="1"/>
  <c r="BH283" i="1" s="1"/>
  <c r="BJ283" i="1" s="1"/>
  <c r="AA283" i="1"/>
  <c r="AC283" i="1" s="1"/>
  <c r="AE283" i="1" s="1"/>
  <c r="AG283" i="1" s="1"/>
  <c r="AI283" i="1" s="1"/>
  <c r="AK283" i="1" s="1"/>
  <c r="AM283" i="1" s="1"/>
  <c r="AO283" i="1" s="1"/>
  <c r="AQ283" i="1" s="1"/>
  <c r="H283" i="1"/>
  <c r="J283" i="1" s="1"/>
  <c r="L283" i="1" s="1"/>
  <c r="N283" i="1" s="1"/>
  <c r="P283" i="1" s="1"/>
  <c r="R283" i="1" s="1"/>
  <c r="T283" i="1" s="1"/>
  <c r="V283" i="1" s="1"/>
  <c r="AV285" i="1"/>
  <c r="AX285" i="1" s="1"/>
  <c r="AZ285" i="1" s="1"/>
  <c r="BB285" i="1" s="1"/>
  <c r="BD285" i="1" s="1"/>
  <c r="BF285" i="1" s="1"/>
  <c r="BH285" i="1" s="1"/>
  <c r="BJ285" i="1" s="1"/>
  <c r="AA285" i="1"/>
  <c r="AC285" i="1" s="1"/>
  <c r="AE285" i="1" s="1"/>
  <c r="AG285" i="1" s="1"/>
  <c r="AI285" i="1" s="1"/>
  <c r="AK285" i="1" s="1"/>
  <c r="AM285" i="1" s="1"/>
  <c r="AO285" i="1" s="1"/>
  <c r="AQ285" i="1" s="1"/>
  <c r="H285" i="1"/>
  <c r="J285" i="1" s="1"/>
  <c r="L285" i="1" s="1"/>
  <c r="N285" i="1" s="1"/>
  <c r="P285" i="1" s="1"/>
  <c r="R285" i="1" s="1"/>
  <c r="T285" i="1" s="1"/>
  <c r="V285" i="1" s="1"/>
  <c r="AV227" i="1" l="1"/>
  <c r="AX227" i="1" s="1"/>
  <c r="AZ227" i="1" s="1"/>
  <c r="BB227" i="1" s="1"/>
  <c r="BD227" i="1" s="1"/>
  <c r="BF227" i="1" s="1"/>
  <c r="BH227" i="1" s="1"/>
  <c r="BJ227" i="1" s="1"/>
  <c r="AA227" i="1"/>
  <c r="AC227" i="1" s="1"/>
  <c r="AE227" i="1" s="1"/>
  <c r="AG227" i="1" s="1"/>
  <c r="AI227" i="1" s="1"/>
  <c r="AK227" i="1" s="1"/>
  <c r="AM227" i="1" s="1"/>
  <c r="AO227" i="1" s="1"/>
  <c r="AQ227" i="1" s="1"/>
  <c r="H227" i="1"/>
  <c r="J227" i="1" s="1"/>
  <c r="L227" i="1" s="1"/>
  <c r="N227" i="1" s="1"/>
  <c r="P227" i="1" s="1"/>
  <c r="R227" i="1" s="1"/>
  <c r="T227" i="1" s="1"/>
  <c r="V227" i="1" s="1"/>
  <c r="AV223" i="1"/>
  <c r="AX223" i="1" s="1"/>
  <c r="AZ223" i="1" s="1"/>
  <c r="BB223" i="1" s="1"/>
  <c r="BD223" i="1" s="1"/>
  <c r="BF223" i="1" s="1"/>
  <c r="BH223" i="1" s="1"/>
  <c r="BJ223" i="1" s="1"/>
  <c r="AA223" i="1"/>
  <c r="AC223" i="1" s="1"/>
  <c r="AE223" i="1" s="1"/>
  <c r="AG223" i="1" s="1"/>
  <c r="AI223" i="1" s="1"/>
  <c r="AK223" i="1" s="1"/>
  <c r="AM223" i="1" s="1"/>
  <c r="AO223" i="1" s="1"/>
  <c r="AQ223" i="1" s="1"/>
  <c r="H223" i="1"/>
  <c r="J223" i="1" s="1"/>
  <c r="L223" i="1" s="1"/>
  <c r="N223" i="1" s="1"/>
  <c r="P223" i="1" s="1"/>
  <c r="R223" i="1" s="1"/>
  <c r="T223" i="1" s="1"/>
  <c r="V223" i="1" s="1"/>
  <c r="AU312" i="1" l="1"/>
  <c r="AU310" i="1"/>
  <c r="AU309" i="1"/>
  <c r="AU290" i="1"/>
  <c r="AU308" i="1" s="1"/>
  <c r="AU289" i="1"/>
  <c r="AU260" i="1"/>
  <c r="AU254" i="1"/>
  <c r="AU247" i="1"/>
  <c r="AU244" i="1"/>
  <c r="AU243" i="1"/>
  <c r="AU238" i="1"/>
  <c r="AU237" i="1"/>
  <c r="AU235" i="1" s="1"/>
  <c r="AU218" i="1"/>
  <c r="AU214" i="1"/>
  <c r="AU210" i="1"/>
  <c r="AU204" i="1"/>
  <c r="AU200" i="1"/>
  <c r="AU196" i="1"/>
  <c r="AU192" i="1"/>
  <c r="AU188" i="1"/>
  <c r="AU184" i="1"/>
  <c r="AU180" i="1"/>
  <c r="AU176" i="1"/>
  <c r="AU172" i="1"/>
  <c r="AU171" i="1"/>
  <c r="AU299" i="1" s="1"/>
  <c r="AU156" i="1"/>
  <c r="AU149" i="1"/>
  <c r="AU144" i="1"/>
  <c r="AU143" i="1"/>
  <c r="AU129" i="1"/>
  <c r="AU126" i="1"/>
  <c r="AU121" i="1"/>
  <c r="AU106" i="1"/>
  <c r="AU302" i="1" s="1"/>
  <c r="AU105" i="1"/>
  <c r="AU71" i="1"/>
  <c r="AU67" i="1"/>
  <c r="AU62" i="1"/>
  <c r="AU57" i="1"/>
  <c r="AU52" i="1"/>
  <c r="AU47" i="1"/>
  <c r="AU33" i="1"/>
  <c r="AU28" i="1"/>
  <c r="AU22" i="1"/>
  <c r="Z312" i="1"/>
  <c r="Z310" i="1"/>
  <c r="Z309" i="1"/>
  <c r="Z290" i="1"/>
  <c r="Z308" i="1" s="1"/>
  <c r="Z289" i="1"/>
  <c r="Z260" i="1"/>
  <c r="Z254" i="1"/>
  <c r="Z247" i="1"/>
  <c r="Z244" i="1"/>
  <c r="Z243" i="1"/>
  <c r="Z238" i="1"/>
  <c r="Z237" i="1"/>
  <c r="Z235" i="1" s="1"/>
  <c r="Z218" i="1"/>
  <c r="Z214" i="1"/>
  <c r="Z210" i="1"/>
  <c r="Z204" i="1"/>
  <c r="Z200" i="1"/>
  <c r="Z196" i="1"/>
  <c r="Z192" i="1"/>
  <c r="Z188" i="1"/>
  <c r="Z184" i="1"/>
  <c r="Z180" i="1"/>
  <c r="Z176" i="1"/>
  <c r="Z172" i="1"/>
  <c r="Z171" i="1"/>
  <c r="Z299" i="1" s="1"/>
  <c r="Z156" i="1"/>
  <c r="Z149" i="1"/>
  <c r="Z144" i="1"/>
  <c r="Z143" i="1"/>
  <c r="Z129" i="1"/>
  <c r="Z126" i="1"/>
  <c r="Z121" i="1"/>
  <c r="Z106" i="1"/>
  <c r="Z302" i="1" s="1"/>
  <c r="Z105" i="1"/>
  <c r="Z71" i="1"/>
  <c r="Z67" i="1"/>
  <c r="Z62" i="1"/>
  <c r="Z57" i="1"/>
  <c r="Z52" i="1"/>
  <c r="Z47" i="1"/>
  <c r="Z33" i="1"/>
  <c r="Z28" i="1"/>
  <c r="Z22" i="1"/>
  <c r="G28" i="1"/>
  <c r="G312" i="1"/>
  <c r="G310" i="1"/>
  <c r="G309" i="1"/>
  <c r="G290" i="1"/>
  <c r="G308" i="1" s="1"/>
  <c r="G289" i="1"/>
  <c r="G260" i="1"/>
  <c r="G254" i="1"/>
  <c r="G247" i="1"/>
  <c r="G244" i="1"/>
  <c r="G243" i="1"/>
  <c r="G238" i="1"/>
  <c r="G237" i="1"/>
  <c r="G235" i="1" s="1"/>
  <c r="G218" i="1"/>
  <c r="G214" i="1"/>
  <c r="G210" i="1"/>
  <c r="G204" i="1"/>
  <c r="G200" i="1"/>
  <c r="G196" i="1"/>
  <c r="G192" i="1"/>
  <c r="G188" i="1"/>
  <c r="G184" i="1"/>
  <c r="G180" i="1"/>
  <c r="G176" i="1"/>
  <c r="G172" i="1"/>
  <c r="G171" i="1"/>
  <c r="G156" i="1"/>
  <c r="G149" i="1"/>
  <c r="G144" i="1"/>
  <c r="G143" i="1"/>
  <c r="G129" i="1"/>
  <c r="G126" i="1"/>
  <c r="G121" i="1"/>
  <c r="G106" i="1"/>
  <c r="G302" i="1" s="1"/>
  <c r="G105" i="1"/>
  <c r="G71" i="1"/>
  <c r="G67" i="1"/>
  <c r="G62" i="1"/>
  <c r="G57" i="1"/>
  <c r="G52" i="1"/>
  <c r="G47" i="1"/>
  <c r="G33" i="1"/>
  <c r="G22" i="1"/>
  <c r="G18" i="1" s="1"/>
  <c r="G304" i="1" l="1"/>
  <c r="AU304" i="1"/>
  <c r="Z304" i="1"/>
  <c r="G307" i="1"/>
  <c r="Z307" i="1"/>
  <c r="AU307" i="1"/>
  <c r="AU306" i="1"/>
  <c r="Z306" i="1"/>
  <c r="G306" i="1"/>
  <c r="Z241" i="1"/>
  <c r="G286" i="1"/>
  <c r="AU301" i="1"/>
  <c r="AU18" i="1"/>
  <c r="Z305" i="1"/>
  <c r="Z168" i="1"/>
  <c r="Z286" i="1"/>
  <c r="AU286" i="1"/>
  <c r="Z18" i="1"/>
  <c r="G140" i="1"/>
  <c r="AU305" i="1"/>
  <c r="AU300" i="1"/>
  <c r="AU140" i="1"/>
  <c r="AU101" i="1"/>
  <c r="Z301" i="1"/>
  <c r="Z300" i="1"/>
  <c r="G301" i="1"/>
  <c r="G305" i="1"/>
  <c r="G300" i="1"/>
  <c r="G101" i="1"/>
  <c r="AU168" i="1"/>
  <c r="AU241" i="1"/>
  <c r="AU251" i="1"/>
  <c r="Z251" i="1"/>
  <c r="Z101" i="1"/>
  <c r="Z140" i="1"/>
  <c r="G251" i="1"/>
  <c r="G241" i="1"/>
  <c r="G168" i="1"/>
  <c r="G299" i="1"/>
  <c r="D22" i="1"/>
  <c r="G297" i="1" l="1"/>
  <c r="G313" i="1" s="1"/>
  <c r="AU297" i="1"/>
  <c r="Z297" i="1"/>
  <c r="Z315" i="1" l="1"/>
  <c r="Z314" i="1"/>
  <c r="AU315" i="1"/>
  <c r="AU314" i="1"/>
  <c r="AS266" i="1"/>
  <c r="X266" i="1"/>
  <c r="AT271" i="1"/>
  <c r="AV271" i="1" s="1"/>
  <c r="AX271" i="1" s="1"/>
  <c r="AZ271" i="1" s="1"/>
  <c r="BB271" i="1" s="1"/>
  <c r="BD271" i="1" s="1"/>
  <c r="BF271" i="1" s="1"/>
  <c r="BH271" i="1" s="1"/>
  <c r="BJ271" i="1" s="1"/>
  <c r="AT272" i="1"/>
  <c r="AV272" i="1" s="1"/>
  <c r="AX272" i="1" s="1"/>
  <c r="AZ272" i="1" s="1"/>
  <c r="BB272" i="1" s="1"/>
  <c r="BD272" i="1" s="1"/>
  <c r="BF272" i="1" s="1"/>
  <c r="BH272" i="1" s="1"/>
  <c r="BJ272" i="1" s="1"/>
  <c r="AT273" i="1"/>
  <c r="AV273" i="1" s="1"/>
  <c r="AX273" i="1" s="1"/>
  <c r="AZ273" i="1" s="1"/>
  <c r="BB273" i="1" s="1"/>
  <c r="BD273" i="1" s="1"/>
  <c r="BF273" i="1" s="1"/>
  <c r="BH273" i="1" s="1"/>
  <c r="BJ273" i="1" s="1"/>
  <c r="AT274" i="1"/>
  <c r="AV274" i="1" s="1"/>
  <c r="AX274" i="1" s="1"/>
  <c r="AZ274" i="1" s="1"/>
  <c r="BB274" i="1" s="1"/>
  <c r="BD274" i="1" s="1"/>
  <c r="BF274" i="1" s="1"/>
  <c r="BH274" i="1" s="1"/>
  <c r="BJ274" i="1" s="1"/>
  <c r="AT275" i="1"/>
  <c r="AV275" i="1" s="1"/>
  <c r="AX275" i="1" s="1"/>
  <c r="AZ275" i="1" s="1"/>
  <c r="BB275" i="1" s="1"/>
  <c r="BD275" i="1" s="1"/>
  <c r="BF275" i="1" s="1"/>
  <c r="BH275" i="1" s="1"/>
  <c r="BJ275" i="1" s="1"/>
  <c r="AT276" i="1"/>
  <c r="AV276" i="1" s="1"/>
  <c r="AX276" i="1" s="1"/>
  <c r="AZ276" i="1" s="1"/>
  <c r="BB276" i="1" s="1"/>
  <c r="BD276" i="1" s="1"/>
  <c r="BF276" i="1" s="1"/>
  <c r="BH276" i="1" s="1"/>
  <c r="BJ276" i="1" s="1"/>
  <c r="AT277" i="1"/>
  <c r="AV277" i="1" s="1"/>
  <c r="AX277" i="1" s="1"/>
  <c r="AZ277" i="1" s="1"/>
  <c r="BB277" i="1" s="1"/>
  <c r="BD277" i="1" s="1"/>
  <c r="BF277" i="1" s="1"/>
  <c r="BH277" i="1" s="1"/>
  <c r="BJ277" i="1" s="1"/>
  <c r="AT278" i="1"/>
  <c r="AV278" i="1" s="1"/>
  <c r="AX278" i="1" s="1"/>
  <c r="AZ278" i="1" s="1"/>
  <c r="BB278" i="1" s="1"/>
  <c r="BD278" i="1" s="1"/>
  <c r="BF278" i="1" s="1"/>
  <c r="BH278" i="1" s="1"/>
  <c r="BJ278" i="1" s="1"/>
  <c r="AT279" i="1"/>
  <c r="AV279" i="1" s="1"/>
  <c r="AX279" i="1" s="1"/>
  <c r="AZ279" i="1" s="1"/>
  <c r="BB279" i="1" s="1"/>
  <c r="BD279" i="1" s="1"/>
  <c r="BF279" i="1" s="1"/>
  <c r="BH279" i="1" s="1"/>
  <c r="BJ279" i="1" s="1"/>
  <c r="AT280" i="1"/>
  <c r="AV280" i="1" s="1"/>
  <c r="AX280" i="1" s="1"/>
  <c r="AZ280" i="1" s="1"/>
  <c r="BB280" i="1" s="1"/>
  <c r="BD280" i="1" s="1"/>
  <c r="BF280" i="1" s="1"/>
  <c r="BH280" i="1" s="1"/>
  <c r="BJ280" i="1" s="1"/>
  <c r="AT281" i="1"/>
  <c r="AV281" i="1" s="1"/>
  <c r="AX281" i="1" s="1"/>
  <c r="AZ281" i="1" s="1"/>
  <c r="BB281" i="1" s="1"/>
  <c r="BD281" i="1" s="1"/>
  <c r="BF281" i="1" s="1"/>
  <c r="BH281" i="1" s="1"/>
  <c r="BJ281" i="1" s="1"/>
  <c r="AT282" i="1"/>
  <c r="AV282" i="1" s="1"/>
  <c r="AX282" i="1" s="1"/>
  <c r="AZ282" i="1" s="1"/>
  <c r="BB282" i="1" s="1"/>
  <c r="BD282" i="1" s="1"/>
  <c r="BF282" i="1" s="1"/>
  <c r="BH282" i="1" s="1"/>
  <c r="BJ282" i="1" s="1"/>
  <c r="Y271" i="1"/>
  <c r="AA271" i="1" s="1"/>
  <c r="AC271" i="1" s="1"/>
  <c r="AE271" i="1" s="1"/>
  <c r="AG271" i="1" s="1"/>
  <c r="AI271" i="1" s="1"/>
  <c r="AK271" i="1" s="1"/>
  <c r="AM271" i="1" s="1"/>
  <c r="AO271" i="1" s="1"/>
  <c r="AQ271" i="1" s="1"/>
  <c r="Y272" i="1"/>
  <c r="AA272" i="1" s="1"/>
  <c r="AC272" i="1" s="1"/>
  <c r="AE272" i="1" s="1"/>
  <c r="AG272" i="1" s="1"/>
  <c r="AI272" i="1" s="1"/>
  <c r="AK272" i="1" s="1"/>
  <c r="AM272" i="1" s="1"/>
  <c r="AO272" i="1" s="1"/>
  <c r="AQ272" i="1" s="1"/>
  <c r="Y273" i="1"/>
  <c r="AA273" i="1" s="1"/>
  <c r="AC273" i="1" s="1"/>
  <c r="AE273" i="1" s="1"/>
  <c r="AG273" i="1" s="1"/>
  <c r="AI273" i="1" s="1"/>
  <c r="AK273" i="1" s="1"/>
  <c r="AM273" i="1" s="1"/>
  <c r="AO273" i="1" s="1"/>
  <c r="AQ273" i="1" s="1"/>
  <c r="Y274" i="1"/>
  <c r="AA274" i="1" s="1"/>
  <c r="AC274" i="1" s="1"/>
  <c r="AE274" i="1" s="1"/>
  <c r="AG274" i="1" s="1"/>
  <c r="AI274" i="1" s="1"/>
  <c r="AK274" i="1" s="1"/>
  <c r="AM274" i="1" s="1"/>
  <c r="AO274" i="1" s="1"/>
  <c r="AQ274" i="1" s="1"/>
  <c r="Y275" i="1"/>
  <c r="AA275" i="1" s="1"/>
  <c r="AC275" i="1" s="1"/>
  <c r="AE275" i="1" s="1"/>
  <c r="AG275" i="1" s="1"/>
  <c r="AI275" i="1" s="1"/>
  <c r="AK275" i="1" s="1"/>
  <c r="AM275" i="1" s="1"/>
  <c r="AO275" i="1" s="1"/>
  <c r="AQ275" i="1" s="1"/>
  <c r="Y276" i="1"/>
  <c r="AA276" i="1" s="1"/>
  <c r="AC276" i="1" s="1"/>
  <c r="AE276" i="1" s="1"/>
  <c r="AG276" i="1" s="1"/>
  <c r="AI276" i="1" s="1"/>
  <c r="AK276" i="1" s="1"/>
  <c r="AM276" i="1" s="1"/>
  <c r="AO276" i="1" s="1"/>
  <c r="AQ276" i="1" s="1"/>
  <c r="Y277" i="1"/>
  <c r="AA277" i="1" s="1"/>
  <c r="AC277" i="1" s="1"/>
  <c r="AE277" i="1" s="1"/>
  <c r="AG277" i="1" s="1"/>
  <c r="AI277" i="1" s="1"/>
  <c r="AK277" i="1" s="1"/>
  <c r="AM277" i="1" s="1"/>
  <c r="AO277" i="1" s="1"/>
  <c r="AQ277" i="1" s="1"/>
  <c r="Y278" i="1"/>
  <c r="AA278" i="1" s="1"/>
  <c r="AC278" i="1" s="1"/>
  <c r="AE278" i="1" s="1"/>
  <c r="AG278" i="1" s="1"/>
  <c r="AI278" i="1" s="1"/>
  <c r="AK278" i="1" s="1"/>
  <c r="AM278" i="1" s="1"/>
  <c r="AO278" i="1" s="1"/>
  <c r="AQ278" i="1" s="1"/>
  <c r="Y279" i="1"/>
  <c r="AA279" i="1" s="1"/>
  <c r="AC279" i="1" s="1"/>
  <c r="AE279" i="1" s="1"/>
  <c r="AG279" i="1" s="1"/>
  <c r="AI279" i="1" s="1"/>
  <c r="AK279" i="1" s="1"/>
  <c r="AM279" i="1" s="1"/>
  <c r="AO279" i="1" s="1"/>
  <c r="AQ279" i="1" s="1"/>
  <c r="Y280" i="1"/>
  <c r="AA280" i="1" s="1"/>
  <c r="AC280" i="1" s="1"/>
  <c r="AE280" i="1" s="1"/>
  <c r="AG280" i="1" s="1"/>
  <c r="AI280" i="1" s="1"/>
  <c r="AK280" i="1" s="1"/>
  <c r="AM280" i="1" s="1"/>
  <c r="AO280" i="1" s="1"/>
  <c r="AQ280" i="1" s="1"/>
  <c r="Y281" i="1"/>
  <c r="AA281" i="1" s="1"/>
  <c r="AC281" i="1" s="1"/>
  <c r="AE281" i="1" s="1"/>
  <c r="AG281" i="1" s="1"/>
  <c r="AI281" i="1" s="1"/>
  <c r="AK281" i="1" s="1"/>
  <c r="AM281" i="1" s="1"/>
  <c r="AO281" i="1" s="1"/>
  <c r="AQ281" i="1" s="1"/>
  <c r="Y282" i="1"/>
  <c r="AA282" i="1" s="1"/>
  <c r="AC282" i="1" s="1"/>
  <c r="AE282" i="1" s="1"/>
  <c r="AG282" i="1" s="1"/>
  <c r="AI282" i="1" s="1"/>
  <c r="AK282" i="1" s="1"/>
  <c r="AM282" i="1" s="1"/>
  <c r="AO282" i="1" s="1"/>
  <c r="AQ282" i="1" s="1"/>
  <c r="F271" i="1"/>
  <c r="H271" i="1" s="1"/>
  <c r="J271" i="1" s="1"/>
  <c r="L271" i="1" s="1"/>
  <c r="N271" i="1" s="1"/>
  <c r="P271" i="1" s="1"/>
  <c r="R271" i="1" s="1"/>
  <c r="T271" i="1" s="1"/>
  <c r="V271" i="1" s="1"/>
  <c r="F272" i="1"/>
  <c r="H272" i="1" s="1"/>
  <c r="J272" i="1" s="1"/>
  <c r="L272" i="1" s="1"/>
  <c r="N272" i="1" s="1"/>
  <c r="P272" i="1" s="1"/>
  <c r="R272" i="1" s="1"/>
  <c r="T272" i="1" s="1"/>
  <c r="V272" i="1" s="1"/>
  <c r="F273" i="1"/>
  <c r="H273" i="1" s="1"/>
  <c r="J273" i="1" s="1"/>
  <c r="L273" i="1" s="1"/>
  <c r="N273" i="1" s="1"/>
  <c r="P273" i="1" s="1"/>
  <c r="R273" i="1" s="1"/>
  <c r="T273" i="1" s="1"/>
  <c r="V273" i="1" s="1"/>
  <c r="F274" i="1"/>
  <c r="H274" i="1" s="1"/>
  <c r="J274" i="1" s="1"/>
  <c r="L274" i="1" s="1"/>
  <c r="N274" i="1" s="1"/>
  <c r="P274" i="1" s="1"/>
  <c r="R274" i="1" s="1"/>
  <c r="T274" i="1" s="1"/>
  <c r="V274" i="1" s="1"/>
  <c r="F275" i="1"/>
  <c r="H275" i="1" s="1"/>
  <c r="J275" i="1" s="1"/>
  <c r="L275" i="1" s="1"/>
  <c r="N275" i="1" s="1"/>
  <c r="P275" i="1" s="1"/>
  <c r="R275" i="1" s="1"/>
  <c r="T275" i="1" s="1"/>
  <c r="V275" i="1" s="1"/>
  <c r="F276" i="1"/>
  <c r="H276" i="1" s="1"/>
  <c r="J276" i="1" s="1"/>
  <c r="L276" i="1" s="1"/>
  <c r="N276" i="1" s="1"/>
  <c r="P276" i="1" s="1"/>
  <c r="R276" i="1" s="1"/>
  <c r="T276" i="1" s="1"/>
  <c r="V276" i="1" s="1"/>
  <c r="F277" i="1"/>
  <c r="H277" i="1" s="1"/>
  <c r="J277" i="1" s="1"/>
  <c r="L277" i="1" s="1"/>
  <c r="N277" i="1" s="1"/>
  <c r="P277" i="1" s="1"/>
  <c r="R277" i="1" s="1"/>
  <c r="T277" i="1" s="1"/>
  <c r="V277" i="1" s="1"/>
  <c r="F278" i="1"/>
  <c r="H278" i="1" s="1"/>
  <c r="J278" i="1" s="1"/>
  <c r="L278" i="1" s="1"/>
  <c r="N278" i="1" s="1"/>
  <c r="P278" i="1" s="1"/>
  <c r="R278" i="1" s="1"/>
  <c r="T278" i="1" s="1"/>
  <c r="V278" i="1" s="1"/>
  <c r="F279" i="1"/>
  <c r="H279" i="1" s="1"/>
  <c r="J279" i="1" s="1"/>
  <c r="L279" i="1" s="1"/>
  <c r="N279" i="1" s="1"/>
  <c r="P279" i="1" s="1"/>
  <c r="R279" i="1" s="1"/>
  <c r="T279" i="1" s="1"/>
  <c r="V279" i="1" s="1"/>
  <c r="F280" i="1"/>
  <c r="H280" i="1" s="1"/>
  <c r="J280" i="1" s="1"/>
  <c r="L280" i="1" s="1"/>
  <c r="N280" i="1" s="1"/>
  <c r="P280" i="1" s="1"/>
  <c r="R280" i="1" s="1"/>
  <c r="T280" i="1" s="1"/>
  <c r="V280" i="1" s="1"/>
  <c r="F281" i="1"/>
  <c r="H281" i="1" s="1"/>
  <c r="J281" i="1" s="1"/>
  <c r="L281" i="1" s="1"/>
  <c r="N281" i="1" s="1"/>
  <c r="P281" i="1" s="1"/>
  <c r="R281" i="1" s="1"/>
  <c r="T281" i="1" s="1"/>
  <c r="V281" i="1" s="1"/>
  <c r="F282" i="1"/>
  <c r="H282" i="1" s="1"/>
  <c r="J282" i="1" s="1"/>
  <c r="L282" i="1" s="1"/>
  <c r="N282" i="1" s="1"/>
  <c r="P282" i="1" s="1"/>
  <c r="R282" i="1" s="1"/>
  <c r="T282" i="1" s="1"/>
  <c r="V282" i="1" s="1"/>
  <c r="AS312" i="1"/>
  <c r="AT312" i="1" s="1"/>
  <c r="AV312" i="1" s="1"/>
  <c r="AX312" i="1" s="1"/>
  <c r="AZ312" i="1" s="1"/>
  <c r="BB312" i="1" s="1"/>
  <c r="BD312" i="1" s="1"/>
  <c r="BF312" i="1" s="1"/>
  <c r="BH312" i="1" s="1"/>
  <c r="BJ312" i="1" s="1"/>
  <c r="X312" i="1"/>
  <c r="Y312" i="1" s="1"/>
  <c r="AA312" i="1" s="1"/>
  <c r="AC312" i="1" s="1"/>
  <c r="AE312" i="1" s="1"/>
  <c r="AG312" i="1" s="1"/>
  <c r="AI312" i="1" s="1"/>
  <c r="AK312" i="1" s="1"/>
  <c r="AM312" i="1" s="1"/>
  <c r="AO312" i="1" s="1"/>
  <c r="AQ312" i="1" s="1"/>
  <c r="X103" i="1"/>
  <c r="E103" i="1"/>
  <c r="E312" i="1"/>
  <c r="F312" i="1" s="1"/>
  <c r="H312" i="1" s="1"/>
  <c r="J312" i="1" s="1"/>
  <c r="L312" i="1" s="1"/>
  <c r="N312" i="1" s="1"/>
  <c r="P312" i="1" s="1"/>
  <c r="R312" i="1" s="1"/>
  <c r="T312" i="1" s="1"/>
  <c r="V312" i="1" s="1"/>
  <c r="AT269" i="1"/>
  <c r="AV269" i="1" s="1"/>
  <c r="AX269" i="1" s="1"/>
  <c r="AZ269" i="1" s="1"/>
  <c r="BB269" i="1" s="1"/>
  <c r="BD269" i="1" s="1"/>
  <c r="BF269" i="1" s="1"/>
  <c r="BH269" i="1" s="1"/>
  <c r="BJ269" i="1" s="1"/>
  <c r="Y269" i="1"/>
  <c r="AA269" i="1" s="1"/>
  <c r="AC269" i="1" s="1"/>
  <c r="AE269" i="1" s="1"/>
  <c r="AG269" i="1" s="1"/>
  <c r="AI269" i="1" s="1"/>
  <c r="AK269" i="1" s="1"/>
  <c r="AM269" i="1" s="1"/>
  <c r="AO269" i="1" s="1"/>
  <c r="AQ269" i="1" s="1"/>
  <c r="F269" i="1"/>
  <c r="H269" i="1" s="1"/>
  <c r="J269" i="1" s="1"/>
  <c r="L269" i="1" s="1"/>
  <c r="N269" i="1" s="1"/>
  <c r="P269" i="1" s="1"/>
  <c r="R269" i="1" s="1"/>
  <c r="T269" i="1" s="1"/>
  <c r="V269" i="1" s="1"/>
  <c r="E268" i="1"/>
  <c r="E266" i="1" s="1"/>
  <c r="AS311" i="1"/>
  <c r="AT311" i="1" s="1"/>
  <c r="AV311" i="1" s="1"/>
  <c r="AX311" i="1" s="1"/>
  <c r="AZ311" i="1" s="1"/>
  <c r="BB311" i="1" s="1"/>
  <c r="BD311" i="1" s="1"/>
  <c r="BF311" i="1" s="1"/>
  <c r="BH311" i="1" s="1"/>
  <c r="BJ311" i="1" s="1"/>
  <c r="X311" i="1"/>
  <c r="Y311" i="1" s="1"/>
  <c r="AA311" i="1" s="1"/>
  <c r="AC311" i="1" s="1"/>
  <c r="AE311" i="1" s="1"/>
  <c r="AG311" i="1" s="1"/>
  <c r="AI311" i="1" s="1"/>
  <c r="AK311" i="1" s="1"/>
  <c r="AM311" i="1" s="1"/>
  <c r="AO311" i="1" s="1"/>
  <c r="AQ311" i="1" s="1"/>
  <c r="E311" i="1"/>
  <c r="F311" i="1" s="1"/>
  <c r="H311" i="1" s="1"/>
  <c r="J311" i="1" s="1"/>
  <c r="L311" i="1" s="1"/>
  <c r="N311" i="1" s="1"/>
  <c r="P311" i="1" s="1"/>
  <c r="R311" i="1" s="1"/>
  <c r="T311" i="1" s="1"/>
  <c r="V311" i="1" s="1"/>
  <c r="AS103" i="1"/>
  <c r="AT116" i="1"/>
  <c r="AV116" i="1" s="1"/>
  <c r="AX116" i="1" s="1"/>
  <c r="AZ116" i="1" s="1"/>
  <c r="BB116" i="1" s="1"/>
  <c r="BD116" i="1" s="1"/>
  <c r="BF116" i="1" s="1"/>
  <c r="BH116" i="1" s="1"/>
  <c r="BJ116" i="1" s="1"/>
  <c r="Y116" i="1"/>
  <c r="AA116" i="1" s="1"/>
  <c r="AC116" i="1" s="1"/>
  <c r="AE116" i="1" s="1"/>
  <c r="AG116" i="1" s="1"/>
  <c r="AI116" i="1" s="1"/>
  <c r="AK116" i="1" s="1"/>
  <c r="AM116" i="1" s="1"/>
  <c r="AO116" i="1" s="1"/>
  <c r="AQ116" i="1" s="1"/>
  <c r="F116" i="1"/>
  <c r="H116" i="1" s="1"/>
  <c r="J116" i="1" s="1"/>
  <c r="L116" i="1" s="1"/>
  <c r="N116" i="1" s="1"/>
  <c r="P116" i="1" s="1"/>
  <c r="R116" i="1" s="1"/>
  <c r="T116" i="1" s="1"/>
  <c r="V116" i="1" s="1"/>
  <c r="AS170" i="1"/>
  <c r="X170" i="1"/>
  <c r="E170" i="1"/>
  <c r="AT222" i="1"/>
  <c r="AV222" i="1" s="1"/>
  <c r="AX222" i="1" s="1"/>
  <c r="AZ222" i="1" s="1"/>
  <c r="BB222" i="1" s="1"/>
  <c r="BD222" i="1" s="1"/>
  <c r="BF222" i="1" s="1"/>
  <c r="BH222" i="1" s="1"/>
  <c r="BJ222" i="1" s="1"/>
  <c r="Y222" i="1"/>
  <c r="AA222" i="1" s="1"/>
  <c r="AC222" i="1" s="1"/>
  <c r="AE222" i="1" s="1"/>
  <c r="AG222" i="1" s="1"/>
  <c r="AI222" i="1" s="1"/>
  <c r="AK222" i="1" s="1"/>
  <c r="AM222" i="1" s="1"/>
  <c r="AO222" i="1" s="1"/>
  <c r="AQ222" i="1" s="1"/>
  <c r="F222" i="1"/>
  <c r="H222" i="1" s="1"/>
  <c r="J222" i="1" s="1"/>
  <c r="L222" i="1" s="1"/>
  <c r="N222" i="1" s="1"/>
  <c r="P222" i="1" s="1"/>
  <c r="R222" i="1" s="1"/>
  <c r="T222" i="1" s="1"/>
  <c r="V222" i="1" s="1"/>
  <c r="AS142" i="1"/>
  <c r="X142" i="1"/>
  <c r="E142" i="1"/>
  <c r="AT163" i="1"/>
  <c r="AV163" i="1" s="1"/>
  <c r="AX163" i="1" s="1"/>
  <c r="AZ163" i="1" s="1"/>
  <c r="BB163" i="1" s="1"/>
  <c r="BD163" i="1" s="1"/>
  <c r="BF163" i="1" s="1"/>
  <c r="BH163" i="1" s="1"/>
  <c r="BJ163" i="1" s="1"/>
  <c r="Y163" i="1"/>
  <c r="AA163" i="1" s="1"/>
  <c r="AC163" i="1" s="1"/>
  <c r="AE163" i="1" s="1"/>
  <c r="AG163" i="1" s="1"/>
  <c r="AI163" i="1" s="1"/>
  <c r="AK163" i="1" s="1"/>
  <c r="AM163" i="1" s="1"/>
  <c r="AO163" i="1" s="1"/>
  <c r="AQ163" i="1" s="1"/>
  <c r="F163" i="1"/>
  <c r="H163" i="1" s="1"/>
  <c r="J163" i="1" s="1"/>
  <c r="L163" i="1" s="1"/>
  <c r="N163" i="1" s="1"/>
  <c r="P163" i="1" s="1"/>
  <c r="R163" i="1" s="1"/>
  <c r="T163" i="1" s="1"/>
  <c r="V163" i="1" s="1"/>
  <c r="X49" i="1"/>
  <c r="X20" i="1" s="1"/>
  <c r="E27" i="1"/>
  <c r="E20" i="1" s="1"/>
  <c r="F66" i="1"/>
  <c r="H66" i="1" s="1"/>
  <c r="J66" i="1" s="1"/>
  <c r="L66" i="1" s="1"/>
  <c r="N66" i="1" s="1"/>
  <c r="P66" i="1" s="1"/>
  <c r="R66" i="1" s="1"/>
  <c r="T66" i="1" s="1"/>
  <c r="V66" i="1" s="1"/>
  <c r="AU316" i="1" l="1"/>
  <c r="Z316" i="1"/>
  <c r="AT23" i="1"/>
  <c r="AT24" i="1"/>
  <c r="AV24" i="1" s="1"/>
  <c r="AX24" i="1" s="1"/>
  <c r="AZ24" i="1" s="1"/>
  <c r="BB24" i="1" s="1"/>
  <c r="BD24" i="1" s="1"/>
  <c r="BF24" i="1" s="1"/>
  <c r="BH24" i="1" s="1"/>
  <c r="BJ24" i="1" s="1"/>
  <c r="AT25" i="1"/>
  <c r="AV25" i="1" s="1"/>
  <c r="AX25" i="1" s="1"/>
  <c r="AZ25" i="1" s="1"/>
  <c r="BB25" i="1" s="1"/>
  <c r="BD25" i="1" s="1"/>
  <c r="BF25" i="1" s="1"/>
  <c r="BH25" i="1" s="1"/>
  <c r="BJ25" i="1" s="1"/>
  <c r="AT26" i="1"/>
  <c r="AV26" i="1" s="1"/>
  <c r="AX26" i="1" s="1"/>
  <c r="AZ26" i="1" s="1"/>
  <c r="BB26" i="1" s="1"/>
  <c r="BD26" i="1" s="1"/>
  <c r="BF26" i="1" s="1"/>
  <c r="BH26" i="1" s="1"/>
  <c r="BJ26" i="1" s="1"/>
  <c r="AT27" i="1"/>
  <c r="AV27" i="1" s="1"/>
  <c r="AX27" i="1" s="1"/>
  <c r="AZ27" i="1" s="1"/>
  <c r="BB27" i="1" s="1"/>
  <c r="BD27" i="1" s="1"/>
  <c r="BF27" i="1" s="1"/>
  <c r="BH27" i="1" s="1"/>
  <c r="BJ27" i="1" s="1"/>
  <c r="AT30" i="1"/>
  <c r="AV30" i="1" s="1"/>
  <c r="AX30" i="1" s="1"/>
  <c r="AZ30" i="1" s="1"/>
  <c r="BB30" i="1" s="1"/>
  <c r="BD30" i="1" s="1"/>
  <c r="BF30" i="1" s="1"/>
  <c r="BH30" i="1" s="1"/>
  <c r="BJ30" i="1" s="1"/>
  <c r="AT31" i="1"/>
  <c r="AV31" i="1" s="1"/>
  <c r="AX31" i="1" s="1"/>
  <c r="AZ31" i="1" s="1"/>
  <c r="BB31" i="1" s="1"/>
  <c r="BD31" i="1" s="1"/>
  <c r="BF31" i="1" s="1"/>
  <c r="BH31" i="1" s="1"/>
  <c r="BJ31" i="1" s="1"/>
  <c r="AT32" i="1"/>
  <c r="AV32" i="1" s="1"/>
  <c r="AX32" i="1" s="1"/>
  <c r="AZ32" i="1" s="1"/>
  <c r="BB32" i="1" s="1"/>
  <c r="BD32" i="1" s="1"/>
  <c r="BF32" i="1" s="1"/>
  <c r="BH32" i="1" s="1"/>
  <c r="BJ32" i="1" s="1"/>
  <c r="AT35" i="1"/>
  <c r="AV35" i="1" s="1"/>
  <c r="AX35" i="1" s="1"/>
  <c r="AZ35" i="1" s="1"/>
  <c r="BB35" i="1" s="1"/>
  <c r="BD35" i="1" s="1"/>
  <c r="BF35" i="1" s="1"/>
  <c r="BH35" i="1" s="1"/>
  <c r="BJ35" i="1" s="1"/>
  <c r="AT36" i="1"/>
  <c r="AV36" i="1" s="1"/>
  <c r="AX36" i="1" s="1"/>
  <c r="AZ36" i="1" s="1"/>
  <c r="BB36" i="1" s="1"/>
  <c r="BD36" i="1" s="1"/>
  <c r="BF36" i="1" s="1"/>
  <c r="BH36" i="1" s="1"/>
  <c r="BJ36" i="1" s="1"/>
  <c r="AT37" i="1"/>
  <c r="AV37" i="1" s="1"/>
  <c r="AX37" i="1" s="1"/>
  <c r="AZ37" i="1" s="1"/>
  <c r="BB37" i="1" s="1"/>
  <c r="BD37" i="1" s="1"/>
  <c r="BF37" i="1" s="1"/>
  <c r="BH37" i="1" s="1"/>
  <c r="BJ37" i="1" s="1"/>
  <c r="AT42" i="1"/>
  <c r="AV42" i="1" s="1"/>
  <c r="AX42" i="1" s="1"/>
  <c r="AZ42" i="1" s="1"/>
  <c r="BB42" i="1" s="1"/>
  <c r="BD42" i="1" s="1"/>
  <c r="BF42" i="1" s="1"/>
  <c r="BH42" i="1" s="1"/>
  <c r="BJ42" i="1" s="1"/>
  <c r="AT46" i="1"/>
  <c r="AV46" i="1" s="1"/>
  <c r="AX46" i="1" s="1"/>
  <c r="AZ46" i="1" s="1"/>
  <c r="BB46" i="1" s="1"/>
  <c r="BD46" i="1" s="1"/>
  <c r="BF46" i="1" s="1"/>
  <c r="BH46" i="1" s="1"/>
  <c r="BJ46" i="1" s="1"/>
  <c r="AT49" i="1"/>
  <c r="AV49" i="1" s="1"/>
  <c r="AX49" i="1" s="1"/>
  <c r="AZ49" i="1" s="1"/>
  <c r="BB49" i="1" s="1"/>
  <c r="BD49" i="1" s="1"/>
  <c r="BF49" i="1" s="1"/>
  <c r="BH49" i="1" s="1"/>
  <c r="BJ49" i="1" s="1"/>
  <c r="AT50" i="1"/>
  <c r="AV50" i="1" s="1"/>
  <c r="AX50" i="1" s="1"/>
  <c r="AZ50" i="1" s="1"/>
  <c r="BB50" i="1" s="1"/>
  <c r="BD50" i="1" s="1"/>
  <c r="BF50" i="1" s="1"/>
  <c r="BH50" i="1" s="1"/>
  <c r="BJ50" i="1" s="1"/>
  <c r="AT51" i="1"/>
  <c r="AV51" i="1" s="1"/>
  <c r="AX51" i="1" s="1"/>
  <c r="AZ51" i="1" s="1"/>
  <c r="BB51" i="1" s="1"/>
  <c r="BD51" i="1" s="1"/>
  <c r="BF51" i="1" s="1"/>
  <c r="BH51" i="1" s="1"/>
  <c r="BJ51" i="1" s="1"/>
  <c r="AT54" i="1"/>
  <c r="AV54" i="1" s="1"/>
  <c r="AX54" i="1" s="1"/>
  <c r="AZ54" i="1" s="1"/>
  <c r="BB54" i="1" s="1"/>
  <c r="BD54" i="1" s="1"/>
  <c r="BF54" i="1" s="1"/>
  <c r="BH54" i="1" s="1"/>
  <c r="BJ54" i="1" s="1"/>
  <c r="AT55" i="1"/>
  <c r="AV55" i="1" s="1"/>
  <c r="AX55" i="1" s="1"/>
  <c r="AZ55" i="1" s="1"/>
  <c r="BB55" i="1" s="1"/>
  <c r="BD55" i="1" s="1"/>
  <c r="BF55" i="1" s="1"/>
  <c r="BH55" i="1" s="1"/>
  <c r="BJ55" i="1" s="1"/>
  <c r="AT56" i="1"/>
  <c r="AV56" i="1" s="1"/>
  <c r="AX56" i="1" s="1"/>
  <c r="AZ56" i="1" s="1"/>
  <c r="BB56" i="1" s="1"/>
  <c r="BD56" i="1" s="1"/>
  <c r="BF56" i="1" s="1"/>
  <c r="BH56" i="1" s="1"/>
  <c r="BJ56" i="1" s="1"/>
  <c r="AT59" i="1"/>
  <c r="AV59" i="1" s="1"/>
  <c r="AX59" i="1" s="1"/>
  <c r="AZ59" i="1" s="1"/>
  <c r="BB59" i="1" s="1"/>
  <c r="BD59" i="1" s="1"/>
  <c r="BF59" i="1" s="1"/>
  <c r="BH59" i="1" s="1"/>
  <c r="BJ59" i="1" s="1"/>
  <c r="AT60" i="1"/>
  <c r="AV60" i="1" s="1"/>
  <c r="AX60" i="1" s="1"/>
  <c r="AZ60" i="1" s="1"/>
  <c r="BB60" i="1" s="1"/>
  <c r="BD60" i="1" s="1"/>
  <c r="BF60" i="1" s="1"/>
  <c r="BH60" i="1" s="1"/>
  <c r="BJ60" i="1" s="1"/>
  <c r="AT61" i="1"/>
  <c r="AV61" i="1" s="1"/>
  <c r="AX61" i="1" s="1"/>
  <c r="AZ61" i="1" s="1"/>
  <c r="BB61" i="1" s="1"/>
  <c r="BD61" i="1" s="1"/>
  <c r="BF61" i="1" s="1"/>
  <c r="BH61" i="1" s="1"/>
  <c r="BJ61" i="1" s="1"/>
  <c r="AT64" i="1"/>
  <c r="AV64" i="1" s="1"/>
  <c r="AX64" i="1" s="1"/>
  <c r="AZ64" i="1" s="1"/>
  <c r="BB64" i="1" s="1"/>
  <c r="BD64" i="1" s="1"/>
  <c r="BF64" i="1" s="1"/>
  <c r="BH64" i="1" s="1"/>
  <c r="BJ64" i="1" s="1"/>
  <c r="AT66" i="1"/>
  <c r="AV66" i="1" s="1"/>
  <c r="AX66" i="1" s="1"/>
  <c r="AZ66" i="1" s="1"/>
  <c r="BB66" i="1" s="1"/>
  <c r="BD66" i="1" s="1"/>
  <c r="BF66" i="1" s="1"/>
  <c r="BH66" i="1" s="1"/>
  <c r="BJ66" i="1" s="1"/>
  <c r="AT69" i="1"/>
  <c r="AV69" i="1" s="1"/>
  <c r="AX69" i="1" s="1"/>
  <c r="AZ69" i="1" s="1"/>
  <c r="BB69" i="1" s="1"/>
  <c r="BD69" i="1" s="1"/>
  <c r="BF69" i="1" s="1"/>
  <c r="BH69" i="1" s="1"/>
  <c r="BJ69" i="1" s="1"/>
  <c r="AT70" i="1"/>
  <c r="AV70" i="1" s="1"/>
  <c r="AX70" i="1" s="1"/>
  <c r="AZ70" i="1" s="1"/>
  <c r="BB70" i="1" s="1"/>
  <c r="BD70" i="1" s="1"/>
  <c r="BF70" i="1" s="1"/>
  <c r="BH70" i="1" s="1"/>
  <c r="BJ70" i="1" s="1"/>
  <c r="AT73" i="1"/>
  <c r="AV73" i="1" s="1"/>
  <c r="AX73" i="1" s="1"/>
  <c r="AZ73" i="1" s="1"/>
  <c r="BB73" i="1" s="1"/>
  <c r="BD73" i="1" s="1"/>
  <c r="BF73" i="1" s="1"/>
  <c r="BH73" i="1" s="1"/>
  <c r="BJ73" i="1" s="1"/>
  <c r="AT74" i="1"/>
  <c r="AV74" i="1" s="1"/>
  <c r="AX74" i="1" s="1"/>
  <c r="AZ74" i="1" s="1"/>
  <c r="BB74" i="1" s="1"/>
  <c r="BD74" i="1" s="1"/>
  <c r="BF74" i="1" s="1"/>
  <c r="BH74" i="1" s="1"/>
  <c r="BJ74" i="1" s="1"/>
  <c r="AT75" i="1"/>
  <c r="AV75" i="1" s="1"/>
  <c r="AX75" i="1" s="1"/>
  <c r="AZ75" i="1" s="1"/>
  <c r="BB75" i="1" s="1"/>
  <c r="BD75" i="1" s="1"/>
  <c r="BF75" i="1" s="1"/>
  <c r="BH75" i="1" s="1"/>
  <c r="BJ75" i="1" s="1"/>
  <c r="AT76" i="1"/>
  <c r="AV76" i="1" s="1"/>
  <c r="AX76" i="1" s="1"/>
  <c r="AZ76" i="1" s="1"/>
  <c r="BB76" i="1" s="1"/>
  <c r="BD76" i="1" s="1"/>
  <c r="BF76" i="1" s="1"/>
  <c r="BH76" i="1" s="1"/>
  <c r="BJ76" i="1" s="1"/>
  <c r="AT77" i="1"/>
  <c r="AV77" i="1" s="1"/>
  <c r="AX77" i="1" s="1"/>
  <c r="AZ77" i="1" s="1"/>
  <c r="BB77" i="1" s="1"/>
  <c r="BD77" i="1" s="1"/>
  <c r="BF77" i="1" s="1"/>
  <c r="BH77" i="1" s="1"/>
  <c r="BJ77" i="1" s="1"/>
  <c r="AT78" i="1"/>
  <c r="AV78" i="1" s="1"/>
  <c r="AX78" i="1" s="1"/>
  <c r="AZ78" i="1" s="1"/>
  <c r="BB78" i="1" s="1"/>
  <c r="BD78" i="1" s="1"/>
  <c r="BF78" i="1" s="1"/>
  <c r="BH78" i="1" s="1"/>
  <c r="BJ78" i="1" s="1"/>
  <c r="AT79" i="1"/>
  <c r="AV79" i="1" s="1"/>
  <c r="AX79" i="1" s="1"/>
  <c r="AZ79" i="1" s="1"/>
  <c r="BB79" i="1" s="1"/>
  <c r="BD79" i="1" s="1"/>
  <c r="BF79" i="1" s="1"/>
  <c r="BH79" i="1" s="1"/>
  <c r="BJ79" i="1" s="1"/>
  <c r="AT80" i="1"/>
  <c r="AV80" i="1" s="1"/>
  <c r="AX80" i="1" s="1"/>
  <c r="AZ80" i="1" s="1"/>
  <c r="BB80" i="1" s="1"/>
  <c r="BD80" i="1" s="1"/>
  <c r="BF80" i="1" s="1"/>
  <c r="BH80" i="1" s="1"/>
  <c r="BJ80" i="1" s="1"/>
  <c r="AT81" i="1"/>
  <c r="AV81" i="1" s="1"/>
  <c r="AX81" i="1" s="1"/>
  <c r="AZ81" i="1" s="1"/>
  <c r="BB81" i="1" s="1"/>
  <c r="BD81" i="1" s="1"/>
  <c r="BF81" i="1" s="1"/>
  <c r="BH81" i="1" s="1"/>
  <c r="BJ81" i="1" s="1"/>
  <c r="AT82" i="1"/>
  <c r="AV82" i="1" s="1"/>
  <c r="AX82" i="1" s="1"/>
  <c r="AZ82" i="1" s="1"/>
  <c r="BB82" i="1" s="1"/>
  <c r="BD82" i="1" s="1"/>
  <c r="BF82" i="1" s="1"/>
  <c r="BH82" i="1" s="1"/>
  <c r="BJ82" i="1" s="1"/>
  <c r="AT107" i="1"/>
  <c r="AV107" i="1" s="1"/>
  <c r="AX107" i="1" s="1"/>
  <c r="AZ107" i="1" s="1"/>
  <c r="BB107" i="1" s="1"/>
  <c r="BD107" i="1" s="1"/>
  <c r="BF107" i="1" s="1"/>
  <c r="BH107" i="1" s="1"/>
  <c r="BJ107" i="1" s="1"/>
  <c r="AT108" i="1"/>
  <c r="AV108" i="1" s="1"/>
  <c r="AX108" i="1" s="1"/>
  <c r="AZ108" i="1" s="1"/>
  <c r="BB108" i="1" s="1"/>
  <c r="BD108" i="1" s="1"/>
  <c r="BF108" i="1" s="1"/>
  <c r="BH108" i="1" s="1"/>
  <c r="BJ108" i="1" s="1"/>
  <c r="AT109" i="1"/>
  <c r="AV109" i="1" s="1"/>
  <c r="AX109" i="1" s="1"/>
  <c r="AZ109" i="1" s="1"/>
  <c r="BB109" i="1" s="1"/>
  <c r="BD109" i="1" s="1"/>
  <c r="BF109" i="1" s="1"/>
  <c r="BH109" i="1" s="1"/>
  <c r="BJ109" i="1" s="1"/>
  <c r="AT114" i="1"/>
  <c r="AV114" i="1" s="1"/>
  <c r="AX114" i="1" s="1"/>
  <c r="AZ114" i="1" s="1"/>
  <c r="BB114" i="1" s="1"/>
  <c r="BD114" i="1" s="1"/>
  <c r="BF114" i="1" s="1"/>
  <c r="BH114" i="1" s="1"/>
  <c r="BJ114" i="1" s="1"/>
  <c r="AT115" i="1"/>
  <c r="AV115" i="1" s="1"/>
  <c r="AX115" i="1" s="1"/>
  <c r="AZ115" i="1" s="1"/>
  <c r="BB115" i="1" s="1"/>
  <c r="BD115" i="1" s="1"/>
  <c r="BF115" i="1" s="1"/>
  <c r="BH115" i="1" s="1"/>
  <c r="BJ115" i="1" s="1"/>
  <c r="AT117" i="1"/>
  <c r="AV117" i="1" s="1"/>
  <c r="AX117" i="1" s="1"/>
  <c r="AZ117" i="1" s="1"/>
  <c r="BB117" i="1" s="1"/>
  <c r="BD117" i="1" s="1"/>
  <c r="BF117" i="1" s="1"/>
  <c r="BH117" i="1" s="1"/>
  <c r="BJ117" i="1" s="1"/>
  <c r="AT118" i="1"/>
  <c r="AV118" i="1" s="1"/>
  <c r="AX118" i="1" s="1"/>
  <c r="AZ118" i="1" s="1"/>
  <c r="BB118" i="1" s="1"/>
  <c r="BD118" i="1" s="1"/>
  <c r="BF118" i="1" s="1"/>
  <c r="BH118" i="1" s="1"/>
  <c r="BJ118" i="1" s="1"/>
  <c r="AT119" i="1"/>
  <c r="AV119" i="1" s="1"/>
  <c r="AX119" i="1" s="1"/>
  <c r="AZ119" i="1" s="1"/>
  <c r="BB119" i="1" s="1"/>
  <c r="BD119" i="1" s="1"/>
  <c r="BF119" i="1" s="1"/>
  <c r="BH119" i="1" s="1"/>
  <c r="BJ119" i="1" s="1"/>
  <c r="AT120" i="1"/>
  <c r="AV120" i="1" s="1"/>
  <c r="AX120" i="1" s="1"/>
  <c r="AZ120" i="1" s="1"/>
  <c r="BB120" i="1" s="1"/>
  <c r="BD120" i="1" s="1"/>
  <c r="BF120" i="1" s="1"/>
  <c r="BH120" i="1" s="1"/>
  <c r="BJ120" i="1" s="1"/>
  <c r="AT123" i="1"/>
  <c r="AV123" i="1" s="1"/>
  <c r="AX123" i="1" s="1"/>
  <c r="AZ123" i="1" s="1"/>
  <c r="BB123" i="1" s="1"/>
  <c r="BD123" i="1" s="1"/>
  <c r="BF123" i="1" s="1"/>
  <c r="BH123" i="1" s="1"/>
  <c r="BJ123" i="1" s="1"/>
  <c r="AT124" i="1"/>
  <c r="AV124" i="1" s="1"/>
  <c r="AX124" i="1" s="1"/>
  <c r="AZ124" i="1" s="1"/>
  <c r="BB124" i="1" s="1"/>
  <c r="BD124" i="1" s="1"/>
  <c r="BF124" i="1" s="1"/>
  <c r="BH124" i="1" s="1"/>
  <c r="BJ124" i="1" s="1"/>
  <c r="AT125" i="1"/>
  <c r="AV125" i="1" s="1"/>
  <c r="AX125" i="1" s="1"/>
  <c r="AZ125" i="1" s="1"/>
  <c r="BB125" i="1" s="1"/>
  <c r="BD125" i="1" s="1"/>
  <c r="BF125" i="1" s="1"/>
  <c r="BH125" i="1" s="1"/>
  <c r="BJ125" i="1" s="1"/>
  <c r="AT128" i="1"/>
  <c r="AV128" i="1" s="1"/>
  <c r="AX128" i="1" s="1"/>
  <c r="AZ128" i="1" s="1"/>
  <c r="BB128" i="1" s="1"/>
  <c r="BD128" i="1" s="1"/>
  <c r="BF128" i="1" s="1"/>
  <c r="BH128" i="1" s="1"/>
  <c r="BJ128" i="1" s="1"/>
  <c r="AT131" i="1"/>
  <c r="AV131" i="1" s="1"/>
  <c r="AX131" i="1" s="1"/>
  <c r="AZ131" i="1" s="1"/>
  <c r="BB131" i="1" s="1"/>
  <c r="BD131" i="1" s="1"/>
  <c r="BF131" i="1" s="1"/>
  <c r="BH131" i="1" s="1"/>
  <c r="BJ131" i="1" s="1"/>
  <c r="AT132" i="1"/>
  <c r="AV132" i="1" s="1"/>
  <c r="AX132" i="1" s="1"/>
  <c r="AZ132" i="1" s="1"/>
  <c r="BB132" i="1" s="1"/>
  <c r="BD132" i="1" s="1"/>
  <c r="BF132" i="1" s="1"/>
  <c r="BH132" i="1" s="1"/>
  <c r="BJ132" i="1" s="1"/>
  <c r="AT146" i="1"/>
  <c r="AV146" i="1" s="1"/>
  <c r="AX146" i="1" s="1"/>
  <c r="AZ146" i="1" s="1"/>
  <c r="BB146" i="1" s="1"/>
  <c r="BD146" i="1" s="1"/>
  <c r="BF146" i="1" s="1"/>
  <c r="BH146" i="1" s="1"/>
  <c r="BJ146" i="1" s="1"/>
  <c r="AT147" i="1"/>
  <c r="AV147" i="1" s="1"/>
  <c r="AX147" i="1" s="1"/>
  <c r="AZ147" i="1" s="1"/>
  <c r="BB147" i="1" s="1"/>
  <c r="BD147" i="1" s="1"/>
  <c r="BF147" i="1" s="1"/>
  <c r="BH147" i="1" s="1"/>
  <c r="BJ147" i="1" s="1"/>
  <c r="AT148" i="1"/>
  <c r="AV148" i="1" s="1"/>
  <c r="AX148" i="1" s="1"/>
  <c r="AZ148" i="1" s="1"/>
  <c r="BB148" i="1" s="1"/>
  <c r="BD148" i="1" s="1"/>
  <c r="BF148" i="1" s="1"/>
  <c r="BH148" i="1" s="1"/>
  <c r="BJ148" i="1" s="1"/>
  <c r="AT151" i="1"/>
  <c r="AV151" i="1" s="1"/>
  <c r="AX151" i="1" s="1"/>
  <c r="AZ151" i="1" s="1"/>
  <c r="BB151" i="1" s="1"/>
  <c r="BD151" i="1" s="1"/>
  <c r="BF151" i="1" s="1"/>
  <c r="BH151" i="1" s="1"/>
  <c r="BJ151" i="1" s="1"/>
  <c r="AT152" i="1"/>
  <c r="AV152" i="1" s="1"/>
  <c r="AX152" i="1" s="1"/>
  <c r="AZ152" i="1" s="1"/>
  <c r="BB152" i="1" s="1"/>
  <c r="BD152" i="1" s="1"/>
  <c r="BF152" i="1" s="1"/>
  <c r="BH152" i="1" s="1"/>
  <c r="BJ152" i="1" s="1"/>
  <c r="AT153" i="1"/>
  <c r="AV153" i="1" s="1"/>
  <c r="AX153" i="1" s="1"/>
  <c r="AZ153" i="1" s="1"/>
  <c r="BB153" i="1" s="1"/>
  <c r="BD153" i="1" s="1"/>
  <c r="BF153" i="1" s="1"/>
  <c r="BH153" i="1" s="1"/>
  <c r="BJ153" i="1" s="1"/>
  <c r="AT154" i="1"/>
  <c r="AV154" i="1" s="1"/>
  <c r="AX154" i="1" s="1"/>
  <c r="AZ154" i="1" s="1"/>
  <c r="BB154" i="1" s="1"/>
  <c r="BD154" i="1" s="1"/>
  <c r="BF154" i="1" s="1"/>
  <c r="BH154" i="1" s="1"/>
  <c r="BJ154" i="1" s="1"/>
  <c r="AT155" i="1"/>
  <c r="AV155" i="1" s="1"/>
  <c r="AX155" i="1" s="1"/>
  <c r="AZ155" i="1" s="1"/>
  <c r="BB155" i="1" s="1"/>
  <c r="BD155" i="1" s="1"/>
  <c r="BF155" i="1" s="1"/>
  <c r="BH155" i="1" s="1"/>
  <c r="BJ155" i="1" s="1"/>
  <c r="AT158" i="1"/>
  <c r="AV158" i="1" s="1"/>
  <c r="AX158" i="1" s="1"/>
  <c r="AZ158" i="1" s="1"/>
  <c r="BB158" i="1" s="1"/>
  <c r="BD158" i="1" s="1"/>
  <c r="BF158" i="1" s="1"/>
  <c r="BH158" i="1" s="1"/>
  <c r="BJ158" i="1" s="1"/>
  <c r="AT159" i="1"/>
  <c r="AV159" i="1" s="1"/>
  <c r="AX159" i="1" s="1"/>
  <c r="AZ159" i="1" s="1"/>
  <c r="BB159" i="1" s="1"/>
  <c r="BD159" i="1" s="1"/>
  <c r="BF159" i="1" s="1"/>
  <c r="BH159" i="1" s="1"/>
  <c r="BJ159" i="1" s="1"/>
  <c r="AT160" i="1"/>
  <c r="AV160" i="1" s="1"/>
  <c r="AX160" i="1" s="1"/>
  <c r="AZ160" i="1" s="1"/>
  <c r="BB160" i="1" s="1"/>
  <c r="BD160" i="1" s="1"/>
  <c r="BF160" i="1" s="1"/>
  <c r="BH160" i="1" s="1"/>
  <c r="BJ160" i="1" s="1"/>
  <c r="AT161" i="1"/>
  <c r="AV161" i="1" s="1"/>
  <c r="AX161" i="1" s="1"/>
  <c r="AZ161" i="1" s="1"/>
  <c r="BB161" i="1" s="1"/>
  <c r="BD161" i="1" s="1"/>
  <c r="BF161" i="1" s="1"/>
  <c r="BH161" i="1" s="1"/>
  <c r="BJ161" i="1" s="1"/>
  <c r="AT174" i="1"/>
  <c r="AV174" i="1" s="1"/>
  <c r="AX174" i="1" s="1"/>
  <c r="AZ174" i="1" s="1"/>
  <c r="BB174" i="1" s="1"/>
  <c r="BD174" i="1" s="1"/>
  <c r="BF174" i="1" s="1"/>
  <c r="BH174" i="1" s="1"/>
  <c r="BJ174" i="1" s="1"/>
  <c r="AT175" i="1"/>
  <c r="AV175" i="1" s="1"/>
  <c r="AX175" i="1" s="1"/>
  <c r="AZ175" i="1" s="1"/>
  <c r="BB175" i="1" s="1"/>
  <c r="BD175" i="1" s="1"/>
  <c r="BF175" i="1" s="1"/>
  <c r="BH175" i="1" s="1"/>
  <c r="BJ175" i="1" s="1"/>
  <c r="AT178" i="1"/>
  <c r="AV178" i="1" s="1"/>
  <c r="AX178" i="1" s="1"/>
  <c r="AZ178" i="1" s="1"/>
  <c r="BB178" i="1" s="1"/>
  <c r="BD178" i="1" s="1"/>
  <c r="BF178" i="1" s="1"/>
  <c r="BH178" i="1" s="1"/>
  <c r="BJ178" i="1" s="1"/>
  <c r="AT179" i="1"/>
  <c r="AV179" i="1" s="1"/>
  <c r="AX179" i="1" s="1"/>
  <c r="AZ179" i="1" s="1"/>
  <c r="BB179" i="1" s="1"/>
  <c r="BD179" i="1" s="1"/>
  <c r="BF179" i="1" s="1"/>
  <c r="BH179" i="1" s="1"/>
  <c r="BJ179" i="1" s="1"/>
  <c r="AT182" i="1"/>
  <c r="AV182" i="1" s="1"/>
  <c r="AX182" i="1" s="1"/>
  <c r="AZ182" i="1" s="1"/>
  <c r="BB182" i="1" s="1"/>
  <c r="BD182" i="1" s="1"/>
  <c r="BF182" i="1" s="1"/>
  <c r="BH182" i="1" s="1"/>
  <c r="BJ182" i="1" s="1"/>
  <c r="AT183" i="1"/>
  <c r="AV183" i="1" s="1"/>
  <c r="AX183" i="1" s="1"/>
  <c r="AZ183" i="1" s="1"/>
  <c r="BB183" i="1" s="1"/>
  <c r="BD183" i="1" s="1"/>
  <c r="BF183" i="1" s="1"/>
  <c r="BH183" i="1" s="1"/>
  <c r="BJ183" i="1" s="1"/>
  <c r="AT186" i="1"/>
  <c r="AV186" i="1" s="1"/>
  <c r="AX186" i="1" s="1"/>
  <c r="AZ186" i="1" s="1"/>
  <c r="BB186" i="1" s="1"/>
  <c r="BD186" i="1" s="1"/>
  <c r="BF186" i="1" s="1"/>
  <c r="BH186" i="1" s="1"/>
  <c r="BJ186" i="1" s="1"/>
  <c r="AT187" i="1"/>
  <c r="AV187" i="1" s="1"/>
  <c r="AX187" i="1" s="1"/>
  <c r="AZ187" i="1" s="1"/>
  <c r="BB187" i="1" s="1"/>
  <c r="BD187" i="1" s="1"/>
  <c r="BF187" i="1" s="1"/>
  <c r="BH187" i="1" s="1"/>
  <c r="BJ187" i="1" s="1"/>
  <c r="AT190" i="1"/>
  <c r="AV190" i="1" s="1"/>
  <c r="AX190" i="1" s="1"/>
  <c r="AZ190" i="1" s="1"/>
  <c r="BB190" i="1" s="1"/>
  <c r="BD190" i="1" s="1"/>
  <c r="BF190" i="1" s="1"/>
  <c r="BH190" i="1" s="1"/>
  <c r="BJ190" i="1" s="1"/>
  <c r="AT191" i="1"/>
  <c r="AV191" i="1" s="1"/>
  <c r="AX191" i="1" s="1"/>
  <c r="AZ191" i="1" s="1"/>
  <c r="BB191" i="1" s="1"/>
  <c r="BD191" i="1" s="1"/>
  <c r="BF191" i="1" s="1"/>
  <c r="BH191" i="1" s="1"/>
  <c r="BJ191" i="1" s="1"/>
  <c r="AT194" i="1"/>
  <c r="AV194" i="1" s="1"/>
  <c r="AX194" i="1" s="1"/>
  <c r="AZ194" i="1" s="1"/>
  <c r="BB194" i="1" s="1"/>
  <c r="BD194" i="1" s="1"/>
  <c r="BF194" i="1" s="1"/>
  <c r="BH194" i="1" s="1"/>
  <c r="BJ194" i="1" s="1"/>
  <c r="AT195" i="1"/>
  <c r="AV195" i="1" s="1"/>
  <c r="AX195" i="1" s="1"/>
  <c r="AZ195" i="1" s="1"/>
  <c r="BB195" i="1" s="1"/>
  <c r="BD195" i="1" s="1"/>
  <c r="BF195" i="1" s="1"/>
  <c r="BH195" i="1" s="1"/>
  <c r="BJ195" i="1" s="1"/>
  <c r="AT198" i="1"/>
  <c r="AV198" i="1" s="1"/>
  <c r="AX198" i="1" s="1"/>
  <c r="AZ198" i="1" s="1"/>
  <c r="BB198" i="1" s="1"/>
  <c r="BD198" i="1" s="1"/>
  <c r="BF198" i="1" s="1"/>
  <c r="BH198" i="1" s="1"/>
  <c r="BJ198" i="1" s="1"/>
  <c r="AT199" i="1"/>
  <c r="AV199" i="1" s="1"/>
  <c r="AX199" i="1" s="1"/>
  <c r="AZ199" i="1" s="1"/>
  <c r="BB199" i="1" s="1"/>
  <c r="BD199" i="1" s="1"/>
  <c r="BF199" i="1" s="1"/>
  <c r="BH199" i="1" s="1"/>
  <c r="BJ199" i="1" s="1"/>
  <c r="AT202" i="1"/>
  <c r="AV202" i="1" s="1"/>
  <c r="AX202" i="1" s="1"/>
  <c r="AZ202" i="1" s="1"/>
  <c r="BB202" i="1" s="1"/>
  <c r="BD202" i="1" s="1"/>
  <c r="BF202" i="1" s="1"/>
  <c r="BH202" i="1" s="1"/>
  <c r="BJ202" i="1" s="1"/>
  <c r="AT203" i="1"/>
  <c r="AV203" i="1" s="1"/>
  <c r="AX203" i="1" s="1"/>
  <c r="AZ203" i="1" s="1"/>
  <c r="BB203" i="1" s="1"/>
  <c r="BD203" i="1" s="1"/>
  <c r="BF203" i="1" s="1"/>
  <c r="BH203" i="1" s="1"/>
  <c r="BJ203" i="1" s="1"/>
  <c r="AT206" i="1"/>
  <c r="AV206" i="1" s="1"/>
  <c r="AX206" i="1" s="1"/>
  <c r="AZ206" i="1" s="1"/>
  <c r="BB206" i="1" s="1"/>
  <c r="BD206" i="1" s="1"/>
  <c r="BF206" i="1" s="1"/>
  <c r="BH206" i="1" s="1"/>
  <c r="BJ206" i="1" s="1"/>
  <c r="AT207" i="1"/>
  <c r="AV207" i="1" s="1"/>
  <c r="AX207" i="1" s="1"/>
  <c r="AZ207" i="1" s="1"/>
  <c r="BB207" i="1" s="1"/>
  <c r="BD207" i="1" s="1"/>
  <c r="BF207" i="1" s="1"/>
  <c r="BH207" i="1" s="1"/>
  <c r="BJ207" i="1" s="1"/>
  <c r="AT208" i="1"/>
  <c r="AV208" i="1" s="1"/>
  <c r="AX208" i="1" s="1"/>
  <c r="AZ208" i="1" s="1"/>
  <c r="BB208" i="1" s="1"/>
  <c r="BD208" i="1" s="1"/>
  <c r="BF208" i="1" s="1"/>
  <c r="BH208" i="1" s="1"/>
  <c r="BJ208" i="1" s="1"/>
  <c r="AT209" i="1"/>
  <c r="AV209" i="1" s="1"/>
  <c r="AX209" i="1" s="1"/>
  <c r="AZ209" i="1" s="1"/>
  <c r="BB209" i="1" s="1"/>
  <c r="BD209" i="1" s="1"/>
  <c r="BF209" i="1" s="1"/>
  <c r="BH209" i="1" s="1"/>
  <c r="BJ209" i="1" s="1"/>
  <c r="AT212" i="1"/>
  <c r="AV212" i="1" s="1"/>
  <c r="AX212" i="1" s="1"/>
  <c r="AZ212" i="1" s="1"/>
  <c r="BB212" i="1" s="1"/>
  <c r="BD212" i="1" s="1"/>
  <c r="BF212" i="1" s="1"/>
  <c r="BH212" i="1" s="1"/>
  <c r="BJ212" i="1" s="1"/>
  <c r="AT213" i="1"/>
  <c r="AV213" i="1" s="1"/>
  <c r="AX213" i="1" s="1"/>
  <c r="AZ213" i="1" s="1"/>
  <c r="BB213" i="1" s="1"/>
  <c r="BD213" i="1" s="1"/>
  <c r="BF213" i="1" s="1"/>
  <c r="BH213" i="1" s="1"/>
  <c r="BJ213" i="1" s="1"/>
  <c r="AT216" i="1"/>
  <c r="AV216" i="1" s="1"/>
  <c r="AX216" i="1" s="1"/>
  <c r="AZ216" i="1" s="1"/>
  <c r="BB216" i="1" s="1"/>
  <c r="BD216" i="1" s="1"/>
  <c r="BF216" i="1" s="1"/>
  <c r="BH216" i="1" s="1"/>
  <c r="BJ216" i="1" s="1"/>
  <c r="AT217" i="1"/>
  <c r="AV217" i="1" s="1"/>
  <c r="AX217" i="1" s="1"/>
  <c r="AZ217" i="1" s="1"/>
  <c r="BB217" i="1" s="1"/>
  <c r="BD217" i="1" s="1"/>
  <c r="BF217" i="1" s="1"/>
  <c r="BH217" i="1" s="1"/>
  <c r="BJ217" i="1" s="1"/>
  <c r="AT220" i="1"/>
  <c r="AV220" i="1" s="1"/>
  <c r="AX220" i="1" s="1"/>
  <c r="AZ220" i="1" s="1"/>
  <c r="BB220" i="1" s="1"/>
  <c r="BD220" i="1" s="1"/>
  <c r="BF220" i="1" s="1"/>
  <c r="BH220" i="1" s="1"/>
  <c r="BJ220" i="1" s="1"/>
  <c r="AT221" i="1"/>
  <c r="AV221" i="1" s="1"/>
  <c r="AX221" i="1" s="1"/>
  <c r="AZ221" i="1" s="1"/>
  <c r="BB221" i="1" s="1"/>
  <c r="BD221" i="1" s="1"/>
  <c r="BF221" i="1" s="1"/>
  <c r="BH221" i="1" s="1"/>
  <c r="BJ221" i="1" s="1"/>
  <c r="AT240" i="1"/>
  <c r="AV240" i="1" s="1"/>
  <c r="AX240" i="1" s="1"/>
  <c r="AZ240" i="1" s="1"/>
  <c r="BB240" i="1" s="1"/>
  <c r="BD240" i="1" s="1"/>
  <c r="BF240" i="1" s="1"/>
  <c r="BH240" i="1" s="1"/>
  <c r="BJ240" i="1" s="1"/>
  <c r="AT245" i="1"/>
  <c r="AV245" i="1" s="1"/>
  <c r="AX245" i="1" s="1"/>
  <c r="AZ245" i="1" s="1"/>
  <c r="BB245" i="1" s="1"/>
  <c r="BD245" i="1" s="1"/>
  <c r="BF245" i="1" s="1"/>
  <c r="BH245" i="1" s="1"/>
  <c r="BJ245" i="1" s="1"/>
  <c r="AT246" i="1"/>
  <c r="AV246" i="1" s="1"/>
  <c r="AX246" i="1" s="1"/>
  <c r="AZ246" i="1" s="1"/>
  <c r="BB246" i="1" s="1"/>
  <c r="BD246" i="1" s="1"/>
  <c r="BF246" i="1" s="1"/>
  <c r="BH246" i="1" s="1"/>
  <c r="BJ246" i="1" s="1"/>
  <c r="AT249" i="1"/>
  <c r="AV249" i="1" s="1"/>
  <c r="AX249" i="1" s="1"/>
  <c r="AZ249" i="1" s="1"/>
  <c r="BB249" i="1" s="1"/>
  <c r="BD249" i="1" s="1"/>
  <c r="BF249" i="1" s="1"/>
  <c r="BH249" i="1" s="1"/>
  <c r="BJ249" i="1" s="1"/>
  <c r="AT250" i="1"/>
  <c r="AV250" i="1" s="1"/>
  <c r="AX250" i="1" s="1"/>
  <c r="AZ250" i="1" s="1"/>
  <c r="BB250" i="1" s="1"/>
  <c r="BD250" i="1" s="1"/>
  <c r="BF250" i="1" s="1"/>
  <c r="BH250" i="1" s="1"/>
  <c r="BJ250" i="1" s="1"/>
  <c r="AT255" i="1"/>
  <c r="AV255" i="1" s="1"/>
  <c r="AX255" i="1" s="1"/>
  <c r="AZ255" i="1" s="1"/>
  <c r="BB255" i="1" s="1"/>
  <c r="BD255" i="1" s="1"/>
  <c r="BF255" i="1" s="1"/>
  <c r="BH255" i="1" s="1"/>
  <c r="BJ255" i="1" s="1"/>
  <c r="AT256" i="1"/>
  <c r="AV256" i="1" s="1"/>
  <c r="AX256" i="1" s="1"/>
  <c r="AZ256" i="1" s="1"/>
  <c r="BB256" i="1" s="1"/>
  <c r="BD256" i="1" s="1"/>
  <c r="BF256" i="1" s="1"/>
  <c r="BH256" i="1" s="1"/>
  <c r="BJ256" i="1" s="1"/>
  <c r="AT257" i="1"/>
  <c r="AV257" i="1" s="1"/>
  <c r="AX257" i="1" s="1"/>
  <c r="AZ257" i="1" s="1"/>
  <c r="BB257" i="1" s="1"/>
  <c r="BD257" i="1" s="1"/>
  <c r="BF257" i="1" s="1"/>
  <c r="BH257" i="1" s="1"/>
  <c r="BJ257" i="1" s="1"/>
  <c r="AT258" i="1"/>
  <c r="AV258" i="1" s="1"/>
  <c r="AX258" i="1" s="1"/>
  <c r="AZ258" i="1" s="1"/>
  <c r="BB258" i="1" s="1"/>
  <c r="BD258" i="1" s="1"/>
  <c r="BF258" i="1" s="1"/>
  <c r="BH258" i="1" s="1"/>
  <c r="BJ258" i="1" s="1"/>
  <c r="AT259" i="1"/>
  <c r="AV259" i="1" s="1"/>
  <c r="AX259" i="1" s="1"/>
  <c r="AZ259" i="1" s="1"/>
  <c r="BB259" i="1" s="1"/>
  <c r="BD259" i="1" s="1"/>
  <c r="BF259" i="1" s="1"/>
  <c r="BH259" i="1" s="1"/>
  <c r="BJ259" i="1" s="1"/>
  <c r="AT262" i="1"/>
  <c r="AV262" i="1" s="1"/>
  <c r="AX262" i="1" s="1"/>
  <c r="AZ262" i="1" s="1"/>
  <c r="BB262" i="1" s="1"/>
  <c r="BD262" i="1" s="1"/>
  <c r="BF262" i="1" s="1"/>
  <c r="BH262" i="1" s="1"/>
  <c r="BJ262" i="1" s="1"/>
  <c r="AT263" i="1"/>
  <c r="AV263" i="1" s="1"/>
  <c r="AX263" i="1" s="1"/>
  <c r="AZ263" i="1" s="1"/>
  <c r="BB263" i="1" s="1"/>
  <c r="BD263" i="1" s="1"/>
  <c r="BF263" i="1" s="1"/>
  <c r="BH263" i="1" s="1"/>
  <c r="BJ263" i="1" s="1"/>
  <c r="AT264" i="1"/>
  <c r="AV264" i="1" s="1"/>
  <c r="AX264" i="1" s="1"/>
  <c r="AZ264" i="1" s="1"/>
  <c r="BB264" i="1" s="1"/>
  <c r="BD264" i="1" s="1"/>
  <c r="BF264" i="1" s="1"/>
  <c r="BH264" i="1" s="1"/>
  <c r="BJ264" i="1" s="1"/>
  <c r="AT267" i="1"/>
  <c r="AV267" i="1" s="1"/>
  <c r="AX267" i="1" s="1"/>
  <c r="AZ267" i="1" s="1"/>
  <c r="BB267" i="1" s="1"/>
  <c r="BD267" i="1" s="1"/>
  <c r="BF267" i="1" s="1"/>
  <c r="BH267" i="1" s="1"/>
  <c r="BJ267" i="1" s="1"/>
  <c r="AT268" i="1"/>
  <c r="AV268" i="1" s="1"/>
  <c r="AX268" i="1" s="1"/>
  <c r="AZ268" i="1" s="1"/>
  <c r="BB268" i="1" s="1"/>
  <c r="BD268" i="1" s="1"/>
  <c r="BF268" i="1" s="1"/>
  <c r="BH268" i="1" s="1"/>
  <c r="BJ268" i="1" s="1"/>
  <c r="AT270" i="1"/>
  <c r="AV270" i="1" s="1"/>
  <c r="AX270" i="1" s="1"/>
  <c r="AZ270" i="1" s="1"/>
  <c r="BB270" i="1" s="1"/>
  <c r="BD270" i="1" s="1"/>
  <c r="BF270" i="1" s="1"/>
  <c r="BH270" i="1" s="1"/>
  <c r="BJ270" i="1" s="1"/>
  <c r="AT292" i="1"/>
  <c r="AV292" i="1" s="1"/>
  <c r="AX292" i="1" s="1"/>
  <c r="AZ292" i="1" s="1"/>
  <c r="BB292" i="1" s="1"/>
  <c r="BD292" i="1" s="1"/>
  <c r="BF292" i="1" s="1"/>
  <c r="BH292" i="1" s="1"/>
  <c r="BJ292" i="1" s="1"/>
  <c r="AT293" i="1"/>
  <c r="AV293" i="1" s="1"/>
  <c r="AX293" i="1" s="1"/>
  <c r="AZ293" i="1" s="1"/>
  <c r="BB293" i="1" s="1"/>
  <c r="BD293" i="1" s="1"/>
  <c r="BF293" i="1" s="1"/>
  <c r="BH293" i="1" s="1"/>
  <c r="BJ293" i="1" s="1"/>
  <c r="Y23" i="1"/>
  <c r="Y24" i="1"/>
  <c r="AA24" i="1" s="1"/>
  <c r="AC24" i="1" s="1"/>
  <c r="AE24" i="1" s="1"/>
  <c r="AG24" i="1" s="1"/>
  <c r="AI24" i="1" s="1"/>
  <c r="AK24" i="1" s="1"/>
  <c r="AM24" i="1" s="1"/>
  <c r="AO24" i="1" s="1"/>
  <c r="AQ24" i="1" s="1"/>
  <c r="Y25" i="1"/>
  <c r="AA25" i="1" s="1"/>
  <c r="AC25" i="1" s="1"/>
  <c r="AE25" i="1" s="1"/>
  <c r="AG25" i="1" s="1"/>
  <c r="AI25" i="1" s="1"/>
  <c r="AK25" i="1" s="1"/>
  <c r="AM25" i="1" s="1"/>
  <c r="AO25" i="1" s="1"/>
  <c r="AQ25" i="1" s="1"/>
  <c r="Y26" i="1"/>
  <c r="AA26" i="1" s="1"/>
  <c r="AC26" i="1" s="1"/>
  <c r="AE26" i="1" s="1"/>
  <c r="AG26" i="1" s="1"/>
  <c r="AI26" i="1" s="1"/>
  <c r="AK26" i="1" s="1"/>
  <c r="AM26" i="1" s="1"/>
  <c r="AO26" i="1" s="1"/>
  <c r="AQ26" i="1" s="1"/>
  <c r="Y27" i="1"/>
  <c r="AA27" i="1" s="1"/>
  <c r="AC27" i="1" s="1"/>
  <c r="AE27" i="1" s="1"/>
  <c r="AG27" i="1" s="1"/>
  <c r="AI27" i="1" s="1"/>
  <c r="AK27" i="1" s="1"/>
  <c r="AM27" i="1" s="1"/>
  <c r="AO27" i="1" s="1"/>
  <c r="AQ27" i="1" s="1"/>
  <c r="Y30" i="1"/>
  <c r="AA30" i="1" s="1"/>
  <c r="AC30" i="1" s="1"/>
  <c r="AE30" i="1" s="1"/>
  <c r="AG30" i="1" s="1"/>
  <c r="AI30" i="1" s="1"/>
  <c r="AK30" i="1" s="1"/>
  <c r="AM30" i="1" s="1"/>
  <c r="AO30" i="1" s="1"/>
  <c r="AQ30" i="1" s="1"/>
  <c r="Y31" i="1"/>
  <c r="AA31" i="1" s="1"/>
  <c r="AC31" i="1" s="1"/>
  <c r="AE31" i="1" s="1"/>
  <c r="AG31" i="1" s="1"/>
  <c r="AI31" i="1" s="1"/>
  <c r="AK31" i="1" s="1"/>
  <c r="AM31" i="1" s="1"/>
  <c r="AO31" i="1" s="1"/>
  <c r="AQ31" i="1" s="1"/>
  <c r="Y32" i="1"/>
  <c r="AA32" i="1" s="1"/>
  <c r="AC32" i="1" s="1"/>
  <c r="AE32" i="1" s="1"/>
  <c r="AG32" i="1" s="1"/>
  <c r="AI32" i="1" s="1"/>
  <c r="AK32" i="1" s="1"/>
  <c r="AM32" i="1" s="1"/>
  <c r="AO32" i="1" s="1"/>
  <c r="AQ32" i="1" s="1"/>
  <c r="Y35" i="1"/>
  <c r="AA35" i="1" s="1"/>
  <c r="AC35" i="1" s="1"/>
  <c r="AE35" i="1" s="1"/>
  <c r="AG35" i="1" s="1"/>
  <c r="AI35" i="1" s="1"/>
  <c r="AK35" i="1" s="1"/>
  <c r="AM35" i="1" s="1"/>
  <c r="AO35" i="1" s="1"/>
  <c r="AQ35" i="1" s="1"/>
  <c r="Y36" i="1"/>
  <c r="AA36" i="1" s="1"/>
  <c r="AC36" i="1" s="1"/>
  <c r="AE36" i="1" s="1"/>
  <c r="AG36" i="1" s="1"/>
  <c r="AI36" i="1" s="1"/>
  <c r="AK36" i="1" s="1"/>
  <c r="AM36" i="1" s="1"/>
  <c r="AO36" i="1" s="1"/>
  <c r="AQ36" i="1" s="1"/>
  <c r="Y37" i="1"/>
  <c r="AA37" i="1" s="1"/>
  <c r="AC37" i="1" s="1"/>
  <c r="AE37" i="1" s="1"/>
  <c r="AG37" i="1" s="1"/>
  <c r="AI37" i="1" s="1"/>
  <c r="AK37" i="1" s="1"/>
  <c r="AM37" i="1" s="1"/>
  <c r="AO37" i="1" s="1"/>
  <c r="AQ37" i="1" s="1"/>
  <c r="Y42" i="1"/>
  <c r="AA42" i="1" s="1"/>
  <c r="AC42" i="1" s="1"/>
  <c r="AE42" i="1" s="1"/>
  <c r="AG42" i="1" s="1"/>
  <c r="AI42" i="1" s="1"/>
  <c r="AK42" i="1" s="1"/>
  <c r="AM42" i="1" s="1"/>
  <c r="AO42" i="1" s="1"/>
  <c r="AQ42" i="1" s="1"/>
  <c r="Y46" i="1"/>
  <c r="AA46" i="1" s="1"/>
  <c r="AC46" i="1" s="1"/>
  <c r="AE46" i="1" s="1"/>
  <c r="AG46" i="1" s="1"/>
  <c r="AI46" i="1" s="1"/>
  <c r="AK46" i="1" s="1"/>
  <c r="AM46" i="1" s="1"/>
  <c r="AO46" i="1" s="1"/>
  <c r="AQ46" i="1" s="1"/>
  <c r="Y49" i="1"/>
  <c r="AA49" i="1" s="1"/>
  <c r="AC49" i="1" s="1"/>
  <c r="AE49" i="1" s="1"/>
  <c r="AG49" i="1" s="1"/>
  <c r="AI49" i="1" s="1"/>
  <c r="AK49" i="1" s="1"/>
  <c r="AM49" i="1" s="1"/>
  <c r="AO49" i="1" s="1"/>
  <c r="AQ49" i="1" s="1"/>
  <c r="Y50" i="1"/>
  <c r="AA50" i="1" s="1"/>
  <c r="AC50" i="1" s="1"/>
  <c r="AE50" i="1" s="1"/>
  <c r="AG50" i="1" s="1"/>
  <c r="AI50" i="1" s="1"/>
  <c r="AK50" i="1" s="1"/>
  <c r="AM50" i="1" s="1"/>
  <c r="AO50" i="1" s="1"/>
  <c r="AQ50" i="1" s="1"/>
  <c r="Y51" i="1"/>
  <c r="AA51" i="1" s="1"/>
  <c r="AC51" i="1" s="1"/>
  <c r="AE51" i="1" s="1"/>
  <c r="AG51" i="1" s="1"/>
  <c r="AI51" i="1" s="1"/>
  <c r="AK51" i="1" s="1"/>
  <c r="AM51" i="1" s="1"/>
  <c r="AO51" i="1" s="1"/>
  <c r="AQ51" i="1" s="1"/>
  <c r="Y54" i="1"/>
  <c r="AA54" i="1" s="1"/>
  <c r="AC54" i="1" s="1"/>
  <c r="AE54" i="1" s="1"/>
  <c r="AG54" i="1" s="1"/>
  <c r="AI54" i="1" s="1"/>
  <c r="AK54" i="1" s="1"/>
  <c r="AM54" i="1" s="1"/>
  <c r="AO54" i="1" s="1"/>
  <c r="AQ54" i="1" s="1"/>
  <c r="Y55" i="1"/>
  <c r="AA55" i="1" s="1"/>
  <c r="AC55" i="1" s="1"/>
  <c r="AE55" i="1" s="1"/>
  <c r="AG55" i="1" s="1"/>
  <c r="AI55" i="1" s="1"/>
  <c r="AK55" i="1" s="1"/>
  <c r="AM55" i="1" s="1"/>
  <c r="AO55" i="1" s="1"/>
  <c r="AQ55" i="1" s="1"/>
  <c r="Y56" i="1"/>
  <c r="AA56" i="1" s="1"/>
  <c r="AC56" i="1" s="1"/>
  <c r="AE56" i="1" s="1"/>
  <c r="AG56" i="1" s="1"/>
  <c r="AI56" i="1" s="1"/>
  <c r="AK56" i="1" s="1"/>
  <c r="AM56" i="1" s="1"/>
  <c r="AO56" i="1" s="1"/>
  <c r="AQ56" i="1" s="1"/>
  <c r="Y59" i="1"/>
  <c r="AA59" i="1" s="1"/>
  <c r="AC59" i="1" s="1"/>
  <c r="AE59" i="1" s="1"/>
  <c r="AG59" i="1" s="1"/>
  <c r="AI59" i="1" s="1"/>
  <c r="AK59" i="1" s="1"/>
  <c r="AM59" i="1" s="1"/>
  <c r="AO59" i="1" s="1"/>
  <c r="AQ59" i="1" s="1"/>
  <c r="Y61" i="1"/>
  <c r="AA61" i="1" s="1"/>
  <c r="AC61" i="1" s="1"/>
  <c r="AE61" i="1" s="1"/>
  <c r="AG61" i="1" s="1"/>
  <c r="AI61" i="1" s="1"/>
  <c r="AK61" i="1" s="1"/>
  <c r="AM61" i="1" s="1"/>
  <c r="AO61" i="1" s="1"/>
  <c r="AQ61" i="1" s="1"/>
  <c r="Y64" i="1"/>
  <c r="AA64" i="1" s="1"/>
  <c r="AC64" i="1" s="1"/>
  <c r="AE64" i="1" s="1"/>
  <c r="AG64" i="1" s="1"/>
  <c r="AI64" i="1" s="1"/>
  <c r="AK64" i="1" s="1"/>
  <c r="AM64" i="1" s="1"/>
  <c r="AO64" i="1" s="1"/>
  <c r="AQ64" i="1" s="1"/>
  <c r="Y65" i="1"/>
  <c r="AA65" i="1" s="1"/>
  <c r="AC65" i="1" s="1"/>
  <c r="AE65" i="1" s="1"/>
  <c r="AG65" i="1" s="1"/>
  <c r="AI65" i="1" s="1"/>
  <c r="AK65" i="1" s="1"/>
  <c r="AM65" i="1" s="1"/>
  <c r="AO65" i="1" s="1"/>
  <c r="AQ65" i="1" s="1"/>
  <c r="Y66" i="1"/>
  <c r="AA66" i="1" s="1"/>
  <c r="AC66" i="1" s="1"/>
  <c r="AE66" i="1" s="1"/>
  <c r="AG66" i="1" s="1"/>
  <c r="AI66" i="1" s="1"/>
  <c r="AK66" i="1" s="1"/>
  <c r="AM66" i="1" s="1"/>
  <c r="AO66" i="1" s="1"/>
  <c r="AQ66" i="1" s="1"/>
  <c r="Y69" i="1"/>
  <c r="AA69" i="1" s="1"/>
  <c r="AC69" i="1" s="1"/>
  <c r="AE69" i="1" s="1"/>
  <c r="AG69" i="1" s="1"/>
  <c r="AI69" i="1" s="1"/>
  <c r="AK69" i="1" s="1"/>
  <c r="AM69" i="1" s="1"/>
  <c r="AO69" i="1" s="1"/>
  <c r="AQ69" i="1" s="1"/>
  <c r="Y70" i="1"/>
  <c r="AA70" i="1" s="1"/>
  <c r="AC70" i="1" s="1"/>
  <c r="AE70" i="1" s="1"/>
  <c r="AG70" i="1" s="1"/>
  <c r="AI70" i="1" s="1"/>
  <c r="AK70" i="1" s="1"/>
  <c r="AM70" i="1" s="1"/>
  <c r="AO70" i="1" s="1"/>
  <c r="AQ70" i="1" s="1"/>
  <c r="Y73" i="1"/>
  <c r="AA73" i="1" s="1"/>
  <c r="AC73" i="1" s="1"/>
  <c r="AE73" i="1" s="1"/>
  <c r="AG73" i="1" s="1"/>
  <c r="AI73" i="1" s="1"/>
  <c r="AK73" i="1" s="1"/>
  <c r="AM73" i="1" s="1"/>
  <c r="AO73" i="1" s="1"/>
  <c r="AQ73" i="1" s="1"/>
  <c r="Y74" i="1"/>
  <c r="AA74" i="1" s="1"/>
  <c r="AC74" i="1" s="1"/>
  <c r="AE74" i="1" s="1"/>
  <c r="AG74" i="1" s="1"/>
  <c r="AI74" i="1" s="1"/>
  <c r="AK74" i="1" s="1"/>
  <c r="AM74" i="1" s="1"/>
  <c r="AO74" i="1" s="1"/>
  <c r="AQ74" i="1" s="1"/>
  <c r="Y75" i="1"/>
  <c r="AA75" i="1" s="1"/>
  <c r="AC75" i="1" s="1"/>
  <c r="AE75" i="1" s="1"/>
  <c r="AG75" i="1" s="1"/>
  <c r="AI75" i="1" s="1"/>
  <c r="AK75" i="1" s="1"/>
  <c r="AM75" i="1" s="1"/>
  <c r="AO75" i="1" s="1"/>
  <c r="AQ75" i="1" s="1"/>
  <c r="Y76" i="1"/>
  <c r="AA76" i="1" s="1"/>
  <c r="AC76" i="1" s="1"/>
  <c r="AE76" i="1" s="1"/>
  <c r="AG76" i="1" s="1"/>
  <c r="AI76" i="1" s="1"/>
  <c r="AK76" i="1" s="1"/>
  <c r="AM76" i="1" s="1"/>
  <c r="AO76" i="1" s="1"/>
  <c r="AQ76" i="1" s="1"/>
  <c r="Y77" i="1"/>
  <c r="AA77" i="1" s="1"/>
  <c r="AC77" i="1" s="1"/>
  <c r="AE77" i="1" s="1"/>
  <c r="AG77" i="1" s="1"/>
  <c r="AI77" i="1" s="1"/>
  <c r="AK77" i="1" s="1"/>
  <c r="AM77" i="1" s="1"/>
  <c r="AO77" i="1" s="1"/>
  <c r="AQ77" i="1" s="1"/>
  <c r="Y78" i="1"/>
  <c r="AA78" i="1" s="1"/>
  <c r="AC78" i="1" s="1"/>
  <c r="AE78" i="1" s="1"/>
  <c r="AG78" i="1" s="1"/>
  <c r="AI78" i="1" s="1"/>
  <c r="AK78" i="1" s="1"/>
  <c r="AM78" i="1" s="1"/>
  <c r="AO78" i="1" s="1"/>
  <c r="AQ78" i="1" s="1"/>
  <c r="Y79" i="1"/>
  <c r="AA79" i="1" s="1"/>
  <c r="AC79" i="1" s="1"/>
  <c r="AE79" i="1" s="1"/>
  <c r="AG79" i="1" s="1"/>
  <c r="AI79" i="1" s="1"/>
  <c r="AK79" i="1" s="1"/>
  <c r="AM79" i="1" s="1"/>
  <c r="AO79" i="1" s="1"/>
  <c r="AQ79" i="1" s="1"/>
  <c r="Y80" i="1"/>
  <c r="AA80" i="1" s="1"/>
  <c r="AC80" i="1" s="1"/>
  <c r="AE80" i="1" s="1"/>
  <c r="AG80" i="1" s="1"/>
  <c r="AI80" i="1" s="1"/>
  <c r="AK80" i="1" s="1"/>
  <c r="AM80" i="1" s="1"/>
  <c r="AO80" i="1" s="1"/>
  <c r="AQ80" i="1" s="1"/>
  <c r="Y81" i="1"/>
  <c r="AA81" i="1" s="1"/>
  <c r="AC81" i="1" s="1"/>
  <c r="AE81" i="1" s="1"/>
  <c r="AG81" i="1" s="1"/>
  <c r="AI81" i="1" s="1"/>
  <c r="AK81" i="1" s="1"/>
  <c r="AM81" i="1" s="1"/>
  <c r="AO81" i="1" s="1"/>
  <c r="AQ81" i="1" s="1"/>
  <c r="Y82" i="1"/>
  <c r="AA82" i="1" s="1"/>
  <c r="AC82" i="1" s="1"/>
  <c r="AE82" i="1" s="1"/>
  <c r="AG82" i="1" s="1"/>
  <c r="AI82" i="1" s="1"/>
  <c r="AK82" i="1" s="1"/>
  <c r="AM82" i="1" s="1"/>
  <c r="AO82" i="1" s="1"/>
  <c r="AQ82" i="1" s="1"/>
  <c r="Y107" i="1"/>
  <c r="AA107" i="1" s="1"/>
  <c r="AC107" i="1" s="1"/>
  <c r="AE107" i="1" s="1"/>
  <c r="AG107" i="1" s="1"/>
  <c r="AI107" i="1" s="1"/>
  <c r="AK107" i="1" s="1"/>
  <c r="AM107" i="1" s="1"/>
  <c r="AO107" i="1" s="1"/>
  <c r="AQ107" i="1" s="1"/>
  <c r="Y108" i="1"/>
  <c r="AA108" i="1" s="1"/>
  <c r="AC108" i="1" s="1"/>
  <c r="AE108" i="1" s="1"/>
  <c r="AG108" i="1" s="1"/>
  <c r="AI108" i="1" s="1"/>
  <c r="AK108" i="1" s="1"/>
  <c r="AM108" i="1" s="1"/>
  <c r="AO108" i="1" s="1"/>
  <c r="AQ108" i="1" s="1"/>
  <c r="AA109" i="1"/>
  <c r="AC109" i="1" s="1"/>
  <c r="AE109" i="1" s="1"/>
  <c r="AG109" i="1" s="1"/>
  <c r="AI109" i="1" s="1"/>
  <c r="AK109" i="1" s="1"/>
  <c r="AM109" i="1" s="1"/>
  <c r="AO109" i="1" s="1"/>
  <c r="AQ109" i="1" s="1"/>
  <c r="Y114" i="1"/>
  <c r="AA114" i="1" s="1"/>
  <c r="AC114" i="1" s="1"/>
  <c r="AE114" i="1" s="1"/>
  <c r="AG114" i="1" s="1"/>
  <c r="AI114" i="1" s="1"/>
  <c r="AK114" i="1" s="1"/>
  <c r="AM114" i="1" s="1"/>
  <c r="AO114" i="1" s="1"/>
  <c r="AQ114" i="1" s="1"/>
  <c r="Y115" i="1"/>
  <c r="AA115" i="1" s="1"/>
  <c r="AC115" i="1" s="1"/>
  <c r="AE115" i="1" s="1"/>
  <c r="AG115" i="1" s="1"/>
  <c r="AI115" i="1" s="1"/>
  <c r="AK115" i="1" s="1"/>
  <c r="AM115" i="1" s="1"/>
  <c r="AO115" i="1" s="1"/>
  <c r="AQ115" i="1" s="1"/>
  <c r="Y117" i="1"/>
  <c r="AA117" i="1" s="1"/>
  <c r="AC117" i="1" s="1"/>
  <c r="AE117" i="1" s="1"/>
  <c r="AG117" i="1" s="1"/>
  <c r="AI117" i="1" s="1"/>
  <c r="AK117" i="1" s="1"/>
  <c r="AM117" i="1" s="1"/>
  <c r="AO117" i="1" s="1"/>
  <c r="AQ117" i="1" s="1"/>
  <c r="Y118" i="1"/>
  <c r="AA118" i="1" s="1"/>
  <c r="AC118" i="1" s="1"/>
  <c r="AE118" i="1" s="1"/>
  <c r="AG118" i="1" s="1"/>
  <c r="AI118" i="1" s="1"/>
  <c r="AK118" i="1" s="1"/>
  <c r="AM118" i="1" s="1"/>
  <c r="AO118" i="1" s="1"/>
  <c r="AQ118" i="1" s="1"/>
  <c r="Y119" i="1"/>
  <c r="AA119" i="1" s="1"/>
  <c r="AC119" i="1" s="1"/>
  <c r="AE119" i="1" s="1"/>
  <c r="AG119" i="1" s="1"/>
  <c r="AI119" i="1" s="1"/>
  <c r="AK119" i="1" s="1"/>
  <c r="AM119" i="1" s="1"/>
  <c r="AO119" i="1" s="1"/>
  <c r="AQ119" i="1" s="1"/>
  <c r="Y120" i="1"/>
  <c r="AA120" i="1" s="1"/>
  <c r="AC120" i="1" s="1"/>
  <c r="AE120" i="1" s="1"/>
  <c r="AG120" i="1" s="1"/>
  <c r="AI120" i="1" s="1"/>
  <c r="AK120" i="1" s="1"/>
  <c r="AM120" i="1" s="1"/>
  <c r="AO120" i="1" s="1"/>
  <c r="AQ120" i="1" s="1"/>
  <c r="Y123" i="1"/>
  <c r="AA123" i="1" s="1"/>
  <c r="AC123" i="1" s="1"/>
  <c r="AE123" i="1" s="1"/>
  <c r="AG123" i="1" s="1"/>
  <c r="AI123" i="1" s="1"/>
  <c r="AK123" i="1" s="1"/>
  <c r="AM123" i="1" s="1"/>
  <c r="AO123" i="1" s="1"/>
  <c r="AQ123" i="1" s="1"/>
  <c r="Y124" i="1"/>
  <c r="AA124" i="1" s="1"/>
  <c r="AC124" i="1" s="1"/>
  <c r="AE124" i="1" s="1"/>
  <c r="AG124" i="1" s="1"/>
  <c r="AI124" i="1" s="1"/>
  <c r="AK124" i="1" s="1"/>
  <c r="AM124" i="1" s="1"/>
  <c r="AO124" i="1" s="1"/>
  <c r="AQ124" i="1" s="1"/>
  <c r="Y125" i="1"/>
  <c r="AA125" i="1" s="1"/>
  <c r="AC125" i="1" s="1"/>
  <c r="AE125" i="1" s="1"/>
  <c r="AG125" i="1" s="1"/>
  <c r="AI125" i="1" s="1"/>
  <c r="AK125" i="1" s="1"/>
  <c r="AM125" i="1" s="1"/>
  <c r="AO125" i="1" s="1"/>
  <c r="AQ125" i="1" s="1"/>
  <c r="Y128" i="1"/>
  <c r="AA128" i="1" s="1"/>
  <c r="AC128" i="1" s="1"/>
  <c r="AE128" i="1" s="1"/>
  <c r="AG128" i="1" s="1"/>
  <c r="AI128" i="1" s="1"/>
  <c r="AK128" i="1" s="1"/>
  <c r="AM128" i="1" s="1"/>
  <c r="AO128" i="1" s="1"/>
  <c r="AQ128" i="1" s="1"/>
  <c r="Y131" i="1"/>
  <c r="AA131" i="1" s="1"/>
  <c r="AC131" i="1" s="1"/>
  <c r="AE131" i="1" s="1"/>
  <c r="AG131" i="1" s="1"/>
  <c r="AI131" i="1" s="1"/>
  <c r="AK131" i="1" s="1"/>
  <c r="AM131" i="1" s="1"/>
  <c r="AO131" i="1" s="1"/>
  <c r="AQ131" i="1" s="1"/>
  <c r="Y132" i="1"/>
  <c r="AA132" i="1" s="1"/>
  <c r="AC132" i="1" s="1"/>
  <c r="AE132" i="1" s="1"/>
  <c r="AG132" i="1" s="1"/>
  <c r="AI132" i="1" s="1"/>
  <c r="AK132" i="1" s="1"/>
  <c r="AM132" i="1" s="1"/>
  <c r="AO132" i="1" s="1"/>
  <c r="AQ132" i="1" s="1"/>
  <c r="Y146" i="1"/>
  <c r="AA146" i="1" s="1"/>
  <c r="AC146" i="1" s="1"/>
  <c r="AE146" i="1" s="1"/>
  <c r="AG146" i="1" s="1"/>
  <c r="AI146" i="1" s="1"/>
  <c r="AK146" i="1" s="1"/>
  <c r="AM146" i="1" s="1"/>
  <c r="AO146" i="1" s="1"/>
  <c r="AQ146" i="1" s="1"/>
  <c r="Y147" i="1"/>
  <c r="AA147" i="1" s="1"/>
  <c r="AC147" i="1" s="1"/>
  <c r="AE147" i="1" s="1"/>
  <c r="AG147" i="1" s="1"/>
  <c r="AI147" i="1" s="1"/>
  <c r="AK147" i="1" s="1"/>
  <c r="AM147" i="1" s="1"/>
  <c r="AO147" i="1" s="1"/>
  <c r="AQ147" i="1" s="1"/>
  <c r="Y148" i="1"/>
  <c r="AA148" i="1" s="1"/>
  <c r="AC148" i="1" s="1"/>
  <c r="AE148" i="1" s="1"/>
  <c r="AG148" i="1" s="1"/>
  <c r="AI148" i="1" s="1"/>
  <c r="AK148" i="1" s="1"/>
  <c r="AM148" i="1" s="1"/>
  <c r="AO148" i="1" s="1"/>
  <c r="AQ148" i="1" s="1"/>
  <c r="Y151" i="1"/>
  <c r="AA151" i="1" s="1"/>
  <c r="AC151" i="1" s="1"/>
  <c r="AE151" i="1" s="1"/>
  <c r="AG151" i="1" s="1"/>
  <c r="AI151" i="1" s="1"/>
  <c r="AK151" i="1" s="1"/>
  <c r="AM151" i="1" s="1"/>
  <c r="AO151" i="1" s="1"/>
  <c r="AQ151" i="1" s="1"/>
  <c r="Y152" i="1"/>
  <c r="AA152" i="1" s="1"/>
  <c r="AC152" i="1" s="1"/>
  <c r="AE152" i="1" s="1"/>
  <c r="AG152" i="1" s="1"/>
  <c r="AI152" i="1" s="1"/>
  <c r="AK152" i="1" s="1"/>
  <c r="AM152" i="1" s="1"/>
  <c r="AO152" i="1" s="1"/>
  <c r="AQ152" i="1" s="1"/>
  <c r="Y153" i="1"/>
  <c r="AA153" i="1" s="1"/>
  <c r="AC153" i="1" s="1"/>
  <c r="AE153" i="1" s="1"/>
  <c r="AG153" i="1" s="1"/>
  <c r="AI153" i="1" s="1"/>
  <c r="AK153" i="1" s="1"/>
  <c r="AM153" i="1" s="1"/>
  <c r="AO153" i="1" s="1"/>
  <c r="AQ153" i="1" s="1"/>
  <c r="Y154" i="1"/>
  <c r="AA154" i="1" s="1"/>
  <c r="AC154" i="1" s="1"/>
  <c r="AE154" i="1" s="1"/>
  <c r="AG154" i="1" s="1"/>
  <c r="AI154" i="1" s="1"/>
  <c r="AK154" i="1" s="1"/>
  <c r="AM154" i="1" s="1"/>
  <c r="AO154" i="1" s="1"/>
  <c r="AQ154" i="1" s="1"/>
  <c r="Y155" i="1"/>
  <c r="AA155" i="1" s="1"/>
  <c r="AC155" i="1" s="1"/>
  <c r="AE155" i="1" s="1"/>
  <c r="AG155" i="1" s="1"/>
  <c r="AI155" i="1" s="1"/>
  <c r="AK155" i="1" s="1"/>
  <c r="AM155" i="1" s="1"/>
  <c r="AO155" i="1" s="1"/>
  <c r="AQ155" i="1" s="1"/>
  <c r="Y158" i="1"/>
  <c r="AA158" i="1" s="1"/>
  <c r="AC158" i="1" s="1"/>
  <c r="AE158" i="1" s="1"/>
  <c r="AG158" i="1" s="1"/>
  <c r="AI158" i="1" s="1"/>
  <c r="AK158" i="1" s="1"/>
  <c r="AM158" i="1" s="1"/>
  <c r="AO158" i="1" s="1"/>
  <c r="AQ158" i="1" s="1"/>
  <c r="Y159" i="1"/>
  <c r="AA159" i="1" s="1"/>
  <c r="AC159" i="1" s="1"/>
  <c r="AE159" i="1" s="1"/>
  <c r="AG159" i="1" s="1"/>
  <c r="AI159" i="1" s="1"/>
  <c r="AK159" i="1" s="1"/>
  <c r="AM159" i="1" s="1"/>
  <c r="AO159" i="1" s="1"/>
  <c r="AQ159" i="1" s="1"/>
  <c r="Y160" i="1"/>
  <c r="AA160" i="1" s="1"/>
  <c r="AC160" i="1" s="1"/>
  <c r="AE160" i="1" s="1"/>
  <c r="AG160" i="1" s="1"/>
  <c r="AI160" i="1" s="1"/>
  <c r="AK160" i="1" s="1"/>
  <c r="AM160" i="1" s="1"/>
  <c r="AO160" i="1" s="1"/>
  <c r="AQ160" i="1" s="1"/>
  <c r="Y161" i="1"/>
  <c r="AA161" i="1" s="1"/>
  <c r="AC161" i="1" s="1"/>
  <c r="AE161" i="1" s="1"/>
  <c r="AG161" i="1" s="1"/>
  <c r="AI161" i="1" s="1"/>
  <c r="AK161" i="1" s="1"/>
  <c r="AM161" i="1" s="1"/>
  <c r="AO161" i="1" s="1"/>
  <c r="AQ161" i="1" s="1"/>
  <c r="Y174" i="1"/>
  <c r="AA174" i="1" s="1"/>
  <c r="AC174" i="1" s="1"/>
  <c r="AE174" i="1" s="1"/>
  <c r="AG174" i="1" s="1"/>
  <c r="AI174" i="1" s="1"/>
  <c r="AK174" i="1" s="1"/>
  <c r="AM174" i="1" s="1"/>
  <c r="AO174" i="1" s="1"/>
  <c r="AQ174" i="1" s="1"/>
  <c r="Y175" i="1"/>
  <c r="AA175" i="1" s="1"/>
  <c r="AC175" i="1" s="1"/>
  <c r="AE175" i="1" s="1"/>
  <c r="AG175" i="1" s="1"/>
  <c r="AI175" i="1" s="1"/>
  <c r="AK175" i="1" s="1"/>
  <c r="AM175" i="1" s="1"/>
  <c r="AO175" i="1" s="1"/>
  <c r="AQ175" i="1" s="1"/>
  <c r="Y178" i="1"/>
  <c r="AA178" i="1" s="1"/>
  <c r="AC178" i="1" s="1"/>
  <c r="AE178" i="1" s="1"/>
  <c r="AG178" i="1" s="1"/>
  <c r="AI178" i="1" s="1"/>
  <c r="AK178" i="1" s="1"/>
  <c r="AM178" i="1" s="1"/>
  <c r="AO178" i="1" s="1"/>
  <c r="AQ178" i="1" s="1"/>
  <c r="Y179" i="1"/>
  <c r="AA179" i="1" s="1"/>
  <c r="AC179" i="1" s="1"/>
  <c r="AE179" i="1" s="1"/>
  <c r="AG179" i="1" s="1"/>
  <c r="AI179" i="1" s="1"/>
  <c r="AK179" i="1" s="1"/>
  <c r="AM179" i="1" s="1"/>
  <c r="AO179" i="1" s="1"/>
  <c r="AQ179" i="1" s="1"/>
  <c r="Y182" i="1"/>
  <c r="AA182" i="1" s="1"/>
  <c r="AC182" i="1" s="1"/>
  <c r="AE182" i="1" s="1"/>
  <c r="AG182" i="1" s="1"/>
  <c r="AI182" i="1" s="1"/>
  <c r="AK182" i="1" s="1"/>
  <c r="AM182" i="1" s="1"/>
  <c r="AO182" i="1" s="1"/>
  <c r="AQ182" i="1" s="1"/>
  <c r="Y183" i="1"/>
  <c r="AA183" i="1" s="1"/>
  <c r="AC183" i="1" s="1"/>
  <c r="AE183" i="1" s="1"/>
  <c r="AG183" i="1" s="1"/>
  <c r="AI183" i="1" s="1"/>
  <c r="AK183" i="1" s="1"/>
  <c r="AM183" i="1" s="1"/>
  <c r="AO183" i="1" s="1"/>
  <c r="AQ183" i="1" s="1"/>
  <c r="Y186" i="1"/>
  <c r="AA186" i="1" s="1"/>
  <c r="AC186" i="1" s="1"/>
  <c r="AE186" i="1" s="1"/>
  <c r="AG186" i="1" s="1"/>
  <c r="AI186" i="1" s="1"/>
  <c r="AK186" i="1" s="1"/>
  <c r="AM186" i="1" s="1"/>
  <c r="AO186" i="1" s="1"/>
  <c r="AQ186" i="1" s="1"/>
  <c r="Y187" i="1"/>
  <c r="AA187" i="1" s="1"/>
  <c r="AC187" i="1" s="1"/>
  <c r="AE187" i="1" s="1"/>
  <c r="AG187" i="1" s="1"/>
  <c r="AI187" i="1" s="1"/>
  <c r="AK187" i="1" s="1"/>
  <c r="AM187" i="1" s="1"/>
  <c r="AO187" i="1" s="1"/>
  <c r="AQ187" i="1" s="1"/>
  <c r="Y190" i="1"/>
  <c r="AA190" i="1" s="1"/>
  <c r="AC190" i="1" s="1"/>
  <c r="AE190" i="1" s="1"/>
  <c r="AG190" i="1" s="1"/>
  <c r="AI190" i="1" s="1"/>
  <c r="AK190" i="1" s="1"/>
  <c r="AM190" i="1" s="1"/>
  <c r="AO190" i="1" s="1"/>
  <c r="AQ190" i="1" s="1"/>
  <c r="Y191" i="1"/>
  <c r="AA191" i="1" s="1"/>
  <c r="AC191" i="1" s="1"/>
  <c r="AE191" i="1" s="1"/>
  <c r="AG191" i="1" s="1"/>
  <c r="AI191" i="1" s="1"/>
  <c r="AK191" i="1" s="1"/>
  <c r="AM191" i="1" s="1"/>
  <c r="AO191" i="1" s="1"/>
  <c r="AQ191" i="1" s="1"/>
  <c r="Y194" i="1"/>
  <c r="AA194" i="1" s="1"/>
  <c r="AC194" i="1" s="1"/>
  <c r="AE194" i="1" s="1"/>
  <c r="AG194" i="1" s="1"/>
  <c r="AI194" i="1" s="1"/>
  <c r="AK194" i="1" s="1"/>
  <c r="AM194" i="1" s="1"/>
  <c r="AO194" i="1" s="1"/>
  <c r="AQ194" i="1" s="1"/>
  <c r="Y195" i="1"/>
  <c r="AA195" i="1" s="1"/>
  <c r="AC195" i="1" s="1"/>
  <c r="AE195" i="1" s="1"/>
  <c r="AG195" i="1" s="1"/>
  <c r="AI195" i="1" s="1"/>
  <c r="AK195" i="1" s="1"/>
  <c r="AM195" i="1" s="1"/>
  <c r="AO195" i="1" s="1"/>
  <c r="AQ195" i="1" s="1"/>
  <c r="Y198" i="1"/>
  <c r="AA198" i="1" s="1"/>
  <c r="AC198" i="1" s="1"/>
  <c r="AE198" i="1" s="1"/>
  <c r="AG198" i="1" s="1"/>
  <c r="AI198" i="1" s="1"/>
  <c r="AK198" i="1" s="1"/>
  <c r="AM198" i="1" s="1"/>
  <c r="AO198" i="1" s="1"/>
  <c r="AQ198" i="1" s="1"/>
  <c r="Y199" i="1"/>
  <c r="AA199" i="1" s="1"/>
  <c r="AC199" i="1" s="1"/>
  <c r="AE199" i="1" s="1"/>
  <c r="AG199" i="1" s="1"/>
  <c r="AI199" i="1" s="1"/>
  <c r="AK199" i="1" s="1"/>
  <c r="AM199" i="1" s="1"/>
  <c r="AO199" i="1" s="1"/>
  <c r="AQ199" i="1" s="1"/>
  <c r="Y202" i="1"/>
  <c r="AA202" i="1" s="1"/>
  <c r="AC202" i="1" s="1"/>
  <c r="AE202" i="1" s="1"/>
  <c r="AG202" i="1" s="1"/>
  <c r="AI202" i="1" s="1"/>
  <c r="AK202" i="1" s="1"/>
  <c r="AM202" i="1" s="1"/>
  <c r="AO202" i="1" s="1"/>
  <c r="AQ202" i="1" s="1"/>
  <c r="Y203" i="1"/>
  <c r="AA203" i="1" s="1"/>
  <c r="AC203" i="1" s="1"/>
  <c r="AE203" i="1" s="1"/>
  <c r="AG203" i="1" s="1"/>
  <c r="AI203" i="1" s="1"/>
  <c r="AK203" i="1" s="1"/>
  <c r="AM203" i="1" s="1"/>
  <c r="AO203" i="1" s="1"/>
  <c r="AQ203" i="1" s="1"/>
  <c r="Y206" i="1"/>
  <c r="AA206" i="1" s="1"/>
  <c r="AC206" i="1" s="1"/>
  <c r="AE206" i="1" s="1"/>
  <c r="AG206" i="1" s="1"/>
  <c r="AI206" i="1" s="1"/>
  <c r="AK206" i="1" s="1"/>
  <c r="AM206" i="1" s="1"/>
  <c r="AO206" i="1" s="1"/>
  <c r="AQ206" i="1" s="1"/>
  <c r="Y207" i="1"/>
  <c r="AA207" i="1" s="1"/>
  <c r="AC207" i="1" s="1"/>
  <c r="AE207" i="1" s="1"/>
  <c r="AG207" i="1" s="1"/>
  <c r="AI207" i="1" s="1"/>
  <c r="AK207" i="1" s="1"/>
  <c r="AM207" i="1" s="1"/>
  <c r="AO207" i="1" s="1"/>
  <c r="AQ207" i="1" s="1"/>
  <c r="Y208" i="1"/>
  <c r="AA208" i="1" s="1"/>
  <c r="AC208" i="1" s="1"/>
  <c r="AE208" i="1" s="1"/>
  <c r="AG208" i="1" s="1"/>
  <c r="AI208" i="1" s="1"/>
  <c r="AK208" i="1" s="1"/>
  <c r="AM208" i="1" s="1"/>
  <c r="AO208" i="1" s="1"/>
  <c r="AQ208" i="1" s="1"/>
  <c r="Y209" i="1"/>
  <c r="AA209" i="1" s="1"/>
  <c r="AC209" i="1" s="1"/>
  <c r="AE209" i="1" s="1"/>
  <c r="AG209" i="1" s="1"/>
  <c r="AI209" i="1" s="1"/>
  <c r="AK209" i="1" s="1"/>
  <c r="AM209" i="1" s="1"/>
  <c r="AO209" i="1" s="1"/>
  <c r="AQ209" i="1" s="1"/>
  <c r="Y212" i="1"/>
  <c r="AA212" i="1" s="1"/>
  <c r="AC212" i="1" s="1"/>
  <c r="AE212" i="1" s="1"/>
  <c r="AG212" i="1" s="1"/>
  <c r="AI212" i="1" s="1"/>
  <c r="AK212" i="1" s="1"/>
  <c r="AM212" i="1" s="1"/>
  <c r="AO212" i="1" s="1"/>
  <c r="AQ212" i="1" s="1"/>
  <c r="Y213" i="1"/>
  <c r="AA213" i="1" s="1"/>
  <c r="AC213" i="1" s="1"/>
  <c r="AE213" i="1" s="1"/>
  <c r="AG213" i="1" s="1"/>
  <c r="AI213" i="1" s="1"/>
  <c r="AK213" i="1" s="1"/>
  <c r="AM213" i="1" s="1"/>
  <c r="AO213" i="1" s="1"/>
  <c r="AQ213" i="1" s="1"/>
  <c r="Y216" i="1"/>
  <c r="AA216" i="1" s="1"/>
  <c r="AC216" i="1" s="1"/>
  <c r="AE216" i="1" s="1"/>
  <c r="AG216" i="1" s="1"/>
  <c r="AI216" i="1" s="1"/>
  <c r="AK216" i="1" s="1"/>
  <c r="AM216" i="1" s="1"/>
  <c r="AO216" i="1" s="1"/>
  <c r="AQ216" i="1" s="1"/>
  <c r="Y217" i="1"/>
  <c r="AA217" i="1" s="1"/>
  <c r="AC217" i="1" s="1"/>
  <c r="AE217" i="1" s="1"/>
  <c r="AG217" i="1" s="1"/>
  <c r="AI217" i="1" s="1"/>
  <c r="AK217" i="1" s="1"/>
  <c r="AM217" i="1" s="1"/>
  <c r="AO217" i="1" s="1"/>
  <c r="AQ217" i="1" s="1"/>
  <c r="Y220" i="1"/>
  <c r="AA220" i="1" s="1"/>
  <c r="AC220" i="1" s="1"/>
  <c r="AE220" i="1" s="1"/>
  <c r="AG220" i="1" s="1"/>
  <c r="AI220" i="1" s="1"/>
  <c r="AK220" i="1" s="1"/>
  <c r="AM220" i="1" s="1"/>
  <c r="AO220" i="1" s="1"/>
  <c r="AQ220" i="1" s="1"/>
  <c r="Y221" i="1"/>
  <c r="AA221" i="1" s="1"/>
  <c r="AC221" i="1" s="1"/>
  <c r="AE221" i="1" s="1"/>
  <c r="AG221" i="1" s="1"/>
  <c r="AI221" i="1" s="1"/>
  <c r="AK221" i="1" s="1"/>
  <c r="AM221" i="1" s="1"/>
  <c r="AO221" i="1" s="1"/>
  <c r="AQ221" i="1" s="1"/>
  <c r="Y240" i="1"/>
  <c r="AA240" i="1" s="1"/>
  <c r="AC240" i="1" s="1"/>
  <c r="AE240" i="1" s="1"/>
  <c r="AG240" i="1" s="1"/>
  <c r="AI240" i="1" s="1"/>
  <c r="AK240" i="1" s="1"/>
  <c r="AM240" i="1" s="1"/>
  <c r="AO240" i="1" s="1"/>
  <c r="AQ240" i="1" s="1"/>
  <c r="Y245" i="1"/>
  <c r="AA245" i="1" s="1"/>
  <c r="AC245" i="1" s="1"/>
  <c r="AE245" i="1" s="1"/>
  <c r="AG245" i="1" s="1"/>
  <c r="AI245" i="1" s="1"/>
  <c r="AK245" i="1" s="1"/>
  <c r="AM245" i="1" s="1"/>
  <c r="AO245" i="1" s="1"/>
  <c r="AQ245" i="1" s="1"/>
  <c r="Y246" i="1"/>
  <c r="AA246" i="1" s="1"/>
  <c r="AC246" i="1" s="1"/>
  <c r="AE246" i="1" s="1"/>
  <c r="AG246" i="1" s="1"/>
  <c r="AI246" i="1" s="1"/>
  <c r="AK246" i="1" s="1"/>
  <c r="AM246" i="1" s="1"/>
  <c r="AO246" i="1" s="1"/>
  <c r="AQ246" i="1" s="1"/>
  <c r="Y249" i="1"/>
  <c r="AA249" i="1" s="1"/>
  <c r="AC249" i="1" s="1"/>
  <c r="AE249" i="1" s="1"/>
  <c r="AG249" i="1" s="1"/>
  <c r="AI249" i="1" s="1"/>
  <c r="AK249" i="1" s="1"/>
  <c r="AM249" i="1" s="1"/>
  <c r="AO249" i="1" s="1"/>
  <c r="AQ249" i="1" s="1"/>
  <c r="Y250" i="1"/>
  <c r="AA250" i="1" s="1"/>
  <c r="AC250" i="1" s="1"/>
  <c r="AE250" i="1" s="1"/>
  <c r="AG250" i="1" s="1"/>
  <c r="AI250" i="1" s="1"/>
  <c r="AK250" i="1" s="1"/>
  <c r="AM250" i="1" s="1"/>
  <c r="AO250" i="1" s="1"/>
  <c r="AQ250" i="1" s="1"/>
  <c r="Y255" i="1"/>
  <c r="AA255" i="1" s="1"/>
  <c r="AC255" i="1" s="1"/>
  <c r="AE255" i="1" s="1"/>
  <c r="AG255" i="1" s="1"/>
  <c r="AI255" i="1" s="1"/>
  <c r="AK255" i="1" s="1"/>
  <c r="AM255" i="1" s="1"/>
  <c r="AO255" i="1" s="1"/>
  <c r="AQ255" i="1" s="1"/>
  <c r="Y256" i="1"/>
  <c r="AA256" i="1" s="1"/>
  <c r="AC256" i="1" s="1"/>
  <c r="AE256" i="1" s="1"/>
  <c r="AG256" i="1" s="1"/>
  <c r="AI256" i="1" s="1"/>
  <c r="AK256" i="1" s="1"/>
  <c r="AM256" i="1" s="1"/>
  <c r="AO256" i="1" s="1"/>
  <c r="AQ256" i="1" s="1"/>
  <c r="Y257" i="1"/>
  <c r="AA257" i="1" s="1"/>
  <c r="AC257" i="1" s="1"/>
  <c r="AE257" i="1" s="1"/>
  <c r="AG257" i="1" s="1"/>
  <c r="AI257" i="1" s="1"/>
  <c r="AK257" i="1" s="1"/>
  <c r="AM257" i="1" s="1"/>
  <c r="AO257" i="1" s="1"/>
  <c r="AQ257" i="1" s="1"/>
  <c r="Y258" i="1"/>
  <c r="AA258" i="1" s="1"/>
  <c r="AC258" i="1" s="1"/>
  <c r="AE258" i="1" s="1"/>
  <c r="AG258" i="1" s="1"/>
  <c r="AI258" i="1" s="1"/>
  <c r="AK258" i="1" s="1"/>
  <c r="AM258" i="1" s="1"/>
  <c r="AO258" i="1" s="1"/>
  <c r="AQ258" i="1" s="1"/>
  <c r="Y259" i="1"/>
  <c r="AA259" i="1" s="1"/>
  <c r="AC259" i="1" s="1"/>
  <c r="AE259" i="1" s="1"/>
  <c r="AG259" i="1" s="1"/>
  <c r="AI259" i="1" s="1"/>
  <c r="AK259" i="1" s="1"/>
  <c r="AM259" i="1" s="1"/>
  <c r="AO259" i="1" s="1"/>
  <c r="AQ259" i="1" s="1"/>
  <c r="Y262" i="1"/>
  <c r="AA262" i="1" s="1"/>
  <c r="AC262" i="1" s="1"/>
  <c r="AE262" i="1" s="1"/>
  <c r="AG262" i="1" s="1"/>
  <c r="AI262" i="1" s="1"/>
  <c r="AK262" i="1" s="1"/>
  <c r="AM262" i="1" s="1"/>
  <c r="AO262" i="1" s="1"/>
  <c r="AQ262" i="1" s="1"/>
  <c r="Y263" i="1"/>
  <c r="AA263" i="1" s="1"/>
  <c r="AC263" i="1" s="1"/>
  <c r="AE263" i="1" s="1"/>
  <c r="AG263" i="1" s="1"/>
  <c r="AI263" i="1" s="1"/>
  <c r="AK263" i="1" s="1"/>
  <c r="AM263" i="1" s="1"/>
  <c r="AO263" i="1" s="1"/>
  <c r="AQ263" i="1" s="1"/>
  <c r="Y264" i="1"/>
  <c r="AA264" i="1" s="1"/>
  <c r="AC264" i="1" s="1"/>
  <c r="AE264" i="1" s="1"/>
  <c r="AG264" i="1" s="1"/>
  <c r="AI264" i="1" s="1"/>
  <c r="AK264" i="1" s="1"/>
  <c r="AM264" i="1" s="1"/>
  <c r="AO264" i="1" s="1"/>
  <c r="AQ264" i="1" s="1"/>
  <c r="Y267" i="1"/>
  <c r="AA267" i="1" s="1"/>
  <c r="AC267" i="1" s="1"/>
  <c r="AE267" i="1" s="1"/>
  <c r="AG267" i="1" s="1"/>
  <c r="AI267" i="1" s="1"/>
  <c r="AK267" i="1" s="1"/>
  <c r="AM267" i="1" s="1"/>
  <c r="AO267" i="1" s="1"/>
  <c r="AQ267" i="1" s="1"/>
  <c r="Y268" i="1"/>
  <c r="AA268" i="1" s="1"/>
  <c r="AC268" i="1" s="1"/>
  <c r="AE268" i="1" s="1"/>
  <c r="AG268" i="1" s="1"/>
  <c r="AI268" i="1" s="1"/>
  <c r="AK268" i="1" s="1"/>
  <c r="AM268" i="1" s="1"/>
  <c r="AO268" i="1" s="1"/>
  <c r="AQ268" i="1" s="1"/>
  <c r="Y270" i="1"/>
  <c r="AA270" i="1" s="1"/>
  <c r="AC270" i="1" s="1"/>
  <c r="AE270" i="1" s="1"/>
  <c r="AG270" i="1" s="1"/>
  <c r="AI270" i="1" s="1"/>
  <c r="AK270" i="1" s="1"/>
  <c r="AM270" i="1" s="1"/>
  <c r="AO270" i="1" s="1"/>
  <c r="AQ270" i="1" s="1"/>
  <c r="Y292" i="1"/>
  <c r="AA292" i="1" s="1"/>
  <c r="AC292" i="1" s="1"/>
  <c r="AE292" i="1" s="1"/>
  <c r="AG292" i="1" s="1"/>
  <c r="AI292" i="1" s="1"/>
  <c r="AK292" i="1" s="1"/>
  <c r="AM292" i="1" s="1"/>
  <c r="AO292" i="1" s="1"/>
  <c r="AQ292" i="1" s="1"/>
  <c r="Y293" i="1"/>
  <c r="AA293" i="1" s="1"/>
  <c r="AC293" i="1" s="1"/>
  <c r="AE293" i="1" s="1"/>
  <c r="AG293" i="1" s="1"/>
  <c r="AI293" i="1" s="1"/>
  <c r="AK293" i="1" s="1"/>
  <c r="AM293" i="1" s="1"/>
  <c r="AO293" i="1" s="1"/>
  <c r="AQ293" i="1" s="1"/>
  <c r="F23" i="1"/>
  <c r="H23" i="1" s="1"/>
  <c r="J23" i="1" s="1"/>
  <c r="L23" i="1" s="1"/>
  <c r="N23" i="1" s="1"/>
  <c r="P23" i="1" s="1"/>
  <c r="R23" i="1" s="1"/>
  <c r="T23" i="1" s="1"/>
  <c r="V23" i="1" s="1"/>
  <c r="F24" i="1"/>
  <c r="H24" i="1" s="1"/>
  <c r="J24" i="1" s="1"/>
  <c r="L24" i="1" s="1"/>
  <c r="N24" i="1" s="1"/>
  <c r="P24" i="1" s="1"/>
  <c r="R24" i="1" s="1"/>
  <c r="T24" i="1" s="1"/>
  <c r="V24" i="1" s="1"/>
  <c r="F25" i="1"/>
  <c r="H25" i="1" s="1"/>
  <c r="J25" i="1" s="1"/>
  <c r="L25" i="1" s="1"/>
  <c r="N25" i="1" s="1"/>
  <c r="P25" i="1" s="1"/>
  <c r="R25" i="1" s="1"/>
  <c r="T25" i="1" s="1"/>
  <c r="V25" i="1" s="1"/>
  <c r="F26" i="1"/>
  <c r="H26" i="1" s="1"/>
  <c r="J26" i="1" s="1"/>
  <c r="L26" i="1" s="1"/>
  <c r="N26" i="1" s="1"/>
  <c r="P26" i="1" s="1"/>
  <c r="R26" i="1" s="1"/>
  <c r="T26" i="1" s="1"/>
  <c r="V26" i="1" s="1"/>
  <c r="F27" i="1"/>
  <c r="H27" i="1" s="1"/>
  <c r="J27" i="1" s="1"/>
  <c r="L27" i="1" s="1"/>
  <c r="N27" i="1" s="1"/>
  <c r="P27" i="1" s="1"/>
  <c r="R27" i="1" s="1"/>
  <c r="T27" i="1" s="1"/>
  <c r="V27" i="1" s="1"/>
  <c r="F30" i="1"/>
  <c r="H30" i="1" s="1"/>
  <c r="J30" i="1" s="1"/>
  <c r="L30" i="1" s="1"/>
  <c r="N30" i="1" s="1"/>
  <c r="P30" i="1" s="1"/>
  <c r="R30" i="1" s="1"/>
  <c r="T30" i="1" s="1"/>
  <c r="V30" i="1" s="1"/>
  <c r="F32" i="1"/>
  <c r="H32" i="1" s="1"/>
  <c r="J32" i="1" s="1"/>
  <c r="L32" i="1" s="1"/>
  <c r="N32" i="1" s="1"/>
  <c r="P32" i="1" s="1"/>
  <c r="R32" i="1" s="1"/>
  <c r="T32" i="1" s="1"/>
  <c r="V32" i="1" s="1"/>
  <c r="F35" i="1"/>
  <c r="H35" i="1" s="1"/>
  <c r="J35" i="1" s="1"/>
  <c r="L35" i="1" s="1"/>
  <c r="N35" i="1" s="1"/>
  <c r="P35" i="1" s="1"/>
  <c r="R35" i="1" s="1"/>
  <c r="T35" i="1" s="1"/>
  <c r="V35" i="1" s="1"/>
  <c r="F36" i="1"/>
  <c r="H36" i="1" s="1"/>
  <c r="J36" i="1" s="1"/>
  <c r="L36" i="1" s="1"/>
  <c r="N36" i="1" s="1"/>
  <c r="P36" i="1" s="1"/>
  <c r="R36" i="1" s="1"/>
  <c r="T36" i="1" s="1"/>
  <c r="V36" i="1" s="1"/>
  <c r="F37" i="1"/>
  <c r="H37" i="1" s="1"/>
  <c r="J37" i="1" s="1"/>
  <c r="L37" i="1" s="1"/>
  <c r="N37" i="1" s="1"/>
  <c r="P37" i="1" s="1"/>
  <c r="R37" i="1" s="1"/>
  <c r="T37" i="1" s="1"/>
  <c r="V37" i="1" s="1"/>
  <c r="F42" i="1"/>
  <c r="H42" i="1" s="1"/>
  <c r="J42" i="1" s="1"/>
  <c r="L42" i="1" s="1"/>
  <c r="N42" i="1" s="1"/>
  <c r="P42" i="1" s="1"/>
  <c r="R42" i="1" s="1"/>
  <c r="T42" i="1" s="1"/>
  <c r="V42" i="1" s="1"/>
  <c r="F46" i="1"/>
  <c r="H46" i="1" s="1"/>
  <c r="J46" i="1" s="1"/>
  <c r="L46" i="1" s="1"/>
  <c r="N46" i="1" s="1"/>
  <c r="P46" i="1" s="1"/>
  <c r="R46" i="1" s="1"/>
  <c r="T46" i="1" s="1"/>
  <c r="V46" i="1" s="1"/>
  <c r="F49" i="1"/>
  <c r="H49" i="1" s="1"/>
  <c r="J49" i="1" s="1"/>
  <c r="L49" i="1" s="1"/>
  <c r="N49" i="1" s="1"/>
  <c r="P49" i="1" s="1"/>
  <c r="R49" i="1" s="1"/>
  <c r="T49" i="1" s="1"/>
  <c r="V49" i="1" s="1"/>
  <c r="F50" i="1"/>
  <c r="H50" i="1" s="1"/>
  <c r="J50" i="1" s="1"/>
  <c r="L50" i="1" s="1"/>
  <c r="N50" i="1" s="1"/>
  <c r="P50" i="1" s="1"/>
  <c r="R50" i="1" s="1"/>
  <c r="T50" i="1" s="1"/>
  <c r="V50" i="1" s="1"/>
  <c r="F51" i="1"/>
  <c r="H51" i="1" s="1"/>
  <c r="J51" i="1" s="1"/>
  <c r="L51" i="1" s="1"/>
  <c r="N51" i="1" s="1"/>
  <c r="P51" i="1" s="1"/>
  <c r="R51" i="1" s="1"/>
  <c r="T51" i="1" s="1"/>
  <c r="V51" i="1" s="1"/>
  <c r="F54" i="1"/>
  <c r="H54" i="1" s="1"/>
  <c r="J54" i="1" s="1"/>
  <c r="L54" i="1" s="1"/>
  <c r="N54" i="1" s="1"/>
  <c r="P54" i="1" s="1"/>
  <c r="R54" i="1" s="1"/>
  <c r="T54" i="1" s="1"/>
  <c r="V54" i="1" s="1"/>
  <c r="F55" i="1"/>
  <c r="H55" i="1" s="1"/>
  <c r="J55" i="1" s="1"/>
  <c r="L55" i="1" s="1"/>
  <c r="N55" i="1" s="1"/>
  <c r="P55" i="1" s="1"/>
  <c r="R55" i="1" s="1"/>
  <c r="T55" i="1" s="1"/>
  <c r="V55" i="1" s="1"/>
  <c r="F56" i="1"/>
  <c r="H56" i="1" s="1"/>
  <c r="J56" i="1" s="1"/>
  <c r="L56" i="1" s="1"/>
  <c r="N56" i="1" s="1"/>
  <c r="P56" i="1" s="1"/>
  <c r="R56" i="1" s="1"/>
  <c r="T56" i="1" s="1"/>
  <c r="V56" i="1" s="1"/>
  <c r="F59" i="1"/>
  <c r="H59" i="1" s="1"/>
  <c r="J59" i="1" s="1"/>
  <c r="L59" i="1" s="1"/>
  <c r="N59" i="1" s="1"/>
  <c r="P59" i="1" s="1"/>
  <c r="R59" i="1" s="1"/>
  <c r="T59" i="1" s="1"/>
  <c r="V59" i="1" s="1"/>
  <c r="F60" i="1"/>
  <c r="H60" i="1" s="1"/>
  <c r="J60" i="1" s="1"/>
  <c r="L60" i="1" s="1"/>
  <c r="N60" i="1" s="1"/>
  <c r="P60" i="1" s="1"/>
  <c r="R60" i="1" s="1"/>
  <c r="T60" i="1" s="1"/>
  <c r="V60" i="1" s="1"/>
  <c r="F61" i="1"/>
  <c r="H61" i="1" s="1"/>
  <c r="J61" i="1" s="1"/>
  <c r="L61" i="1" s="1"/>
  <c r="N61" i="1" s="1"/>
  <c r="P61" i="1" s="1"/>
  <c r="R61" i="1" s="1"/>
  <c r="T61" i="1" s="1"/>
  <c r="V61" i="1" s="1"/>
  <c r="F64" i="1"/>
  <c r="H64" i="1" s="1"/>
  <c r="J64" i="1" s="1"/>
  <c r="L64" i="1" s="1"/>
  <c r="N64" i="1" s="1"/>
  <c r="P64" i="1" s="1"/>
  <c r="R64" i="1" s="1"/>
  <c r="T64" i="1" s="1"/>
  <c r="V64" i="1" s="1"/>
  <c r="F65" i="1"/>
  <c r="H65" i="1" s="1"/>
  <c r="J65" i="1" s="1"/>
  <c r="L65" i="1" s="1"/>
  <c r="N65" i="1" s="1"/>
  <c r="P65" i="1" s="1"/>
  <c r="R65" i="1" s="1"/>
  <c r="T65" i="1" s="1"/>
  <c r="V65" i="1" s="1"/>
  <c r="F69" i="1"/>
  <c r="H69" i="1" s="1"/>
  <c r="J69" i="1" s="1"/>
  <c r="L69" i="1" s="1"/>
  <c r="N69" i="1" s="1"/>
  <c r="P69" i="1" s="1"/>
  <c r="R69" i="1" s="1"/>
  <c r="T69" i="1" s="1"/>
  <c r="V69" i="1" s="1"/>
  <c r="F70" i="1"/>
  <c r="H70" i="1" s="1"/>
  <c r="J70" i="1" s="1"/>
  <c r="L70" i="1" s="1"/>
  <c r="N70" i="1" s="1"/>
  <c r="P70" i="1" s="1"/>
  <c r="R70" i="1" s="1"/>
  <c r="T70" i="1" s="1"/>
  <c r="V70" i="1" s="1"/>
  <c r="F73" i="1"/>
  <c r="H73" i="1" s="1"/>
  <c r="J73" i="1" s="1"/>
  <c r="L73" i="1" s="1"/>
  <c r="N73" i="1" s="1"/>
  <c r="P73" i="1" s="1"/>
  <c r="R73" i="1" s="1"/>
  <c r="T73" i="1" s="1"/>
  <c r="V73" i="1" s="1"/>
  <c r="F74" i="1"/>
  <c r="H74" i="1" s="1"/>
  <c r="J74" i="1" s="1"/>
  <c r="L74" i="1" s="1"/>
  <c r="N74" i="1" s="1"/>
  <c r="P74" i="1" s="1"/>
  <c r="R74" i="1" s="1"/>
  <c r="T74" i="1" s="1"/>
  <c r="V74" i="1" s="1"/>
  <c r="F75" i="1"/>
  <c r="H75" i="1" s="1"/>
  <c r="J75" i="1" s="1"/>
  <c r="L75" i="1" s="1"/>
  <c r="N75" i="1" s="1"/>
  <c r="P75" i="1" s="1"/>
  <c r="R75" i="1" s="1"/>
  <c r="T75" i="1" s="1"/>
  <c r="V75" i="1" s="1"/>
  <c r="F76" i="1"/>
  <c r="H76" i="1" s="1"/>
  <c r="J76" i="1" s="1"/>
  <c r="L76" i="1" s="1"/>
  <c r="N76" i="1" s="1"/>
  <c r="P76" i="1" s="1"/>
  <c r="R76" i="1" s="1"/>
  <c r="T76" i="1" s="1"/>
  <c r="V76" i="1" s="1"/>
  <c r="F77" i="1"/>
  <c r="H77" i="1" s="1"/>
  <c r="J77" i="1" s="1"/>
  <c r="L77" i="1" s="1"/>
  <c r="N77" i="1" s="1"/>
  <c r="P77" i="1" s="1"/>
  <c r="R77" i="1" s="1"/>
  <c r="T77" i="1" s="1"/>
  <c r="V77" i="1" s="1"/>
  <c r="F78" i="1"/>
  <c r="H78" i="1" s="1"/>
  <c r="J78" i="1" s="1"/>
  <c r="L78" i="1" s="1"/>
  <c r="N78" i="1" s="1"/>
  <c r="P78" i="1" s="1"/>
  <c r="R78" i="1" s="1"/>
  <c r="T78" i="1" s="1"/>
  <c r="V78" i="1" s="1"/>
  <c r="F79" i="1"/>
  <c r="H79" i="1" s="1"/>
  <c r="J79" i="1" s="1"/>
  <c r="L79" i="1" s="1"/>
  <c r="N79" i="1" s="1"/>
  <c r="P79" i="1" s="1"/>
  <c r="R79" i="1" s="1"/>
  <c r="T79" i="1" s="1"/>
  <c r="V79" i="1" s="1"/>
  <c r="F80" i="1"/>
  <c r="H80" i="1" s="1"/>
  <c r="J80" i="1" s="1"/>
  <c r="L80" i="1" s="1"/>
  <c r="N80" i="1" s="1"/>
  <c r="P80" i="1" s="1"/>
  <c r="R80" i="1" s="1"/>
  <c r="T80" i="1" s="1"/>
  <c r="V80" i="1" s="1"/>
  <c r="F81" i="1"/>
  <c r="H81" i="1" s="1"/>
  <c r="J81" i="1" s="1"/>
  <c r="L81" i="1" s="1"/>
  <c r="N81" i="1" s="1"/>
  <c r="P81" i="1" s="1"/>
  <c r="R81" i="1" s="1"/>
  <c r="T81" i="1" s="1"/>
  <c r="V81" i="1" s="1"/>
  <c r="F82" i="1"/>
  <c r="H82" i="1" s="1"/>
  <c r="J82" i="1" s="1"/>
  <c r="L82" i="1" s="1"/>
  <c r="N82" i="1" s="1"/>
  <c r="P82" i="1" s="1"/>
  <c r="R82" i="1" s="1"/>
  <c r="T82" i="1" s="1"/>
  <c r="V82" i="1" s="1"/>
  <c r="F107" i="1"/>
  <c r="H107" i="1" s="1"/>
  <c r="J107" i="1" s="1"/>
  <c r="L107" i="1" s="1"/>
  <c r="N107" i="1" s="1"/>
  <c r="P107" i="1" s="1"/>
  <c r="R107" i="1" s="1"/>
  <c r="T107" i="1" s="1"/>
  <c r="V107" i="1" s="1"/>
  <c r="F108" i="1"/>
  <c r="H108" i="1" s="1"/>
  <c r="J108" i="1" s="1"/>
  <c r="L108" i="1" s="1"/>
  <c r="N108" i="1" s="1"/>
  <c r="P108" i="1" s="1"/>
  <c r="R108" i="1" s="1"/>
  <c r="T108" i="1" s="1"/>
  <c r="V108" i="1" s="1"/>
  <c r="F109" i="1"/>
  <c r="H109" i="1" s="1"/>
  <c r="J109" i="1" s="1"/>
  <c r="L109" i="1" s="1"/>
  <c r="N109" i="1" s="1"/>
  <c r="P109" i="1" s="1"/>
  <c r="R109" i="1" s="1"/>
  <c r="T109" i="1" s="1"/>
  <c r="V109" i="1" s="1"/>
  <c r="F114" i="1"/>
  <c r="H114" i="1" s="1"/>
  <c r="J114" i="1" s="1"/>
  <c r="L114" i="1" s="1"/>
  <c r="N114" i="1" s="1"/>
  <c r="P114" i="1" s="1"/>
  <c r="R114" i="1" s="1"/>
  <c r="T114" i="1" s="1"/>
  <c r="V114" i="1" s="1"/>
  <c r="F115" i="1"/>
  <c r="H115" i="1" s="1"/>
  <c r="J115" i="1" s="1"/>
  <c r="L115" i="1" s="1"/>
  <c r="N115" i="1" s="1"/>
  <c r="P115" i="1" s="1"/>
  <c r="R115" i="1" s="1"/>
  <c r="T115" i="1" s="1"/>
  <c r="V115" i="1" s="1"/>
  <c r="F117" i="1"/>
  <c r="H117" i="1" s="1"/>
  <c r="J117" i="1" s="1"/>
  <c r="L117" i="1" s="1"/>
  <c r="N117" i="1" s="1"/>
  <c r="P117" i="1" s="1"/>
  <c r="R117" i="1" s="1"/>
  <c r="T117" i="1" s="1"/>
  <c r="V117" i="1" s="1"/>
  <c r="F118" i="1"/>
  <c r="H118" i="1" s="1"/>
  <c r="J118" i="1" s="1"/>
  <c r="L118" i="1" s="1"/>
  <c r="N118" i="1" s="1"/>
  <c r="P118" i="1" s="1"/>
  <c r="R118" i="1" s="1"/>
  <c r="T118" i="1" s="1"/>
  <c r="V118" i="1" s="1"/>
  <c r="F119" i="1"/>
  <c r="H119" i="1" s="1"/>
  <c r="J119" i="1" s="1"/>
  <c r="L119" i="1" s="1"/>
  <c r="N119" i="1" s="1"/>
  <c r="P119" i="1" s="1"/>
  <c r="R119" i="1" s="1"/>
  <c r="T119" i="1" s="1"/>
  <c r="V119" i="1" s="1"/>
  <c r="F120" i="1"/>
  <c r="H120" i="1" s="1"/>
  <c r="J120" i="1" s="1"/>
  <c r="L120" i="1" s="1"/>
  <c r="N120" i="1" s="1"/>
  <c r="P120" i="1" s="1"/>
  <c r="R120" i="1" s="1"/>
  <c r="T120" i="1" s="1"/>
  <c r="V120" i="1" s="1"/>
  <c r="F123" i="1"/>
  <c r="H123" i="1" s="1"/>
  <c r="J123" i="1" s="1"/>
  <c r="L123" i="1" s="1"/>
  <c r="N123" i="1" s="1"/>
  <c r="P123" i="1" s="1"/>
  <c r="R123" i="1" s="1"/>
  <c r="T123" i="1" s="1"/>
  <c r="V123" i="1" s="1"/>
  <c r="F124" i="1"/>
  <c r="H124" i="1" s="1"/>
  <c r="J124" i="1" s="1"/>
  <c r="L124" i="1" s="1"/>
  <c r="N124" i="1" s="1"/>
  <c r="P124" i="1" s="1"/>
  <c r="R124" i="1" s="1"/>
  <c r="T124" i="1" s="1"/>
  <c r="V124" i="1" s="1"/>
  <c r="F125" i="1"/>
  <c r="H125" i="1" s="1"/>
  <c r="J125" i="1" s="1"/>
  <c r="L125" i="1" s="1"/>
  <c r="N125" i="1" s="1"/>
  <c r="P125" i="1" s="1"/>
  <c r="R125" i="1" s="1"/>
  <c r="T125" i="1" s="1"/>
  <c r="V125" i="1" s="1"/>
  <c r="F128" i="1"/>
  <c r="H128" i="1" s="1"/>
  <c r="J128" i="1" s="1"/>
  <c r="L128" i="1" s="1"/>
  <c r="N128" i="1" s="1"/>
  <c r="P128" i="1" s="1"/>
  <c r="R128" i="1" s="1"/>
  <c r="T128" i="1" s="1"/>
  <c r="V128" i="1" s="1"/>
  <c r="F131" i="1"/>
  <c r="H131" i="1" s="1"/>
  <c r="J131" i="1" s="1"/>
  <c r="L131" i="1" s="1"/>
  <c r="N131" i="1" s="1"/>
  <c r="P131" i="1" s="1"/>
  <c r="R131" i="1" s="1"/>
  <c r="T131" i="1" s="1"/>
  <c r="V131" i="1" s="1"/>
  <c r="F132" i="1"/>
  <c r="H132" i="1" s="1"/>
  <c r="J132" i="1" s="1"/>
  <c r="L132" i="1" s="1"/>
  <c r="N132" i="1" s="1"/>
  <c r="P132" i="1" s="1"/>
  <c r="R132" i="1" s="1"/>
  <c r="T132" i="1" s="1"/>
  <c r="V132" i="1" s="1"/>
  <c r="F146" i="1"/>
  <c r="H146" i="1" s="1"/>
  <c r="J146" i="1" s="1"/>
  <c r="L146" i="1" s="1"/>
  <c r="N146" i="1" s="1"/>
  <c r="P146" i="1" s="1"/>
  <c r="R146" i="1" s="1"/>
  <c r="T146" i="1" s="1"/>
  <c r="V146" i="1" s="1"/>
  <c r="F147" i="1"/>
  <c r="H147" i="1" s="1"/>
  <c r="J147" i="1" s="1"/>
  <c r="L147" i="1" s="1"/>
  <c r="N147" i="1" s="1"/>
  <c r="P147" i="1" s="1"/>
  <c r="R147" i="1" s="1"/>
  <c r="T147" i="1" s="1"/>
  <c r="V147" i="1" s="1"/>
  <c r="F148" i="1"/>
  <c r="H148" i="1" s="1"/>
  <c r="J148" i="1" s="1"/>
  <c r="L148" i="1" s="1"/>
  <c r="N148" i="1" s="1"/>
  <c r="P148" i="1" s="1"/>
  <c r="R148" i="1" s="1"/>
  <c r="T148" i="1" s="1"/>
  <c r="V148" i="1" s="1"/>
  <c r="F151" i="1"/>
  <c r="H151" i="1" s="1"/>
  <c r="J151" i="1" s="1"/>
  <c r="L151" i="1" s="1"/>
  <c r="N151" i="1" s="1"/>
  <c r="P151" i="1" s="1"/>
  <c r="R151" i="1" s="1"/>
  <c r="T151" i="1" s="1"/>
  <c r="V151" i="1" s="1"/>
  <c r="F152" i="1"/>
  <c r="H152" i="1" s="1"/>
  <c r="J152" i="1" s="1"/>
  <c r="L152" i="1" s="1"/>
  <c r="N152" i="1" s="1"/>
  <c r="P152" i="1" s="1"/>
  <c r="R152" i="1" s="1"/>
  <c r="T152" i="1" s="1"/>
  <c r="V152" i="1" s="1"/>
  <c r="F153" i="1"/>
  <c r="H153" i="1" s="1"/>
  <c r="J153" i="1" s="1"/>
  <c r="L153" i="1" s="1"/>
  <c r="N153" i="1" s="1"/>
  <c r="P153" i="1" s="1"/>
  <c r="R153" i="1" s="1"/>
  <c r="T153" i="1" s="1"/>
  <c r="V153" i="1" s="1"/>
  <c r="F154" i="1"/>
  <c r="H154" i="1" s="1"/>
  <c r="J154" i="1" s="1"/>
  <c r="L154" i="1" s="1"/>
  <c r="N154" i="1" s="1"/>
  <c r="P154" i="1" s="1"/>
  <c r="R154" i="1" s="1"/>
  <c r="T154" i="1" s="1"/>
  <c r="V154" i="1" s="1"/>
  <c r="F155" i="1"/>
  <c r="H155" i="1" s="1"/>
  <c r="J155" i="1" s="1"/>
  <c r="L155" i="1" s="1"/>
  <c r="N155" i="1" s="1"/>
  <c r="P155" i="1" s="1"/>
  <c r="R155" i="1" s="1"/>
  <c r="T155" i="1" s="1"/>
  <c r="V155" i="1" s="1"/>
  <c r="F158" i="1"/>
  <c r="H158" i="1" s="1"/>
  <c r="J158" i="1" s="1"/>
  <c r="L158" i="1" s="1"/>
  <c r="N158" i="1" s="1"/>
  <c r="P158" i="1" s="1"/>
  <c r="R158" i="1" s="1"/>
  <c r="T158" i="1" s="1"/>
  <c r="V158" i="1" s="1"/>
  <c r="F159" i="1"/>
  <c r="H159" i="1" s="1"/>
  <c r="J159" i="1" s="1"/>
  <c r="L159" i="1" s="1"/>
  <c r="N159" i="1" s="1"/>
  <c r="P159" i="1" s="1"/>
  <c r="R159" i="1" s="1"/>
  <c r="T159" i="1" s="1"/>
  <c r="V159" i="1" s="1"/>
  <c r="F160" i="1"/>
  <c r="H160" i="1" s="1"/>
  <c r="J160" i="1" s="1"/>
  <c r="L160" i="1" s="1"/>
  <c r="N160" i="1" s="1"/>
  <c r="P160" i="1" s="1"/>
  <c r="R160" i="1" s="1"/>
  <c r="T160" i="1" s="1"/>
  <c r="V160" i="1" s="1"/>
  <c r="F161" i="1"/>
  <c r="H161" i="1" s="1"/>
  <c r="J161" i="1" s="1"/>
  <c r="L161" i="1" s="1"/>
  <c r="N161" i="1" s="1"/>
  <c r="P161" i="1" s="1"/>
  <c r="R161" i="1" s="1"/>
  <c r="T161" i="1" s="1"/>
  <c r="V161" i="1" s="1"/>
  <c r="F174" i="1"/>
  <c r="H174" i="1" s="1"/>
  <c r="J174" i="1" s="1"/>
  <c r="L174" i="1" s="1"/>
  <c r="N174" i="1" s="1"/>
  <c r="P174" i="1" s="1"/>
  <c r="R174" i="1" s="1"/>
  <c r="T174" i="1" s="1"/>
  <c r="V174" i="1" s="1"/>
  <c r="F175" i="1"/>
  <c r="H175" i="1" s="1"/>
  <c r="J175" i="1" s="1"/>
  <c r="L175" i="1" s="1"/>
  <c r="N175" i="1" s="1"/>
  <c r="P175" i="1" s="1"/>
  <c r="R175" i="1" s="1"/>
  <c r="T175" i="1" s="1"/>
  <c r="V175" i="1" s="1"/>
  <c r="F178" i="1"/>
  <c r="H178" i="1" s="1"/>
  <c r="J178" i="1" s="1"/>
  <c r="L178" i="1" s="1"/>
  <c r="N178" i="1" s="1"/>
  <c r="P178" i="1" s="1"/>
  <c r="R178" i="1" s="1"/>
  <c r="T178" i="1" s="1"/>
  <c r="V178" i="1" s="1"/>
  <c r="F179" i="1"/>
  <c r="H179" i="1" s="1"/>
  <c r="J179" i="1" s="1"/>
  <c r="L179" i="1" s="1"/>
  <c r="N179" i="1" s="1"/>
  <c r="P179" i="1" s="1"/>
  <c r="R179" i="1" s="1"/>
  <c r="T179" i="1" s="1"/>
  <c r="V179" i="1" s="1"/>
  <c r="F182" i="1"/>
  <c r="H182" i="1" s="1"/>
  <c r="J182" i="1" s="1"/>
  <c r="L182" i="1" s="1"/>
  <c r="N182" i="1" s="1"/>
  <c r="P182" i="1" s="1"/>
  <c r="R182" i="1" s="1"/>
  <c r="T182" i="1" s="1"/>
  <c r="V182" i="1" s="1"/>
  <c r="F183" i="1"/>
  <c r="H183" i="1" s="1"/>
  <c r="J183" i="1" s="1"/>
  <c r="L183" i="1" s="1"/>
  <c r="N183" i="1" s="1"/>
  <c r="P183" i="1" s="1"/>
  <c r="R183" i="1" s="1"/>
  <c r="T183" i="1" s="1"/>
  <c r="V183" i="1" s="1"/>
  <c r="F186" i="1"/>
  <c r="H186" i="1" s="1"/>
  <c r="J186" i="1" s="1"/>
  <c r="L186" i="1" s="1"/>
  <c r="N186" i="1" s="1"/>
  <c r="P186" i="1" s="1"/>
  <c r="R186" i="1" s="1"/>
  <c r="T186" i="1" s="1"/>
  <c r="V186" i="1" s="1"/>
  <c r="F187" i="1"/>
  <c r="H187" i="1" s="1"/>
  <c r="J187" i="1" s="1"/>
  <c r="L187" i="1" s="1"/>
  <c r="N187" i="1" s="1"/>
  <c r="P187" i="1" s="1"/>
  <c r="R187" i="1" s="1"/>
  <c r="T187" i="1" s="1"/>
  <c r="V187" i="1" s="1"/>
  <c r="F190" i="1"/>
  <c r="H190" i="1" s="1"/>
  <c r="J190" i="1" s="1"/>
  <c r="L190" i="1" s="1"/>
  <c r="N190" i="1" s="1"/>
  <c r="P190" i="1" s="1"/>
  <c r="R190" i="1" s="1"/>
  <c r="T190" i="1" s="1"/>
  <c r="V190" i="1" s="1"/>
  <c r="F191" i="1"/>
  <c r="H191" i="1" s="1"/>
  <c r="J191" i="1" s="1"/>
  <c r="L191" i="1" s="1"/>
  <c r="N191" i="1" s="1"/>
  <c r="P191" i="1" s="1"/>
  <c r="R191" i="1" s="1"/>
  <c r="T191" i="1" s="1"/>
  <c r="V191" i="1" s="1"/>
  <c r="F194" i="1"/>
  <c r="H194" i="1" s="1"/>
  <c r="J194" i="1" s="1"/>
  <c r="L194" i="1" s="1"/>
  <c r="N194" i="1" s="1"/>
  <c r="P194" i="1" s="1"/>
  <c r="R194" i="1" s="1"/>
  <c r="T194" i="1" s="1"/>
  <c r="V194" i="1" s="1"/>
  <c r="F195" i="1"/>
  <c r="H195" i="1" s="1"/>
  <c r="J195" i="1" s="1"/>
  <c r="L195" i="1" s="1"/>
  <c r="N195" i="1" s="1"/>
  <c r="P195" i="1" s="1"/>
  <c r="R195" i="1" s="1"/>
  <c r="T195" i="1" s="1"/>
  <c r="V195" i="1" s="1"/>
  <c r="F198" i="1"/>
  <c r="H198" i="1" s="1"/>
  <c r="J198" i="1" s="1"/>
  <c r="L198" i="1" s="1"/>
  <c r="N198" i="1" s="1"/>
  <c r="P198" i="1" s="1"/>
  <c r="R198" i="1" s="1"/>
  <c r="T198" i="1" s="1"/>
  <c r="V198" i="1" s="1"/>
  <c r="F199" i="1"/>
  <c r="H199" i="1" s="1"/>
  <c r="J199" i="1" s="1"/>
  <c r="L199" i="1" s="1"/>
  <c r="N199" i="1" s="1"/>
  <c r="P199" i="1" s="1"/>
  <c r="R199" i="1" s="1"/>
  <c r="T199" i="1" s="1"/>
  <c r="V199" i="1" s="1"/>
  <c r="F202" i="1"/>
  <c r="H202" i="1" s="1"/>
  <c r="J202" i="1" s="1"/>
  <c r="L202" i="1" s="1"/>
  <c r="N202" i="1" s="1"/>
  <c r="P202" i="1" s="1"/>
  <c r="R202" i="1" s="1"/>
  <c r="T202" i="1" s="1"/>
  <c r="V202" i="1" s="1"/>
  <c r="F203" i="1"/>
  <c r="H203" i="1" s="1"/>
  <c r="J203" i="1" s="1"/>
  <c r="L203" i="1" s="1"/>
  <c r="N203" i="1" s="1"/>
  <c r="P203" i="1" s="1"/>
  <c r="R203" i="1" s="1"/>
  <c r="T203" i="1" s="1"/>
  <c r="V203" i="1" s="1"/>
  <c r="F206" i="1"/>
  <c r="H206" i="1" s="1"/>
  <c r="J206" i="1" s="1"/>
  <c r="L206" i="1" s="1"/>
  <c r="N206" i="1" s="1"/>
  <c r="P206" i="1" s="1"/>
  <c r="R206" i="1" s="1"/>
  <c r="T206" i="1" s="1"/>
  <c r="V206" i="1" s="1"/>
  <c r="F207" i="1"/>
  <c r="H207" i="1" s="1"/>
  <c r="J207" i="1" s="1"/>
  <c r="L207" i="1" s="1"/>
  <c r="N207" i="1" s="1"/>
  <c r="P207" i="1" s="1"/>
  <c r="R207" i="1" s="1"/>
  <c r="T207" i="1" s="1"/>
  <c r="V207" i="1" s="1"/>
  <c r="F208" i="1"/>
  <c r="H208" i="1" s="1"/>
  <c r="J208" i="1" s="1"/>
  <c r="L208" i="1" s="1"/>
  <c r="N208" i="1" s="1"/>
  <c r="P208" i="1" s="1"/>
  <c r="R208" i="1" s="1"/>
  <c r="T208" i="1" s="1"/>
  <c r="V208" i="1" s="1"/>
  <c r="F209" i="1"/>
  <c r="H209" i="1" s="1"/>
  <c r="J209" i="1" s="1"/>
  <c r="L209" i="1" s="1"/>
  <c r="N209" i="1" s="1"/>
  <c r="P209" i="1" s="1"/>
  <c r="R209" i="1" s="1"/>
  <c r="T209" i="1" s="1"/>
  <c r="V209" i="1" s="1"/>
  <c r="F212" i="1"/>
  <c r="H212" i="1" s="1"/>
  <c r="J212" i="1" s="1"/>
  <c r="L212" i="1" s="1"/>
  <c r="N212" i="1" s="1"/>
  <c r="P212" i="1" s="1"/>
  <c r="R212" i="1" s="1"/>
  <c r="T212" i="1" s="1"/>
  <c r="V212" i="1" s="1"/>
  <c r="F213" i="1"/>
  <c r="H213" i="1" s="1"/>
  <c r="J213" i="1" s="1"/>
  <c r="L213" i="1" s="1"/>
  <c r="N213" i="1" s="1"/>
  <c r="P213" i="1" s="1"/>
  <c r="R213" i="1" s="1"/>
  <c r="T213" i="1" s="1"/>
  <c r="V213" i="1" s="1"/>
  <c r="F216" i="1"/>
  <c r="H216" i="1" s="1"/>
  <c r="J216" i="1" s="1"/>
  <c r="L216" i="1" s="1"/>
  <c r="N216" i="1" s="1"/>
  <c r="P216" i="1" s="1"/>
  <c r="R216" i="1" s="1"/>
  <c r="T216" i="1" s="1"/>
  <c r="V216" i="1" s="1"/>
  <c r="F217" i="1"/>
  <c r="H217" i="1" s="1"/>
  <c r="J217" i="1" s="1"/>
  <c r="L217" i="1" s="1"/>
  <c r="N217" i="1" s="1"/>
  <c r="P217" i="1" s="1"/>
  <c r="R217" i="1" s="1"/>
  <c r="T217" i="1" s="1"/>
  <c r="V217" i="1" s="1"/>
  <c r="F220" i="1"/>
  <c r="H220" i="1" s="1"/>
  <c r="J220" i="1" s="1"/>
  <c r="L220" i="1" s="1"/>
  <c r="N220" i="1" s="1"/>
  <c r="P220" i="1" s="1"/>
  <c r="R220" i="1" s="1"/>
  <c r="T220" i="1" s="1"/>
  <c r="V220" i="1" s="1"/>
  <c r="F221" i="1"/>
  <c r="H221" i="1" s="1"/>
  <c r="J221" i="1" s="1"/>
  <c r="L221" i="1" s="1"/>
  <c r="N221" i="1" s="1"/>
  <c r="P221" i="1" s="1"/>
  <c r="R221" i="1" s="1"/>
  <c r="T221" i="1" s="1"/>
  <c r="V221" i="1" s="1"/>
  <c r="F240" i="1"/>
  <c r="H240" i="1" s="1"/>
  <c r="J240" i="1" s="1"/>
  <c r="L240" i="1" s="1"/>
  <c r="N240" i="1" s="1"/>
  <c r="P240" i="1" s="1"/>
  <c r="R240" i="1" s="1"/>
  <c r="T240" i="1" s="1"/>
  <c r="V240" i="1" s="1"/>
  <c r="F245" i="1"/>
  <c r="H245" i="1" s="1"/>
  <c r="J245" i="1" s="1"/>
  <c r="L245" i="1" s="1"/>
  <c r="N245" i="1" s="1"/>
  <c r="P245" i="1" s="1"/>
  <c r="R245" i="1" s="1"/>
  <c r="T245" i="1" s="1"/>
  <c r="V245" i="1" s="1"/>
  <c r="F246" i="1"/>
  <c r="H246" i="1" s="1"/>
  <c r="J246" i="1" s="1"/>
  <c r="L246" i="1" s="1"/>
  <c r="N246" i="1" s="1"/>
  <c r="P246" i="1" s="1"/>
  <c r="R246" i="1" s="1"/>
  <c r="T246" i="1" s="1"/>
  <c r="V246" i="1" s="1"/>
  <c r="F249" i="1"/>
  <c r="H249" i="1" s="1"/>
  <c r="J249" i="1" s="1"/>
  <c r="L249" i="1" s="1"/>
  <c r="N249" i="1" s="1"/>
  <c r="P249" i="1" s="1"/>
  <c r="R249" i="1" s="1"/>
  <c r="T249" i="1" s="1"/>
  <c r="V249" i="1" s="1"/>
  <c r="F250" i="1"/>
  <c r="H250" i="1" s="1"/>
  <c r="J250" i="1" s="1"/>
  <c r="L250" i="1" s="1"/>
  <c r="N250" i="1" s="1"/>
  <c r="P250" i="1" s="1"/>
  <c r="R250" i="1" s="1"/>
  <c r="T250" i="1" s="1"/>
  <c r="V250" i="1" s="1"/>
  <c r="F255" i="1"/>
  <c r="H255" i="1" s="1"/>
  <c r="J255" i="1" s="1"/>
  <c r="L255" i="1" s="1"/>
  <c r="N255" i="1" s="1"/>
  <c r="P255" i="1" s="1"/>
  <c r="R255" i="1" s="1"/>
  <c r="T255" i="1" s="1"/>
  <c r="V255" i="1" s="1"/>
  <c r="F256" i="1"/>
  <c r="H256" i="1" s="1"/>
  <c r="J256" i="1" s="1"/>
  <c r="L256" i="1" s="1"/>
  <c r="N256" i="1" s="1"/>
  <c r="P256" i="1" s="1"/>
  <c r="R256" i="1" s="1"/>
  <c r="T256" i="1" s="1"/>
  <c r="V256" i="1" s="1"/>
  <c r="F257" i="1"/>
  <c r="H257" i="1" s="1"/>
  <c r="J257" i="1" s="1"/>
  <c r="L257" i="1" s="1"/>
  <c r="N257" i="1" s="1"/>
  <c r="P257" i="1" s="1"/>
  <c r="R257" i="1" s="1"/>
  <c r="T257" i="1" s="1"/>
  <c r="V257" i="1" s="1"/>
  <c r="F258" i="1"/>
  <c r="H258" i="1" s="1"/>
  <c r="J258" i="1" s="1"/>
  <c r="L258" i="1" s="1"/>
  <c r="N258" i="1" s="1"/>
  <c r="P258" i="1" s="1"/>
  <c r="R258" i="1" s="1"/>
  <c r="T258" i="1" s="1"/>
  <c r="V258" i="1" s="1"/>
  <c r="F259" i="1"/>
  <c r="H259" i="1" s="1"/>
  <c r="J259" i="1" s="1"/>
  <c r="L259" i="1" s="1"/>
  <c r="N259" i="1" s="1"/>
  <c r="P259" i="1" s="1"/>
  <c r="R259" i="1" s="1"/>
  <c r="T259" i="1" s="1"/>
  <c r="V259" i="1" s="1"/>
  <c r="F262" i="1"/>
  <c r="H262" i="1" s="1"/>
  <c r="J262" i="1" s="1"/>
  <c r="L262" i="1" s="1"/>
  <c r="N262" i="1" s="1"/>
  <c r="P262" i="1" s="1"/>
  <c r="R262" i="1" s="1"/>
  <c r="T262" i="1" s="1"/>
  <c r="V262" i="1" s="1"/>
  <c r="F263" i="1"/>
  <c r="H263" i="1" s="1"/>
  <c r="J263" i="1" s="1"/>
  <c r="L263" i="1" s="1"/>
  <c r="N263" i="1" s="1"/>
  <c r="P263" i="1" s="1"/>
  <c r="R263" i="1" s="1"/>
  <c r="T263" i="1" s="1"/>
  <c r="V263" i="1" s="1"/>
  <c r="F264" i="1"/>
  <c r="H264" i="1" s="1"/>
  <c r="J264" i="1" s="1"/>
  <c r="L264" i="1" s="1"/>
  <c r="N264" i="1" s="1"/>
  <c r="P264" i="1" s="1"/>
  <c r="R264" i="1" s="1"/>
  <c r="T264" i="1" s="1"/>
  <c r="V264" i="1" s="1"/>
  <c r="F267" i="1"/>
  <c r="H267" i="1" s="1"/>
  <c r="J267" i="1" s="1"/>
  <c r="L267" i="1" s="1"/>
  <c r="N267" i="1" s="1"/>
  <c r="P267" i="1" s="1"/>
  <c r="R267" i="1" s="1"/>
  <c r="T267" i="1" s="1"/>
  <c r="V267" i="1" s="1"/>
  <c r="F268" i="1"/>
  <c r="H268" i="1" s="1"/>
  <c r="J268" i="1" s="1"/>
  <c r="L268" i="1" s="1"/>
  <c r="N268" i="1" s="1"/>
  <c r="P268" i="1" s="1"/>
  <c r="R268" i="1" s="1"/>
  <c r="T268" i="1" s="1"/>
  <c r="V268" i="1" s="1"/>
  <c r="F270" i="1"/>
  <c r="H270" i="1" s="1"/>
  <c r="J270" i="1" s="1"/>
  <c r="L270" i="1" s="1"/>
  <c r="N270" i="1" s="1"/>
  <c r="P270" i="1" s="1"/>
  <c r="R270" i="1" s="1"/>
  <c r="T270" i="1" s="1"/>
  <c r="V270" i="1" s="1"/>
  <c r="F292" i="1"/>
  <c r="H292" i="1" s="1"/>
  <c r="J292" i="1" s="1"/>
  <c r="L292" i="1" s="1"/>
  <c r="N292" i="1" s="1"/>
  <c r="P292" i="1" s="1"/>
  <c r="R292" i="1" s="1"/>
  <c r="T292" i="1" s="1"/>
  <c r="V292" i="1" s="1"/>
  <c r="F293" i="1"/>
  <c r="H293" i="1" s="1"/>
  <c r="J293" i="1" s="1"/>
  <c r="L293" i="1" s="1"/>
  <c r="N293" i="1" s="1"/>
  <c r="P293" i="1" s="1"/>
  <c r="R293" i="1" s="1"/>
  <c r="T293" i="1" s="1"/>
  <c r="V293" i="1" s="1"/>
  <c r="AS310" i="1"/>
  <c r="AS309" i="1"/>
  <c r="AS290" i="1"/>
  <c r="AS308" i="1" s="1"/>
  <c r="AS289" i="1"/>
  <c r="AS288" i="1"/>
  <c r="AS260" i="1"/>
  <c r="AS254" i="1"/>
  <c r="AS253" i="1"/>
  <c r="AS247" i="1"/>
  <c r="AS244" i="1"/>
  <c r="AS243" i="1"/>
  <c r="AS238" i="1"/>
  <c r="AS237" i="1"/>
  <c r="AS235" i="1" s="1"/>
  <c r="AS218" i="1"/>
  <c r="AS214" i="1"/>
  <c r="AS210" i="1"/>
  <c r="AS204" i="1"/>
  <c r="AS200" i="1"/>
  <c r="AS196" i="1"/>
  <c r="AS192" i="1"/>
  <c r="AS188" i="1"/>
  <c r="AS184" i="1"/>
  <c r="AS180" i="1"/>
  <c r="AS176" i="1"/>
  <c r="AS172" i="1"/>
  <c r="AS171" i="1"/>
  <c r="AS299" i="1" s="1"/>
  <c r="AS156" i="1"/>
  <c r="AS149" i="1"/>
  <c r="AS144" i="1"/>
  <c r="AS143" i="1"/>
  <c r="AS129" i="1"/>
  <c r="AS126" i="1"/>
  <c r="AS121" i="1"/>
  <c r="AS106" i="1"/>
  <c r="AS302" i="1" s="1"/>
  <c r="AS105" i="1"/>
  <c r="AS104" i="1"/>
  <c r="AS71" i="1"/>
  <c r="AS67" i="1"/>
  <c r="AS62" i="1"/>
  <c r="AS57" i="1"/>
  <c r="AS52" i="1"/>
  <c r="AS47" i="1"/>
  <c r="AS33" i="1"/>
  <c r="AS28" i="1"/>
  <c r="AS22" i="1"/>
  <c r="X310" i="1"/>
  <c r="X309" i="1"/>
  <c r="X290" i="1"/>
  <c r="X308" i="1" s="1"/>
  <c r="X289" i="1"/>
  <c r="X288" i="1"/>
  <c r="X260" i="1"/>
  <c r="X254" i="1"/>
  <c r="X253" i="1"/>
  <c r="X247" i="1"/>
  <c r="X244" i="1"/>
  <c r="X243" i="1"/>
  <c r="X238" i="1"/>
  <c r="X237" i="1"/>
  <c r="X235" i="1" s="1"/>
  <c r="X218" i="1"/>
  <c r="X214" i="1"/>
  <c r="X210" i="1"/>
  <c r="X204" i="1"/>
  <c r="X200" i="1"/>
  <c r="X196" i="1"/>
  <c r="X192" i="1"/>
  <c r="X188" i="1"/>
  <c r="X184" i="1"/>
  <c r="X180" i="1"/>
  <c r="X176" i="1"/>
  <c r="X172" i="1"/>
  <c r="X171" i="1"/>
  <c r="X299" i="1" s="1"/>
  <c r="X156" i="1"/>
  <c r="X149" i="1"/>
  <c r="X144" i="1"/>
  <c r="X143" i="1"/>
  <c r="X129" i="1"/>
  <c r="X126" i="1"/>
  <c r="X121" i="1"/>
  <c r="X106" i="1"/>
  <c r="X302" i="1" s="1"/>
  <c r="X105" i="1"/>
  <c r="X104" i="1"/>
  <c r="X71" i="1"/>
  <c r="X67" i="1"/>
  <c r="X62" i="1"/>
  <c r="X57" i="1"/>
  <c r="X52" i="1"/>
  <c r="X47" i="1"/>
  <c r="X33" i="1"/>
  <c r="X28" i="1"/>
  <c r="X22" i="1"/>
  <c r="E210" i="1"/>
  <c r="E310" i="1"/>
  <c r="E309" i="1"/>
  <c r="E290" i="1"/>
  <c r="E308" i="1" s="1"/>
  <c r="E289" i="1"/>
  <c r="E288" i="1"/>
  <c r="E260" i="1"/>
  <c r="E254" i="1"/>
  <c r="E253" i="1"/>
  <c r="E247" i="1"/>
  <c r="E244" i="1"/>
  <c r="E243" i="1"/>
  <c r="E238" i="1"/>
  <c r="E237" i="1"/>
  <c r="E235" i="1" s="1"/>
  <c r="E218" i="1"/>
  <c r="E214" i="1"/>
  <c r="E204" i="1"/>
  <c r="E200" i="1"/>
  <c r="E196" i="1"/>
  <c r="E192" i="1"/>
  <c r="E188" i="1"/>
  <c r="E184" i="1"/>
  <c r="E180" i="1"/>
  <c r="E176" i="1"/>
  <c r="E172" i="1"/>
  <c r="E171" i="1"/>
  <c r="E299" i="1" s="1"/>
  <c r="E156" i="1"/>
  <c r="E149" i="1"/>
  <c r="E144" i="1"/>
  <c r="E143" i="1"/>
  <c r="E129" i="1"/>
  <c r="E126" i="1"/>
  <c r="E121" i="1"/>
  <c r="E106" i="1"/>
  <c r="E302" i="1" s="1"/>
  <c r="E105" i="1"/>
  <c r="E104" i="1"/>
  <c r="E71" i="1"/>
  <c r="E67" i="1"/>
  <c r="E62" i="1"/>
  <c r="E57" i="1"/>
  <c r="E52" i="1"/>
  <c r="E47" i="1"/>
  <c r="E33" i="1"/>
  <c r="E28" i="1"/>
  <c r="E22" i="1"/>
  <c r="AA23" i="1" l="1"/>
  <c r="AV23" i="1"/>
  <c r="X304" i="1"/>
  <c r="AS304" i="1"/>
  <c r="E304" i="1"/>
  <c r="E101" i="1"/>
  <c r="X307" i="1"/>
  <c r="X306" i="1"/>
  <c r="E307" i="1"/>
  <c r="AS307" i="1"/>
  <c r="E306" i="1"/>
  <c r="AS306" i="1"/>
  <c r="AS18" i="1"/>
  <c r="AS301" i="1"/>
  <c r="AS140" i="1"/>
  <c r="AS286" i="1"/>
  <c r="X286" i="1"/>
  <c r="E241" i="1"/>
  <c r="X101" i="1"/>
  <c r="X305" i="1"/>
  <c r="X168" i="1"/>
  <c r="X251" i="1"/>
  <c r="AS241" i="1"/>
  <c r="X300" i="1"/>
  <c r="E305" i="1"/>
  <c r="E168" i="1"/>
  <c r="E286" i="1"/>
  <c r="X18" i="1"/>
  <c r="X301" i="1"/>
  <c r="X140" i="1"/>
  <c r="X241" i="1"/>
  <c r="AS101" i="1"/>
  <c r="AS305" i="1"/>
  <c r="AS168" i="1"/>
  <c r="AS251" i="1"/>
  <c r="AS300" i="1"/>
  <c r="E251" i="1"/>
  <c r="E140" i="1"/>
  <c r="E301" i="1"/>
  <c r="E300" i="1"/>
  <c r="E18" i="1"/>
  <c r="W310" i="1"/>
  <c r="Y310" i="1" s="1"/>
  <c r="AA310" i="1" s="1"/>
  <c r="AC310" i="1" s="1"/>
  <c r="AE310" i="1" s="1"/>
  <c r="AG310" i="1" s="1"/>
  <c r="AI310" i="1" s="1"/>
  <c r="AK310" i="1" s="1"/>
  <c r="AM310" i="1" s="1"/>
  <c r="AO310" i="1" s="1"/>
  <c r="AQ310" i="1" s="1"/>
  <c r="AR310" i="1"/>
  <c r="AT310" i="1" s="1"/>
  <c r="AV310" i="1" s="1"/>
  <c r="AX310" i="1" s="1"/>
  <c r="AZ310" i="1" s="1"/>
  <c r="BB310" i="1" s="1"/>
  <c r="BD310" i="1" s="1"/>
  <c r="BF310" i="1" s="1"/>
  <c r="BH310" i="1" s="1"/>
  <c r="BJ310" i="1" s="1"/>
  <c r="D310" i="1"/>
  <c r="F310" i="1" s="1"/>
  <c r="H310" i="1" s="1"/>
  <c r="J310" i="1" s="1"/>
  <c r="L310" i="1" s="1"/>
  <c r="N310" i="1" s="1"/>
  <c r="P310" i="1" s="1"/>
  <c r="R310" i="1" s="1"/>
  <c r="T310" i="1" s="1"/>
  <c r="V310" i="1" s="1"/>
  <c r="AX23" i="1" l="1"/>
  <c r="AC23" i="1"/>
  <c r="E297" i="1"/>
  <c r="E313" i="1" s="1"/>
  <c r="X297" i="1"/>
  <c r="AS297" i="1"/>
  <c r="W237" i="1"/>
  <c r="Y237" i="1" s="1"/>
  <c r="AA237" i="1" s="1"/>
  <c r="AC237" i="1" s="1"/>
  <c r="AE237" i="1" s="1"/>
  <c r="AG237" i="1" s="1"/>
  <c r="AI237" i="1" s="1"/>
  <c r="AK237" i="1" s="1"/>
  <c r="AM237" i="1" s="1"/>
  <c r="AO237" i="1" s="1"/>
  <c r="AQ237" i="1" s="1"/>
  <c r="AR237" i="1"/>
  <c r="AT237" i="1" s="1"/>
  <c r="AV237" i="1" s="1"/>
  <c r="AX237" i="1" s="1"/>
  <c r="AZ237" i="1" s="1"/>
  <c r="BB237" i="1" s="1"/>
  <c r="BD237" i="1" s="1"/>
  <c r="BF237" i="1" s="1"/>
  <c r="BH237" i="1" s="1"/>
  <c r="BJ237" i="1" s="1"/>
  <c r="D237" i="1"/>
  <c r="F237" i="1" s="1"/>
  <c r="H237" i="1" s="1"/>
  <c r="J237" i="1" s="1"/>
  <c r="L237" i="1" s="1"/>
  <c r="N237" i="1" s="1"/>
  <c r="P237" i="1" s="1"/>
  <c r="R237" i="1" s="1"/>
  <c r="T237" i="1" s="1"/>
  <c r="V237" i="1" s="1"/>
  <c r="X315" i="1" l="1"/>
  <c r="X314" i="1"/>
  <c r="AS315" i="1"/>
  <c r="AS314" i="1"/>
  <c r="AE23" i="1"/>
  <c r="AZ23" i="1"/>
  <c r="W142" i="1"/>
  <c r="Y142" i="1" s="1"/>
  <c r="AA142" i="1" s="1"/>
  <c r="AC142" i="1" s="1"/>
  <c r="AE142" i="1" s="1"/>
  <c r="AG142" i="1" s="1"/>
  <c r="AI142" i="1" s="1"/>
  <c r="AK142" i="1" s="1"/>
  <c r="AM142" i="1" s="1"/>
  <c r="AO142" i="1" s="1"/>
  <c r="AQ142" i="1" s="1"/>
  <c r="AR142" i="1"/>
  <c r="AT142" i="1" s="1"/>
  <c r="AV142" i="1" s="1"/>
  <c r="AX142" i="1" s="1"/>
  <c r="AZ142" i="1" s="1"/>
  <c r="BB142" i="1" s="1"/>
  <c r="BD142" i="1" s="1"/>
  <c r="BF142" i="1" s="1"/>
  <c r="BH142" i="1" s="1"/>
  <c r="BJ142" i="1" s="1"/>
  <c r="W143" i="1"/>
  <c r="Y143" i="1" s="1"/>
  <c r="AA143" i="1" s="1"/>
  <c r="AC143" i="1" s="1"/>
  <c r="AE143" i="1" s="1"/>
  <c r="AG143" i="1" s="1"/>
  <c r="AI143" i="1" s="1"/>
  <c r="AK143" i="1" s="1"/>
  <c r="AM143" i="1" s="1"/>
  <c r="AO143" i="1" s="1"/>
  <c r="AQ143" i="1" s="1"/>
  <c r="AR143" i="1"/>
  <c r="AT143" i="1" s="1"/>
  <c r="AV143" i="1" s="1"/>
  <c r="AX143" i="1" s="1"/>
  <c r="AZ143" i="1" s="1"/>
  <c r="BB143" i="1" s="1"/>
  <c r="BD143" i="1" s="1"/>
  <c r="BF143" i="1" s="1"/>
  <c r="BH143" i="1" s="1"/>
  <c r="BJ143" i="1" s="1"/>
  <c r="D143" i="1"/>
  <c r="F143" i="1" s="1"/>
  <c r="H143" i="1" s="1"/>
  <c r="J143" i="1" s="1"/>
  <c r="L143" i="1" s="1"/>
  <c r="N143" i="1" s="1"/>
  <c r="P143" i="1" s="1"/>
  <c r="R143" i="1" s="1"/>
  <c r="T143" i="1" s="1"/>
  <c r="V143" i="1" s="1"/>
  <c r="D142" i="1"/>
  <c r="F142" i="1" s="1"/>
  <c r="H142" i="1" s="1"/>
  <c r="J142" i="1" s="1"/>
  <c r="L142" i="1" s="1"/>
  <c r="N142" i="1" s="1"/>
  <c r="P142" i="1" s="1"/>
  <c r="R142" i="1" s="1"/>
  <c r="T142" i="1" s="1"/>
  <c r="V142" i="1" s="1"/>
  <c r="W149" i="1"/>
  <c r="Y149" i="1" s="1"/>
  <c r="AA149" i="1" s="1"/>
  <c r="AC149" i="1" s="1"/>
  <c r="AE149" i="1" s="1"/>
  <c r="AG149" i="1" s="1"/>
  <c r="AI149" i="1" s="1"/>
  <c r="AK149" i="1" s="1"/>
  <c r="AM149" i="1" s="1"/>
  <c r="AO149" i="1" s="1"/>
  <c r="AQ149" i="1" s="1"/>
  <c r="AR149" i="1"/>
  <c r="AT149" i="1" s="1"/>
  <c r="AV149" i="1" s="1"/>
  <c r="AX149" i="1" s="1"/>
  <c r="AZ149" i="1" s="1"/>
  <c r="BB149" i="1" s="1"/>
  <c r="BD149" i="1" s="1"/>
  <c r="BF149" i="1" s="1"/>
  <c r="BH149" i="1" s="1"/>
  <c r="BJ149" i="1" s="1"/>
  <c r="D149" i="1"/>
  <c r="F149" i="1" s="1"/>
  <c r="H149" i="1" s="1"/>
  <c r="J149" i="1" s="1"/>
  <c r="L149" i="1" s="1"/>
  <c r="N149" i="1" s="1"/>
  <c r="P149" i="1" s="1"/>
  <c r="R149" i="1" s="1"/>
  <c r="T149" i="1" s="1"/>
  <c r="V149" i="1" s="1"/>
  <c r="W156" i="1"/>
  <c r="AR156" i="1"/>
  <c r="D156" i="1"/>
  <c r="F156" i="1" s="1"/>
  <c r="H156" i="1" s="1"/>
  <c r="J156" i="1" s="1"/>
  <c r="L156" i="1" s="1"/>
  <c r="N156" i="1" s="1"/>
  <c r="P156" i="1" s="1"/>
  <c r="R156" i="1" s="1"/>
  <c r="T156" i="1" s="1"/>
  <c r="V156" i="1" s="1"/>
  <c r="AS316" i="1" l="1"/>
  <c r="X316" i="1"/>
  <c r="BB23" i="1"/>
  <c r="BD23" i="1" s="1"/>
  <c r="BF23" i="1" s="1"/>
  <c r="BH23" i="1" s="1"/>
  <c r="BJ23" i="1" s="1"/>
  <c r="AG23" i="1"/>
  <c r="AT156" i="1"/>
  <c r="Y156" i="1"/>
  <c r="Y20" i="1"/>
  <c r="AA20" i="1" s="1"/>
  <c r="AC20" i="1" s="1"/>
  <c r="AE20" i="1" s="1"/>
  <c r="AG20" i="1" s="1"/>
  <c r="AI20" i="1" s="1"/>
  <c r="AK20" i="1" s="1"/>
  <c r="AM20" i="1" s="1"/>
  <c r="AO20" i="1" s="1"/>
  <c r="AQ20" i="1" s="1"/>
  <c r="W22" i="1"/>
  <c r="Y22" i="1" s="1"/>
  <c r="AA22" i="1" s="1"/>
  <c r="AC22" i="1" s="1"/>
  <c r="AE22" i="1" s="1"/>
  <c r="AG22" i="1" s="1"/>
  <c r="AI22" i="1" s="1"/>
  <c r="AK22" i="1" s="1"/>
  <c r="AM22" i="1" s="1"/>
  <c r="AO22" i="1" s="1"/>
  <c r="AQ22" i="1" s="1"/>
  <c r="AR22" i="1"/>
  <c r="AT22" i="1" s="1"/>
  <c r="AV22" i="1" s="1"/>
  <c r="AX22" i="1" s="1"/>
  <c r="AZ22" i="1" s="1"/>
  <c r="BB22" i="1" s="1"/>
  <c r="BD22" i="1" s="1"/>
  <c r="BF22" i="1" s="1"/>
  <c r="BH22" i="1" s="1"/>
  <c r="BJ22" i="1" s="1"/>
  <c r="F22" i="1"/>
  <c r="H22" i="1" s="1"/>
  <c r="J22" i="1" s="1"/>
  <c r="L22" i="1" s="1"/>
  <c r="N22" i="1" s="1"/>
  <c r="P22" i="1" s="1"/>
  <c r="R22" i="1" s="1"/>
  <c r="T22" i="1" s="1"/>
  <c r="V22" i="1" s="1"/>
  <c r="AT20" i="1"/>
  <c r="AV20" i="1" s="1"/>
  <c r="AX20" i="1" s="1"/>
  <c r="AZ20" i="1" s="1"/>
  <c r="BB20" i="1" s="1"/>
  <c r="BD20" i="1" s="1"/>
  <c r="BF20" i="1" s="1"/>
  <c r="BH20" i="1" s="1"/>
  <c r="BJ20" i="1" s="1"/>
  <c r="F20" i="1"/>
  <c r="H20" i="1" s="1"/>
  <c r="J20" i="1" s="1"/>
  <c r="L20" i="1" s="1"/>
  <c r="N20" i="1" s="1"/>
  <c r="P20" i="1" s="1"/>
  <c r="R20" i="1" s="1"/>
  <c r="T20" i="1" s="1"/>
  <c r="V20" i="1" s="1"/>
  <c r="W33" i="1"/>
  <c r="AR33" i="1"/>
  <c r="D33" i="1"/>
  <c r="AI23" i="1" l="1"/>
  <c r="AK23" i="1" s="1"/>
  <c r="AM23" i="1" s="1"/>
  <c r="AO23" i="1" s="1"/>
  <c r="AQ23" i="1" s="1"/>
  <c r="AA156" i="1"/>
  <c r="AV156" i="1"/>
  <c r="AT33" i="1"/>
  <c r="AV33" i="1" s="1"/>
  <c r="AX33" i="1" s="1"/>
  <c r="AZ33" i="1" s="1"/>
  <c r="BB33" i="1" s="1"/>
  <c r="BD33" i="1" s="1"/>
  <c r="BF33" i="1" s="1"/>
  <c r="BH33" i="1" s="1"/>
  <c r="BJ33" i="1" s="1"/>
  <c r="F33" i="1"/>
  <c r="H33" i="1" s="1"/>
  <c r="J33" i="1" s="1"/>
  <c r="L33" i="1" s="1"/>
  <c r="N33" i="1" s="1"/>
  <c r="P33" i="1" s="1"/>
  <c r="R33" i="1" s="1"/>
  <c r="T33" i="1" s="1"/>
  <c r="V33" i="1" s="1"/>
  <c r="Y33" i="1"/>
  <c r="AA33" i="1" s="1"/>
  <c r="AC33" i="1" s="1"/>
  <c r="AE33" i="1" s="1"/>
  <c r="AG33" i="1" s="1"/>
  <c r="AI33" i="1" s="1"/>
  <c r="AK33" i="1" s="1"/>
  <c r="AM33" i="1" s="1"/>
  <c r="AO33" i="1" s="1"/>
  <c r="AQ33" i="1" s="1"/>
  <c r="W253" i="1"/>
  <c r="Y253" i="1" s="1"/>
  <c r="AA253" i="1" s="1"/>
  <c r="AC253" i="1" s="1"/>
  <c r="AE253" i="1" s="1"/>
  <c r="AG253" i="1" s="1"/>
  <c r="AI253" i="1" s="1"/>
  <c r="AK253" i="1" s="1"/>
  <c r="AM253" i="1" s="1"/>
  <c r="AO253" i="1" s="1"/>
  <c r="AQ253" i="1" s="1"/>
  <c r="AR253" i="1"/>
  <c r="AT253" i="1" s="1"/>
  <c r="AV253" i="1" s="1"/>
  <c r="AX253" i="1" s="1"/>
  <c r="AZ253" i="1" s="1"/>
  <c r="BB253" i="1" s="1"/>
  <c r="BD253" i="1" s="1"/>
  <c r="BF253" i="1" s="1"/>
  <c r="BH253" i="1" s="1"/>
  <c r="BJ253" i="1" s="1"/>
  <c r="D253" i="1"/>
  <c r="F253" i="1" s="1"/>
  <c r="H253" i="1" s="1"/>
  <c r="J253" i="1" s="1"/>
  <c r="L253" i="1" s="1"/>
  <c r="N253" i="1" s="1"/>
  <c r="P253" i="1" s="1"/>
  <c r="R253" i="1" s="1"/>
  <c r="T253" i="1" s="1"/>
  <c r="V253" i="1" s="1"/>
  <c r="AX156" i="1" l="1"/>
  <c r="AC156" i="1"/>
  <c r="W243" i="1"/>
  <c r="Y243" i="1" s="1"/>
  <c r="AA243" i="1" s="1"/>
  <c r="AC243" i="1" s="1"/>
  <c r="AE243" i="1" s="1"/>
  <c r="AG243" i="1" s="1"/>
  <c r="AI243" i="1" s="1"/>
  <c r="AK243" i="1" s="1"/>
  <c r="AM243" i="1" s="1"/>
  <c r="AO243" i="1" s="1"/>
  <c r="AQ243" i="1" s="1"/>
  <c r="AR243" i="1"/>
  <c r="AT243" i="1" s="1"/>
  <c r="AV243" i="1" s="1"/>
  <c r="AX243" i="1" s="1"/>
  <c r="AZ243" i="1" s="1"/>
  <c r="BB243" i="1" s="1"/>
  <c r="BD243" i="1" s="1"/>
  <c r="BF243" i="1" s="1"/>
  <c r="BH243" i="1" s="1"/>
  <c r="BJ243" i="1" s="1"/>
  <c r="W244" i="1"/>
  <c r="Y244" i="1" s="1"/>
  <c r="AA244" i="1" s="1"/>
  <c r="AC244" i="1" s="1"/>
  <c r="AE244" i="1" s="1"/>
  <c r="AG244" i="1" s="1"/>
  <c r="AI244" i="1" s="1"/>
  <c r="AK244" i="1" s="1"/>
  <c r="AM244" i="1" s="1"/>
  <c r="AO244" i="1" s="1"/>
  <c r="AQ244" i="1" s="1"/>
  <c r="AR244" i="1"/>
  <c r="AT244" i="1" s="1"/>
  <c r="AV244" i="1" s="1"/>
  <c r="AX244" i="1" s="1"/>
  <c r="AZ244" i="1" s="1"/>
  <c r="BB244" i="1" s="1"/>
  <c r="BD244" i="1" s="1"/>
  <c r="BF244" i="1" s="1"/>
  <c r="BH244" i="1" s="1"/>
  <c r="BJ244" i="1" s="1"/>
  <c r="D244" i="1"/>
  <c r="F244" i="1" s="1"/>
  <c r="H244" i="1" s="1"/>
  <c r="J244" i="1" s="1"/>
  <c r="D243" i="1"/>
  <c r="F243" i="1" s="1"/>
  <c r="H243" i="1" s="1"/>
  <c r="J243" i="1" s="1"/>
  <c r="L243" i="1" s="1"/>
  <c r="N243" i="1" s="1"/>
  <c r="P243" i="1" s="1"/>
  <c r="R243" i="1" s="1"/>
  <c r="T243" i="1" s="1"/>
  <c r="V243" i="1" s="1"/>
  <c r="W254" i="1"/>
  <c r="AR254" i="1"/>
  <c r="D254" i="1"/>
  <c r="W309" i="1"/>
  <c r="Y309" i="1" s="1"/>
  <c r="AA309" i="1" s="1"/>
  <c r="AC309" i="1" s="1"/>
  <c r="AE309" i="1" s="1"/>
  <c r="AG309" i="1" s="1"/>
  <c r="AI309" i="1" s="1"/>
  <c r="AK309" i="1" s="1"/>
  <c r="AM309" i="1" s="1"/>
  <c r="AO309" i="1" s="1"/>
  <c r="AQ309" i="1" s="1"/>
  <c r="AR309" i="1"/>
  <c r="AT309" i="1" s="1"/>
  <c r="AV309" i="1" s="1"/>
  <c r="AX309" i="1" s="1"/>
  <c r="AZ309" i="1" s="1"/>
  <c r="BB309" i="1" s="1"/>
  <c r="BD309" i="1" s="1"/>
  <c r="BF309" i="1" s="1"/>
  <c r="BH309" i="1" s="1"/>
  <c r="BJ309" i="1" s="1"/>
  <c r="D309" i="1"/>
  <c r="F309" i="1" s="1"/>
  <c r="H309" i="1" s="1"/>
  <c r="J309" i="1" s="1"/>
  <c r="L309" i="1" s="1"/>
  <c r="N309" i="1" s="1"/>
  <c r="P309" i="1" s="1"/>
  <c r="R309" i="1" s="1"/>
  <c r="T309" i="1" s="1"/>
  <c r="V309" i="1" s="1"/>
  <c r="L244" i="1" l="1"/>
  <c r="N244" i="1" s="1"/>
  <c r="P244" i="1" s="1"/>
  <c r="R244" i="1" s="1"/>
  <c r="T244" i="1" s="1"/>
  <c r="V244" i="1" s="1"/>
  <c r="AE156" i="1"/>
  <c r="AZ156" i="1"/>
  <c r="AR251" i="1"/>
  <c r="AT251" i="1" s="1"/>
  <c r="AV251" i="1" s="1"/>
  <c r="AX251" i="1" s="1"/>
  <c r="AZ251" i="1" s="1"/>
  <c r="BB251" i="1" s="1"/>
  <c r="BD251" i="1" s="1"/>
  <c r="BF251" i="1" s="1"/>
  <c r="BH251" i="1" s="1"/>
  <c r="BJ251" i="1" s="1"/>
  <c r="AT254" i="1"/>
  <c r="AV254" i="1" s="1"/>
  <c r="AX254" i="1" s="1"/>
  <c r="AZ254" i="1" s="1"/>
  <c r="BB254" i="1" s="1"/>
  <c r="BD254" i="1" s="1"/>
  <c r="BF254" i="1" s="1"/>
  <c r="BH254" i="1" s="1"/>
  <c r="BJ254" i="1" s="1"/>
  <c r="D251" i="1"/>
  <c r="F251" i="1" s="1"/>
  <c r="H251" i="1" s="1"/>
  <c r="J251" i="1" s="1"/>
  <c r="L251" i="1" s="1"/>
  <c r="N251" i="1" s="1"/>
  <c r="P251" i="1" s="1"/>
  <c r="R251" i="1" s="1"/>
  <c r="T251" i="1" s="1"/>
  <c r="V251" i="1" s="1"/>
  <c r="F254" i="1"/>
  <c r="H254" i="1" s="1"/>
  <c r="J254" i="1" s="1"/>
  <c r="L254" i="1" s="1"/>
  <c r="N254" i="1" s="1"/>
  <c r="P254" i="1" s="1"/>
  <c r="R254" i="1" s="1"/>
  <c r="T254" i="1" s="1"/>
  <c r="V254" i="1" s="1"/>
  <c r="W251" i="1"/>
  <c r="Y251" i="1" s="1"/>
  <c r="AA251" i="1" s="1"/>
  <c r="AC251" i="1" s="1"/>
  <c r="AE251" i="1" s="1"/>
  <c r="AG251" i="1" s="1"/>
  <c r="AI251" i="1" s="1"/>
  <c r="AK251" i="1" s="1"/>
  <c r="AM251" i="1" s="1"/>
  <c r="AO251" i="1" s="1"/>
  <c r="AQ251" i="1" s="1"/>
  <c r="Y254" i="1"/>
  <c r="AA254" i="1" s="1"/>
  <c r="AC254" i="1" s="1"/>
  <c r="AE254" i="1" s="1"/>
  <c r="AG254" i="1" s="1"/>
  <c r="AI254" i="1" s="1"/>
  <c r="AK254" i="1" s="1"/>
  <c r="AM254" i="1" s="1"/>
  <c r="AO254" i="1" s="1"/>
  <c r="AQ254" i="1" s="1"/>
  <c r="D241" i="1"/>
  <c r="F241" i="1" s="1"/>
  <c r="H241" i="1" s="1"/>
  <c r="J241" i="1" s="1"/>
  <c r="L241" i="1" s="1"/>
  <c r="N241" i="1" s="1"/>
  <c r="P241" i="1" s="1"/>
  <c r="R241" i="1" s="1"/>
  <c r="T241" i="1" s="1"/>
  <c r="V241" i="1" s="1"/>
  <c r="W241" i="1"/>
  <c r="Y241" i="1" s="1"/>
  <c r="AA241" i="1" s="1"/>
  <c r="AC241" i="1" s="1"/>
  <c r="AE241" i="1" s="1"/>
  <c r="AG241" i="1" s="1"/>
  <c r="AI241" i="1" s="1"/>
  <c r="AK241" i="1" s="1"/>
  <c r="AM241" i="1" s="1"/>
  <c r="AO241" i="1" s="1"/>
  <c r="AQ241" i="1" s="1"/>
  <c r="AR241" i="1"/>
  <c r="AT241" i="1" s="1"/>
  <c r="AV241" i="1" s="1"/>
  <c r="AX241" i="1" s="1"/>
  <c r="AZ241" i="1" s="1"/>
  <c r="BB241" i="1" s="1"/>
  <c r="BD241" i="1" s="1"/>
  <c r="BF241" i="1" s="1"/>
  <c r="BH241" i="1" s="1"/>
  <c r="BJ241" i="1" s="1"/>
  <c r="W170" i="1"/>
  <c r="Y170" i="1" s="1"/>
  <c r="AA170" i="1" s="1"/>
  <c r="AC170" i="1" s="1"/>
  <c r="AE170" i="1" s="1"/>
  <c r="AG170" i="1" s="1"/>
  <c r="AI170" i="1" s="1"/>
  <c r="AK170" i="1" s="1"/>
  <c r="AM170" i="1" s="1"/>
  <c r="AO170" i="1" s="1"/>
  <c r="AQ170" i="1" s="1"/>
  <c r="AR170" i="1"/>
  <c r="AT170" i="1" s="1"/>
  <c r="AV170" i="1" s="1"/>
  <c r="AX170" i="1" s="1"/>
  <c r="AZ170" i="1" s="1"/>
  <c r="BB170" i="1" s="1"/>
  <c r="BD170" i="1" s="1"/>
  <c r="BF170" i="1" s="1"/>
  <c r="BH170" i="1" s="1"/>
  <c r="BJ170" i="1" s="1"/>
  <c r="D170" i="1"/>
  <c r="F170" i="1" s="1"/>
  <c r="H170" i="1" s="1"/>
  <c r="J170" i="1" s="1"/>
  <c r="L170" i="1" s="1"/>
  <c r="N170" i="1" s="1"/>
  <c r="P170" i="1" s="1"/>
  <c r="R170" i="1" s="1"/>
  <c r="T170" i="1" s="1"/>
  <c r="V170" i="1" s="1"/>
  <c r="W288" i="1"/>
  <c r="Y288" i="1" s="1"/>
  <c r="AA288" i="1" s="1"/>
  <c r="AC288" i="1" s="1"/>
  <c r="AE288" i="1" s="1"/>
  <c r="AG288" i="1" s="1"/>
  <c r="AI288" i="1" s="1"/>
  <c r="AK288" i="1" s="1"/>
  <c r="AM288" i="1" s="1"/>
  <c r="AO288" i="1" s="1"/>
  <c r="AQ288" i="1" s="1"/>
  <c r="AR288" i="1"/>
  <c r="AT288" i="1" s="1"/>
  <c r="AV288" i="1" s="1"/>
  <c r="AX288" i="1" s="1"/>
  <c r="AZ288" i="1" s="1"/>
  <c r="BB288" i="1" s="1"/>
  <c r="BD288" i="1" s="1"/>
  <c r="BF288" i="1" s="1"/>
  <c r="BH288" i="1" s="1"/>
  <c r="BJ288" i="1" s="1"/>
  <c r="W289" i="1"/>
  <c r="Y289" i="1" s="1"/>
  <c r="AA289" i="1" s="1"/>
  <c r="AC289" i="1" s="1"/>
  <c r="AE289" i="1" s="1"/>
  <c r="AG289" i="1" s="1"/>
  <c r="AI289" i="1" s="1"/>
  <c r="AK289" i="1" s="1"/>
  <c r="AM289" i="1" s="1"/>
  <c r="AO289" i="1" s="1"/>
  <c r="AQ289" i="1" s="1"/>
  <c r="AR289" i="1"/>
  <c r="AT289" i="1" s="1"/>
  <c r="AV289" i="1" s="1"/>
  <c r="AX289" i="1" s="1"/>
  <c r="AZ289" i="1" s="1"/>
  <c r="BB289" i="1" s="1"/>
  <c r="BD289" i="1" s="1"/>
  <c r="BF289" i="1" s="1"/>
  <c r="BH289" i="1" s="1"/>
  <c r="BJ289" i="1" s="1"/>
  <c r="D289" i="1"/>
  <c r="F289" i="1" s="1"/>
  <c r="H289" i="1" s="1"/>
  <c r="J289" i="1" s="1"/>
  <c r="L289" i="1" s="1"/>
  <c r="N289" i="1" s="1"/>
  <c r="P289" i="1" s="1"/>
  <c r="R289" i="1" s="1"/>
  <c r="T289" i="1" s="1"/>
  <c r="V289" i="1" s="1"/>
  <c r="D288" i="1"/>
  <c r="F288" i="1" s="1"/>
  <c r="H288" i="1" s="1"/>
  <c r="J288" i="1" s="1"/>
  <c r="L288" i="1" s="1"/>
  <c r="N288" i="1" s="1"/>
  <c r="P288" i="1" s="1"/>
  <c r="R288" i="1" s="1"/>
  <c r="T288" i="1" s="1"/>
  <c r="V288" i="1" s="1"/>
  <c r="W290" i="1"/>
  <c r="AR290" i="1"/>
  <c r="D290" i="1"/>
  <c r="BB156" i="1" l="1"/>
  <c r="BD156" i="1" s="1"/>
  <c r="BF156" i="1" s="1"/>
  <c r="BH156" i="1" s="1"/>
  <c r="BJ156" i="1" s="1"/>
  <c r="AG156" i="1"/>
  <c r="AR308" i="1"/>
  <c r="AT308" i="1" s="1"/>
  <c r="AV308" i="1" s="1"/>
  <c r="AX308" i="1" s="1"/>
  <c r="AZ308" i="1" s="1"/>
  <c r="BB308" i="1" s="1"/>
  <c r="BD308" i="1" s="1"/>
  <c r="BF308" i="1" s="1"/>
  <c r="BH308" i="1" s="1"/>
  <c r="BJ308" i="1" s="1"/>
  <c r="AT290" i="1"/>
  <c r="AV290" i="1" s="1"/>
  <c r="AX290" i="1" s="1"/>
  <c r="AZ290" i="1" s="1"/>
  <c r="BB290" i="1" s="1"/>
  <c r="BD290" i="1" s="1"/>
  <c r="BF290" i="1" s="1"/>
  <c r="BH290" i="1" s="1"/>
  <c r="BJ290" i="1" s="1"/>
  <c r="D308" i="1"/>
  <c r="F308" i="1" s="1"/>
  <c r="H308" i="1" s="1"/>
  <c r="J308" i="1" s="1"/>
  <c r="L308" i="1" s="1"/>
  <c r="N308" i="1" s="1"/>
  <c r="P308" i="1" s="1"/>
  <c r="R308" i="1" s="1"/>
  <c r="T308" i="1" s="1"/>
  <c r="V308" i="1" s="1"/>
  <c r="F290" i="1"/>
  <c r="H290" i="1" s="1"/>
  <c r="J290" i="1" s="1"/>
  <c r="L290" i="1" s="1"/>
  <c r="N290" i="1" s="1"/>
  <c r="P290" i="1" s="1"/>
  <c r="R290" i="1" s="1"/>
  <c r="T290" i="1" s="1"/>
  <c r="V290" i="1" s="1"/>
  <c r="W308" i="1"/>
  <c r="Y308" i="1" s="1"/>
  <c r="AA308" i="1" s="1"/>
  <c r="AC308" i="1" s="1"/>
  <c r="AE308" i="1" s="1"/>
  <c r="AG308" i="1" s="1"/>
  <c r="AI308" i="1" s="1"/>
  <c r="AK308" i="1" s="1"/>
  <c r="AM308" i="1" s="1"/>
  <c r="AO308" i="1" s="1"/>
  <c r="AQ308" i="1" s="1"/>
  <c r="Y290" i="1"/>
  <c r="AA290" i="1" s="1"/>
  <c r="AC290" i="1" s="1"/>
  <c r="AE290" i="1" s="1"/>
  <c r="AG290" i="1" s="1"/>
  <c r="AI290" i="1" s="1"/>
  <c r="AK290" i="1" s="1"/>
  <c r="AM290" i="1" s="1"/>
  <c r="AO290" i="1" s="1"/>
  <c r="AQ290" i="1" s="1"/>
  <c r="D286" i="1"/>
  <c r="F286" i="1" s="1"/>
  <c r="H286" i="1" s="1"/>
  <c r="J286" i="1" s="1"/>
  <c r="L286" i="1" s="1"/>
  <c r="N286" i="1" s="1"/>
  <c r="P286" i="1" s="1"/>
  <c r="R286" i="1" s="1"/>
  <c r="T286" i="1" s="1"/>
  <c r="V286" i="1" s="1"/>
  <c r="AR286" i="1"/>
  <c r="AT286" i="1" s="1"/>
  <c r="AV286" i="1" s="1"/>
  <c r="AX286" i="1" s="1"/>
  <c r="AZ286" i="1" s="1"/>
  <c r="BB286" i="1" s="1"/>
  <c r="BD286" i="1" s="1"/>
  <c r="BF286" i="1" s="1"/>
  <c r="BH286" i="1" s="1"/>
  <c r="BJ286" i="1" s="1"/>
  <c r="W286" i="1"/>
  <c r="Y286" i="1" s="1"/>
  <c r="AA286" i="1" s="1"/>
  <c r="AC286" i="1" s="1"/>
  <c r="AE286" i="1" s="1"/>
  <c r="AG286" i="1" s="1"/>
  <c r="AI286" i="1" s="1"/>
  <c r="AK286" i="1" s="1"/>
  <c r="AM286" i="1" s="1"/>
  <c r="AO286" i="1" s="1"/>
  <c r="AQ286" i="1" s="1"/>
  <c r="AI156" i="1" l="1"/>
  <c r="AK156" i="1" s="1"/>
  <c r="AM156" i="1" s="1"/>
  <c r="AO156" i="1" s="1"/>
  <c r="AQ156" i="1" s="1"/>
  <c r="W103" i="1"/>
  <c r="Y103" i="1" s="1"/>
  <c r="AA103" i="1" s="1"/>
  <c r="AC103" i="1" s="1"/>
  <c r="AE103" i="1" s="1"/>
  <c r="AG103" i="1" s="1"/>
  <c r="AI103" i="1" s="1"/>
  <c r="AK103" i="1" s="1"/>
  <c r="AM103" i="1" s="1"/>
  <c r="AO103" i="1" s="1"/>
  <c r="AQ103" i="1" s="1"/>
  <c r="AR103" i="1"/>
  <c r="AT103" i="1" s="1"/>
  <c r="AV103" i="1" s="1"/>
  <c r="AX103" i="1" s="1"/>
  <c r="AZ103" i="1" s="1"/>
  <c r="BB103" i="1" s="1"/>
  <c r="BD103" i="1" s="1"/>
  <c r="BF103" i="1" s="1"/>
  <c r="BH103" i="1" s="1"/>
  <c r="BJ103" i="1" s="1"/>
  <c r="W104" i="1"/>
  <c r="Y104" i="1" s="1"/>
  <c r="AA104" i="1" s="1"/>
  <c r="AC104" i="1" s="1"/>
  <c r="AE104" i="1" s="1"/>
  <c r="AG104" i="1" s="1"/>
  <c r="AI104" i="1" s="1"/>
  <c r="AK104" i="1" s="1"/>
  <c r="AM104" i="1" s="1"/>
  <c r="AO104" i="1" s="1"/>
  <c r="AQ104" i="1" s="1"/>
  <c r="AR104" i="1"/>
  <c r="AT104" i="1" s="1"/>
  <c r="AV104" i="1" s="1"/>
  <c r="AX104" i="1" s="1"/>
  <c r="AZ104" i="1" s="1"/>
  <c r="BB104" i="1" s="1"/>
  <c r="BD104" i="1" s="1"/>
  <c r="BF104" i="1" s="1"/>
  <c r="BH104" i="1" s="1"/>
  <c r="BJ104" i="1" s="1"/>
  <c r="W105" i="1"/>
  <c r="AR105" i="1"/>
  <c r="AT105" i="1" s="1"/>
  <c r="AV105" i="1" s="1"/>
  <c r="AX105" i="1" s="1"/>
  <c r="AZ105" i="1" s="1"/>
  <c r="BB105" i="1" s="1"/>
  <c r="BD105" i="1" s="1"/>
  <c r="BF105" i="1" s="1"/>
  <c r="BH105" i="1" s="1"/>
  <c r="BJ105" i="1" s="1"/>
  <c r="W106" i="1"/>
  <c r="AR106" i="1"/>
  <c r="D106" i="1"/>
  <c r="D105" i="1"/>
  <c r="D104" i="1"/>
  <c r="F104" i="1" s="1"/>
  <c r="H104" i="1" s="1"/>
  <c r="J104" i="1" s="1"/>
  <c r="L104" i="1" s="1"/>
  <c r="N104" i="1" s="1"/>
  <c r="P104" i="1" s="1"/>
  <c r="R104" i="1" s="1"/>
  <c r="T104" i="1" s="1"/>
  <c r="V104" i="1" s="1"/>
  <c r="D103" i="1"/>
  <c r="F103" i="1" s="1"/>
  <c r="H103" i="1" s="1"/>
  <c r="J103" i="1" s="1"/>
  <c r="L103" i="1" s="1"/>
  <c r="N103" i="1" s="1"/>
  <c r="P103" i="1" s="1"/>
  <c r="R103" i="1" s="1"/>
  <c r="T103" i="1" s="1"/>
  <c r="V103" i="1" s="1"/>
  <c r="W129" i="1"/>
  <c r="Y129" i="1" s="1"/>
  <c r="AA129" i="1" s="1"/>
  <c r="AC129" i="1" s="1"/>
  <c r="AE129" i="1" s="1"/>
  <c r="AG129" i="1" s="1"/>
  <c r="AI129" i="1" s="1"/>
  <c r="AK129" i="1" s="1"/>
  <c r="AM129" i="1" s="1"/>
  <c r="AO129" i="1" s="1"/>
  <c r="AQ129" i="1" s="1"/>
  <c r="AR129" i="1"/>
  <c r="AT129" i="1" s="1"/>
  <c r="AV129" i="1" s="1"/>
  <c r="AX129" i="1" s="1"/>
  <c r="AZ129" i="1" s="1"/>
  <c r="BB129" i="1" s="1"/>
  <c r="BD129" i="1" s="1"/>
  <c r="BF129" i="1" s="1"/>
  <c r="BH129" i="1" s="1"/>
  <c r="BJ129" i="1" s="1"/>
  <c r="D129" i="1"/>
  <c r="F129" i="1" s="1"/>
  <c r="H129" i="1" s="1"/>
  <c r="J129" i="1" s="1"/>
  <c r="L129" i="1" s="1"/>
  <c r="N129" i="1" s="1"/>
  <c r="P129" i="1" s="1"/>
  <c r="R129" i="1" s="1"/>
  <c r="T129" i="1" s="1"/>
  <c r="V129" i="1" s="1"/>
  <c r="W126" i="1"/>
  <c r="Y126" i="1" s="1"/>
  <c r="AA126" i="1" s="1"/>
  <c r="AC126" i="1" s="1"/>
  <c r="AE126" i="1" s="1"/>
  <c r="AG126" i="1" s="1"/>
  <c r="AI126" i="1" s="1"/>
  <c r="AK126" i="1" s="1"/>
  <c r="AM126" i="1" s="1"/>
  <c r="AO126" i="1" s="1"/>
  <c r="AQ126" i="1" s="1"/>
  <c r="AR126" i="1"/>
  <c r="AT126" i="1" s="1"/>
  <c r="AV126" i="1" s="1"/>
  <c r="AX126" i="1" s="1"/>
  <c r="AZ126" i="1" s="1"/>
  <c r="BB126" i="1" s="1"/>
  <c r="BD126" i="1" s="1"/>
  <c r="BF126" i="1" s="1"/>
  <c r="BH126" i="1" s="1"/>
  <c r="BJ126" i="1" s="1"/>
  <c r="D126" i="1"/>
  <c r="F126" i="1" s="1"/>
  <c r="H126" i="1" s="1"/>
  <c r="J126" i="1" s="1"/>
  <c r="L126" i="1" s="1"/>
  <c r="N126" i="1" s="1"/>
  <c r="P126" i="1" s="1"/>
  <c r="R126" i="1" s="1"/>
  <c r="T126" i="1" s="1"/>
  <c r="V126" i="1" s="1"/>
  <c r="W121" i="1"/>
  <c r="Y121" i="1" s="1"/>
  <c r="AA121" i="1" s="1"/>
  <c r="AC121" i="1" s="1"/>
  <c r="AE121" i="1" s="1"/>
  <c r="AG121" i="1" s="1"/>
  <c r="AI121" i="1" s="1"/>
  <c r="AK121" i="1" s="1"/>
  <c r="AM121" i="1" s="1"/>
  <c r="AO121" i="1" s="1"/>
  <c r="AQ121" i="1" s="1"/>
  <c r="AR121" i="1"/>
  <c r="AT121" i="1" s="1"/>
  <c r="AV121" i="1" s="1"/>
  <c r="AX121" i="1" s="1"/>
  <c r="AZ121" i="1" s="1"/>
  <c r="BB121" i="1" s="1"/>
  <c r="BD121" i="1" s="1"/>
  <c r="BF121" i="1" s="1"/>
  <c r="BH121" i="1" s="1"/>
  <c r="BJ121" i="1" s="1"/>
  <c r="D121" i="1"/>
  <c r="F121" i="1" s="1"/>
  <c r="H121" i="1" s="1"/>
  <c r="J121" i="1" s="1"/>
  <c r="L121" i="1" s="1"/>
  <c r="N121" i="1" s="1"/>
  <c r="P121" i="1" s="1"/>
  <c r="R121" i="1" s="1"/>
  <c r="T121" i="1" s="1"/>
  <c r="V121" i="1" s="1"/>
  <c r="AR301" i="1"/>
  <c r="AT301" i="1" s="1"/>
  <c r="AV301" i="1" s="1"/>
  <c r="AX301" i="1" s="1"/>
  <c r="AZ301" i="1" s="1"/>
  <c r="BB301" i="1" s="1"/>
  <c r="BD301" i="1" s="1"/>
  <c r="BF301" i="1" s="1"/>
  <c r="BH301" i="1" s="1"/>
  <c r="BJ301" i="1" s="1"/>
  <c r="D301" i="1" l="1"/>
  <c r="F301" i="1" s="1"/>
  <c r="H301" i="1" s="1"/>
  <c r="J301" i="1" s="1"/>
  <c r="L301" i="1" s="1"/>
  <c r="N301" i="1" s="1"/>
  <c r="P301" i="1" s="1"/>
  <c r="R301" i="1" s="1"/>
  <c r="T301" i="1" s="1"/>
  <c r="V301" i="1" s="1"/>
  <c r="F105" i="1"/>
  <c r="H105" i="1" s="1"/>
  <c r="J105" i="1" s="1"/>
  <c r="L105" i="1" s="1"/>
  <c r="N105" i="1" s="1"/>
  <c r="P105" i="1" s="1"/>
  <c r="R105" i="1" s="1"/>
  <c r="T105" i="1" s="1"/>
  <c r="V105" i="1" s="1"/>
  <c r="AR302" i="1"/>
  <c r="AT302" i="1" s="1"/>
  <c r="AV302" i="1" s="1"/>
  <c r="AX302" i="1" s="1"/>
  <c r="AZ302" i="1" s="1"/>
  <c r="BB302" i="1" s="1"/>
  <c r="BD302" i="1" s="1"/>
  <c r="BF302" i="1" s="1"/>
  <c r="BH302" i="1" s="1"/>
  <c r="BJ302" i="1" s="1"/>
  <c r="AT106" i="1"/>
  <c r="AV106" i="1" s="1"/>
  <c r="AX106" i="1" s="1"/>
  <c r="AZ106" i="1" s="1"/>
  <c r="BB106" i="1" s="1"/>
  <c r="BD106" i="1" s="1"/>
  <c r="BF106" i="1" s="1"/>
  <c r="BH106" i="1" s="1"/>
  <c r="BJ106" i="1" s="1"/>
  <c r="D302" i="1"/>
  <c r="F302" i="1" s="1"/>
  <c r="H302" i="1" s="1"/>
  <c r="J302" i="1" s="1"/>
  <c r="L302" i="1" s="1"/>
  <c r="N302" i="1" s="1"/>
  <c r="P302" i="1" s="1"/>
  <c r="R302" i="1" s="1"/>
  <c r="T302" i="1" s="1"/>
  <c r="V302" i="1" s="1"/>
  <c r="F106" i="1"/>
  <c r="H106" i="1" s="1"/>
  <c r="J106" i="1" s="1"/>
  <c r="L106" i="1" s="1"/>
  <c r="N106" i="1" s="1"/>
  <c r="P106" i="1" s="1"/>
  <c r="R106" i="1" s="1"/>
  <c r="T106" i="1" s="1"/>
  <c r="V106" i="1" s="1"/>
  <c r="W302" i="1"/>
  <c r="Y302" i="1" s="1"/>
  <c r="AA302" i="1" s="1"/>
  <c r="AC302" i="1" s="1"/>
  <c r="AE302" i="1" s="1"/>
  <c r="AG302" i="1" s="1"/>
  <c r="AI302" i="1" s="1"/>
  <c r="AK302" i="1" s="1"/>
  <c r="AM302" i="1" s="1"/>
  <c r="AO302" i="1" s="1"/>
  <c r="AQ302" i="1" s="1"/>
  <c r="Y106" i="1"/>
  <c r="AA106" i="1" s="1"/>
  <c r="AC106" i="1" s="1"/>
  <c r="AE106" i="1" s="1"/>
  <c r="AG106" i="1" s="1"/>
  <c r="AI106" i="1" s="1"/>
  <c r="AK106" i="1" s="1"/>
  <c r="AM106" i="1" s="1"/>
  <c r="AO106" i="1" s="1"/>
  <c r="AQ106" i="1" s="1"/>
  <c r="W301" i="1"/>
  <c r="Y301" i="1" s="1"/>
  <c r="AA301" i="1" s="1"/>
  <c r="AC301" i="1" s="1"/>
  <c r="AE301" i="1" s="1"/>
  <c r="AG301" i="1" s="1"/>
  <c r="AI301" i="1" s="1"/>
  <c r="AK301" i="1" s="1"/>
  <c r="AM301" i="1" s="1"/>
  <c r="AO301" i="1" s="1"/>
  <c r="AQ301" i="1" s="1"/>
  <c r="Y105" i="1"/>
  <c r="AA105" i="1" s="1"/>
  <c r="AC105" i="1" s="1"/>
  <c r="AE105" i="1" s="1"/>
  <c r="AG105" i="1" s="1"/>
  <c r="AI105" i="1" s="1"/>
  <c r="AK105" i="1" s="1"/>
  <c r="AM105" i="1" s="1"/>
  <c r="AO105" i="1" s="1"/>
  <c r="AQ105" i="1" s="1"/>
  <c r="AR305" i="1"/>
  <c r="AT305" i="1" s="1"/>
  <c r="AV305" i="1" s="1"/>
  <c r="AX305" i="1" s="1"/>
  <c r="AZ305" i="1" s="1"/>
  <c r="BB305" i="1" s="1"/>
  <c r="BD305" i="1" s="1"/>
  <c r="BF305" i="1" s="1"/>
  <c r="BH305" i="1" s="1"/>
  <c r="BJ305" i="1" s="1"/>
  <c r="D305" i="1"/>
  <c r="F305" i="1" s="1"/>
  <c r="H305" i="1" s="1"/>
  <c r="J305" i="1" s="1"/>
  <c r="L305" i="1" s="1"/>
  <c r="N305" i="1" s="1"/>
  <c r="P305" i="1" s="1"/>
  <c r="R305" i="1" s="1"/>
  <c r="T305" i="1" s="1"/>
  <c r="V305" i="1" s="1"/>
  <c r="W305" i="1"/>
  <c r="Y305" i="1" s="1"/>
  <c r="AA305" i="1" s="1"/>
  <c r="AC305" i="1" s="1"/>
  <c r="AE305" i="1" s="1"/>
  <c r="AG305" i="1" s="1"/>
  <c r="AI305" i="1" s="1"/>
  <c r="AK305" i="1" s="1"/>
  <c r="AM305" i="1" s="1"/>
  <c r="AO305" i="1" s="1"/>
  <c r="AQ305" i="1" s="1"/>
  <c r="W71" i="1"/>
  <c r="Y71" i="1" s="1"/>
  <c r="AA71" i="1" s="1"/>
  <c r="AC71" i="1" s="1"/>
  <c r="AE71" i="1" s="1"/>
  <c r="AG71" i="1" s="1"/>
  <c r="AI71" i="1" s="1"/>
  <c r="AK71" i="1" s="1"/>
  <c r="AM71" i="1" s="1"/>
  <c r="AO71" i="1" s="1"/>
  <c r="AQ71" i="1" s="1"/>
  <c r="AR71" i="1"/>
  <c r="AT71" i="1" s="1"/>
  <c r="AV71" i="1" s="1"/>
  <c r="AX71" i="1" s="1"/>
  <c r="AZ71" i="1" s="1"/>
  <c r="BB71" i="1" s="1"/>
  <c r="BD71" i="1" s="1"/>
  <c r="BF71" i="1" s="1"/>
  <c r="BH71" i="1" s="1"/>
  <c r="BJ71" i="1" s="1"/>
  <c r="D71" i="1"/>
  <c r="F71" i="1" s="1"/>
  <c r="H71" i="1" s="1"/>
  <c r="J71" i="1" s="1"/>
  <c r="L71" i="1" s="1"/>
  <c r="N71" i="1" s="1"/>
  <c r="P71" i="1" s="1"/>
  <c r="R71" i="1" s="1"/>
  <c r="T71" i="1" s="1"/>
  <c r="V71" i="1" s="1"/>
  <c r="W67" i="1"/>
  <c r="AR67" i="1"/>
  <c r="D67" i="1"/>
  <c r="W62" i="1"/>
  <c r="Y62" i="1" s="1"/>
  <c r="AA62" i="1" s="1"/>
  <c r="AC62" i="1" s="1"/>
  <c r="AE62" i="1" s="1"/>
  <c r="AG62" i="1" s="1"/>
  <c r="AI62" i="1" s="1"/>
  <c r="AK62" i="1" s="1"/>
  <c r="AM62" i="1" s="1"/>
  <c r="AO62" i="1" s="1"/>
  <c r="AQ62" i="1" s="1"/>
  <c r="D62" i="1"/>
  <c r="F62" i="1" s="1"/>
  <c r="H62" i="1" s="1"/>
  <c r="J62" i="1" s="1"/>
  <c r="L62" i="1" s="1"/>
  <c r="N62" i="1" s="1"/>
  <c r="P62" i="1" s="1"/>
  <c r="R62" i="1" s="1"/>
  <c r="T62" i="1" s="1"/>
  <c r="V62" i="1" s="1"/>
  <c r="AR65" i="1"/>
  <c r="AR21" i="1" s="1"/>
  <c r="AR57" i="1"/>
  <c r="AT57" i="1" s="1"/>
  <c r="AV57" i="1" s="1"/>
  <c r="AX57" i="1" s="1"/>
  <c r="AZ57" i="1" s="1"/>
  <c r="BB57" i="1" s="1"/>
  <c r="BD57" i="1" s="1"/>
  <c r="BF57" i="1" s="1"/>
  <c r="BH57" i="1" s="1"/>
  <c r="BJ57" i="1" s="1"/>
  <c r="D57" i="1"/>
  <c r="F57" i="1" s="1"/>
  <c r="H57" i="1" s="1"/>
  <c r="J57" i="1" s="1"/>
  <c r="L57" i="1" s="1"/>
  <c r="N57" i="1" s="1"/>
  <c r="P57" i="1" s="1"/>
  <c r="R57" i="1" s="1"/>
  <c r="T57" i="1" s="1"/>
  <c r="V57" i="1" s="1"/>
  <c r="W60" i="1"/>
  <c r="W21" i="1" s="1"/>
  <c r="W52" i="1"/>
  <c r="Y52" i="1" s="1"/>
  <c r="AA52" i="1" s="1"/>
  <c r="AC52" i="1" s="1"/>
  <c r="AE52" i="1" s="1"/>
  <c r="AG52" i="1" s="1"/>
  <c r="AI52" i="1" s="1"/>
  <c r="AK52" i="1" s="1"/>
  <c r="AM52" i="1" s="1"/>
  <c r="AO52" i="1" s="1"/>
  <c r="AQ52" i="1" s="1"/>
  <c r="AR52" i="1"/>
  <c r="AT52" i="1" s="1"/>
  <c r="AV52" i="1" s="1"/>
  <c r="AX52" i="1" s="1"/>
  <c r="AZ52" i="1" s="1"/>
  <c r="BB52" i="1" s="1"/>
  <c r="BD52" i="1" s="1"/>
  <c r="BF52" i="1" s="1"/>
  <c r="BH52" i="1" s="1"/>
  <c r="BJ52" i="1" s="1"/>
  <c r="D52" i="1"/>
  <c r="F52" i="1" s="1"/>
  <c r="H52" i="1" s="1"/>
  <c r="J52" i="1" s="1"/>
  <c r="L52" i="1" s="1"/>
  <c r="N52" i="1" s="1"/>
  <c r="P52" i="1" s="1"/>
  <c r="R52" i="1" s="1"/>
  <c r="T52" i="1" s="1"/>
  <c r="V52" i="1" s="1"/>
  <c r="W47" i="1"/>
  <c r="Y47" i="1" s="1"/>
  <c r="AA47" i="1" s="1"/>
  <c r="AC47" i="1" s="1"/>
  <c r="AE47" i="1" s="1"/>
  <c r="AG47" i="1" s="1"/>
  <c r="AI47" i="1" s="1"/>
  <c r="AK47" i="1" s="1"/>
  <c r="AM47" i="1" s="1"/>
  <c r="AO47" i="1" s="1"/>
  <c r="AQ47" i="1" s="1"/>
  <c r="AR47" i="1"/>
  <c r="AT47" i="1" s="1"/>
  <c r="AV47" i="1" s="1"/>
  <c r="AX47" i="1" s="1"/>
  <c r="AZ47" i="1" s="1"/>
  <c r="BB47" i="1" s="1"/>
  <c r="BD47" i="1" s="1"/>
  <c r="BF47" i="1" s="1"/>
  <c r="BH47" i="1" s="1"/>
  <c r="BJ47" i="1" s="1"/>
  <c r="D47" i="1"/>
  <c r="F47" i="1" s="1"/>
  <c r="H47" i="1" s="1"/>
  <c r="J47" i="1" s="1"/>
  <c r="L47" i="1" s="1"/>
  <c r="N47" i="1" s="1"/>
  <c r="P47" i="1" s="1"/>
  <c r="R47" i="1" s="1"/>
  <c r="T47" i="1" s="1"/>
  <c r="V47" i="1" s="1"/>
  <c r="W28" i="1"/>
  <c r="Y28" i="1" s="1"/>
  <c r="AA28" i="1" s="1"/>
  <c r="AC28" i="1" s="1"/>
  <c r="AE28" i="1" s="1"/>
  <c r="AG28" i="1" s="1"/>
  <c r="AI28" i="1" s="1"/>
  <c r="AK28" i="1" s="1"/>
  <c r="AM28" i="1" s="1"/>
  <c r="AO28" i="1" s="1"/>
  <c r="AQ28" i="1" s="1"/>
  <c r="AR28" i="1"/>
  <c r="AT28" i="1" s="1"/>
  <c r="AV28" i="1" s="1"/>
  <c r="AX28" i="1" s="1"/>
  <c r="AZ28" i="1" s="1"/>
  <c r="BB28" i="1" s="1"/>
  <c r="BD28" i="1" s="1"/>
  <c r="BF28" i="1" s="1"/>
  <c r="BH28" i="1" s="1"/>
  <c r="BJ28" i="1" s="1"/>
  <c r="D31" i="1"/>
  <c r="D21" i="1" s="1"/>
  <c r="W235" i="1"/>
  <c r="Y235" i="1" s="1"/>
  <c r="AA235" i="1" s="1"/>
  <c r="AC235" i="1" s="1"/>
  <c r="AE235" i="1" s="1"/>
  <c r="AG235" i="1" s="1"/>
  <c r="AI235" i="1" s="1"/>
  <c r="AK235" i="1" s="1"/>
  <c r="AM235" i="1" s="1"/>
  <c r="AO235" i="1" s="1"/>
  <c r="AQ235" i="1" s="1"/>
  <c r="AR235" i="1"/>
  <c r="AT235" i="1" s="1"/>
  <c r="AV235" i="1" s="1"/>
  <c r="AX235" i="1" s="1"/>
  <c r="AZ235" i="1" s="1"/>
  <c r="BB235" i="1" s="1"/>
  <c r="BD235" i="1" s="1"/>
  <c r="BF235" i="1" s="1"/>
  <c r="BH235" i="1" s="1"/>
  <c r="BJ235" i="1" s="1"/>
  <c r="D235" i="1"/>
  <c r="F235" i="1" s="1"/>
  <c r="H235" i="1" s="1"/>
  <c r="J235" i="1" s="1"/>
  <c r="L235" i="1" s="1"/>
  <c r="N235" i="1" s="1"/>
  <c r="P235" i="1" s="1"/>
  <c r="R235" i="1" s="1"/>
  <c r="T235" i="1" s="1"/>
  <c r="V235" i="1" s="1"/>
  <c r="W171" i="1"/>
  <c r="Y171" i="1" s="1"/>
  <c r="AA171" i="1" s="1"/>
  <c r="AC171" i="1" s="1"/>
  <c r="AE171" i="1" s="1"/>
  <c r="AG171" i="1" s="1"/>
  <c r="AI171" i="1" s="1"/>
  <c r="AK171" i="1" s="1"/>
  <c r="AM171" i="1" s="1"/>
  <c r="AO171" i="1" s="1"/>
  <c r="AQ171" i="1" s="1"/>
  <c r="AR171" i="1"/>
  <c r="AT171" i="1" s="1"/>
  <c r="AV171" i="1" s="1"/>
  <c r="AX171" i="1" s="1"/>
  <c r="AZ171" i="1" s="1"/>
  <c r="BB171" i="1" s="1"/>
  <c r="BD171" i="1" s="1"/>
  <c r="BF171" i="1" s="1"/>
  <c r="BH171" i="1" s="1"/>
  <c r="BJ171" i="1" s="1"/>
  <c r="D171" i="1"/>
  <c r="F171" i="1" s="1"/>
  <c r="H171" i="1" s="1"/>
  <c r="J171" i="1" s="1"/>
  <c r="L171" i="1" s="1"/>
  <c r="N171" i="1" s="1"/>
  <c r="P171" i="1" s="1"/>
  <c r="R171" i="1" s="1"/>
  <c r="T171" i="1" s="1"/>
  <c r="V171" i="1" s="1"/>
  <c r="D176" i="1"/>
  <c r="F176" i="1" s="1"/>
  <c r="H176" i="1" s="1"/>
  <c r="J176" i="1" s="1"/>
  <c r="L176" i="1" s="1"/>
  <c r="N176" i="1" s="1"/>
  <c r="P176" i="1" s="1"/>
  <c r="R176" i="1" s="1"/>
  <c r="T176" i="1" s="1"/>
  <c r="V176" i="1" s="1"/>
  <c r="AR172" i="1"/>
  <c r="AT172" i="1" s="1"/>
  <c r="AV172" i="1" s="1"/>
  <c r="AX172" i="1" s="1"/>
  <c r="AZ172" i="1" s="1"/>
  <c r="BB172" i="1" s="1"/>
  <c r="BD172" i="1" s="1"/>
  <c r="BF172" i="1" s="1"/>
  <c r="BH172" i="1" s="1"/>
  <c r="BJ172" i="1" s="1"/>
  <c r="W172" i="1"/>
  <c r="Y172" i="1" s="1"/>
  <c r="AA172" i="1" s="1"/>
  <c r="AC172" i="1" s="1"/>
  <c r="AE172" i="1" s="1"/>
  <c r="AG172" i="1" s="1"/>
  <c r="AI172" i="1" s="1"/>
  <c r="AK172" i="1" s="1"/>
  <c r="AM172" i="1" s="1"/>
  <c r="AO172" i="1" s="1"/>
  <c r="AQ172" i="1" s="1"/>
  <c r="D172" i="1"/>
  <c r="F172" i="1" s="1"/>
  <c r="H172" i="1" s="1"/>
  <c r="J172" i="1" s="1"/>
  <c r="L172" i="1" s="1"/>
  <c r="N172" i="1" s="1"/>
  <c r="P172" i="1" s="1"/>
  <c r="R172" i="1" s="1"/>
  <c r="T172" i="1" s="1"/>
  <c r="V172" i="1" s="1"/>
  <c r="F21" i="1" l="1"/>
  <c r="H21" i="1" s="1"/>
  <c r="J21" i="1" s="1"/>
  <c r="L21" i="1" s="1"/>
  <c r="N21" i="1" s="1"/>
  <c r="P21" i="1" s="1"/>
  <c r="R21" i="1" s="1"/>
  <c r="T21" i="1" s="1"/>
  <c r="V21" i="1" s="1"/>
  <c r="F31" i="1"/>
  <c r="H31" i="1" s="1"/>
  <c r="J31" i="1" s="1"/>
  <c r="L31" i="1" s="1"/>
  <c r="N31" i="1" s="1"/>
  <c r="P31" i="1" s="1"/>
  <c r="R31" i="1" s="1"/>
  <c r="T31" i="1" s="1"/>
  <c r="V31" i="1" s="1"/>
  <c r="AT21" i="1"/>
  <c r="AV21" i="1" s="1"/>
  <c r="AX21" i="1" s="1"/>
  <c r="AZ21" i="1" s="1"/>
  <c r="BB21" i="1" s="1"/>
  <c r="BD21" i="1" s="1"/>
  <c r="BF21" i="1" s="1"/>
  <c r="BH21" i="1" s="1"/>
  <c r="BJ21" i="1" s="1"/>
  <c r="AT65" i="1"/>
  <c r="AV65" i="1" s="1"/>
  <c r="AX65" i="1" s="1"/>
  <c r="AZ65" i="1" s="1"/>
  <c r="BB65" i="1" s="1"/>
  <c r="BD65" i="1" s="1"/>
  <c r="BF65" i="1" s="1"/>
  <c r="BH65" i="1" s="1"/>
  <c r="BJ65" i="1" s="1"/>
  <c r="Y60" i="1"/>
  <c r="AA60" i="1" s="1"/>
  <c r="AC60" i="1" s="1"/>
  <c r="AE60" i="1" s="1"/>
  <c r="AG60" i="1" s="1"/>
  <c r="AI60" i="1" s="1"/>
  <c r="AK60" i="1" s="1"/>
  <c r="AM60" i="1" s="1"/>
  <c r="AO60" i="1" s="1"/>
  <c r="AQ60" i="1" s="1"/>
  <c r="D307" i="1"/>
  <c r="F307" i="1" s="1"/>
  <c r="H307" i="1" s="1"/>
  <c r="J307" i="1" s="1"/>
  <c r="L307" i="1" s="1"/>
  <c r="N307" i="1" s="1"/>
  <c r="P307" i="1" s="1"/>
  <c r="R307" i="1" s="1"/>
  <c r="T307" i="1" s="1"/>
  <c r="V307" i="1" s="1"/>
  <c r="AT67" i="1"/>
  <c r="AV67" i="1" s="1"/>
  <c r="AX67" i="1" s="1"/>
  <c r="AZ67" i="1" s="1"/>
  <c r="BB67" i="1" s="1"/>
  <c r="BD67" i="1" s="1"/>
  <c r="BF67" i="1" s="1"/>
  <c r="BH67" i="1" s="1"/>
  <c r="BJ67" i="1" s="1"/>
  <c r="AR307" i="1"/>
  <c r="AT307" i="1" s="1"/>
  <c r="AV307" i="1" s="1"/>
  <c r="AX307" i="1" s="1"/>
  <c r="AZ307" i="1" s="1"/>
  <c r="BB307" i="1" s="1"/>
  <c r="BD307" i="1" s="1"/>
  <c r="BF307" i="1" s="1"/>
  <c r="BH307" i="1" s="1"/>
  <c r="BJ307" i="1" s="1"/>
  <c r="F67" i="1"/>
  <c r="H67" i="1" s="1"/>
  <c r="J67" i="1" s="1"/>
  <c r="L67" i="1" s="1"/>
  <c r="N67" i="1" s="1"/>
  <c r="P67" i="1" s="1"/>
  <c r="R67" i="1" s="1"/>
  <c r="T67" i="1" s="1"/>
  <c r="V67" i="1" s="1"/>
  <c r="Y67" i="1"/>
  <c r="AA67" i="1" s="1"/>
  <c r="AC67" i="1" s="1"/>
  <c r="AE67" i="1" s="1"/>
  <c r="AG67" i="1" s="1"/>
  <c r="AI67" i="1" s="1"/>
  <c r="AK67" i="1" s="1"/>
  <c r="AM67" i="1" s="1"/>
  <c r="AO67" i="1" s="1"/>
  <c r="AQ67" i="1" s="1"/>
  <c r="W307" i="1"/>
  <c r="Y307" i="1" s="1"/>
  <c r="AA307" i="1" s="1"/>
  <c r="AC307" i="1" s="1"/>
  <c r="AE307" i="1" s="1"/>
  <c r="AG307" i="1" s="1"/>
  <c r="AI307" i="1" s="1"/>
  <c r="AK307" i="1" s="1"/>
  <c r="AM307" i="1" s="1"/>
  <c r="AO307" i="1" s="1"/>
  <c r="AQ307" i="1" s="1"/>
  <c r="AR62" i="1"/>
  <c r="AT62" i="1" s="1"/>
  <c r="AV62" i="1" s="1"/>
  <c r="AX62" i="1" s="1"/>
  <c r="AZ62" i="1" s="1"/>
  <c r="BB62" i="1" s="1"/>
  <c r="BD62" i="1" s="1"/>
  <c r="BF62" i="1" s="1"/>
  <c r="BH62" i="1" s="1"/>
  <c r="BJ62" i="1" s="1"/>
  <c r="W57" i="1"/>
  <c r="Y57" i="1" s="1"/>
  <c r="AA57" i="1" s="1"/>
  <c r="AC57" i="1" s="1"/>
  <c r="AE57" i="1" s="1"/>
  <c r="AG57" i="1" s="1"/>
  <c r="AI57" i="1" s="1"/>
  <c r="AK57" i="1" s="1"/>
  <c r="AM57" i="1" s="1"/>
  <c r="AO57" i="1" s="1"/>
  <c r="AQ57" i="1" s="1"/>
  <c r="AR299" i="1"/>
  <c r="AT299" i="1" s="1"/>
  <c r="AV299" i="1" s="1"/>
  <c r="AX299" i="1" s="1"/>
  <c r="AZ299" i="1" s="1"/>
  <c r="BB299" i="1" s="1"/>
  <c r="BD299" i="1" s="1"/>
  <c r="BF299" i="1" s="1"/>
  <c r="BH299" i="1" s="1"/>
  <c r="BJ299" i="1" s="1"/>
  <c r="AR168" i="1"/>
  <c r="AT168" i="1" s="1"/>
  <c r="AV168" i="1" s="1"/>
  <c r="AX168" i="1" s="1"/>
  <c r="AZ168" i="1" s="1"/>
  <c r="BB168" i="1" s="1"/>
  <c r="BD168" i="1" s="1"/>
  <c r="BF168" i="1" s="1"/>
  <c r="BH168" i="1" s="1"/>
  <c r="BJ168" i="1" s="1"/>
  <c r="W299" i="1"/>
  <c r="Y299" i="1" s="1"/>
  <c r="AA299" i="1" s="1"/>
  <c r="AC299" i="1" s="1"/>
  <c r="AE299" i="1" s="1"/>
  <c r="AG299" i="1" s="1"/>
  <c r="AI299" i="1" s="1"/>
  <c r="AK299" i="1" s="1"/>
  <c r="AM299" i="1" s="1"/>
  <c r="AO299" i="1" s="1"/>
  <c r="AQ299" i="1" s="1"/>
  <c r="W168" i="1"/>
  <c r="Y168" i="1" s="1"/>
  <c r="AA168" i="1" s="1"/>
  <c r="AC168" i="1" s="1"/>
  <c r="AE168" i="1" s="1"/>
  <c r="AG168" i="1" s="1"/>
  <c r="AI168" i="1" s="1"/>
  <c r="AK168" i="1" s="1"/>
  <c r="AM168" i="1" s="1"/>
  <c r="AO168" i="1" s="1"/>
  <c r="AQ168" i="1" s="1"/>
  <c r="D299" i="1"/>
  <c r="F299" i="1" s="1"/>
  <c r="H299" i="1" s="1"/>
  <c r="J299" i="1" s="1"/>
  <c r="L299" i="1" s="1"/>
  <c r="N299" i="1" s="1"/>
  <c r="P299" i="1" s="1"/>
  <c r="R299" i="1" s="1"/>
  <c r="T299" i="1" s="1"/>
  <c r="V299" i="1" s="1"/>
  <c r="D168" i="1"/>
  <c r="F168" i="1" s="1"/>
  <c r="H168" i="1" s="1"/>
  <c r="J168" i="1" s="1"/>
  <c r="L168" i="1" s="1"/>
  <c r="N168" i="1" s="1"/>
  <c r="P168" i="1" s="1"/>
  <c r="R168" i="1" s="1"/>
  <c r="T168" i="1" s="1"/>
  <c r="V168" i="1" s="1"/>
  <c r="D300" i="1"/>
  <c r="F300" i="1" s="1"/>
  <c r="H300" i="1" s="1"/>
  <c r="J300" i="1" s="1"/>
  <c r="L300" i="1" s="1"/>
  <c r="N300" i="1" s="1"/>
  <c r="P300" i="1" s="1"/>
  <c r="R300" i="1" s="1"/>
  <c r="T300" i="1" s="1"/>
  <c r="V300" i="1" s="1"/>
  <c r="AR300" i="1"/>
  <c r="AT300" i="1" s="1"/>
  <c r="AV300" i="1" s="1"/>
  <c r="AX300" i="1" s="1"/>
  <c r="AZ300" i="1" s="1"/>
  <c r="BB300" i="1" s="1"/>
  <c r="BD300" i="1" s="1"/>
  <c r="BF300" i="1" s="1"/>
  <c r="BH300" i="1" s="1"/>
  <c r="BJ300" i="1" s="1"/>
  <c r="D28" i="1"/>
  <c r="F28" i="1" s="1"/>
  <c r="H28" i="1" s="1"/>
  <c r="J28" i="1" s="1"/>
  <c r="L28" i="1" s="1"/>
  <c r="N28" i="1" s="1"/>
  <c r="P28" i="1" s="1"/>
  <c r="R28" i="1" s="1"/>
  <c r="T28" i="1" s="1"/>
  <c r="V28" i="1" s="1"/>
  <c r="D266" i="1"/>
  <c r="F266" i="1" s="1"/>
  <c r="H266" i="1" s="1"/>
  <c r="J266" i="1" s="1"/>
  <c r="L266" i="1" s="1"/>
  <c r="N266" i="1" s="1"/>
  <c r="P266" i="1" s="1"/>
  <c r="R266" i="1" s="1"/>
  <c r="T266" i="1" s="1"/>
  <c r="V266" i="1" s="1"/>
  <c r="W247" i="1"/>
  <c r="AR247" i="1"/>
  <c r="D247" i="1"/>
  <c r="W260" i="1"/>
  <c r="Y260" i="1" s="1"/>
  <c r="AA260" i="1" s="1"/>
  <c r="AC260" i="1" s="1"/>
  <c r="AE260" i="1" s="1"/>
  <c r="AG260" i="1" s="1"/>
  <c r="AI260" i="1" s="1"/>
  <c r="AK260" i="1" s="1"/>
  <c r="AM260" i="1" s="1"/>
  <c r="AO260" i="1" s="1"/>
  <c r="AQ260" i="1" s="1"/>
  <c r="AR260" i="1"/>
  <c r="AT260" i="1" s="1"/>
  <c r="AV260" i="1" s="1"/>
  <c r="AX260" i="1" s="1"/>
  <c r="AZ260" i="1" s="1"/>
  <c r="BB260" i="1" s="1"/>
  <c r="BD260" i="1" s="1"/>
  <c r="BF260" i="1" s="1"/>
  <c r="BH260" i="1" s="1"/>
  <c r="BJ260" i="1" s="1"/>
  <c r="D260" i="1"/>
  <c r="F260" i="1" s="1"/>
  <c r="H260" i="1" s="1"/>
  <c r="J260" i="1" s="1"/>
  <c r="L260" i="1" s="1"/>
  <c r="N260" i="1" s="1"/>
  <c r="P260" i="1" s="1"/>
  <c r="R260" i="1" s="1"/>
  <c r="T260" i="1" s="1"/>
  <c r="V260" i="1" s="1"/>
  <c r="W238" i="1"/>
  <c r="Y238" i="1" s="1"/>
  <c r="AA238" i="1" s="1"/>
  <c r="AC238" i="1" s="1"/>
  <c r="AE238" i="1" s="1"/>
  <c r="AG238" i="1" s="1"/>
  <c r="AI238" i="1" s="1"/>
  <c r="AK238" i="1" s="1"/>
  <c r="AM238" i="1" s="1"/>
  <c r="AO238" i="1" s="1"/>
  <c r="AQ238" i="1" s="1"/>
  <c r="AR238" i="1"/>
  <c r="AT238" i="1" s="1"/>
  <c r="AV238" i="1" s="1"/>
  <c r="AX238" i="1" s="1"/>
  <c r="AZ238" i="1" s="1"/>
  <c r="BB238" i="1" s="1"/>
  <c r="BD238" i="1" s="1"/>
  <c r="BF238" i="1" s="1"/>
  <c r="BH238" i="1" s="1"/>
  <c r="BJ238" i="1" s="1"/>
  <c r="D238" i="1"/>
  <c r="F238" i="1" s="1"/>
  <c r="H238" i="1" s="1"/>
  <c r="J238" i="1" s="1"/>
  <c r="L238" i="1" s="1"/>
  <c r="N238" i="1" s="1"/>
  <c r="P238" i="1" s="1"/>
  <c r="R238" i="1" s="1"/>
  <c r="T238" i="1" s="1"/>
  <c r="V238" i="1" s="1"/>
  <c r="W144" i="1"/>
  <c r="Y144" i="1" s="1"/>
  <c r="AA144" i="1" s="1"/>
  <c r="AC144" i="1" s="1"/>
  <c r="AE144" i="1" s="1"/>
  <c r="AG144" i="1" s="1"/>
  <c r="AI144" i="1" s="1"/>
  <c r="AK144" i="1" s="1"/>
  <c r="AM144" i="1" s="1"/>
  <c r="AO144" i="1" s="1"/>
  <c r="AQ144" i="1" s="1"/>
  <c r="AR144" i="1"/>
  <c r="AT144" i="1" s="1"/>
  <c r="AV144" i="1" s="1"/>
  <c r="AX144" i="1" s="1"/>
  <c r="AZ144" i="1" s="1"/>
  <c r="BB144" i="1" s="1"/>
  <c r="BD144" i="1" s="1"/>
  <c r="BF144" i="1" s="1"/>
  <c r="BH144" i="1" s="1"/>
  <c r="BJ144" i="1" s="1"/>
  <c r="D144" i="1"/>
  <c r="F144" i="1" s="1"/>
  <c r="H144" i="1" s="1"/>
  <c r="J144" i="1" s="1"/>
  <c r="L144" i="1" s="1"/>
  <c r="N144" i="1" s="1"/>
  <c r="P144" i="1" s="1"/>
  <c r="R144" i="1" s="1"/>
  <c r="T144" i="1" s="1"/>
  <c r="V144" i="1" s="1"/>
  <c r="W218" i="1"/>
  <c r="Y218" i="1" s="1"/>
  <c r="AA218" i="1" s="1"/>
  <c r="AC218" i="1" s="1"/>
  <c r="AE218" i="1" s="1"/>
  <c r="AG218" i="1" s="1"/>
  <c r="AI218" i="1" s="1"/>
  <c r="AK218" i="1" s="1"/>
  <c r="AM218" i="1" s="1"/>
  <c r="AO218" i="1" s="1"/>
  <c r="AQ218" i="1" s="1"/>
  <c r="AR218" i="1"/>
  <c r="AT218" i="1" s="1"/>
  <c r="AV218" i="1" s="1"/>
  <c r="AX218" i="1" s="1"/>
  <c r="AZ218" i="1" s="1"/>
  <c r="BB218" i="1" s="1"/>
  <c r="BD218" i="1" s="1"/>
  <c r="BF218" i="1" s="1"/>
  <c r="BH218" i="1" s="1"/>
  <c r="BJ218" i="1" s="1"/>
  <c r="D218" i="1"/>
  <c r="F218" i="1" s="1"/>
  <c r="H218" i="1" s="1"/>
  <c r="J218" i="1" s="1"/>
  <c r="L218" i="1" s="1"/>
  <c r="N218" i="1" s="1"/>
  <c r="P218" i="1" s="1"/>
  <c r="R218" i="1" s="1"/>
  <c r="T218" i="1" s="1"/>
  <c r="V218" i="1" s="1"/>
  <c r="W214" i="1"/>
  <c r="Y214" i="1" s="1"/>
  <c r="AA214" i="1" s="1"/>
  <c r="AC214" i="1" s="1"/>
  <c r="AE214" i="1" s="1"/>
  <c r="AG214" i="1" s="1"/>
  <c r="AI214" i="1" s="1"/>
  <c r="AK214" i="1" s="1"/>
  <c r="AM214" i="1" s="1"/>
  <c r="AO214" i="1" s="1"/>
  <c r="AQ214" i="1" s="1"/>
  <c r="AR214" i="1"/>
  <c r="AT214" i="1" s="1"/>
  <c r="AV214" i="1" s="1"/>
  <c r="AX214" i="1" s="1"/>
  <c r="AZ214" i="1" s="1"/>
  <c r="BB214" i="1" s="1"/>
  <c r="BD214" i="1" s="1"/>
  <c r="BF214" i="1" s="1"/>
  <c r="BH214" i="1" s="1"/>
  <c r="BJ214" i="1" s="1"/>
  <c r="D214" i="1"/>
  <c r="F214" i="1" s="1"/>
  <c r="H214" i="1" s="1"/>
  <c r="J214" i="1" s="1"/>
  <c r="L214" i="1" s="1"/>
  <c r="N214" i="1" s="1"/>
  <c r="P214" i="1" s="1"/>
  <c r="R214" i="1" s="1"/>
  <c r="T214" i="1" s="1"/>
  <c r="V214" i="1" s="1"/>
  <c r="W210" i="1"/>
  <c r="Y210" i="1" s="1"/>
  <c r="AA210" i="1" s="1"/>
  <c r="AC210" i="1" s="1"/>
  <c r="AE210" i="1" s="1"/>
  <c r="AG210" i="1" s="1"/>
  <c r="AI210" i="1" s="1"/>
  <c r="AK210" i="1" s="1"/>
  <c r="AM210" i="1" s="1"/>
  <c r="AO210" i="1" s="1"/>
  <c r="AQ210" i="1" s="1"/>
  <c r="AR210" i="1"/>
  <c r="AT210" i="1" s="1"/>
  <c r="AV210" i="1" s="1"/>
  <c r="AX210" i="1" s="1"/>
  <c r="AZ210" i="1" s="1"/>
  <c r="BB210" i="1" s="1"/>
  <c r="BD210" i="1" s="1"/>
  <c r="BF210" i="1" s="1"/>
  <c r="BH210" i="1" s="1"/>
  <c r="BJ210" i="1" s="1"/>
  <c r="D210" i="1"/>
  <c r="F210" i="1" s="1"/>
  <c r="H210" i="1" s="1"/>
  <c r="J210" i="1" s="1"/>
  <c r="L210" i="1" s="1"/>
  <c r="N210" i="1" s="1"/>
  <c r="P210" i="1" s="1"/>
  <c r="R210" i="1" s="1"/>
  <c r="T210" i="1" s="1"/>
  <c r="V210" i="1" s="1"/>
  <c r="W204" i="1"/>
  <c r="Y204" i="1" s="1"/>
  <c r="AA204" i="1" s="1"/>
  <c r="AC204" i="1" s="1"/>
  <c r="AE204" i="1" s="1"/>
  <c r="AG204" i="1" s="1"/>
  <c r="AI204" i="1" s="1"/>
  <c r="AK204" i="1" s="1"/>
  <c r="AM204" i="1" s="1"/>
  <c r="AO204" i="1" s="1"/>
  <c r="AQ204" i="1" s="1"/>
  <c r="AR204" i="1"/>
  <c r="AT204" i="1" s="1"/>
  <c r="AV204" i="1" s="1"/>
  <c r="AX204" i="1" s="1"/>
  <c r="AZ204" i="1" s="1"/>
  <c r="BB204" i="1" s="1"/>
  <c r="BD204" i="1" s="1"/>
  <c r="BF204" i="1" s="1"/>
  <c r="BH204" i="1" s="1"/>
  <c r="BJ204" i="1" s="1"/>
  <c r="D204" i="1"/>
  <c r="F204" i="1" s="1"/>
  <c r="H204" i="1" s="1"/>
  <c r="J204" i="1" s="1"/>
  <c r="L204" i="1" s="1"/>
  <c r="N204" i="1" s="1"/>
  <c r="P204" i="1" s="1"/>
  <c r="R204" i="1" s="1"/>
  <c r="T204" i="1" s="1"/>
  <c r="V204" i="1" s="1"/>
  <c r="W200" i="1"/>
  <c r="Y200" i="1" s="1"/>
  <c r="AA200" i="1" s="1"/>
  <c r="AC200" i="1" s="1"/>
  <c r="AE200" i="1" s="1"/>
  <c r="AG200" i="1" s="1"/>
  <c r="AI200" i="1" s="1"/>
  <c r="AK200" i="1" s="1"/>
  <c r="AM200" i="1" s="1"/>
  <c r="AO200" i="1" s="1"/>
  <c r="AQ200" i="1" s="1"/>
  <c r="AR200" i="1"/>
  <c r="AT200" i="1" s="1"/>
  <c r="AV200" i="1" s="1"/>
  <c r="AX200" i="1" s="1"/>
  <c r="AZ200" i="1" s="1"/>
  <c r="BB200" i="1" s="1"/>
  <c r="BD200" i="1" s="1"/>
  <c r="BF200" i="1" s="1"/>
  <c r="BH200" i="1" s="1"/>
  <c r="BJ200" i="1" s="1"/>
  <c r="D200" i="1"/>
  <c r="F200" i="1" s="1"/>
  <c r="H200" i="1" s="1"/>
  <c r="J200" i="1" s="1"/>
  <c r="L200" i="1" s="1"/>
  <c r="N200" i="1" s="1"/>
  <c r="P200" i="1" s="1"/>
  <c r="R200" i="1" s="1"/>
  <c r="T200" i="1" s="1"/>
  <c r="V200" i="1" s="1"/>
  <c r="W196" i="1"/>
  <c r="Y196" i="1" s="1"/>
  <c r="AA196" i="1" s="1"/>
  <c r="AC196" i="1" s="1"/>
  <c r="AE196" i="1" s="1"/>
  <c r="AG196" i="1" s="1"/>
  <c r="AI196" i="1" s="1"/>
  <c r="AK196" i="1" s="1"/>
  <c r="AM196" i="1" s="1"/>
  <c r="AO196" i="1" s="1"/>
  <c r="AQ196" i="1" s="1"/>
  <c r="AR196" i="1"/>
  <c r="AT196" i="1" s="1"/>
  <c r="AV196" i="1" s="1"/>
  <c r="AX196" i="1" s="1"/>
  <c r="AZ196" i="1" s="1"/>
  <c r="BB196" i="1" s="1"/>
  <c r="BD196" i="1" s="1"/>
  <c r="BF196" i="1" s="1"/>
  <c r="BH196" i="1" s="1"/>
  <c r="BJ196" i="1" s="1"/>
  <c r="D196" i="1"/>
  <c r="F196" i="1" s="1"/>
  <c r="H196" i="1" s="1"/>
  <c r="J196" i="1" s="1"/>
  <c r="L196" i="1" s="1"/>
  <c r="N196" i="1" s="1"/>
  <c r="P196" i="1" s="1"/>
  <c r="R196" i="1" s="1"/>
  <c r="T196" i="1" s="1"/>
  <c r="V196" i="1" s="1"/>
  <c r="W192" i="1"/>
  <c r="Y192" i="1" s="1"/>
  <c r="AA192" i="1" s="1"/>
  <c r="AC192" i="1" s="1"/>
  <c r="AE192" i="1" s="1"/>
  <c r="AG192" i="1" s="1"/>
  <c r="AI192" i="1" s="1"/>
  <c r="AK192" i="1" s="1"/>
  <c r="AM192" i="1" s="1"/>
  <c r="AO192" i="1" s="1"/>
  <c r="AQ192" i="1" s="1"/>
  <c r="AR192" i="1"/>
  <c r="AT192" i="1" s="1"/>
  <c r="AV192" i="1" s="1"/>
  <c r="AX192" i="1" s="1"/>
  <c r="AZ192" i="1" s="1"/>
  <c r="BB192" i="1" s="1"/>
  <c r="BD192" i="1" s="1"/>
  <c r="BF192" i="1" s="1"/>
  <c r="BH192" i="1" s="1"/>
  <c r="BJ192" i="1" s="1"/>
  <c r="D192" i="1"/>
  <c r="F192" i="1" s="1"/>
  <c r="H192" i="1" s="1"/>
  <c r="J192" i="1" s="1"/>
  <c r="L192" i="1" s="1"/>
  <c r="N192" i="1" s="1"/>
  <c r="P192" i="1" s="1"/>
  <c r="R192" i="1" s="1"/>
  <c r="T192" i="1" s="1"/>
  <c r="V192" i="1" s="1"/>
  <c r="W188" i="1"/>
  <c r="Y188" i="1" s="1"/>
  <c r="AA188" i="1" s="1"/>
  <c r="AC188" i="1" s="1"/>
  <c r="AE188" i="1" s="1"/>
  <c r="AG188" i="1" s="1"/>
  <c r="AI188" i="1" s="1"/>
  <c r="AK188" i="1" s="1"/>
  <c r="AM188" i="1" s="1"/>
  <c r="AO188" i="1" s="1"/>
  <c r="AQ188" i="1" s="1"/>
  <c r="AR188" i="1"/>
  <c r="AT188" i="1" s="1"/>
  <c r="AV188" i="1" s="1"/>
  <c r="AX188" i="1" s="1"/>
  <c r="AZ188" i="1" s="1"/>
  <c r="BB188" i="1" s="1"/>
  <c r="BD188" i="1" s="1"/>
  <c r="BF188" i="1" s="1"/>
  <c r="BH188" i="1" s="1"/>
  <c r="BJ188" i="1" s="1"/>
  <c r="D188" i="1"/>
  <c r="F188" i="1" s="1"/>
  <c r="H188" i="1" s="1"/>
  <c r="J188" i="1" s="1"/>
  <c r="L188" i="1" s="1"/>
  <c r="N188" i="1" s="1"/>
  <c r="P188" i="1" s="1"/>
  <c r="R188" i="1" s="1"/>
  <c r="T188" i="1" s="1"/>
  <c r="V188" i="1" s="1"/>
  <c r="W184" i="1"/>
  <c r="Y184" i="1" s="1"/>
  <c r="AA184" i="1" s="1"/>
  <c r="AC184" i="1" s="1"/>
  <c r="AE184" i="1" s="1"/>
  <c r="AG184" i="1" s="1"/>
  <c r="AI184" i="1" s="1"/>
  <c r="AK184" i="1" s="1"/>
  <c r="AM184" i="1" s="1"/>
  <c r="AO184" i="1" s="1"/>
  <c r="AQ184" i="1" s="1"/>
  <c r="AR184" i="1"/>
  <c r="AT184" i="1" s="1"/>
  <c r="AV184" i="1" s="1"/>
  <c r="AX184" i="1" s="1"/>
  <c r="AZ184" i="1" s="1"/>
  <c r="BB184" i="1" s="1"/>
  <c r="BD184" i="1" s="1"/>
  <c r="BF184" i="1" s="1"/>
  <c r="BH184" i="1" s="1"/>
  <c r="BJ184" i="1" s="1"/>
  <c r="D184" i="1"/>
  <c r="F184" i="1" s="1"/>
  <c r="H184" i="1" s="1"/>
  <c r="J184" i="1" s="1"/>
  <c r="L184" i="1" s="1"/>
  <c r="N184" i="1" s="1"/>
  <c r="P184" i="1" s="1"/>
  <c r="R184" i="1" s="1"/>
  <c r="T184" i="1" s="1"/>
  <c r="V184" i="1" s="1"/>
  <c r="W180" i="1"/>
  <c r="Y180" i="1" s="1"/>
  <c r="AA180" i="1" s="1"/>
  <c r="AC180" i="1" s="1"/>
  <c r="AE180" i="1" s="1"/>
  <c r="AG180" i="1" s="1"/>
  <c r="AI180" i="1" s="1"/>
  <c r="AK180" i="1" s="1"/>
  <c r="AM180" i="1" s="1"/>
  <c r="AO180" i="1" s="1"/>
  <c r="AQ180" i="1" s="1"/>
  <c r="AR180" i="1"/>
  <c r="AT180" i="1" s="1"/>
  <c r="AV180" i="1" s="1"/>
  <c r="AX180" i="1" s="1"/>
  <c r="AZ180" i="1" s="1"/>
  <c r="BB180" i="1" s="1"/>
  <c r="BD180" i="1" s="1"/>
  <c r="BF180" i="1" s="1"/>
  <c r="BH180" i="1" s="1"/>
  <c r="BJ180" i="1" s="1"/>
  <c r="D180" i="1"/>
  <c r="F180" i="1" s="1"/>
  <c r="H180" i="1" s="1"/>
  <c r="J180" i="1" s="1"/>
  <c r="L180" i="1" s="1"/>
  <c r="N180" i="1" s="1"/>
  <c r="P180" i="1" s="1"/>
  <c r="R180" i="1" s="1"/>
  <c r="T180" i="1" s="1"/>
  <c r="V180" i="1" s="1"/>
  <c r="W176" i="1"/>
  <c r="Y176" i="1" s="1"/>
  <c r="AA176" i="1" s="1"/>
  <c r="AC176" i="1" s="1"/>
  <c r="AE176" i="1" s="1"/>
  <c r="AG176" i="1" s="1"/>
  <c r="AI176" i="1" s="1"/>
  <c r="AK176" i="1" s="1"/>
  <c r="AM176" i="1" s="1"/>
  <c r="AO176" i="1" s="1"/>
  <c r="AQ176" i="1" s="1"/>
  <c r="AR176" i="1"/>
  <c r="AT176" i="1" s="1"/>
  <c r="AV176" i="1" s="1"/>
  <c r="AX176" i="1" s="1"/>
  <c r="AZ176" i="1" s="1"/>
  <c r="BB176" i="1" s="1"/>
  <c r="BD176" i="1" s="1"/>
  <c r="BF176" i="1" s="1"/>
  <c r="BH176" i="1" s="1"/>
  <c r="BJ176" i="1" s="1"/>
  <c r="D304" i="1" l="1"/>
  <c r="F304" i="1" s="1"/>
  <c r="H304" i="1" s="1"/>
  <c r="J304" i="1" s="1"/>
  <c r="L304" i="1" s="1"/>
  <c r="N304" i="1" s="1"/>
  <c r="P304" i="1" s="1"/>
  <c r="R304" i="1" s="1"/>
  <c r="T304" i="1" s="1"/>
  <c r="V304" i="1" s="1"/>
  <c r="AR304" i="1"/>
  <c r="AT304" i="1" s="1"/>
  <c r="AV304" i="1" s="1"/>
  <c r="AX304" i="1" s="1"/>
  <c r="AZ304" i="1" s="1"/>
  <c r="BB304" i="1" s="1"/>
  <c r="BD304" i="1" s="1"/>
  <c r="BF304" i="1" s="1"/>
  <c r="BH304" i="1" s="1"/>
  <c r="BJ304" i="1" s="1"/>
  <c r="W304" i="1"/>
  <c r="Y304" i="1" s="1"/>
  <c r="AA304" i="1" s="1"/>
  <c r="AC304" i="1" s="1"/>
  <c r="AE304" i="1" s="1"/>
  <c r="AG304" i="1" s="1"/>
  <c r="AI304" i="1" s="1"/>
  <c r="AK304" i="1" s="1"/>
  <c r="AM304" i="1" s="1"/>
  <c r="AO304" i="1" s="1"/>
  <c r="AQ304" i="1" s="1"/>
  <c r="AT247" i="1"/>
  <c r="AV247" i="1" s="1"/>
  <c r="AX247" i="1" s="1"/>
  <c r="AZ247" i="1" s="1"/>
  <c r="BB247" i="1" s="1"/>
  <c r="BD247" i="1" s="1"/>
  <c r="BF247" i="1" s="1"/>
  <c r="BH247" i="1" s="1"/>
  <c r="BJ247" i="1" s="1"/>
  <c r="F247" i="1"/>
  <c r="H247" i="1" s="1"/>
  <c r="J247" i="1" s="1"/>
  <c r="L247" i="1" s="1"/>
  <c r="N247" i="1" s="1"/>
  <c r="P247" i="1" s="1"/>
  <c r="R247" i="1" s="1"/>
  <c r="T247" i="1" s="1"/>
  <c r="V247" i="1" s="1"/>
  <c r="Y247" i="1"/>
  <c r="AA247" i="1" s="1"/>
  <c r="AC247" i="1" s="1"/>
  <c r="AE247" i="1" s="1"/>
  <c r="AG247" i="1" s="1"/>
  <c r="AI247" i="1" s="1"/>
  <c r="AK247" i="1" s="1"/>
  <c r="AM247" i="1" s="1"/>
  <c r="AO247" i="1" s="1"/>
  <c r="AQ247" i="1" s="1"/>
  <c r="W300" i="1"/>
  <c r="Y300" i="1" s="1"/>
  <c r="AA300" i="1" s="1"/>
  <c r="AC300" i="1" s="1"/>
  <c r="AE300" i="1" s="1"/>
  <c r="AG300" i="1" s="1"/>
  <c r="AI300" i="1" s="1"/>
  <c r="AK300" i="1" s="1"/>
  <c r="AM300" i="1" s="1"/>
  <c r="AO300" i="1" s="1"/>
  <c r="AQ300" i="1" s="1"/>
  <c r="Y21" i="1"/>
  <c r="AA21" i="1" s="1"/>
  <c r="AC21" i="1" s="1"/>
  <c r="AE21" i="1" s="1"/>
  <c r="AG21" i="1" s="1"/>
  <c r="AI21" i="1" s="1"/>
  <c r="AK21" i="1" s="1"/>
  <c r="AM21" i="1" s="1"/>
  <c r="AO21" i="1" s="1"/>
  <c r="AQ21" i="1" s="1"/>
  <c r="AR306" i="1"/>
  <c r="AT306" i="1" s="1"/>
  <c r="AV306" i="1" s="1"/>
  <c r="AX306" i="1" s="1"/>
  <c r="AZ306" i="1" s="1"/>
  <c r="BB306" i="1" s="1"/>
  <c r="BD306" i="1" s="1"/>
  <c r="BF306" i="1" s="1"/>
  <c r="BH306" i="1" s="1"/>
  <c r="BJ306" i="1" s="1"/>
  <c r="W306" i="1"/>
  <c r="Y306" i="1" s="1"/>
  <c r="AA306" i="1" s="1"/>
  <c r="AC306" i="1" s="1"/>
  <c r="AE306" i="1" s="1"/>
  <c r="AG306" i="1" s="1"/>
  <c r="AI306" i="1" s="1"/>
  <c r="AK306" i="1" s="1"/>
  <c r="AM306" i="1" s="1"/>
  <c r="AO306" i="1" s="1"/>
  <c r="AQ306" i="1" s="1"/>
  <c r="D306" i="1"/>
  <c r="F306" i="1" s="1"/>
  <c r="H306" i="1" s="1"/>
  <c r="J306" i="1" s="1"/>
  <c r="L306" i="1" s="1"/>
  <c r="N306" i="1" s="1"/>
  <c r="P306" i="1" s="1"/>
  <c r="R306" i="1" s="1"/>
  <c r="T306" i="1" s="1"/>
  <c r="V306" i="1" s="1"/>
  <c r="D18" i="1"/>
  <c r="F18" i="1" s="1"/>
  <c r="H18" i="1" s="1"/>
  <c r="J18" i="1" s="1"/>
  <c r="L18" i="1" s="1"/>
  <c r="N18" i="1" s="1"/>
  <c r="P18" i="1" s="1"/>
  <c r="R18" i="1" s="1"/>
  <c r="T18" i="1" s="1"/>
  <c r="V18" i="1" s="1"/>
  <c r="W18" i="1" l="1"/>
  <c r="Y18" i="1" s="1"/>
  <c r="AA18" i="1" s="1"/>
  <c r="AC18" i="1" s="1"/>
  <c r="AE18" i="1" s="1"/>
  <c r="AG18" i="1" s="1"/>
  <c r="AI18" i="1" s="1"/>
  <c r="AK18" i="1" s="1"/>
  <c r="AM18" i="1" s="1"/>
  <c r="AO18" i="1" s="1"/>
  <c r="AQ18" i="1" s="1"/>
  <c r="AR18" i="1"/>
  <c r="AT18" i="1" s="1"/>
  <c r="AV18" i="1" s="1"/>
  <c r="AX18" i="1" s="1"/>
  <c r="AZ18" i="1" s="1"/>
  <c r="BB18" i="1" s="1"/>
  <c r="BD18" i="1" s="1"/>
  <c r="BF18" i="1" s="1"/>
  <c r="BH18" i="1" s="1"/>
  <c r="BJ18" i="1" s="1"/>
  <c r="W266" i="1" l="1"/>
  <c r="Y266" i="1" s="1"/>
  <c r="AA266" i="1" s="1"/>
  <c r="AC266" i="1" s="1"/>
  <c r="AE266" i="1" s="1"/>
  <c r="AG266" i="1" s="1"/>
  <c r="AI266" i="1" s="1"/>
  <c r="AK266" i="1" s="1"/>
  <c r="AM266" i="1" s="1"/>
  <c r="AO266" i="1" s="1"/>
  <c r="AQ266" i="1" s="1"/>
  <c r="AR266" i="1"/>
  <c r="AT266" i="1" s="1"/>
  <c r="AV266" i="1" s="1"/>
  <c r="AX266" i="1" s="1"/>
  <c r="AZ266" i="1" s="1"/>
  <c r="BB266" i="1" s="1"/>
  <c r="BD266" i="1" s="1"/>
  <c r="BF266" i="1" s="1"/>
  <c r="BH266" i="1" s="1"/>
  <c r="BJ266" i="1" s="1"/>
  <c r="AR101" i="1" l="1"/>
  <c r="AT101" i="1" s="1"/>
  <c r="AV101" i="1" s="1"/>
  <c r="AX101" i="1" s="1"/>
  <c r="AZ101" i="1" s="1"/>
  <c r="BB101" i="1" s="1"/>
  <c r="BD101" i="1" s="1"/>
  <c r="BF101" i="1" s="1"/>
  <c r="BH101" i="1" s="1"/>
  <c r="BJ101" i="1" s="1"/>
  <c r="D101" i="1"/>
  <c r="F101" i="1" s="1"/>
  <c r="H101" i="1" s="1"/>
  <c r="J101" i="1" s="1"/>
  <c r="L101" i="1" s="1"/>
  <c r="N101" i="1" s="1"/>
  <c r="P101" i="1" s="1"/>
  <c r="R101" i="1" s="1"/>
  <c r="T101" i="1" s="1"/>
  <c r="V101" i="1" s="1"/>
  <c r="W101" i="1"/>
  <c r="Y101" i="1" s="1"/>
  <c r="AA101" i="1" s="1"/>
  <c r="AC101" i="1" s="1"/>
  <c r="AE101" i="1" s="1"/>
  <c r="AG101" i="1" s="1"/>
  <c r="AI101" i="1" s="1"/>
  <c r="AK101" i="1" s="1"/>
  <c r="AM101" i="1" s="1"/>
  <c r="AO101" i="1" s="1"/>
  <c r="AQ101" i="1" s="1"/>
  <c r="D140" i="1" l="1"/>
  <c r="W140" i="1"/>
  <c r="AR140" i="1"/>
  <c r="W297" i="1" l="1"/>
  <c r="Y140" i="1"/>
  <c r="AA140" i="1" s="1"/>
  <c r="AC140" i="1" s="1"/>
  <c r="AE140" i="1" s="1"/>
  <c r="AG140" i="1" s="1"/>
  <c r="AI140" i="1" s="1"/>
  <c r="AK140" i="1" s="1"/>
  <c r="AM140" i="1" s="1"/>
  <c r="AO140" i="1" s="1"/>
  <c r="AQ140" i="1" s="1"/>
  <c r="AR297" i="1"/>
  <c r="AT140" i="1"/>
  <c r="AV140" i="1" s="1"/>
  <c r="AX140" i="1" s="1"/>
  <c r="AZ140" i="1" s="1"/>
  <c r="BB140" i="1" s="1"/>
  <c r="BD140" i="1" s="1"/>
  <c r="BF140" i="1" s="1"/>
  <c r="BH140" i="1" s="1"/>
  <c r="BJ140" i="1" s="1"/>
  <c r="D297" i="1"/>
  <c r="F140" i="1"/>
  <c r="H140" i="1" s="1"/>
  <c r="J140" i="1" s="1"/>
  <c r="L140" i="1" s="1"/>
  <c r="N140" i="1" s="1"/>
  <c r="P140" i="1" s="1"/>
  <c r="R140" i="1" s="1"/>
  <c r="T140" i="1" s="1"/>
  <c r="V140" i="1" s="1"/>
  <c r="AR315" i="1" l="1"/>
  <c r="AR314" i="1"/>
  <c r="W315" i="1"/>
  <c r="W314" i="1"/>
  <c r="F297" i="1"/>
  <c r="H297" i="1" s="1"/>
  <c r="J297" i="1" s="1"/>
  <c r="L297" i="1" s="1"/>
  <c r="N297" i="1" s="1"/>
  <c r="P297" i="1" s="1"/>
  <c r="R297" i="1" s="1"/>
  <c r="T297" i="1" s="1"/>
  <c r="V297" i="1" s="1"/>
  <c r="D313" i="1"/>
  <c r="AT297" i="1"/>
  <c r="Y297" i="1"/>
  <c r="AT315" i="1" l="1"/>
  <c r="AT314" i="1"/>
  <c r="W316" i="1"/>
  <c r="Y315" i="1"/>
  <c r="Y314" i="1"/>
  <c r="AR316" i="1"/>
  <c r="AA297" i="1"/>
  <c r="AV297" i="1"/>
  <c r="Y316" i="1" l="1"/>
  <c r="AV315" i="1"/>
  <c r="AV314" i="1"/>
  <c r="AA315" i="1"/>
  <c r="AA314" i="1"/>
  <c r="AT316" i="1"/>
  <c r="AX297" i="1"/>
  <c r="AX314" i="1" s="1"/>
  <c r="AC297" i="1"/>
  <c r="AC315" i="1" l="1"/>
  <c r="AC314" i="1"/>
  <c r="AA316" i="1"/>
  <c r="AV316" i="1"/>
  <c r="AZ297" i="1"/>
  <c r="AZ314" i="1" s="1"/>
  <c r="AX315" i="1"/>
  <c r="AX316" i="1" s="1"/>
  <c r="AE297" i="1"/>
  <c r="AE314" i="1" s="1"/>
  <c r="AC316" i="1" l="1"/>
  <c r="AG297" i="1"/>
  <c r="AG314" i="1" s="1"/>
  <c r="AE315" i="1"/>
  <c r="AE316" i="1" s="1"/>
  <c r="BB297" i="1"/>
  <c r="AZ315" i="1"/>
  <c r="AZ316" i="1" s="1"/>
  <c r="BD297" i="1" l="1"/>
  <c r="BB314" i="1"/>
  <c r="AI297" i="1"/>
  <c r="AG315" i="1"/>
  <c r="AG316" i="1" s="1"/>
  <c r="AK297" i="1" l="1"/>
  <c r="AI314" i="1"/>
  <c r="BF297" i="1"/>
  <c r="BD314" i="1"/>
  <c r="BH297" i="1" l="1"/>
  <c r="BF314" i="1"/>
  <c r="AM297" i="1"/>
  <c r="AK314" i="1"/>
  <c r="AO297" i="1" l="1"/>
  <c r="AM314" i="1"/>
  <c r="BJ297" i="1"/>
  <c r="BH314" i="1"/>
  <c r="AQ297" i="1" l="1"/>
  <c r="AO314" i="1"/>
</calcChain>
</file>

<file path=xl/sharedStrings.xml><?xml version="1.0" encoding="utf-8"?>
<sst xmlns="http://schemas.openxmlformats.org/spreadsheetml/2006/main" count="777" uniqueCount="408">
  <si>
    <t>№ п/п</t>
  </si>
  <si>
    <t>Исполнитель</t>
  </si>
  <si>
    <t>Образование</t>
  </si>
  <si>
    <t>Управление жилищных отношений</t>
  </si>
  <si>
    <t>Дорожное хозяйство</t>
  </si>
  <si>
    <t>в том числе:</t>
  </si>
  <si>
    <t>местный бюджет</t>
  </si>
  <si>
    <t>Физическая культура и спорт</t>
  </si>
  <si>
    <t>Всего:</t>
  </si>
  <si>
    <t>в том числе</t>
  </si>
  <si>
    <t>в разрезе исполнителей</t>
  </si>
  <si>
    <t>Департамент образования</t>
  </si>
  <si>
    <t>краевой бюджет</t>
  </si>
  <si>
    <t>Объект</t>
  </si>
  <si>
    <t xml:space="preserve">Управление капитального строительства </t>
  </si>
  <si>
    <t>Общественная безопасность</t>
  </si>
  <si>
    <t>тыс. руб.</t>
  </si>
  <si>
    <t>к решению</t>
  </si>
  <si>
    <t>Пермской городской Думы</t>
  </si>
  <si>
    <t>федеральный бюджет</t>
  </si>
  <si>
    <t>краевой дорожный фонд</t>
  </si>
  <si>
    <t>Культура и молодежная политика</t>
  </si>
  <si>
    <t>ПЕРЕЧЕНЬ</t>
  </si>
  <si>
    <t>2021 год</t>
  </si>
  <si>
    <t>2022 год</t>
  </si>
  <si>
    <t>Внешнее благоустройство</t>
  </si>
  <si>
    <t>Жилищно-коммунальное хозяйство</t>
  </si>
  <si>
    <t>Транспорт</t>
  </si>
  <si>
    <t>средства Фонда содействия реформированию жилищно-коммунального хозяйства</t>
  </si>
  <si>
    <t xml:space="preserve">федеральный бюджет </t>
  </si>
  <si>
    <t>1.</t>
  </si>
  <si>
    <t>Департамент земельных отношений</t>
  </si>
  <si>
    <t xml:space="preserve">Департамент дорог и благоустройства </t>
  </si>
  <si>
    <t>ПРИЛОЖЕНИЕ 5</t>
  </si>
  <si>
    <t>объектов капитального строительства муниципальной собственности и объектов недвижимого имущества, приобретаемых в муниципальную собственность на 2021 год и на плановый период 2022 и 2023 годов</t>
  </si>
  <si>
    <t>2023 год</t>
  </si>
  <si>
    <t>Реконструкция ул. Карпинского от ул. Архитектора Свиязева до ул. Советской Армии</t>
  </si>
  <si>
    <t>Реконструкция ул. Революции. Второй этап - площадь ЦКР, участок ул. Революции от площади ЦКР до ул. Куйбышева, участок ул. Куйбышева от ул. Революции до ул. Пушкина, ул. Пушкина от площади ЦКР до Комсомольского проспекта</t>
  </si>
  <si>
    <t>Строительство автомобильной дороги по ул. Крисанова от шоссе Космонавтов до ул. Пушкина</t>
  </si>
  <si>
    <t>Строительство автомобильной дороги по ул. Маршала Жукова</t>
  </si>
  <si>
    <t>Реконструкция площади Восстания. 2 этап</t>
  </si>
  <si>
    <t>Строительство автомобильной дороги по Ивинскому проспекту</t>
  </si>
  <si>
    <t>Строительство ливневой канализации и очистных сооружений для отвода воды с автомобильной дороги по ул. Маршала Жукова и прилегающей территории</t>
  </si>
  <si>
    <t>Реконструкция ул. Куфонина</t>
  </si>
  <si>
    <t>Реконструкция автодорожного путепровода по ул. Монастырской на 4А + 325 км перегона Пермь-II - Пермь-I Свердловской железной дороги</t>
  </si>
  <si>
    <t>Строительство сквера по ул. Калгановской, 62</t>
  </si>
  <si>
    <t>Строительство сквера по ул. Екатерининской, 171</t>
  </si>
  <si>
    <t>Строительство сквера по ул. Генерала Черняховского</t>
  </si>
  <si>
    <t>Строительство сквера по ул. Корсуньской, 31</t>
  </si>
  <si>
    <t>Строительство сквера по ул. Яблочкова</t>
  </si>
  <si>
    <t>Строительство здания для размещения дошкольного образовательного учреждения по ул. Цимлянская, 4</t>
  </si>
  <si>
    <t xml:space="preserve">Строительство здания для размещения дошкольного образовательного учреждения по ул. Овчинникова/Ползунова </t>
  </si>
  <si>
    <t>Строительство здания для размещения дошкольного образовательного учреждения по ул. Ветлужской, 89в</t>
  </si>
  <si>
    <t>Реконструкция ледовой арены МАУ ДО "ДЮЦ "Здоровье"</t>
  </si>
  <si>
    <t>Реконструкция здания под размещение общеобразовательной организации по ул. Целинной, 15</t>
  </si>
  <si>
    <t>Строительство здания для размещения общеобразовательного учреждения в районе ДКЖ</t>
  </si>
  <si>
    <t>Строительство нового корпуса МАОУ "Техно-школа имени лётчика-космонавта СССР, дважды Героя Советского Союза В. П. Савиных" г. Перми</t>
  </si>
  <si>
    <t xml:space="preserve">краевой бюджет </t>
  </si>
  <si>
    <t>Строительство спортивного комплекса с плавательным бассейном в микрорайоне Парковый по ул. Шпальная, 2</t>
  </si>
  <si>
    <t>Реконструкция здания МАУ "Дворец молодежи" г. Перми</t>
  </si>
  <si>
    <t>Строительство противооползневого сооружения в районе жилых домов по ул. КИМ, 5, 7, ул. Ивановской, 19 и ул. Чехова, 2, 4, 6, 8, 10</t>
  </si>
  <si>
    <t>Реконструкция здания по ул. Ижевской, 25 (литер Д)</t>
  </si>
  <si>
    <t>Строительство источников противопожарного водоснабжения</t>
  </si>
  <si>
    <t xml:space="preserve">Реконструкция системы очистки сточных вод в микрорайоне "Крым" Кировского района города Перми </t>
  </si>
  <si>
    <t xml:space="preserve">Расширение и реконструкция (3 очередь) канализации города Перми </t>
  </si>
  <si>
    <t xml:space="preserve">Строительство второго напорного коллектора от канализационной насосной станции "Речник" Дзержинского района города Перми </t>
  </si>
  <si>
    <t xml:space="preserve">Строительство скважин для обеспечения населения города Перми резервным водоснабжением, при возникновении чрезвычайных ситуаций </t>
  </si>
  <si>
    <t>Строительство газопроводов в микрорайонах индивидуальной застройки города Перми</t>
  </si>
  <si>
    <t xml:space="preserve">Строительство сетей водоснабжения в микрорайонах города Перми </t>
  </si>
  <si>
    <t>Строительство объектов инженерной инфраструктуры на территории индивидуальной жилой застройки в городе Перми</t>
  </si>
  <si>
    <t>Строительство объектов благоустройства на территории индивидуальной жилой застройки в городе Перми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</si>
  <si>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</si>
  <si>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</si>
  <si>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</si>
  <si>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Строительство спортивной площадки МАОУ "СОШ № 55" г. Перми</t>
  </si>
  <si>
    <t>Реконструкция сквера им. П. Морозова</t>
  </si>
  <si>
    <t>Строительство места отвала снега "Голый мыс"</t>
  </si>
  <si>
    <t>Реконструкция проспекта Парковый</t>
  </si>
  <si>
    <t xml:space="preserve">Изъятие земельного участка в коридоре проектируемых дорог по ул. Барамзиной, ул. Углеуральской и ул. Гатчинской и объектов недвижимости, расположенных на земельном участке </t>
  </si>
  <si>
    <t>Строительство плавательного бассейна по адресу: ул. Гашкова, 20а</t>
  </si>
  <si>
    <t>Строительство физкультурно-спортивного центра по адресу: ул. Академика Веденеева, 25</t>
  </si>
  <si>
    <t>Строительство плавательного бассейна по адресу: ул. Гайвинская, 50</t>
  </si>
  <si>
    <t>0810141050</t>
  </si>
  <si>
    <t>0810141060</t>
  </si>
  <si>
    <t>0810141940</t>
  </si>
  <si>
    <t>0820141300</t>
  </si>
  <si>
    <t>0820141160</t>
  </si>
  <si>
    <t>0820142630</t>
  </si>
  <si>
    <t>0820241760</t>
  </si>
  <si>
    <t>0820241960</t>
  </si>
  <si>
    <t>0820242190</t>
  </si>
  <si>
    <t>0820242220</t>
  </si>
  <si>
    <t>0820242210</t>
  </si>
  <si>
    <t>0820242230</t>
  </si>
  <si>
    <t>0820242620</t>
  </si>
  <si>
    <t>0820243240</t>
  </si>
  <si>
    <t>0820242240</t>
  </si>
  <si>
    <t>1710141090</t>
  </si>
  <si>
    <t>1710141130</t>
  </si>
  <si>
    <t>1710142370</t>
  </si>
  <si>
    <t>1710141320</t>
  </si>
  <si>
    <t>1710241100</t>
  </si>
  <si>
    <t>1760142410</t>
  </si>
  <si>
    <t>1760342760</t>
  </si>
  <si>
    <t>1760342750</t>
  </si>
  <si>
    <t>153022С080</t>
  </si>
  <si>
    <t>15302R0820</t>
  </si>
  <si>
    <t>2010142390</t>
  </si>
  <si>
    <t>1110541810</t>
  </si>
  <si>
    <t>1110541840</t>
  </si>
  <si>
    <t>1110541830</t>
  </si>
  <si>
    <t>1110542270</t>
  </si>
  <si>
    <t>1110542560</t>
  </si>
  <si>
    <t>1120441120</t>
  </si>
  <si>
    <t>2010142580</t>
  </si>
  <si>
    <t>2010142600</t>
  </si>
  <si>
    <t>19101SЦ550</t>
  </si>
  <si>
    <t>0410241910</t>
  </si>
  <si>
    <t>0510141470</t>
  </si>
  <si>
    <t>0510141490</t>
  </si>
  <si>
    <t>0510141880</t>
  </si>
  <si>
    <t>0510143660</t>
  </si>
  <si>
    <t>0220241030</t>
  </si>
  <si>
    <t>0220443720</t>
  </si>
  <si>
    <t>0230241020</t>
  </si>
  <si>
    <t>Прочие объекты</t>
  </si>
  <si>
    <t>Управление капитального строительства</t>
  </si>
  <si>
    <t>Департамент культуры и молодежной политики</t>
  </si>
  <si>
    <t>Разработка научно-проектной документации на проведение капитального ремонта и приспособление для современного использования объектов культурного наследия, находящихся в г. Перми</t>
  </si>
  <si>
    <t>03301SК180</t>
  </si>
  <si>
    <t xml:space="preserve">Комитет по физической культуре и спорту </t>
  </si>
  <si>
    <t>Строительство (реконструкция) сетей наружного освещения</t>
  </si>
  <si>
    <t>Реконструкция ул. Героев Хасана от ул. Хлебозаводская до ул. Василия Васильева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</si>
  <si>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</si>
  <si>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</si>
  <si>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</si>
  <si>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</si>
  <si>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</si>
  <si>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</si>
  <si>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</si>
  <si>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</si>
  <si>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</si>
  <si>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</si>
  <si>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</si>
  <si>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</si>
  <si>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</si>
  <si>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</si>
  <si>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</si>
  <si>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</si>
  <si>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</si>
  <si>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</si>
  <si>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</si>
  <si>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</si>
  <si>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</si>
  <si>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</si>
  <si>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</si>
  <si>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</si>
  <si>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</si>
  <si>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</si>
  <si>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</si>
  <si>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</si>
  <si>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</si>
  <si>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</si>
  <si>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</si>
  <si>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</si>
  <si>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</si>
  <si>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</si>
  <si>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</si>
  <si>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</si>
  <si>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</si>
  <si>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</si>
  <si>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</si>
  <si>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</si>
  <si>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</si>
  <si>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</si>
  <si>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</si>
  <si>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</si>
  <si>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</si>
  <si>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</si>
  <si>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</si>
  <si>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</si>
  <si>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</si>
  <si>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</si>
  <si>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</si>
  <si>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</si>
  <si>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</si>
  <si>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</si>
  <si>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</si>
  <si>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</si>
  <si>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</si>
  <si>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</si>
  <si>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</si>
  <si>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</si>
  <si>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</si>
  <si>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</si>
  <si>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</si>
  <si>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</si>
  <si>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</si>
  <si>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</si>
  <si>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</si>
  <si>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</si>
  <si>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</si>
  <si>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Строительство нового корпуса здания МАОУ "СОШ № 82" г. Перми</t>
  </si>
  <si>
    <t xml:space="preserve">Реконструкция здания МАОУ "СОШ № 93" г. Перми (пристройка нового корпуса)
</t>
  </si>
  <si>
    <t>Строительство спортивной площадки МАОУ "СОШ № 131" г. Перми</t>
  </si>
  <si>
    <t xml:space="preserve">Строительство спортивной площадки МАОУ "Школа бизнеса и предпринимательства" г. Перми </t>
  </si>
  <si>
    <t>Строительство спортивного зала МАОУ Гимназия № 10 г. Перми</t>
  </si>
  <si>
    <t>0820243540</t>
  </si>
  <si>
    <t>1110541850</t>
  </si>
  <si>
    <t>Строительство ул. Углеуральской</t>
  </si>
  <si>
    <t>08201SН071</t>
  </si>
  <si>
    <t>082022Ф230</t>
  </si>
  <si>
    <t>08201SН074</t>
  </si>
  <si>
    <t>08201SН076</t>
  </si>
  <si>
    <t>08201SН077</t>
  </si>
  <si>
    <t>08201SН070</t>
  </si>
  <si>
    <t>082E155200</t>
  </si>
  <si>
    <t>082E155200, 08201SН070</t>
  </si>
  <si>
    <t>08201SН079</t>
  </si>
  <si>
    <t>051012Ф280</t>
  </si>
  <si>
    <t>2010243670</t>
  </si>
  <si>
    <t>20102SЖ410</t>
  </si>
  <si>
    <t>11105SЖ410</t>
  </si>
  <si>
    <t>20101ST04W</t>
  </si>
  <si>
    <t>20101ST04Q</t>
  </si>
  <si>
    <t>20101ST04B</t>
  </si>
  <si>
    <t>20101ST04L</t>
  </si>
  <si>
    <t>20101ST04N</t>
  </si>
  <si>
    <t>20101ST04G</t>
  </si>
  <si>
    <t>20101ST04F</t>
  </si>
  <si>
    <t>20101ST04A, 201R1ST04A</t>
  </si>
  <si>
    <t>20101ST040</t>
  </si>
  <si>
    <t>20101ST04P</t>
  </si>
  <si>
    <t>20101ST04E</t>
  </si>
  <si>
    <t>20101ST04U</t>
  </si>
  <si>
    <t>20101ST04V</t>
  </si>
  <si>
    <t>151F367483</t>
  </si>
  <si>
    <t>15101SЖ160, 151F367484</t>
  </si>
  <si>
    <t>Реконструкция ул. Плеханова от шоссе Космонавтов до ул. Грузинская</t>
  </si>
  <si>
    <t>08201SН072</t>
  </si>
  <si>
    <t>Реконструкция ул. Карпинского от ул. Мира до шоссе Космонавтов</t>
  </si>
  <si>
    <t>Строительство трамвайных путей между станциями Пермь II и Пермь I, приобретение и (или) изъятие земельных участков, объектов движимого и недвижимого имущества, включая принадлежащее ОАО "Российские железные дороги", расположенных в границах участка от станции Пермь I до станции Пермь II, в том числе для развития прилегающей территории</t>
  </si>
  <si>
    <t>201012T260</t>
  </si>
  <si>
    <t>Сохранение объекта культурного наследия "Здание, где Е.П. Серебренниковой (Солониной) было основано училище для слепых детей" с пристроями по ул.Сибирской,80 в г.Перми при проведении реставрации и его приспособления для современного использования (размещения МАОУ "СОШ № 22" г.Перми)</t>
  </si>
  <si>
    <t>Поправки</t>
  </si>
  <si>
    <t>Строительство сквера по ул. Гашкова, 20</t>
  </si>
  <si>
    <t>1110541780</t>
  </si>
  <si>
    <t>Реконструкция ул. Грибоедова от ул. Уинской до ул. Лесной</t>
  </si>
  <si>
    <t>2010142590</t>
  </si>
  <si>
    <t>Департамент жилищно-коммунального хозяйства</t>
  </si>
  <si>
    <t>Департамент общественной безопасности</t>
  </si>
  <si>
    <t>Строительство пожарного водоема в микрорайоне Верхняя Курья по ул. 10-й Линии, 50 Мотовилихинского района города Перми</t>
  </si>
  <si>
    <t>0230243110</t>
  </si>
  <si>
    <t>Строительство пожарного водоема в микрорайоне Кировский по ул. Мореходной Кировского района города Перми</t>
  </si>
  <si>
    <t>0230243120</t>
  </si>
  <si>
    <t>71.</t>
  </si>
  <si>
    <t>72.</t>
  </si>
  <si>
    <t>Строительство пожарного водоема в микрорайоне Вышка-2 по ул. Телефонной, 12 Мотовилихинского района города Перми</t>
  </si>
  <si>
    <t>0230243130</t>
  </si>
  <si>
    <t>73.</t>
  </si>
  <si>
    <t>Строительство пожарного водоема в микрорайоне Средняя Курья по ул. Торфяной Ленинского района города Перми</t>
  </si>
  <si>
    <t>0230243140</t>
  </si>
  <si>
    <t>74.</t>
  </si>
  <si>
    <t>Строительство пожарного водоема в микрорайоне Малые реки Орджоникидзевского района города Перми</t>
  </si>
  <si>
    <t>0230243150</t>
  </si>
  <si>
    <t>75.</t>
  </si>
  <si>
    <t>Строительство пожарного водоема в микрорайоне Вышка-2 по ул. Омской Мотовилихинского района города Перми</t>
  </si>
  <si>
    <t>0230243160</t>
  </si>
  <si>
    <t>76.</t>
  </si>
  <si>
    <t>Строительство пожарного водоема в микрорайоне Бахаревка на пересечении ул. 1-й Бахаревской и ул. Пристанционной Свердловского района города Перми</t>
  </si>
  <si>
    <t>0230243170</t>
  </si>
  <si>
    <t>77.</t>
  </si>
  <si>
    <t>Строительство пожарного водоема в микрорайоне Нижняя Курья по ул. Борцов Революции Ленинского района города Перми</t>
  </si>
  <si>
    <t>0230243180</t>
  </si>
  <si>
    <t>78.</t>
  </si>
  <si>
    <t>Строительство пожарного водоема в микрорайоне Центральная усадьба по ул. Бобруйской Мотовилихинского района города Перми</t>
  </si>
  <si>
    <t>0230243190</t>
  </si>
  <si>
    <t>79.</t>
  </si>
  <si>
    <t>Строительство пожарного водоема в д. Ласьвинские хутора Кировского района города Перми</t>
  </si>
  <si>
    <t>0230243210</t>
  </si>
  <si>
    <t>80.</t>
  </si>
  <si>
    <t>Строительство пожарного водоема в микрорайоне Липовая Гора по ул. 4-й Липогорской Свердловского района города Перми</t>
  </si>
  <si>
    <t>0230243220</t>
  </si>
  <si>
    <t>81.</t>
  </si>
  <si>
    <t>Строительство пожарного водоема в микрорайоне Химики Орджоникидзевского района города Перми</t>
  </si>
  <si>
    <t>0230243230</t>
  </si>
  <si>
    <t xml:space="preserve"> </t>
  </si>
  <si>
    <t>82.</t>
  </si>
  <si>
    <t>Уточнение февраль</t>
  </si>
  <si>
    <t>Реконструкция ул. Революции: 2 очередь моста через реку Егошиху</t>
  </si>
  <si>
    <t>20101ST04T</t>
  </si>
  <si>
    <t>Изъятие земельных участков и объектов недвижимости, имущества, проектирование в целях строительства (реконструкции) дорожных объектов Пермского городского округа</t>
  </si>
  <si>
    <t>20101ST200</t>
  </si>
  <si>
    <t>Реконструкция здания по ул. Ижевской, 25 (литер А, А1)</t>
  </si>
  <si>
    <t>Строительство пожарного водоема в микрорайоне Верхняя Курья по ул.9-й Линии, 70 Мотовилихинского района города Перми</t>
  </si>
  <si>
    <t>0230243270</t>
  </si>
  <si>
    <t>Строительство пожарного водоема в микрорайоне Верхнемуллинский (Субботино) Индустриального района города Перми</t>
  </si>
  <si>
    <t>0230243280</t>
  </si>
  <si>
    <t>1710441240</t>
  </si>
  <si>
    <t>Санация и строительство 2-й нитки водовода Гайва-Заозерье</t>
  </si>
  <si>
    <t>1710142260</t>
  </si>
  <si>
    <t>Строительство водопроводных сетей в микрорайоне "Вышка-1" Мотовилихинского района города Перми</t>
  </si>
  <si>
    <t>1710141220</t>
  </si>
  <si>
    <t>Строительство здания для размещения дошкольного образовательного учреждения по ул. Евгения Пермяка, 8а</t>
  </si>
  <si>
    <t>0810141600, 081P252320</t>
  </si>
  <si>
    <t>Строительство здания для размещения дошкольного образовательного учреждения по ул. Плеханова, 63</t>
  </si>
  <si>
    <t>0810141640</t>
  </si>
  <si>
    <t>Строительство здания для размещения дошкольного образовательного учреждения по ул. Желябова, 16б</t>
  </si>
  <si>
    <t>0810141680</t>
  </si>
  <si>
    <t>Строительство объектов недвижимого имущества и инженерной инфраструктуры на территории Экстрим-парка</t>
  </si>
  <si>
    <t>0510141430</t>
  </si>
  <si>
    <t>08201SН075, 0820142550</t>
  </si>
  <si>
    <t>08201SН074, 0820142110</t>
  </si>
  <si>
    <t>Строительство приюта для содержания безнадзорных животных по ул. Верхне-Муллинской, 106а г. Перми</t>
  </si>
  <si>
    <t>9190041010</t>
  </si>
  <si>
    <t xml:space="preserve">Разработка и подготовка проектно-сметной документации по строительству и реконструкции (модернизации) очистных сооружений </t>
  </si>
  <si>
    <t>17101SЖ840</t>
  </si>
  <si>
    <t>Реконструкция ул. Революции от ЦКР до ул. Сибирской с обустройством трамвайной линии. 1 этап</t>
  </si>
  <si>
    <t>Строительство автомобильной дороги по ул. Лесная в Мотовилихинском районе г. Перми</t>
  </si>
  <si>
    <t>Реконструкция сквера в 68 квартале, эспланада</t>
  </si>
  <si>
    <t>Реконструкция сквера на нижней части набережной реки Кама</t>
  </si>
  <si>
    <t>1320242020</t>
  </si>
  <si>
    <t>1320243710</t>
  </si>
  <si>
    <t>2010141500</t>
  </si>
  <si>
    <t>2010143650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</si>
  <si>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</si>
  <si>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</si>
  <si>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</si>
  <si>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</si>
  <si>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</si>
  <si>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</si>
  <si>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</si>
  <si>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</si>
  <si>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</si>
  <si>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</si>
  <si>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</si>
  <si>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</si>
  <si>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</si>
  <si>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</si>
  <si>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</si>
  <si>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</si>
  <si>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08101SН072, 081З252320, 0810141610</t>
  </si>
  <si>
    <t>Строительство здания для размещения дошкольного образовательного учреждения по ул. Байкальской, 26а</t>
  </si>
  <si>
    <t>Строительство блочной модульной котельной в микрорайоне "Южный"</t>
  </si>
  <si>
    <t>Строительство спортивной площадки МАОУ "Многопрофильная школа "Приоритет" г. Перми по ул.Мильчакова, 22</t>
  </si>
  <si>
    <t>Строительство спортивной площадки МАОУ "Многопрофильная школа "Приоритет" г. Перми по ул.Голева, 8</t>
  </si>
  <si>
    <t>0220243730</t>
  </si>
  <si>
    <t>Строительство спортивной площадки МАУ ДО ДЮЦ "Фаворит"</t>
  </si>
  <si>
    <t>Строительство спортивной площадки МАОУ "СОШ № 83" г. Перми</t>
  </si>
  <si>
    <t>Строительство спортивной площадки МАОУ "СОШ № 76" г. Перми</t>
  </si>
  <si>
    <t>Строительство спортивной площадки МАОУ "СОШ № 63" г. Перми</t>
  </si>
  <si>
    <t>Департамент дорог и благоустройства</t>
  </si>
  <si>
    <t>от 15.12.2020 № 261</t>
  </si>
  <si>
    <t>08101SН072, 081З252320</t>
  </si>
  <si>
    <t>Феврль комитет</t>
  </si>
  <si>
    <t>Уточнение март</t>
  </si>
  <si>
    <t>Комитет март</t>
  </si>
  <si>
    <t>99.</t>
  </si>
  <si>
    <t>100.</t>
  </si>
  <si>
    <t>Уточнение май</t>
  </si>
  <si>
    <t>Строительство здания общеобразовательного учреждения в Индустриальном районе города Перми</t>
  </si>
  <si>
    <t>Реконструкция физкультурно-оздоровительного комплекса по адресу: г. Пермь, ул. Рабочая, 9</t>
  </si>
  <si>
    <t>Приобретение части помещений 1-го этажа в административном здании по адресу: г. Пермь, ул. Максима Горького, 18</t>
  </si>
  <si>
    <t>Департамент имущественных отношений</t>
  </si>
  <si>
    <t>9190043290</t>
  </si>
  <si>
    <t>Реконструкция пересечения ул. Героев Хасана и Транссибирской магистрали (включая тоннель)</t>
  </si>
  <si>
    <t>2010141920</t>
  </si>
  <si>
    <t>Строительство спортивной площадки МАОУ "Лицей №3" г. Перми по ул.Архитектора Свиязева,17</t>
  </si>
  <si>
    <t>0820243300</t>
  </si>
  <si>
    <t>0820243510</t>
  </si>
  <si>
    <t>0820243520</t>
  </si>
  <si>
    <t>1710143310</t>
  </si>
  <si>
    <t>081P252320</t>
  </si>
  <si>
    <t>Строительство спортивного зала МАОУ "СОШ № 81" г. Перми</t>
  </si>
  <si>
    <t>Строительство спортивного зала МАОУ "СОШ № 96" г. Перми</t>
  </si>
  <si>
    <t>1710142180</t>
  </si>
  <si>
    <t>Реконструкция сетей водоснабжения Мотовилихинского района города Перми: блокировочной сети водопровода от проектируемой камеры переключения на ул. Фрезеровщиков на сети водопровода Д400 мм инв. № 1083 до проектируемой камеры на водопроводе Д1200 мм инв. № 3470 по ул. Макаренко</t>
  </si>
  <si>
    <t>Комитет май</t>
  </si>
  <si>
    <t>Строительство крематория на кладбище "Восточное"</t>
  </si>
  <si>
    <t>Уточнение июнь</t>
  </si>
  <si>
    <t>0820143360</t>
  </si>
  <si>
    <t>0810143350</t>
  </si>
  <si>
    <t>101.</t>
  </si>
  <si>
    <t>Строительство подпорной стенки с устройством противопожарного проезда по ул. Льва Шатрова,35</t>
  </si>
  <si>
    <t>2010543340</t>
  </si>
  <si>
    <t>102.</t>
  </si>
  <si>
    <t>103.</t>
  </si>
  <si>
    <t>Приобретение земельных участков по ул. 3-я Ключевая, 11 с расположенными на них объектами недвижимости</t>
  </si>
  <si>
    <t>0810143330</t>
  </si>
  <si>
    <t>03302SК180</t>
  </si>
  <si>
    <t>Строительство здания для размещения дошкольного образовательного учреждения МАДОУ "Легополис" г. Перми, в квартале, ограниченном улицами Хабаровской, Ветлужской, Заречной, Красноводской</t>
  </si>
  <si>
    <t>Комитет июнь</t>
  </si>
  <si>
    <t>0820143250</t>
  </si>
  <si>
    <t>104.</t>
  </si>
  <si>
    <t>Реконструкция общежития по ул. Уральской, 110  для размещения общеобразовательной организации</t>
  </si>
  <si>
    <t>Здание для муниципального автономного общеобразовательного учреждения с углубленным изучением математики и английского языка "Школа дизайна "Точка" г. Перми в микрорайоне Красные Казармы Свердловского района города Перми</t>
  </si>
  <si>
    <t>171F552430</t>
  </si>
  <si>
    <t>Уточнение август</t>
  </si>
  <si>
    <t>15101SЖ160, 1530143260, 1510121480</t>
  </si>
  <si>
    <t>Строительство автомобильных дорог по ул. Карла Модераха, ул. Александра Турчевича, ул. Николая Воронцова, ул. Василия Татищева в квартале 272 Свердловского района г. Перми</t>
  </si>
  <si>
    <t>2010143380</t>
  </si>
  <si>
    <t>2010243370</t>
  </si>
  <si>
    <t>Реконструкция самотечного коллектора Д-360 мм/450 мм по бульвару Гагарина до шахты №13 ГРК</t>
  </si>
  <si>
    <t>Реконструкция здания МАОУ "Гимназия № 17" г. Перми (пристройка нового корпуса)</t>
  </si>
  <si>
    <t xml:space="preserve">Строительство здания для размещения общеобразовательного учреждения по ул. Юнг Прикамья, 3
</t>
  </si>
  <si>
    <t>105.</t>
  </si>
  <si>
    <t>Строительство (реконструкция) сетей наружного освещения на автомобильных дорогах города Перми</t>
  </si>
  <si>
    <t>от 24.08.2021 № 165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</si>
</sst>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#,##0.0"/>
    <numFmt numFmtId="166" formatCode="0.0"/>
  </numFmts>
  <fonts count="4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0" fontId="1" fillId="2" borderId="0" xfId="0" applyFont="1" applyFill="1"/>
    <xf numFmtId="164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top"/>
    </xf>
    <xf numFmtId="49" fontId="3" fillId="2" borderId="0" xfId="0" applyNumberFormat="1" applyFont="1" applyFill="1" applyAlignment="1">
      <alignment horizontal="left" vertical="center"/>
    </xf>
    <xf numFmtId="49" fontId="1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right" vertical="center"/>
    </xf>
    <xf numFmtId="1" fontId="1" fillId="2" borderId="0" xfId="0" applyNumberFormat="1" applyFont="1" applyFill="1" applyAlignment="1">
      <alignment horizontal="left" vertical="center"/>
    </xf>
    <xf numFmtId="0" fontId="1" fillId="2" borderId="1" xfId="0" applyFont="1" applyFill="1" applyBorder="1"/>
    <xf numFmtId="164" fontId="1" fillId="2" borderId="5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/>
    </xf>
    <xf numFmtId="164" fontId="1" fillId="2" borderId="5" xfId="0" applyNumberFormat="1" applyFont="1" applyFill="1" applyBorder="1" applyAlignment="1">
      <alignment horizontal="right"/>
    </xf>
    <xf numFmtId="165" fontId="1" fillId="2" borderId="1" xfId="0" applyNumberFormat="1" applyFont="1" applyFill="1" applyBorder="1" applyAlignment="1">
      <alignment horizontal="right" vertical="center"/>
    </xf>
    <xf numFmtId="164" fontId="1" fillId="2" borderId="4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right" vertical="center"/>
    </xf>
    <xf numFmtId="164" fontId="1" fillId="3" borderId="5" xfId="0" applyNumberFormat="1" applyFont="1" applyFill="1" applyBorder="1" applyAlignment="1">
      <alignment horizontal="right" vertical="center"/>
    </xf>
    <xf numFmtId="164" fontId="1" fillId="3" borderId="5" xfId="0" applyNumberFormat="1" applyFont="1" applyFill="1" applyBorder="1" applyAlignment="1">
      <alignment horizontal="right"/>
    </xf>
    <xf numFmtId="164" fontId="1" fillId="3" borderId="1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right"/>
    </xf>
    <xf numFmtId="0" fontId="1" fillId="4" borderId="1" xfId="0" applyFont="1" applyFill="1" applyBorder="1" applyAlignment="1">
      <alignment horizontal="center" vertical="top"/>
    </xf>
    <xf numFmtId="164" fontId="1" fillId="4" borderId="5" xfId="0" applyNumberFormat="1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horizontal="right" vertical="center"/>
    </xf>
    <xf numFmtId="49" fontId="1" fillId="4" borderId="0" xfId="0" applyNumberFormat="1" applyFont="1" applyFill="1" applyAlignment="1">
      <alignment horizontal="left" vertical="center"/>
    </xf>
    <xf numFmtId="0" fontId="1" fillId="4" borderId="0" xfId="0" applyFont="1" applyFill="1"/>
    <xf numFmtId="1" fontId="1" fillId="4" borderId="0" xfId="0" applyNumberFormat="1" applyFont="1" applyFill="1" applyAlignment="1">
      <alignment horizontal="left" vertical="center"/>
    </xf>
    <xf numFmtId="164" fontId="1" fillId="5" borderId="1" xfId="0" applyNumberFormat="1" applyFont="1" applyFill="1" applyBorder="1" applyAlignment="1">
      <alignment horizontal="right" vertical="center"/>
    </xf>
    <xf numFmtId="164" fontId="1" fillId="2" borderId="0" xfId="0" applyNumberFormat="1" applyFont="1" applyFill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vertical="top" wrapText="1"/>
    </xf>
    <xf numFmtId="164" fontId="1" fillId="4" borderId="1" xfId="0" applyNumberFormat="1" applyFont="1" applyFill="1" applyBorder="1" applyAlignment="1">
      <alignment vertical="top"/>
    </xf>
    <xf numFmtId="164" fontId="1" fillId="4" borderId="5" xfId="0" applyNumberFormat="1" applyFont="1" applyFill="1" applyBorder="1" applyAlignment="1">
      <alignment horizontal="right"/>
    </xf>
    <xf numFmtId="164" fontId="1" fillId="4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right" vertical="center"/>
    </xf>
    <xf numFmtId="164" fontId="1" fillId="0" borderId="5" xfId="0" applyNumberFormat="1" applyFont="1" applyFill="1" applyBorder="1" applyAlignment="1">
      <alignment horizontal="right" vertical="center"/>
    </xf>
    <xf numFmtId="164" fontId="1" fillId="0" borderId="5" xfId="0" applyNumberFormat="1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horizontal="right" vertical="center"/>
    </xf>
    <xf numFmtId="165" fontId="1" fillId="0" borderId="1" xfId="0" applyNumberFormat="1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horizontal="left" vertical="top" wrapText="1"/>
    </xf>
    <xf numFmtId="164" fontId="1" fillId="5" borderId="5" xfId="0" applyNumberFormat="1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vertical="top" wrapText="1"/>
    </xf>
    <xf numFmtId="0" fontId="1" fillId="4" borderId="4" xfId="0" applyFont="1" applyFill="1" applyBorder="1" applyAlignment="1">
      <alignment horizontal="center" vertical="top"/>
    </xf>
    <xf numFmtId="0" fontId="1" fillId="4" borderId="1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/>
    </xf>
    <xf numFmtId="166" fontId="1" fillId="2" borderId="4" xfId="0" applyNumberFormat="1" applyFont="1" applyFill="1" applyBorder="1" applyAlignment="1">
      <alignment horizontal="center" vertical="top"/>
    </xf>
    <xf numFmtId="166" fontId="1" fillId="2" borderId="1" xfId="0" applyNumberFormat="1" applyFont="1" applyFill="1" applyBorder="1" applyAlignment="1">
      <alignment horizontal="center" vertical="top"/>
    </xf>
    <xf numFmtId="166" fontId="0" fillId="0" borderId="7" xfId="0" applyNumberFormat="1" applyBorder="1" applyAlignment="1">
      <alignment horizontal="center" vertical="top"/>
    </xf>
    <xf numFmtId="2" fontId="1" fillId="2" borderId="1" xfId="0" applyNumberFormat="1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right"/>
    </xf>
    <xf numFmtId="0" fontId="1" fillId="3" borderId="1" xfId="0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left" vertical="top" wrapText="1"/>
    </xf>
    <xf numFmtId="164" fontId="2" fillId="2" borderId="1" xfId="0" applyNumberFormat="1" applyFont="1" applyFill="1" applyBorder="1" applyAlignment="1">
      <alignment horizontal="right" vertical="center"/>
    </xf>
    <xf numFmtId="164" fontId="1" fillId="2" borderId="4" xfId="0" applyNumberFormat="1" applyFont="1" applyFill="1" applyBorder="1" applyAlignment="1">
      <alignment horizontal="left" vertical="top" wrapText="1"/>
    </xf>
    <xf numFmtId="0" fontId="1" fillId="2" borderId="5" xfId="0" applyFont="1" applyFill="1" applyBorder="1"/>
    <xf numFmtId="0" fontId="1" fillId="3" borderId="1" xfId="0" applyFont="1" applyFill="1" applyBorder="1"/>
    <xf numFmtId="164" fontId="1" fillId="3" borderId="5" xfId="0" applyNumberFormat="1" applyFont="1" applyFill="1" applyBorder="1"/>
    <xf numFmtId="164" fontId="1" fillId="2" borderId="4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164" fontId="1" fillId="2" borderId="5" xfId="0" applyNumberFormat="1" applyFont="1" applyFill="1" applyBorder="1"/>
    <xf numFmtId="164" fontId="1" fillId="2" borderId="1" xfId="0" applyNumberFormat="1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164" fontId="1" fillId="3" borderId="1" xfId="0" applyNumberFormat="1" applyFont="1" applyFill="1" applyBorder="1" applyAlignment="1">
      <alignment vertical="top" wrapText="1"/>
    </xf>
    <xf numFmtId="164" fontId="1" fillId="3" borderId="1" xfId="0" applyNumberFormat="1" applyFont="1" applyFill="1" applyBorder="1" applyAlignment="1">
      <alignment horizontal="left" vertical="center" wrapText="1"/>
    </xf>
    <xf numFmtId="0" fontId="1" fillId="3" borderId="0" xfId="0" applyFont="1" applyFill="1"/>
    <xf numFmtId="164" fontId="1" fillId="3" borderId="1" xfId="0" applyNumberFormat="1" applyFont="1" applyFill="1" applyBorder="1" applyAlignment="1">
      <alignment horizontal="left" vertical="top" wrapText="1"/>
    </xf>
    <xf numFmtId="164" fontId="1" fillId="3" borderId="4" xfId="0" applyNumberFormat="1" applyFont="1" applyFill="1" applyBorder="1" applyAlignment="1">
      <alignment horizontal="left" vertical="top" wrapText="1"/>
    </xf>
    <xf numFmtId="0" fontId="0" fillId="2" borderId="0" xfId="0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2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left" vertical="top"/>
    </xf>
    <xf numFmtId="0" fontId="0" fillId="0" borderId="0" xfId="0" applyFill="1" applyAlignment="1">
      <alignment horizontal="right" vertical="center" wrapText="1"/>
    </xf>
    <xf numFmtId="0" fontId="1" fillId="0" borderId="0" xfId="0" applyFont="1" applyFill="1" applyAlignment="1">
      <alignment horizontal="right"/>
    </xf>
    <xf numFmtId="0" fontId="0" fillId="0" borderId="0" xfId="0" applyFill="1" applyAlignment="1">
      <alignment vertical="center" wrapText="1"/>
    </xf>
    <xf numFmtId="164" fontId="1" fillId="0" borderId="1" xfId="0" applyNumberFormat="1" applyFont="1" applyFill="1" applyBorder="1" applyAlignment="1">
      <alignment horizontal="left" vertical="top" wrapText="1"/>
    </xf>
    <xf numFmtId="164" fontId="1" fillId="0" borderId="4" xfId="0" applyNumberFormat="1" applyFont="1" applyFill="1" applyBorder="1" applyAlignment="1">
      <alignment horizontal="left" vertical="top" wrapText="1"/>
    </xf>
    <xf numFmtId="166" fontId="1" fillId="0" borderId="1" xfId="0" applyNumberFormat="1" applyFont="1" applyFill="1" applyBorder="1" applyAlignment="1">
      <alignment horizontal="center" vertical="top"/>
    </xf>
    <xf numFmtId="166" fontId="1" fillId="0" borderId="4" xfId="0" applyNumberFormat="1" applyFont="1" applyFill="1" applyBorder="1" applyAlignment="1">
      <alignment horizontal="center" vertical="top"/>
    </xf>
    <xf numFmtId="166" fontId="0" fillId="0" borderId="1" xfId="0" applyNumberForma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top"/>
    </xf>
    <xf numFmtId="2" fontId="1" fillId="0" borderId="1" xfId="0" applyNumberFormat="1" applyFont="1" applyFill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left" vertical="top" wrapText="1"/>
    </xf>
    <xf numFmtId="2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164" fontId="1" fillId="0" borderId="0" xfId="0" applyNumberFormat="1" applyFont="1" applyFill="1" applyAlignment="1">
      <alignment horizontal="right" vertical="center"/>
    </xf>
    <xf numFmtId="164" fontId="1" fillId="2" borderId="4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164" fontId="1" fillId="3" borderId="4" xfId="0" applyNumberFormat="1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0" fillId="2" borderId="0" xfId="0" applyFill="1" applyAlignment="1">
      <alignment horizontal="right" vertical="center" wrapText="1"/>
    </xf>
    <xf numFmtId="0" fontId="0" fillId="0" borderId="0" xfId="0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top"/>
    </xf>
    <xf numFmtId="0" fontId="0" fillId="0" borderId="6" xfId="0" applyFill="1" applyBorder="1" applyAlignment="1">
      <alignment horizontal="center" vertical="top"/>
    </xf>
    <xf numFmtId="0" fontId="1" fillId="0" borderId="4" xfId="0" applyFont="1" applyFill="1" applyBorder="1" applyAlignment="1">
      <alignment horizontal="left" vertical="top"/>
    </xf>
    <xf numFmtId="0" fontId="0" fillId="0" borderId="6" xfId="0" applyFont="1" applyFill="1" applyBorder="1" applyAlignment="1">
      <alignment horizontal="left" vertical="top"/>
    </xf>
    <xf numFmtId="164" fontId="1" fillId="0" borderId="4" xfId="0" applyNumberFormat="1" applyFont="1" applyFill="1" applyBorder="1" applyAlignment="1">
      <alignment horizontal="left" vertical="top" wrapText="1"/>
    </xf>
    <xf numFmtId="164" fontId="1" fillId="0" borderId="6" xfId="0" applyNumberFormat="1" applyFont="1" applyFill="1" applyBorder="1" applyAlignment="1">
      <alignment horizontal="left" vertical="top" wrapText="1"/>
    </xf>
    <xf numFmtId="2" fontId="1" fillId="0" borderId="4" xfId="0" applyNumberFormat="1" applyFont="1" applyFill="1" applyBorder="1" applyAlignment="1">
      <alignment horizontal="center" vertical="top"/>
    </xf>
    <xf numFmtId="2" fontId="1" fillId="0" borderId="6" xfId="0" applyNumberFormat="1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center" vertical="top"/>
    </xf>
    <xf numFmtId="0" fontId="0" fillId="0" borderId="6" xfId="0" applyFill="1" applyBorder="1" applyAlignment="1">
      <alignment horizontal="left" vertical="top"/>
    </xf>
    <xf numFmtId="2" fontId="1" fillId="2" borderId="7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/>
    </xf>
    <xf numFmtId="166" fontId="1" fillId="0" borderId="4" xfId="0" applyNumberFormat="1" applyFont="1" applyFill="1" applyBorder="1" applyAlignment="1">
      <alignment horizontal="center" vertical="top"/>
    </xf>
    <xf numFmtId="166" fontId="0" fillId="0" borderId="7" xfId="0" applyNumberFormat="1" applyFill="1" applyBorder="1" applyAlignment="1">
      <alignment horizontal="center" vertical="top"/>
    </xf>
    <xf numFmtId="166" fontId="0" fillId="0" borderId="7" xfId="0" applyNumberFormat="1" applyBorder="1" applyAlignment="1">
      <alignment horizontal="center" vertical="top"/>
    </xf>
    <xf numFmtId="166" fontId="0" fillId="0" borderId="6" xfId="0" applyNumberFormat="1" applyFill="1" applyBorder="1" applyAlignment="1">
      <alignment horizontal="center" vertical="top"/>
    </xf>
    <xf numFmtId="166" fontId="1" fillId="0" borderId="4" xfId="0" applyNumberFormat="1" applyFont="1" applyFill="1" applyBorder="1" applyAlignment="1">
      <alignment horizontal="left" vertical="top" wrapText="1"/>
    </xf>
    <xf numFmtId="166" fontId="1" fillId="2" borderId="7" xfId="0" applyNumberFormat="1" applyFont="1" applyFill="1" applyBorder="1" applyAlignment="1">
      <alignment horizontal="left" vertical="top" wrapText="1"/>
    </xf>
    <xf numFmtId="166" fontId="1" fillId="0" borderId="6" xfId="0" applyNumberFormat="1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6" xfId="0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BM316"/>
  <sheetViews>
    <sheetView tabSelected="1" zoomScale="65" zoomScaleNormal="65" workbookViewId="0">
      <selection activeCell="A12" sqref="A12:BJ13"/>
    </sheetView>
  </sheetViews>
  <sheetFormatPr defaultColWidth="9.109375" defaultRowHeight="18" x14ac:dyDescent="0.35"/>
  <cols>
    <col min="1" max="1" width="5.5546875" style="82" customWidth="1"/>
    <col min="2" max="2" width="82.6640625" style="83" customWidth="1"/>
    <col min="3" max="3" width="21.33203125" style="83" customWidth="1"/>
    <col min="4" max="4" width="17.5546875" style="9" hidden="1" customWidth="1"/>
    <col min="5" max="5" width="17.5546875" style="39" hidden="1" customWidth="1"/>
    <col min="6" max="20" width="17.5546875" style="9" hidden="1" customWidth="1"/>
    <col min="21" max="21" width="17.109375" style="20" hidden="1" customWidth="1"/>
    <col min="22" max="22" width="17.5546875" style="39" customWidth="1"/>
    <col min="23" max="23" width="17.5546875" style="9" hidden="1" customWidth="1"/>
    <col min="24" max="24" width="17.5546875" style="39" hidden="1" customWidth="1"/>
    <col min="25" max="41" width="17.5546875" style="9" hidden="1" customWidth="1"/>
    <col min="42" max="42" width="18" style="20" hidden="1" customWidth="1"/>
    <col min="43" max="43" width="17.5546875" style="39" customWidth="1"/>
    <col min="44" max="60" width="17.5546875" style="9" hidden="1" customWidth="1"/>
    <col min="61" max="61" width="17.5546875" style="20" hidden="1" customWidth="1"/>
    <col min="62" max="62" width="17.5546875" style="39" customWidth="1"/>
    <col min="63" max="63" width="15" style="8" hidden="1" customWidth="1"/>
    <col min="64" max="64" width="9.44140625" style="3" hidden="1" customWidth="1"/>
    <col min="65" max="65" width="9.109375" style="3" hidden="1" customWidth="1"/>
    <col min="66" max="66" width="9.109375" style="82" customWidth="1"/>
    <col min="67" max="16384" width="9.109375" style="82"/>
  </cols>
  <sheetData>
    <row r="1" spans="1:62" ht="18" customHeight="1" x14ac:dyDescent="0.35">
      <c r="BJ1" s="39" t="s">
        <v>33</v>
      </c>
    </row>
    <row r="2" spans="1:62" ht="18" customHeight="1" x14ac:dyDescent="0.35">
      <c r="BG2" s="20"/>
      <c r="BJ2" s="39" t="s">
        <v>17</v>
      </c>
    </row>
    <row r="3" spans="1:62" ht="18" customHeight="1" x14ac:dyDescent="0.35">
      <c r="BG3" s="20"/>
      <c r="BJ3" s="39" t="s">
        <v>18</v>
      </c>
    </row>
    <row r="4" spans="1:62" ht="18" customHeight="1" x14ac:dyDescent="0.35">
      <c r="AQ4" s="121" t="s">
        <v>407</v>
      </c>
      <c r="AR4" s="122"/>
      <c r="AS4" s="122"/>
      <c r="AT4" s="122"/>
      <c r="AU4" s="122"/>
      <c r="AV4" s="122"/>
      <c r="AW4" s="122"/>
      <c r="AX4" s="122"/>
      <c r="AY4" s="122"/>
      <c r="AZ4" s="122"/>
      <c r="BA4" s="122"/>
      <c r="BB4" s="122"/>
      <c r="BC4" s="122"/>
      <c r="BD4" s="122"/>
      <c r="BE4" s="122"/>
      <c r="BF4" s="122"/>
      <c r="BG4" s="122"/>
      <c r="BH4" s="122"/>
      <c r="BI4" s="122"/>
      <c r="BJ4" s="121"/>
    </row>
    <row r="5" spans="1:62" ht="18" customHeight="1" x14ac:dyDescent="0.35">
      <c r="BG5" s="20"/>
    </row>
    <row r="6" spans="1:62" ht="18" customHeight="1" x14ac:dyDescent="0.35">
      <c r="AV6" s="60"/>
      <c r="AX6" s="60"/>
      <c r="AZ6" s="60"/>
      <c r="BB6" s="60"/>
      <c r="BD6" s="60"/>
      <c r="BF6" s="60"/>
      <c r="BG6" s="20"/>
      <c r="BH6" s="60"/>
      <c r="BJ6" s="91" t="s">
        <v>33</v>
      </c>
    </row>
    <row r="7" spans="1:62" ht="18" customHeight="1" x14ac:dyDescent="0.35">
      <c r="AV7" s="60"/>
      <c r="AX7" s="60"/>
      <c r="AZ7" s="60"/>
      <c r="BB7" s="60"/>
      <c r="BD7" s="60"/>
      <c r="BF7" s="60"/>
      <c r="BG7" s="20"/>
      <c r="BH7" s="60"/>
      <c r="BJ7" s="91" t="s">
        <v>17</v>
      </c>
    </row>
    <row r="8" spans="1:62" ht="18" customHeight="1" x14ac:dyDescent="0.35">
      <c r="AV8" s="60"/>
      <c r="AX8" s="60"/>
      <c r="AZ8" s="60"/>
      <c r="BB8" s="60"/>
      <c r="BD8" s="60"/>
      <c r="BF8" s="60"/>
      <c r="BG8" s="20"/>
      <c r="BH8" s="60"/>
      <c r="BJ8" s="91" t="s">
        <v>18</v>
      </c>
    </row>
    <row r="9" spans="1:62" ht="18" customHeight="1" x14ac:dyDescent="0.35">
      <c r="BG9" s="20"/>
      <c r="BJ9" s="39" t="s">
        <v>352</v>
      </c>
    </row>
    <row r="10" spans="1:62" ht="18" customHeight="1" x14ac:dyDescent="0.35">
      <c r="BG10" s="20"/>
    </row>
    <row r="11" spans="1:62" ht="18" customHeight="1" x14ac:dyDescent="0.35">
      <c r="A11" s="125" t="s">
        <v>22</v>
      </c>
      <c r="B11" s="126"/>
      <c r="C11" s="126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8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8"/>
      <c r="AR11" s="129"/>
      <c r="AS11" s="130"/>
      <c r="AT11" s="129"/>
      <c r="AU11" s="130"/>
      <c r="AV11" s="129"/>
      <c r="AW11" s="130"/>
      <c r="AX11" s="129"/>
      <c r="AY11" s="130"/>
      <c r="AZ11" s="129"/>
      <c r="BA11" s="130"/>
      <c r="BB11" s="129"/>
      <c r="BC11" s="130"/>
      <c r="BD11" s="130"/>
      <c r="BE11" s="130"/>
      <c r="BF11" s="129"/>
      <c r="BG11" s="130"/>
      <c r="BH11" s="129"/>
      <c r="BI11" s="130"/>
      <c r="BJ11" s="131"/>
    </row>
    <row r="12" spans="1:62" ht="18" customHeight="1" x14ac:dyDescent="0.35">
      <c r="A12" s="125" t="s">
        <v>34</v>
      </c>
      <c r="B12" s="126"/>
      <c r="C12" s="126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8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8"/>
      <c r="AR12" s="129"/>
      <c r="AS12" s="130"/>
      <c r="AT12" s="129"/>
      <c r="AU12" s="130"/>
      <c r="AV12" s="129"/>
      <c r="AW12" s="130"/>
      <c r="AX12" s="129"/>
      <c r="AY12" s="130"/>
      <c r="AZ12" s="129"/>
      <c r="BA12" s="130"/>
      <c r="BB12" s="129"/>
      <c r="BC12" s="130"/>
      <c r="BD12" s="130"/>
      <c r="BE12" s="130"/>
      <c r="BF12" s="129"/>
      <c r="BG12" s="130"/>
      <c r="BH12" s="129"/>
      <c r="BI12" s="130"/>
      <c r="BJ12" s="131"/>
    </row>
    <row r="13" spans="1:62" ht="18" customHeight="1" x14ac:dyDescent="0.35">
      <c r="A13" s="132"/>
      <c r="B13" s="126"/>
      <c r="C13" s="126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8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8"/>
      <c r="AR13" s="129"/>
      <c r="AS13" s="130"/>
      <c r="AT13" s="129"/>
      <c r="AU13" s="130"/>
      <c r="AV13" s="129"/>
      <c r="AW13" s="130"/>
      <c r="AX13" s="129"/>
      <c r="AY13" s="130"/>
      <c r="AZ13" s="129"/>
      <c r="BA13" s="130"/>
      <c r="BB13" s="129"/>
      <c r="BC13" s="130"/>
      <c r="BD13" s="130"/>
      <c r="BE13" s="130"/>
      <c r="BF13" s="129"/>
      <c r="BG13" s="130"/>
      <c r="BH13" s="129"/>
      <c r="BI13" s="130"/>
      <c r="BJ13" s="131"/>
    </row>
    <row r="14" spans="1:62" ht="18" customHeight="1" x14ac:dyDescent="0.35">
      <c r="A14" s="84"/>
      <c r="B14" s="85"/>
      <c r="C14" s="85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90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90"/>
      <c r="AR14" s="80"/>
      <c r="AS14" s="81"/>
      <c r="AT14" s="80"/>
      <c r="AU14" s="81"/>
      <c r="AV14" s="80"/>
      <c r="AW14" s="81"/>
      <c r="AX14" s="80"/>
      <c r="AY14" s="81"/>
      <c r="AZ14" s="80"/>
      <c r="BA14" s="81"/>
      <c r="BB14" s="80"/>
      <c r="BC14" s="81"/>
      <c r="BD14" s="81"/>
      <c r="BE14" s="81"/>
      <c r="BF14" s="80"/>
      <c r="BG14" s="81"/>
      <c r="BH14" s="80"/>
      <c r="BI14" s="81"/>
      <c r="BJ14" s="92"/>
    </row>
    <row r="15" spans="1:62" x14ac:dyDescent="0.35">
      <c r="A15" s="86"/>
      <c r="B15" s="87"/>
      <c r="C15" s="87"/>
      <c r="BJ15" s="39" t="s">
        <v>16</v>
      </c>
    </row>
    <row r="16" spans="1:62" ht="49.8" customHeight="1" x14ac:dyDescent="0.35">
      <c r="A16" s="133" t="s">
        <v>0</v>
      </c>
      <c r="B16" s="133" t="s">
        <v>13</v>
      </c>
      <c r="C16" s="133" t="s">
        <v>1</v>
      </c>
      <c r="D16" s="113" t="s">
        <v>23</v>
      </c>
      <c r="E16" s="115" t="s">
        <v>244</v>
      </c>
      <c r="F16" s="113" t="s">
        <v>23</v>
      </c>
      <c r="G16" s="109" t="s">
        <v>288</v>
      </c>
      <c r="H16" s="113" t="s">
        <v>23</v>
      </c>
      <c r="I16" s="109" t="s">
        <v>355</v>
      </c>
      <c r="J16" s="113" t="s">
        <v>23</v>
      </c>
      <c r="K16" s="109" t="s">
        <v>356</v>
      </c>
      <c r="L16" s="113" t="s">
        <v>23</v>
      </c>
      <c r="M16" s="109" t="s">
        <v>359</v>
      </c>
      <c r="N16" s="113" t="s">
        <v>23</v>
      </c>
      <c r="O16" s="109" t="s">
        <v>377</v>
      </c>
      <c r="P16" s="113" t="s">
        <v>23</v>
      </c>
      <c r="Q16" s="109" t="s">
        <v>379</v>
      </c>
      <c r="R16" s="113" t="s">
        <v>23</v>
      </c>
      <c r="S16" s="109" t="s">
        <v>391</v>
      </c>
      <c r="T16" s="113" t="s">
        <v>23</v>
      </c>
      <c r="U16" s="117" t="s">
        <v>397</v>
      </c>
      <c r="V16" s="119" t="s">
        <v>23</v>
      </c>
      <c r="W16" s="111" t="s">
        <v>24</v>
      </c>
      <c r="X16" s="115" t="s">
        <v>244</v>
      </c>
      <c r="Y16" s="111" t="s">
        <v>24</v>
      </c>
      <c r="Z16" s="109" t="s">
        <v>288</v>
      </c>
      <c r="AA16" s="111" t="s">
        <v>24</v>
      </c>
      <c r="AB16" s="109" t="s">
        <v>354</v>
      </c>
      <c r="AC16" s="111" t="s">
        <v>24</v>
      </c>
      <c r="AD16" s="109" t="s">
        <v>355</v>
      </c>
      <c r="AE16" s="111" t="s">
        <v>24</v>
      </c>
      <c r="AF16" s="109" t="s">
        <v>356</v>
      </c>
      <c r="AG16" s="111" t="s">
        <v>24</v>
      </c>
      <c r="AH16" s="109" t="s">
        <v>359</v>
      </c>
      <c r="AI16" s="111" t="s">
        <v>24</v>
      </c>
      <c r="AJ16" s="109" t="s">
        <v>377</v>
      </c>
      <c r="AK16" s="111" t="s">
        <v>24</v>
      </c>
      <c r="AL16" s="109" t="s">
        <v>379</v>
      </c>
      <c r="AM16" s="111" t="s">
        <v>24</v>
      </c>
      <c r="AN16" s="109" t="s">
        <v>391</v>
      </c>
      <c r="AO16" s="111" t="s">
        <v>24</v>
      </c>
      <c r="AP16" s="117" t="s">
        <v>397</v>
      </c>
      <c r="AQ16" s="123" t="s">
        <v>24</v>
      </c>
      <c r="AR16" s="111" t="s">
        <v>35</v>
      </c>
      <c r="AS16" s="109" t="s">
        <v>244</v>
      </c>
      <c r="AT16" s="111" t="s">
        <v>35</v>
      </c>
      <c r="AU16" s="109" t="s">
        <v>288</v>
      </c>
      <c r="AV16" s="111" t="s">
        <v>35</v>
      </c>
      <c r="AW16" s="109" t="s">
        <v>355</v>
      </c>
      <c r="AX16" s="111" t="s">
        <v>35</v>
      </c>
      <c r="AY16" s="109" t="s">
        <v>355</v>
      </c>
      <c r="AZ16" s="111" t="s">
        <v>35</v>
      </c>
      <c r="BA16" s="109" t="s">
        <v>359</v>
      </c>
      <c r="BB16" s="111" t="s">
        <v>35</v>
      </c>
      <c r="BC16" s="109" t="s">
        <v>377</v>
      </c>
      <c r="BD16" s="111" t="s">
        <v>35</v>
      </c>
      <c r="BE16" s="109" t="s">
        <v>379</v>
      </c>
      <c r="BF16" s="111" t="s">
        <v>35</v>
      </c>
      <c r="BG16" s="109" t="s">
        <v>391</v>
      </c>
      <c r="BH16" s="111" t="s">
        <v>35</v>
      </c>
      <c r="BI16" s="117" t="s">
        <v>397</v>
      </c>
      <c r="BJ16" s="123" t="s">
        <v>35</v>
      </c>
    </row>
    <row r="17" spans="1:64" hidden="1" x14ac:dyDescent="0.35">
      <c r="A17" s="134"/>
      <c r="B17" s="149"/>
      <c r="C17" s="134"/>
      <c r="D17" s="114"/>
      <c r="E17" s="116"/>
      <c r="F17" s="114"/>
      <c r="G17" s="110"/>
      <c r="H17" s="114"/>
      <c r="I17" s="110"/>
      <c r="J17" s="114"/>
      <c r="K17" s="110"/>
      <c r="L17" s="114"/>
      <c r="M17" s="110"/>
      <c r="N17" s="114"/>
      <c r="O17" s="110"/>
      <c r="P17" s="114"/>
      <c r="Q17" s="110"/>
      <c r="R17" s="114"/>
      <c r="S17" s="110"/>
      <c r="T17" s="114"/>
      <c r="U17" s="118"/>
      <c r="V17" s="120"/>
      <c r="W17" s="112"/>
      <c r="X17" s="116"/>
      <c r="Y17" s="112"/>
      <c r="Z17" s="110"/>
      <c r="AA17" s="112"/>
      <c r="AB17" s="110"/>
      <c r="AC17" s="112"/>
      <c r="AD17" s="110"/>
      <c r="AE17" s="112"/>
      <c r="AF17" s="110"/>
      <c r="AG17" s="112"/>
      <c r="AH17" s="110"/>
      <c r="AI17" s="112"/>
      <c r="AJ17" s="110"/>
      <c r="AK17" s="112"/>
      <c r="AL17" s="110"/>
      <c r="AM17" s="112"/>
      <c r="AN17" s="110"/>
      <c r="AO17" s="112"/>
      <c r="AP17" s="118"/>
      <c r="AQ17" s="124"/>
      <c r="AR17" s="112"/>
      <c r="AS17" s="110"/>
      <c r="AT17" s="112"/>
      <c r="AU17" s="110"/>
      <c r="AV17" s="112"/>
      <c r="AW17" s="110"/>
      <c r="AX17" s="112"/>
      <c r="AY17" s="110"/>
      <c r="AZ17" s="112"/>
      <c r="BA17" s="110"/>
      <c r="BB17" s="112"/>
      <c r="BC17" s="110"/>
      <c r="BD17" s="112"/>
      <c r="BE17" s="110"/>
      <c r="BF17" s="112"/>
      <c r="BG17" s="110"/>
      <c r="BH17" s="112"/>
      <c r="BI17" s="118"/>
      <c r="BJ17" s="124"/>
    </row>
    <row r="18" spans="1:64" x14ac:dyDescent="0.35">
      <c r="A18" s="88"/>
      <c r="B18" s="89" t="s">
        <v>2</v>
      </c>
      <c r="C18" s="89"/>
      <c r="D18" s="26">
        <f>D20+D21+D22</f>
        <v>1392505.5</v>
      </c>
      <c r="E18" s="26">
        <f>E20+E21+E22</f>
        <v>-160420.6</v>
      </c>
      <c r="F18" s="26">
        <f>D18+E18</f>
        <v>1232084.8999999999</v>
      </c>
      <c r="G18" s="26">
        <f>G20+G21+G22</f>
        <v>180275.78900000002</v>
      </c>
      <c r="H18" s="26">
        <f>F18+G18</f>
        <v>1412360.689</v>
      </c>
      <c r="I18" s="26">
        <f>I20+I21+I22</f>
        <v>-1481.5470000000005</v>
      </c>
      <c r="J18" s="26">
        <f>H18+I18</f>
        <v>1410879.142</v>
      </c>
      <c r="K18" s="26">
        <f>K20+K21+K22</f>
        <v>-26082.3</v>
      </c>
      <c r="L18" s="26">
        <f>J18+K18</f>
        <v>1384796.8419999999</v>
      </c>
      <c r="M18" s="26">
        <f>M20+M21+M22</f>
        <v>-136280.77800000002</v>
      </c>
      <c r="N18" s="26">
        <f>L18+M18</f>
        <v>1248516.064</v>
      </c>
      <c r="O18" s="26">
        <f>O20+O21+O22</f>
        <v>0</v>
      </c>
      <c r="P18" s="26">
        <f>N18+O18</f>
        <v>1248516.064</v>
      </c>
      <c r="Q18" s="26">
        <f>Q20+Q21+Q22</f>
        <v>-60400.86</v>
      </c>
      <c r="R18" s="26">
        <f>P18+Q18</f>
        <v>1188115.2039999999</v>
      </c>
      <c r="S18" s="26">
        <f>S20+S21+S22</f>
        <v>44439.759000000005</v>
      </c>
      <c r="T18" s="26">
        <f>R18+S18</f>
        <v>1232554.963</v>
      </c>
      <c r="U18" s="26">
        <f>U20+U21+U22</f>
        <v>-264657.95</v>
      </c>
      <c r="V18" s="40">
        <f>T18+U18</f>
        <v>967897.01300000004</v>
      </c>
      <c r="W18" s="26">
        <f t="shared" ref="W18:AR18" si="0">W20+W21+W22</f>
        <v>1411436.5</v>
      </c>
      <c r="X18" s="26">
        <f>X20+X21+X22</f>
        <v>144990.90000000002</v>
      </c>
      <c r="Y18" s="26">
        <f>W18+X18</f>
        <v>1556427.4</v>
      </c>
      <c r="Z18" s="26">
        <f>Z20+Z21+Z22</f>
        <v>0</v>
      </c>
      <c r="AA18" s="26">
        <f>Y18+Z18</f>
        <v>1556427.4</v>
      </c>
      <c r="AB18" s="26">
        <f>AB20+AB21+AB22</f>
        <v>0</v>
      </c>
      <c r="AC18" s="26">
        <f>AA18+AB18</f>
        <v>1556427.4</v>
      </c>
      <c r="AD18" s="26">
        <f>AD20+AD21+AD22</f>
        <v>0</v>
      </c>
      <c r="AE18" s="26">
        <f>AC18+AD18</f>
        <v>1556427.4</v>
      </c>
      <c r="AF18" s="26">
        <f>AF20+AF21+AF22</f>
        <v>-28858.976999999999</v>
      </c>
      <c r="AG18" s="26">
        <f>AE18+AF18</f>
        <v>1527568.423</v>
      </c>
      <c r="AH18" s="26">
        <f>AH20+AH21+AH22</f>
        <v>216664.13500000001</v>
      </c>
      <c r="AI18" s="26">
        <f>AG18+AH18</f>
        <v>1744232.558</v>
      </c>
      <c r="AJ18" s="26">
        <f>AJ20+AJ21+AJ22</f>
        <v>0</v>
      </c>
      <c r="AK18" s="26">
        <f>AI18+AJ18</f>
        <v>1744232.558</v>
      </c>
      <c r="AL18" s="26">
        <f>AL20+AL21+AL22</f>
        <v>55158.9</v>
      </c>
      <c r="AM18" s="26">
        <f>AK18+AL18</f>
        <v>1799391.4579999999</v>
      </c>
      <c r="AN18" s="26">
        <f>AN20+AN21+AN22</f>
        <v>29908.492999999999</v>
      </c>
      <c r="AO18" s="26">
        <f>AM18+AN18</f>
        <v>1829299.9509999999</v>
      </c>
      <c r="AP18" s="26">
        <f>AP20+AP21+AP22</f>
        <v>-484802.30000000005</v>
      </c>
      <c r="AQ18" s="40">
        <f>AO18+AP18</f>
        <v>1344497.6509999998</v>
      </c>
      <c r="AR18" s="26">
        <f t="shared" si="0"/>
        <v>1015988</v>
      </c>
      <c r="AS18" s="27">
        <f>AS20+AS21+AS22</f>
        <v>-106010.1</v>
      </c>
      <c r="AT18" s="27">
        <f>AR18+AS18</f>
        <v>909977.9</v>
      </c>
      <c r="AU18" s="27">
        <f>AU20+AU21+AU22</f>
        <v>0</v>
      </c>
      <c r="AV18" s="27">
        <f>AT18+AU18</f>
        <v>909977.9</v>
      </c>
      <c r="AW18" s="27">
        <f>AW20+AW21+AW22</f>
        <v>0</v>
      </c>
      <c r="AX18" s="27">
        <f>AV18+AW18</f>
        <v>909977.9</v>
      </c>
      <c r="AY18" s="27">
        <f>AY20+AY21+AY22</f>
        <v>0</v>
      </c>
      <c r="AZ18" s="27">
        <f>AX18+AY18</f>
        <v>909977.9</v>
      </c>
      <c r="BA18" s="27">
        <f>BA20+BA21+BA22</f>
        <v>203684.962</v>
      </c>
      <c r="BB18" s="27">
        <f>AZ18+BA18</f>
        <v>1113662.862</v>
      </c>
      <c r="BC18" s="27">
        <f>BC20+BC21+BC22</f>
        <v>0</v>
      </c>
      <c r="BD18" s="27">
        <f>BB18+BC18</f>
        <v>1113662.862</v>
      </c>
      <c r="BE18" s="27">
        <f>BE20+BE21+BE22</f>
        <v>0</v>
      </c>
      <c r="BF18" s="27">
        <f>BD18+BE18</f>
        <v>1113662.862</v>
      </c>
      <c r="BG18" s="13">
        <f>BG20+BG21+BG22</f>
        <v>0</v>
      </c>
      <c r="BH18" s="27">
        <f>BF18+BG18</f>
        <v>1113662.862</v>
      </c>
      <c r="BI18" s="27">
        <f>BI20+BI21+BI22</f>
        <v>-605410.21399999992</v>
      </c>
      <c r="BJ18" s="42">
        <f>BH18+BI18</f>
        <v>508252.64800000004</v>
      </c>
    </row>
    <row r="19" spans="1:64" x14ac:dyDescent="0.35">
      <c r="A19" s="88"/>
      <c r="B19" s="89" t="s">
        <v>5</v>
      </c>
      <c r="C19" s="89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40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40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13"/>
      <c r="BH19" s="27"/>
      <c r="BI19" s="27"/>
      <c r="BJ19" s="42"/>
    </row>
    <row r="20" spans="1:64" s="29" customFormat="1" hidden="1" x14ac:dyDescent="0.35">
      <c r="A20" s="25"/>
      <c r="B20" s="34" t="s">
        <v>6</v>
      </c>
      <c r="C20" s="35"/>
      <c r="D20" s="36">
        <f>D23+D24+D25+D26+D30+D42+D49+D54+D59+D64+D66+D69+D73+D76+D77+D78+D79+D80+D81+D82+D27+D51+D75+D35+D46+D56+D61+D40</f>
        <v>611119.5</v>
      </c>
      <c r="E20" s="36">
        <f>E23+E24+E25+E26+E30+E42+E49+E54+E59+E64+E66+E69+E73+E76+E77+E78+E79+E80+E81+E82+E27+E51+E75+E35+E46+E56+E61+E40</f>
        <v>-160420.6</v>
      </c>
      <c r="F20" s="26">
        <f t="shared" ref="F20:F106" si="1">D20+E20</f>
        <v>450698.9</v>
      </c>
      <c r="G20" s="36">
        <f>G23+G24+G25+G26+G30+G49+G54+G59+G64+G66+G69+G73+G76+G77+G78+G79+G80+G81+G82+G27+G51+G75+G35+G46+G56+G61+G40+G44+G83+G89+G90+G92+G84+G91</f>
        <v>180275.78900000002</v>
      </c>
      <c r="H20" s="26">
        <f t="shared" ref="H20:H28" si="2">F20+G20</f>
        <v>630974.68900000001</v>
      </c>
      <c r="I20" s="36">
        <f>I23+I24+I25+I26+I30+I49+I54+I59+I64+I66+I69+I73+I76+I77+I78+I79+I80+I81+I82+I27+I51+I75+I35+I46+I56+I61+I40+I44+I83+I89+I90+I92+I84+I91</f>
        <v>-5690.5220000000008</v>
      </c>
      <c r="J20" s="26">
        <f t="shared" ref="J20:J28" si="3">H20+I20</f>
        <v>625284.16700000002</v>
      </c>
      <c r="K20" s="36">
        <f>K23+K24+K25+K26+K30+K49+K54+K59+K64+K66+K69+K73+K76+K77+K78+K79+K80+K81+K82+K27+K51+K75+K35+K46+K56+K61+K40+K44+K83+K89+K90+K92+K84+K91</f>
        <v>0</v>
      </c>
      <c r="L20" s="26">
        <f t="shared" ref="L20:L28" si="4">J20+K20</f>
        <v>625284.16700000002</v>
      </c>
      <c r="M20" s="36">
        <f>M23+M24+M25+M26+M30+M49+M54+M59+M64+M66+M69+M73+M76+M77+M78+M79+M80+M81+M82+M27+M51+M75+M35+M46+M56+M61+M40+M44+M83+M89+M90+M92+M91+M93+M94+M96+M86+M95+M97</f>
        <v>-145632.04100000003</v>
      </c>
      <c r="N20" s="26">
        <f t="shared" ref="N20:N28" si="5">L20+M20</f>
        <v>479652.12599999999</v>
      </c>
      <c r="O20" s="36">
        <f>O23+O24+O25+O26+O30+O49+O54+O59+O64+O66+O69+O73+O76+O77+O78+O79+O80+O81+O82+O27+O51+O75+O35+O46+O56+O61+O40+O44+O83+O89+O90+O92+O91+O93+O94+O96+O86+O95+O97</f>
        <v>0</v>
      </c>
      <c r="P20" s="26">
        <f t="shared" ref="P20:P28" si="6">N20+O20</f>
        <v>479652.12599999999</v>
      </c>
      <c r="Q20" s="36">
        <f>Q23+Q24+Q25+Q26+Q30+Q49+Q54+Q59+Q64+Q66+Q69+Q73+Q76+Q77+Q78+Q79+Q80+Q81+Q82+Q27+Q51+Q75+Q35+Q46+Q56+Q61+Q40+Q44+Q83+Q89+Q90+Q92+Q91+Q93+Q94+Q96+Q86+Q95+Q97+Q98+Q99</f>
        <v>-60400.86</v>
      </c>
      <c r="R20" s="26">
        <f t="shared" ref="R20:R28" si="7">P20+Q20</f>
        <v>419251.266</v>
      </c>
      <c r="S20" s="36">
        <f>S23+S24+S25+S26+S30+S49+S54+S59+S64+S66+S69+S73+S76+S77+S78+S79+S80+S81+S82+S27+S51+S75+S35+S46+S56+S61+S40+S44+S83+S89+S90+S92+S91+S93+S94+S96+S86+S95+S97+S98+S99+S100</f>
        <v>44439.759000000005</v>
      </c>
      <c r="T20" s="26">
        <f t="shared" ref="T20:T28" si="8">R20+S20</f>
        <v>463691.02500000002</v>
      </c>
      <c r="U20" s="36">
        <f>U23+U24+U25+U26+U30+U49+U54+U59+U64+U66+U69+U73+U76+U77+U78+U79+U80+U81+U82+U27+U51+U75+U35+U46+U56+U61+U40+U44+U83+U89+U90+U92+U91+U93+U94+U96+U86+U95+U97+U98+U99+U100</f>
        <v>-21852.65</v>
      </c>
      <c r="V20" s="26">
        <f t="shared" ref="V20:V28" si="9">T20+U20</f>
        <v>441838.375</v>
      </c>
      <c r="W20" s="36">
        <f>W23+W24+W25+W26+W30+W42+W49+W54+W59+W64+W66+W69+W73+W76+W77+W78+W79+W80+W81+W82+W27+W51+W75+W35+W46+W56+W61+W40</f>
        <v>524618.50000000012</v>
      </c>
      <c r="X20" s="36">
        <f>X23+X24+X25+X26+X30+X42+X49+X54+X59+X64+X66+X69+X73+X76+X77+X78+X79+X80+X81+X82+X27+X51+X75+X35+X46+X56+X61+X40</f>
        <v>144990.90000000002</v>
      </c>
      <c r="Y20" s="26">
        <f t="shared" ref="Y20:Y106" si="10">W20+X20</f>
        <v>669609.40000000014</v>
      </c>
      <c r="Z20" s="36">
        <f>Z23+Z24+Z25+Z26+Z30+Z49+Z54+Z59+Z64+Z66+Z69+Z73+Z76+Z77+Z78+Z79+Z80+Z81+Z82+Z27+Z51+Z75+Z35+Z46+Z56+Z61+Z40+Z44+Z85+Z89+Z90+Z92+Z84+Z91</f>
        <v>0</v>
      </c>
      <c r="AA20" s="26">
        <f t="shared" ref="AA20:AA28" si="11">Y20+Z20</f>
        <v>669609.40000000014</v>
      </c>
      <c r="AB20" s="36">
        <f>AB23+AB24+AB25+AB26+AB30+AB49+AB54+AB59+AB64+AB66+AB69+AB73+AB76+AB77+AB78+AB79+AB80+AB81+AB82+AB27+AB51+AB75+AB35+AB46+AB56+AB61+AB40+AB44+AB85+AB89+AB90+AB92+AB84+AB91</f>
        <v>0</v>
      </c>
      <c r="AC20" s="26">
        <f t="shared" ref="AC20:AC28" si="12">AA20+AB20</f>
        <v>669609.40000000014</v>
      </c>
      <c r="AD20" s="36">
        <f>AD23+AD24+AD25+AD26+AD30+AD49+AD54+AD59+AD64+AD66+AD69+AD73+AD76+AD77+AD78+AD79+AD80+AD81+AD82+AD27+AD51+AD75+AD35+AD46+AD56+AD61+AD40+AD44+AD85+AD89+AD90+AD92+AD84+AD91</f>
        <v>0</v>
      </c>
      <c r="AE20" s="26">
        <f t="shared" ref="AE20:AE28" si="13">AC20+AD20</f>
        <v>669609.40000000014</v>
      </c>
      <c r="AF20" s="36">
        <f>AF23+AF24+AF25+AF26+AF30+AF49+AF54+AF59+AF64+AF66+AF69+AF73+AF76+AF77+AF78+AF79+AF80+AF81+AF82+AF27+AF51+AF75+AF35+AF46+AF56+AF61+AF40+AF44+AF85+AF89+AF90+AF92+AF84+AF91</f>
        <v>-1537.377</v>
      </c>
      <c r="AG20" s="26">
        <f t="shared" ref="AG20:AG28" si="14">AE20+AF20</f>
        <v>668072.02300000016</v>
      </c>
      <c r="AH20" s="36">
        <f>AH23+AH24+AH25+AH26+AH30+AH49+AH54+AH59+AH64+AH66+AH69+AH73+AH76+AH77+AH78+AH79+AH80+AH81+AH82+AH27+AH51+AH75+AH35+AH46+AH56+AH61+AH40+AH44+AH83+AH89+AH90+AH92+AH91+AH93+AH94+AH96+AH86+AH95+AH97</f>
        <v>216664.13500000001</v>
      </c>
      <c r="AI20" s="26">
        <f t="shared" ref="AI20:AI28" si="15">AG20+AH20</f>
        <v>884736.15800000017</v>
      </c>
      <c r="AJ20" s="36">
        <f>AJ23+AJ24+AJ25+AJ26+AJ30+AJ49+AJ54+AJ59+AJ64+AJ66+AJ69+AJ73+AJ76+AJ77+AJ78+AJ79+AJ80+AJ81+AJ82+AJ27+AJ51+AJ75+AJ35+AJ46+AJ56+AJ61+AJ40+AJ44+AJ83+AJ89+AJ90+AJ92+AJ91+AJ93+AJ94+AJ96+AJ86+AJ95+AJ97</f>
        <v>0</v>
      </c>
      <c r="AK20" s="26">
        <f t="shared" ref="AK20:AK28" si="16">AI20+AJ20</f>
        <v>884736.15800000017</v>
      </c>
      <c r="AL20" s="36">
        <f>AL23+AL24+AL25+AL26+AL30+AL49+AL54+AL59+AL64+AL66+AL69+AL73+AL76+AL77+AL78+AL79+AL80+AL81+AL82+AL27+AL51+AL75+AL35+AL46+AL56+AL61+AL40+AL44+AL83+AL89+AL90+AL92+AL91+AL93+AL94+AL96+AL86+AL95+AL97+AL98+AL99</f>
        <v>55158.9</v>
      </c>
      <c r="AM20" s="26">
        <f t="shared" ref="AM20:AM28" si="17">AK20+AL20</f>
        <v>939895.05800000019</v>
      </c>
      <c r="AN20" s="36">
        <f>AN23+AN24+AN25+AN26+AN30+AN49+AN54+AN59+AN64+AN66+AN69+AN73+AN76+AN77+AN78+AN79+AN80+AN81+AN82+AN27+AN51+AN75+AN35+AN46+AN56+AN61+AN40+AN44+AN83+AN89+AN90+AN92+AN91+AN93+AN94+AN96+AN86+AN95+AN97+AN98+AN99+AN100</f>
        <v>29908.492999999999</v>
      </c>
      <c r="AO20" s="26">
        <f t="shared" ref="AO20:AO28" si="18">AM20+AN20</f>
        <v>969803.55100000021</v>
      </c>
      <c r="AP20" s="36">
        <f>AP23+AP24+AP25+AP26+AP30+AP49+AP54+AP59+AP64+AP66+AP69+AP73+AP76+AP77+AP78+AP79+AP80+AP81+AP82+AP27+AP51+AP75+AP35+AP46+AP56+AP61+AP40+AP44+AP83+AP89+AP90+AP92+AP91+AP93+AP94+AP96+AP86+AP95+AP97+AP98+AP99+AP100</f>
        <v>-1.4551915228366852E-11</v>
      </c>
      <c r="AQ20" s="26">
        <f t="shared" ref="AQ20:AQ28" si="19">AO20+AP20</f>
        <v>969803.55100000021</v>
      </c>
      <c r="AR20" s="36">
        <f>AR23+AR24+AR25+AR26+AR30+AR42+AR49+AR54+AR59+AR64+AR66+AR69+AR73+AR76+AR77+AR78+AR79+AR80+AR81+AR82+AR27+AR51+AR75+AR35+AR46+AR56+AR61+AR40</f>
        <v>618176.1</v>
      </c>
      <c r="AS20" s="37">
        <f>AS23+AS24+AS25+AS26+AS30+AS42+AS49+AS54+AS59+AS64+AS66+AS69+AS73+AS76+AS77+AS78+AS79+AS80+AS81+AS82+AS27+AS51+AS75+AS35+AS46+AS56+AS61+AS40</f>
        <v>-106010.1</v>
      </c>
      <c r="AT20" s="27">
        <f t="shared" ref="AT20:AT106" si="20">AR20+AS20</f>
        <v>512166</v>
      </c>
      <c r="AU20" s="37">
        <f>AU23+AU24+AU25+AU26+AU30+AU49+AU54+AU59+AU64+AU66+AU69+AU73+AU76+AU77+AU78+AU79+AU80+AU81+AU82+AU27+AU51+AU75+AU35+AU46+AU56+AU61+AU40+AU44+AU85+AU89+AU90+AU92+AU84+AU91</f>
        <v>0</v>
      </c>
      <c r="AV20" s="27">
        <f t="shared" ref="AV20:AV28" si="21">AT20+AU20</f>
        <v>512166</v>
      </c>
      <c r="AW20" s="37">
        <f>AW23+AW24+AW25+AW26+AW30+AW49+AW54+AW59+AW64+AW66+AW69+AW73+AW76+AW77+AW78+AW79+AW80+AW81+AW82+AW27+AW51+AW75+AW35+AW46+AW56+AW61+AW40+AW44+AW85+AW89+AW90+AW92+AW84+AW91</f>
        <v>0</v>
      </c>
      <c r="AX20" s="27">
        <f t="shared" ref="AX20:AX28" si="22">AV20+AW20</f>
        <v>512166</v>
      </c>
      <c r="AY20" s="37">
        <f>AY23+AY24+AY25+AY26+AY30+AY49+AY54+AY59+AY64+AY66+AY69+AY73+AY76+AY77+AY78+AY79+AY80+AY81+AY82+AY27+AY51+AY75+AY35+AY46+AY56+AY61+AY40+AY44+AY85+AY89+AY90+AY92+AY84+AY91</f>
        <v>0</v>
      </c>
      <c r="AZ20" s="27">
        <f t="shared" ref="AZ20:AZ28" si="23">AX20+AY20</f>
        <v>512166</v>
      </c>
      <c r="BA20" s="37">
        <f>BA23+BA24+BA25+BA26+BA30+BA49+BA54+BA59+BA64+BA66+BA69+BA73+BA76+BA77+BA78+BA79+BA80+BA81+BA82+BA27+BA51+BA75+BA35+BA46+BA56+BA61+BA40+BA44+BA83+BA89+BA90+BA92+BA91+BA93+BA94+BA96+BA86+BA95+BA97</f>
        <v>203684.962</v>
      </c>
      <c r="BB20" s="27">
        <f t="shared" ref="BB20:BB28" si="24">AZ20+BA20</f>
        <v>715850.96200000006</v>
      </c>
      <c r="BC20" s="37">
        <f>BC23+BC24+BC25+BC26+BC30+BC49+BC54+BC59+BC64+BC66+BC69+BC73+BC76+BC77+BC78+BC79+BC80+BC81+BC82+BC27+BC51+BC75+BC35+BC46+BC56+BC61+BC40+BC44+BC83+BC89+BC90+BC92+BC91+BC93+BC94+BC96+BC86+BC95+BC97</f>
        <v>0</v>
      </c>
      <c r="BD20" s="27">
        <f t="shared" ref="BD20:BD28" si="25">BB20+BC20</f>
        <v>715850.96200000006</v>
      </c>
      <c r="BE20" s="37">
        <f>BE23+BE24+BE25+BE26+BE30+BE49+BE54+BE59+BE64+BE66+BE69+BE73+BE76+BE77+BE78+BE79+BE80+BE81+BE82+BE27+BE51+BE75+BE35+BE46+BE56+BE61+BE40+BE44+BE83+BE89+BE90+BE92+BE91+BE93+BE94+BE96+BE86+BE95+BE97+BE98+BE99</f>
        <v>0</v>
      </c>
      <c r="BF20" s="27">
        <f t="shared" ref="BF20:BF28" si="26">BD20+BE20</f>
        <v>715850.96200000006</v>
      </c>
      <c r="BG20" s="37">
        <f>BG23+BG24+BG25+BG26+BG30+BG49+BG54+BG59+BG64+BG66+BG69+BG73+BG76+BG77+BG78+BG79+BG80+BG81+BG82+BG27+BG51+BG75+BG35+BG46+BG56+BG61+BG40+BG44+BG83+BG89+BG90+BG92+BG91+BG93+BG94+BG96+BG86+BG95+BG97+BG98+BG99+BG100</f>
        <v>0</v>
      </c>
      <c r="BH20" s="27">
        <f t="shared" ref="BH20:BH28" si="27">BF20+BG20</f>
        <v>715850.96200000006</v>
      </c>
      <c r="BI20" s="37">
        <f>BI23+BI24+BI25+BI26+BI30+BI49+BI54+BI59+BI64+BI66+BI69+BI73+BI76+BI77+BI78+BI79+BI80+BI81+BI82+BI27+BI51+BI75+BI35+BI46+BI56+BI61+BI40+BI44+BI83+BI89+BI90+BI92+BI91+BI93+BI94+BI96+BI86+BI95+BI97+BI98+BI99+BI100</f>
        <v>-228710.11399999997</v>
      </c>
      <c r="BJ20" s="27">
        <f t="shared" ref="BJ20:BJ28" si="28">BH20+BI20</f>
        <v>487140.84800000011</v>
      </c>
      <c r="BK20" s="28"/>
      <c r="BL20" s="30">
        <v>0</v>
      </c>
    </row>
    <row r="21" spans="1:64" x14ac:dyDescent="0.35">
      <c r="A21" s="88"/>
      <c r="B21" s="93" t="s">
        <v>12</v>
      </c>
      <c r="C21" s="89"/>
      <c r="D21" s="26">
        <f>D31+D50+D60+D65+D70+D74+D55+D36+D41</f>
        <v>523839.19999999995</v>
      </c>
      <c r="E21" s="26">
        <f>E31+E50+E60+E65+E70+E74+E55+E36+E41</f>
        <v>0</v>
      </c>
      <c r="F21" s="26">
        <f t="shared" si="1"/>
        <v>523839.19999999995</v>
      </c>
      <c r="G21" s="26">
        <f>G31+G50+G60+G65+G70+G74+G55+G36+G41+G45</f>
        <v>0</v>
      </c>
      <c r="H21" s="26">
        <f t="shared" si="2"/>
        <v>523839.19999999995</v>
      </c>
      <c r="I21" s="26">
        <f>I31+I50+I60+I65+I70+I74+I55+I36+I41+I45</f>
        <v>4208.9750000000004</v>
      </c>
      <c r="J21" s="26">
        <f t="shared" si="3"/>
        <v>528048.17499999993</v>
      </c>
      <c r="K21" s="26">
        <f>K31+K50+K60+K65+K70+K74+K55+K36+K41+K45</f>
        <v>0</v>
      </c>
      <c r="L21" s="26">
        <f t="shared" si="4"/>
        <v>528048.17499999993</v>
      </c>
      <c r="M21" s="26">
        <f>M31+M50+M60+M65+M70+M74+M55+M36+M41+M45+M87</f>
        <v>467.56299999999999</v>
      </c>
      <c r="N21" s="26">
        <f t="shared" si="5"/>
        <v>528515.7379999999</v>
      </c>
      <c r="O21" s="26">
        <f>O31+O50+O60+O65+O70+O74+O55+O36+O41+O45+O87</f>
        <v>0</v>
      </c>
      <c r="P21" s="26">
        <f t="shared" si="6"/>
        <v>528515.7379999999</v>
      </c>
      <c r="Q21" s="26">
        <f>Q31+Q50+Q60+Q65+Q70+Q74+Q55+Q36+Q41+Q45+Q87</f>
        <v>0</v>
      </c>
      <c r="R21" s="26">
        <f t="shared" si="7"/>
        <v>528515.7379999999</v>
      </c>
      <c r="S21" s="26">
        <f>S31+S50+S60+S65+S70+S74+S55+S36+S41+S45+S87</f>
        <v>0</v>
      </c>
      <c r="T21" s="26">
        <f t="shared" si="8"/>
        <v>528515.7379999999</v>
      </c>
      <c r="U21" s="26">
        <f>U31+U50+U60+U65+U70+U74+U55+U36+U41+U45+U87</f>
        <v>-242805.3</v>
      </c>
      <c r="V21" s="40">
        <f t="shared" si="9"/>
        <v>285710.43799999991</v>
      </c>
      <c r="W21" s="26">
        <f>W31+W50+W60+W65+W70+W74+W55+W36+W41</f>
        <v>629271.1</v>
      </c>
      <c r="X21" s="26">
        <f>X31+X50+X60+X65+X70+X74+X55+X36+X41</f>
        <v>0</v>
      </c>
      <c r="Y21" s="26">
        <f t="shared" si="10"/>
        <v>629271.1</v>
      </c>
      <c r="Z21" s="26">
        <f>Z31+Z50+Z60+Z65+Z70+Z74+Z55+Z36+Z41+Z45</f>
        <v>0</v>
      </c>
      <c r="AA21" s="26">
        <f t="shared" si="11"/>
        <v>629271.1</v>
      </c>
      <c r="AB21" s="26">
        <f>AB31+AB50+AB60+AB65+AB70+AB74+AB55+AB36+AB41+AB45</f>
        <v>0</v>
      </c>
      <c r="AC21" s="26">
        <f t="shared" si="12"/>
        <v>629271.1</v>
      </c>
      <c r="AD21" s="26">
        <f>AD31+AD50+AD60+AD65+AD70+AD74+AD55+AD36+AD41+AD45</f>
        <v>0</v>
      </c>
      <c r="AE21" s="26">
        <f t="shared" si="13"/>
        <v>629271.1</v>
      </c>
      <c r="AF21" s="26">
        <f>AF31+AF50+AF60+AF65+AF70+AF74+AF55+AF36+AF41+AF45</f>
        <v>0</v>
      </c>
      <c r="AG21" s="26">
        <f t="shared" si="14"/>
        <v>629271.1</v>
      </c>
      <c r="AH21" s="26">
        <f>AH31+AH50+AH60+AH65+AH70+AH74+AH55+AH36+AH41+AH45+AH87</f>
        <v>0</v>
      </c>
      <c r="AI21" s="26">
        <f t="shared" si="15"/>
        <v>629271.1</v>
      </c>
      <c r="AJ21" s="26">
        <f>AJ31+AJ50+AJ60+AJ65+AJ70+AJ74+AJ55+AJ36+AJ41+AJ45+AJ87</f>
        <v>0</v>
      </c>
      <c r="AK21" s="26">
        <f t="shared" si="16"/>
        <v>629271.1</v>
      </c>
      <c r="AL21" s="26">
        <f>AL31+AL50+AL60+AL65+AL70+AL74+AL55+AL36+AL41+AL45+AL87</f>
        <v>0</v>
      </c>
      <c r="AM21" s="26">
        <f t="shared" si="17"/>
        <v>629271.1</v>
      </c>
      <c r="AN21" s="26">
        <f>AN31+AN50+AN60+AN65+AN70+AN74+AN55+AN36+AN41+AN45+AN87</f>
        <v>0</v>
      </c>
      <c r="AO21" s="26">
        <f t="shared" si="18"/>
        <v>629271.1</v>
      </c>
      <c r="AP21" s="26">
        <f>AP31+AP50+AP60+AP65+AP70+AP74+AP55+AP36+AP41+AP45+AP87</f>
        <v>-484802.30000000005</v>
      </c>
      <c r="AQ21" s="40">
        <f t="shared" si="19"/>
        <v>144468.79999999993</v>
      </c>
      <c r="AR21" s="26">
        <f>AR31+AR50+AR60+AR65+AR70+AR74+AR55+AR36+AR41</f>
        <v>397811.89999999997</v>
      </c>
      <c r="AS21" s="27">
        <f>AS31+AS50+AS60+AS65+AS70+AS74+AS55+AS36+AS41</f>
        <v>0</v>
      </c>
      <c r="AT21" s="27">
        <f t="shared" si="20"/>
        <v>397811.89999999997</v>
      </c>
      <c r="AU21" s="27">
        <f>AU31+AU50+AU60+AU65+AU70+AU74+AU55+AU36+AU41+AU45</f>
        <v>0</v>
      </c>
      <c r="AV21" s="27">
        <f t="shared" si="21"/>
        <v>397811.89999999997</v>
      </c>
      <c r="AW21" s="27">
        <f>AW31+AW50+AW60+AW65+AW70+AW74+AW55+AW36+AW41+AW45</f>
        <v>0</v>
      </c>
      <c r="AX21" s="27">
        <f t="shared" si="22"/>
        <v>397811.89999999997</v>
      </c>
      <c r="AY21" s="27">
        <f>AY31+AY50+AY60+AY65+AY70+AY74+AY55+AY36+AY41+AY45</f>
        <v>0</v>
      </c>
      <c r="AZ21" s="27">
        <f t="shared" si="23"/>
        <v>397811.89999999997</v>
      </c>
      <c r="BA21" s="27">
        <f>BA31+BA50+BA60+BA65+BA70+BA74+BA55+BA36+BA41+BA45+BA87</f>
        <v>0</v>
      </c>
      <c r="BB21" s="27">
        <f t="shared" si="24"/>
        <v>397811.89999999997</v>
      </c>
      <c r="BC21" s="27">
        <f>BC31+BC50+BC60+BC65+BC70+BC74+BC55+BC36+BC41+BC45+BC87</f>
        <v>0</v>
      </c>
      <c r="BD21" s="27">
        <f t="shared" si="25"/>
        <v>397811.89999999997</v>
      </c>
      <c r="BE21" s="27">
        <f>BE31+BE50+BE60+BE65+BE70+BE74+BE55+BE36+BE41+BE45+BE87</f>
        <v>0</v>
      </c>
      <c r="BF21" s="27">
        <f t="shared" si="26"/>
        <v>397811.89999999997</v>
      </c>
      <c r="BG21" s="13">
        <f>BG31+BG50+BG60+BG65+BG70+BG74+BG55+BG36+BG41+BG45+BG87</f>
        <v>0</v>
      </c>
      <c r="BH21" s="27">
        <f t="shared" si="27"/>
        <v>397811.89999999997</v>
      </c>
      <c r="BI21" s="27">
        <f>BI31+BI50+BI60+BI65+BI70+BI74+BI55+BI36+BI41+BI45+BI87</f>
        <v>-376700.1</v>
      </c>
      <c r="BJ21" s="42">
        <f t="shared" si="28"/>
        <v>21111.799999999988</v>
      </c>
      <c r="BL21" s="10"/>
    </row>
    <row r="22" spans="1:64" x14ac:dyDescent="0.35">
      <c r="A22" s="88"/>
      <c r="B22" s="94" t="s">
        <v>29</v>
      </c>
      <c r="C22" s="89"/>
      <c r="D22" s="26">
        <f>D32+D37</f>
        <v>257546.8</v>
      </c>
      <c r="E22" s="26">
        <f>E32+E37</f>
        <v>0</v>
      </c>
      <c r="F22" s="26">
        <f t="shared" si="1"/>
        <v>257546.8</v>
      </c>
      <c r="G22" s="26">
        <f>G32+G37</f>
        <v>0</v>
      </c>
      <c r="H22" s="26">
        <f t="shared" si="2"/>
        <v>257546.8</v>
      </c>
      <c r="I22" s="26">
        <f>I32+I37</f>
        <v>0</v>
      </c>
      <c r="J22" s="26">
        <f t="shared" si="3"/>
        <v>257546.8</v>
      </c>
      <c r="K22" s="26">
        <f>K32+K37</f>
        <v>-26082.3</v>
      </c>
      <c r="L22" s="26">
        <f t="shared" si="4"/>
        <v>231464.5</v>
      </c>
      <c r="M22" s="26">
        <f>M32+M37+M88</f>
        <v>8883.7000000000007</v>
      </c>
      <c r="N22" s="26">
        <f t="shared" si="5"/>
        <v>240348.2</v>
      </c>
      <c r="O22" s="26">
        <f>O32+O37+O88</f>
        <v>0</v>
      </c>
      <c r="P22" s="26">
        <f t="shared" si="6"/>
        <v>240348.2</v>
      </c>
      <c r="Q22" s="26">
        <f>Q32+Q37+Q88</f>
        <v>0</v>
      </c>
      <c r="R22" s="26">
        <f t="shared" si="7"/>
        <v>240348.2</v>
      </c>
      <c r="S22" s="26">
        <f>S32+S37+S88</f>
        <v>0</v>
      </c>
      <c r="T22" s="26">
        <f t="shared" si="8"/>
        <v>240348.2</v>
      </c>
      <c r="U22" s="26">
        <f>U32+U37+U88</f>
        <v>0</v>
      </c>
      <c r="V22" s="40">
        <f t="shared" si="9"/>
        <v>240348.2</v>
      </c>
      <c r="W22" s="26">
        <f t="shared" ref="W22:AR22" si="29">W32+W37</f>
        <v>257546.9</v>
      </c>
      <c r="X22" s="26">
        <f>X32+X37</f>
        <v>0</v>
      </c>
      <c r="Y22" s="26">
        <f t="shared" si="10"/>
        <v>257546.9</v>
      </c>
      <c r="Z22" s="26">
        <f>Z32+Z37</f>
        <v>0</v>
      </c>
      <c r="AA22" s="26">
        <f t="shared" si="11"/>
        <v>257546.9</v>
      </c>
      <c r="AB22" s="26">
        <f>AB32+AB37</f>
        <v>0</v>
      </c>
      <c r="AC22" s="26">
        <f t="shared" si="12"/>
        <v>257546.9</v>
      </c>
      <c r="AD22" s="26">
        <f>AD32+AD37</f>
        <v>0</v>
      </c>
      <c r="AE22" s="26">
        <f t="shared" si="13"/>
        <v>257546.9</v>
      </c>
      <c r="AF22" s="26">
        <f>AF32+AF37</f>
        <v>-27321.599999999999</v>
      </c>
      <c r="AG22" s="26">
        <f t="shared" si="14"/>
        <v>230225.3</v>
      </c>
      <c r="AH22" s="26">
        <f>AH32+AH37+AH88</f>
        <v>0</v>
      </c>
      <c r="AI22" s="26">
        <f t="shared" si="15"/>
        <v>230225.3</v>
      </c>
      <c r="AJ22" s="26">
        <f>AJ32+AJ37+AJ88</f>
        <v>0</v>
      </c>
      <c r="AK22" s="26">
        <f t="shared" si="16"/>
        <v>230225.3</v>
      </c>
      <c r="AL22" s="26">
        <f>AL32+AL37+AL88</f>
        <v>0</v>
      </c>
      <c r="AM22" s="26">
        <f t="shared" si="17"/>
        <v>230225.3</v>
      </c>
      <c r="AN22" s="26">
        <f>AN32+AN37+AN88</f>
        <v>0</v>
      </c>
      <c r="AO22" s="26">
        <f t="shared" si="18"/>
        <v>230225.3</v>
      </c>
      <c r="AP22" s="26">
        <f>AP32+AP37+AP88</f>
        <v>0</v>
      </c>
      <c r="AQ22" s="40">
        <f t="shared" si="19"/>
        <v>230225.3</v>
      </c>
      <c r="AR22" s="26">
        <f t="shared" si="29"/>
        <v>0</v>
      </c>
      <c r="AS22" s="27">
        <f>AS32+AS37</f>
        <v>0</v>
      </c>
      <c r="AT22" s="27">
        <f t="shared" si="20"/>
        <v>0</v>
      </c>
      <c r="AU22" s="27">
        <f>AU32+AU37</f>
        <v>0</v>
      </c>
      <c r="AV22" s="27">
        <f t="shared" si="21"/>
        <v>0</v>
      </c>
      <c r="AW22" s="27">
        <f>AW32+AW37</f>
        <v>0</v>
      </c>
      <c r="AX22" s="27">
        <f t="shared" si="22"/>
        <v>0</v>
      </c>
      <c r="AY22" s="27">
        <f>AY32+AY37</f>
        <v>0</v>
      </c>
      <c r="AZ22" s="27">
        <f t="shared" si="23"/>
        <v>0</v>
      </c>
      <c r="BA22" s="27">
        <f>BA32+BA37+BA88</f>
        <v>0</v>
      </c>
      <c r="BB22" s="27">
        <f t="shared" si="24"/>
        <v>0</v>
      </c>
      <c r="BC22" s="27">
        <f>BC32+BC37+BC88</f>
        <v>0</v>
      </c>
      <c r="BD22" s="27">
        <f t="shared" si="25"/>
        <v>0</v>
      </c>
      <c r="BE22" s="27">
        <f>BE32+BE37+BE88</f>
        <v>0</v>
      </c>
      <c r="BF22" s="27">
        <f t="shared" si="26"/>
        <v>0</v>
      </c>
      <c r="BG22" s="13">
        <f>BG32+BG37+BG88</f>
        <v>0</v>
      </c>
      <c r="BH22" s="27">
        <f t="shared" si="27"/>
        <v>0</v>
      </c>
      <c r="BI22" s="27">
        <f>BI32+BI37+BI88</f>
        <v>0</v>
      </c>
      <c r="BJ22" s="42">
        <f t="shared" si="28"/>
        <v>0</v>
      </c>
      <c r="BL22" s="10"/>
    </row>
    <row r="23" spans="1:64" ht="54" x14ac:dyDescent="0.35">
      <c r="A23" s="95" t="s">
        <v>30</v>
      </c>
      <c r="B23" s="93" t="s">
        <v>50</v>
      </c>
      <c r="C23" s="93" t="s">
        <v>126</v>
      </c>
      <c r="D23" s="12">
        <v>0</v>
      </c>
      <c r="E23" s="40">
        <v>0</v>
      </c>
      <c r="F23" s="12">
        <f t="shared" si="1"/>
        <v>0</v>
      </c>
      <c r="G23" s="12">
        <v>0</v>
      </c>
      <c r="H23" s="12">
        <f t="shared" si="2"/>
        <v>0</v>
      </c>
      <c r="I23" s="12">
        <v>0</v>
      </c>
      <c r="J23" s="12">
        <f t="shared" si="3"/>
        <v>0</v>
      </c>
      <c r="K23" s="12">
        <v>0</v>
      </c>
      <c r="L23" s="12">
        <f t="shared" si="4"/>
        <v>0</v>
      </c>
      <c r="M23" s="12">
        <v>0</v>
      </c>
      <c r="N23" s="12">
        <f t="shared" si="5"/>
        <v>0</v>
      </c>
      <c r="O23" s="12">
        <v>0</v>
      </c>
      <c r="P23" s="12">
        <f t="shared" si="6"/>
        <v>0</v>
      </c>
      <c r="Q23" s="12">
        <v>0</v>
      </c>
      <c r="R23" s="12">
        <f t="shared" si="7"/>
        <v>0</v>
      </c>
      <c r="S23" s="12">
        <v>0</v>
      </c>
      <c r="T23" s="12">
        <f t="shared" si="8"/>
        <v>0</v>
      </c>
      <c r="U23" s="21">
        <v>0</v>
      </c>
      <c r="V23" s="40">
        <f t="shared" si="9"/>
        <v>0</v>
      </c>
      <c r="W23" s="12">
        <v>0</v>
      </c>
      <c r="X23" s="40">
        <v>0</v>
      </c>
      <c r="Y23" s="12">
        <f t="shared" si="10"/>
        <v>0</v>
      </c>
      <c r="Z23" s="12">
        <v>0</v>
      </c>
      <c r="AA23" s="12">
        <f t="shared" si="11"/>
        <v>0</v>
      </c>
      <c r="AB23" s="12">
        <v>0</v>
      </c>
      <c r="AC23" s="12">
        <f t="shared" si="12"/>
        <v>0</v>
      </c>
      <c r="AD23" s="12">
        <v>0</v>
      </c>
      <c r="AE23" s="12">
        <f t="shared" si="13"/>
        <v>0</v>
      </c>
      <c r="AF23" s="12">
        <v>0</v>
      </c>
      <c r="AG23" s="12">
        <f t="shared" si="14"/>
        <v>0</v>
      </c>
      <c r="AH23" s="12">
        <v>0</v>
      </c>
      <c r="AI23" s="12">
        <f t="shared" si="15"/>
        <v>0</v>
      </c>
      <c r="AJ23" s="12">
        <v>0</v>
      </c>
      <c r="AK23" s="12">
        <f t="shared" si="16"/>
        <v>0</v>
      </c>
      <c r="AL23" s="12">
        <v>0</v>
      </c>
      <c r="AM23" s="12">
        <f t="shared" si="17"/>
        <v>0</v>
      </c>
      <c r="AN23" s="12">
        <v>0</v>
      </c>
      <c r="AO23" s="12">
        <f t="shared" si="18"/>
        <v>0</v>
      </c>
      <c r="AP23" s="21">
        <v>0</v>
      </c>
      <c r="AQ23" s="40">
        <f t="shared" si="19"/>
        <v>0</v>
      </c>
      <c r="AR23" s="13">
        <v>5984</v>
      </c>
      <c r="AS23" s="13">
        <v>0</v>
      </c>
      <c r="AT23" s="13">
        <f t="shared" si="20"/>
        <v>5984</v>
      </c>
      <c r="AU23" s="13">
        <v>0</v>
      </c>
      <c r="AV23" s="13">
        <f t="shared" si="21"/>
        <v>5984</v>
      </c>
      <c r="AW23" s="13">
        <v>0</v>
      </c>
      <c r="AX23" s="13">
        <f t="shared" si="22"/>
        <v>5984</v>
      </c>
      <c r="AY23" s="13">
        <v>0</v>
      </c>
      <c r="AZ23" s="13">
        <f t="shared" si="23"/>
        <v>5984</v>
      </c>
      <c r="BA23" s="13">
        <v>0</v>
      </c>
      <c r="BB23" s="13">
        <f t="shared" si="24"/>
        <v>5984</v>
      </c>
      <c r="BC23" s="13">
        <v>0</v>
      </c>
      <c r="BD23" s="13">
        <f t="shared" si="25"/>
        <v>5984</v>
      </c>
      <c r="BE23" s="13">
        <v>0</v>
      </c>
      <c r="BF23" s="13">
        <f t="shared" si="26"/>
        <v>5984</v>
      </c>
      <c r="BG23" s="13">
        <v>0</v>
      </c>
      <c r="BH23" s="13">
        <f t="shared" si="27"/>
        <v>5984</v>
      </c>
      <c r="BI23" s="23">
        <v>0</v>
      </c>
      <c r="BJ23" s="42">
        <f t="shared" si="28"/>
        <v>5984</v>
      </c>
      <c r="BK23" s="8" t="s">
        <v>82</v>
      </c>
      <c r="BL23" s="10"/>
    </row>
    <row r="24" spans="1:64" ht="54" x14ac:dyDescent="0.35">
      <c r="A24" s="95" t="s">
        <v>133</v>
      </c>
      <c r="B24" s="93" t="s">
        <v>51</v>
      </c>
      <c r="C24" s="93" t="s">
        <v>126</v>
      </c>
      <c r="D24" s="12">
        <v>0</v>
      </c>
      <c r="E24" s="40">
        <v>0</v>
      </c>
      <c r="F24" s="12">
        <f t="shared" si="1"/>
        <v>0</v>
      </c>
      <c r="G24" s="12">
        <v>0</v>
      </c>
      <c r="H24" s="12">
        <f t="shared" si="2"/>
        <v>0</v>
      </c>
      <c r="I24" s="12">
        <v>0</v>
      </c>
      <c r="J24" s="12">
        <f t="shared" si="3"/>
        <v>0</v>
      </c>
      <c r="K24" s="12">
        <v>0</v>
      </c>
      <c r="L24" s="12">
        <f t="shared" si="4"/>
        <v>0</v>
      </c>
      <c r="M24" s="12">
        <v>0</v>
      </c>
      <c r="N24" s="12">
        <f t="shared" si="5"/>
        <v>0</v>
      </c>
      <c r="O24" s="12">
        <v>0</v>
      </c>
      <c r="P24" s="12">
        <f t="shared" si="6"/>
        <v>0</v>
      </c>
      <c r="Q24" s="12">
        <v>0</v>
      </c>
      <c r="R24" s="12">
        <f t="shared" si="7"/>
        <v>0</v>
      </c>
      <c r="S24" s="12">
        <v>0</v>
      </c>
      <c r="T24" s="12">
        <f t="shared" si="8"/>
        <v>0</v>
      </c>
      <c r="U24" s="21">
        <v>0</v>
      </c>
      <c r="V24" s="40">
        <f t="shared" si="9"/>
        <v>0</v>
      </c>
      <c r="W24" s="12">
        <v>0</v>
      </c>
      <c r="X24" s="40">
        <v>0</v>
      </c>
      <c r="Y24" s="12">
        <f t="shared" si="10"/>
        <v>0</v>
      </c>
      <c r="Z24" s="12">
        <v>0</v>
      </c>
      <c r="AA24" s="12">
        <f t="shared" si="11"/>
        <v>0</v>
      </c>
      <c r="AB24" s="12">
        <v>0</v>
      </c>
      <c r="AC24" s="12">
        <f t="shared" si="12"/>
        <v>0</v>
      </c>
      <c r="AD24" s="12">
        <v>0</v>
      </c>
      <c r="AE24" s="12">
        <f t="shared" si="13"/>
        <v>0</v>
      </c>
      <c r="AF24" s="12">
        <v>0</v>
      </c>
      <c r="AG24" s="12">
        <f t="shared" si="14"/>
        <v>0</v>
      </c>
      <c r="AH24" s="12">
        <v>0</v>
      </c>
      <c r="AI24" s="12">
        <f t="shared" si="15"/>
        <v>0</v>
      </c>
      <c r="AJ24" s="12">
        <v>0</v>
      </c>
      <c r="AK24" s="12">
        <f t="shared" si="16"/>
        <v>0</v>
      </c>
      <c r="AL24" s="12">
        <v>0</v>
      </c>
      <c r="AM24" s="12">
        <f t="shared" si="17"/>
        <v>0</v>
      </c>
      <c r="AN24" s="12">
        <v>0</v>
      </c>
      <c r="AO24" s="12">
        <f t="shared" si="18"/>
        <v>0</v>
      </c>
      <c r="AP24" s="21">
        <v>0</v>
      </c>
      <c r="AQ24" s="40">
        <f t="shared" si="19"/>
        <v>0</v>
      </c>
      <c r="AR24" s="13">
        <v>6874.9</v>
      </c>
      <c r="AS24" s="13">
        <v>0</v>
      </c>
      <c r="AT24" s="13">
        <f t="shared" si="20"/>
        <v>6874.9</v>
      </c>
      <c r="AU24" s="13">
        <v>0</v>
      </c>
      <c r="AV24" s="13">
        <f t="shared" si="21"/>
        <v>6874.9</v>
      </c>
      <c r="AW24" s="13">
        <v>0</v>
      </c>
      <c r="AX24" s="13">
        <f t="shared" si="22"/>
        <v>6874.9</v>
      </c>
      <c r="AY24" s="13">
        <v>0</v>
      </c>
      <c r="AZ24" s="13">
        <f t="shared" si="23"/>
        <v>6874.9</v>
      </c>
      <c r="BA24" s="13">
        <v>0</v>
      </c>
      <c r="BB24" s="13">
        <f t="shared" si="24"/>
        <v>6874.9</v>
      </c>
      <c r="BC24" s="13">
        <v>0</v>
      </c>
      <c r="BD24" s="13">
        <f t="shared" si="25"/>
        <v>6874.9</v>
      </c>
      <c r="BE24" s="13">
        <v>0</v>
      </c>
      <c r="BF24" s="13">
        <f t="shared" si="26"/>
        <v>6874.9</v>
      </c>
      <c r="BG24" s="13">
        <v>0</v>
      </c>
      <c r="BH24" s="13">
        <f t="shared" si="27"/>
        <v>6874.9</v>
      </c>
      <c r="BI24" s="23">
        <v>0</v>
      </c>
      <c r="BJ24" s="42">
        <f t="shared" si="28"/>
        <v>6874.9</v>
      </c>
      <c r="BK24" s="8" t="s">
        <v>83</v>
      </c>
      <c r="BL24" s="10"/>
    </row>
    <row r="25" spans="1:64" s="3" customFormat="1" ht="54" hidden="1" x14ac:dyDescent="0.35">
      <c r="A25" s="56" t="s">
        <v>134</v>
      </c>
      <c r="B25" s="68" t="s">
        <v>52</v>
      </c>
      <c r="C25" s="69" t="s">
        <v>126</v>
      </c>
      <c r="D25" s="15">
        <v>0</v>
      </c>
      <c r="E25" s="40">
        <v>0</v>
      </c>
      <c r="F25" s="12">
        <f t="shared" si="1"/>
        <v>0</v>
      </c>
      <c r="G25" s="12">
        <v>0</v>
      </c>
      <c r="H25" s="12">
        <f t="shared" si="2"/>
        <v>0</v>
      </c>
      <c r="I25" s="12">
        <v>0</v>
      </c>
      <c r="J25" s="12">
        <f t="shared" si="3"/>
        <v>0</v>
      </c>
      <c r="K25" s="12">
        <v>0</v>
      </c>
      <c r="L25" s="12">
        <f t="shared" si="4"/>
        <v>0</v>
      </c>
      <c r="M25" s="12">
        <v>0</v>
      </c>
      <c r="N25" s="12">
        <f t="shared" si="5"/>
        <v>0</v>
      </c>
      <c r="O25" s="12">
        <v>0</v>
      </c>
      <c r="P25" s="12">
        <f t="shared" si="6"/>
        <v>0</v>
      </c>
      <c r="Q25" s="12"/>
      <c r="R25" s="12">
        <f t="shared" si="7"/>
        <v>0</v>
      </c>
      <c r="S25" s="12"/>
      <c r="T25" s="12">
        <f t="shared" si="8"/>
        <v>0</v>
      </c>
      <c r="U25" s="21"/>
      <c r="V25" s="12">
        <f t="shared" si="9"/>
        <v>0</v>
      </c>
      <c r="W25" s="15">
        <v>5817.9</v>
      </c>
      <c r="X25" s="40">
        <v>0</v>
      </c>
      <c r="Y25" s="12">
        <f t="shared" si="10"/>
        <v>5817.9</v>
      </c>
      <c r="Z25" s="12">
        <v>0</v>
      </c>
      <c r="AA25" s="12">
        <f t="shared" si="11"/>
        <v>5817.9</v>
      </c>
      <c r="AB25" s="12">
        <v>0</v>
      </c>
      <c r="AC25" s="12">
        <f t="shared" si="12"/>
        <v>5817.9</v>
      </c>
      <c r="AD25" s="12">
        <v>0</v>
      </c>
      <c r="AE25" s="12">
        <f t="shared" si="13"/>
        <v>5817.9</v>
      </c>
      <c r="AF25" s="12">
        <v>0</v>
      </c>
      <c r="AG25" s="12">
        <f t="shared" si="14"/>
        <v>5817.9</v>
      </c>
      <c r="AH25" s="12">
        <v>0</v>
      </c>
      <c r="AI25" s="12">
        <f t="shared" si="15"/>
        <v>5817.9</v>
      </c>
      <c r="AJ25" s="12">
        <v>0</v>
      </c>
      <c r="AK25" s="12">
        <f t="shared" si="16"/>
        <v>5817.9</v>
      </c>
      <c r="AL25" s="12">
        <v>-5817.9</v>
      </c>
      <c r="AM25" s="12">
        <f t="shared" si="17"/>
        <v>0</v>
      </c>
      <c r="AN25" s="12"/>
      <c r="AO25" s="12">
        <f t="shared" si="18"/>
        <v>0</v>
      </c>
      <c r="AP25" s="21"/>
      <c r="AQ25" s="12">
        <f t="shared" si="19"/>
        <v>0</v>
      </c>
      <c r="AR25" s="14">
        <v>137141.1</v>
      </c>
      <c r="AS25" s="12">
        <v>0</v>
      </c>
      <c r="AT25" s="13">
        <f t="shared" si="20"/>
        <v>137141.1</v>
      </c>
      <c r="AU25" s="12">
        <v>0</v>
      </c>
      <c r="AV25" s="13">
        <f t="shared" si="21"/>
        <v>137141.1</v>
      </c>
      <c r="AW25" s="12">
        <v>0</v>
      </c>
      <c r="AX25" s="13">
        <f t="shared" si="22"/>
        <v>137141.1</v>
      </c>
      <c r="AY25" s="12">
        <v>0</v>
      </c>
      <c r="AZ25" s="13">
        <f t="shared" si="23"/>
        <v>137141.1</v>
      </c>
      <c r="BA25" s="12">
        <v>0</v>
      </c>
      <c r="BB25" s="13">
        <f t="shared" si="24"/>
        <v>137141.1</v>
      </c>
      <c r="BC25" s="12">
        <v>0</v>
      </c>
      <c r="BD25" s="13">
        <f t="shared" si="25"/>
        <v>137141.1</v>
      </c>
      <c r="BE25" s="12">
        <v>-137141.1</v>
      </c>
      <c r="BF25" s="13">
        <f t="shared" si="26"/>
        <v>0</v>
      </c>
      <c r="BG25" s="21"/>
      <c r="BH25" s="13">
        <f t="shared" si="27"/>
        <v>0</v>
      </c>
      <c r="BI25" s="21"/>
      <c r="BJ25" s="13">
        <f t="shared" si="28"/>
        <v>0</v>
      </c>
      <c r="BK25" s="8" t="s">
        <v>84</v>
      </c>
      <c r="BL25" s="10">
        <v>0</v>
      </c>
    </row>
    <row r="26" spans="1:64" ht="54" x14ac:dyDescent="0.35">
      <c r="A26" s="95" t="s">
        <v>134</v>
      </c>
      <c r="B26" s="94" t="s">
        <v>53</v>
      </c>
      <c r="C26" s="93" t="s">
        <v>126</v>
      </c>
      <c r="D26" s="12">
        <v>0</v>
      </c>
      <c r="E26" s="40">
        <v>137239.1</v>
      </c>
      <c r="F26" s="12">
        <f t="shared" si="1"/>
        <v>137239.1</v>
      </c>
      <c r="G26" s="12"/>
      <c r="H26" s="12">
        <f t="shared" si="2"/>
        <v>137239.1</v>
      </c>
      <c r="I26" s="12"/>
      <c r="J26" s="12">
        <f t="shared" si="3"/>
        <v>137239.1</v>
      </c>
      <c r="K26" s="12"/>
      <c r="L26" s="12">
        <f t="shared" si="4"/>
        <v>137239.1</v>
      </c>
      <c r="M26" s="12">
        <v>-50000</v>
      </c>
      <c r="N26" s="12">
        <f t="shared" si="5"/>
        <v>87239.1</v>
      </c>
      <c r="O26" s="12"/>
      <c r="P26" s="12">
        <f t="shared" si="6"/>
        <v>87239.1</v>
      </c>
      <c r="Q26" s="12"/>
      <c r="R26" s="12">
        <f t="shared" si="7"/>
        <v>87239.1</v>
      </c>
      <c r="S26" s="12">
        <v>-29908.492999999999</v>
      </c>
      <c r="T26" s="12">
        <f t="shared" si="8"/>
        <v>57330.607000000004</v>
      </c>
      <c r="U26" s="21"/>
      <c r="V26" s="40">
        <f t="shared" si="9"/>
        <v>57330.607000000004</v>
      </c>
      <c r="W26" s="12">
        <v>0</v>
      </c>
      <c r="X26" s="40">
        <v>108101.7</v>
      </c>
      <c r="Y26" s="12">
        <f t="shared" si="10"/>
        <v>108101.7</v>
      </c>
      <c r="Z26" s="12"/>
      <c r="AA26" s="12">
        <f t="shared" si="11"/>
        <v>108101.7</v>
      </c>
      <c r="AB26" s="12"/>
      <c r="AC26" s="12">
        <f t="shared" si="12"/>
        <v>108101.7</v>
      </c>
      <c r="AD26" s="12"/>
      <c r="AE26" s="12">
        <f t="shared" si="13"/>
        <v>108101.7</v>
      </c>
      <c r="AF26" s="12"/>
      <c r="AG26" s="12">
        <f t="shared" si="14"/>
        <v>108101.7</v>
      </c>
      <c r="AH26" s="12">
        <v>50000</v>
      </c>
      <c r="AI26" s="12">
        <f t="shared" si="15"/>
        <v>158101.70000000001</v>
      </c>
      <c r="AJ26" s="12"/>
      <c r="AK26" s="12">
        <f t="shared" si="16"/>
        <v>158101.70000000001</v>
      </c>
      <c r="AL26" s="12"/>
      <c r="AM26" s="12">
        <f t="shared" si="17"/>
        <v>158101.70000000001</v>
      </c>
      <c r="AN26" s="12">
        <v>29908.492999999999</v>
      </c>
      <c r="AO26" s="12">
        <f t="shared" si="18"/>
        <v>188010.193</v>
      </c>
      <c r="AP26" s="21">
        <v>-64533.73</v>
      </c>
      <c r="AQ26" s="40">
        <f t="shared" si="19"/>
        <v>123476.46299999999</v>
      </c>
      <c r="AR26" s="13">
        <v>6601.1</v>
      </c>
      <c r="AS26" s="13">
        <v>-924.5</v>
      </c>
      <c r="AT26" s="13">
        <f t="shared" si="20"/>
        <v>5676.6</v>
      </c>
      <c r="AU26" s="13"/>
      <c r="AV26" s="13">
        <f t="shared" si="21"/>
        <v>5676.6</v>
      </c>
      <c r="AW26" s="13"/>
      <c r="AX26" s="13">
        <f t="shared" si="22"/>
        <v>5676.6</v>
      </c>
      <c r="AY26" s="13"/>
      <c r="AZ26" s="13">
        <f t="shared" si="23"/>
        <v>5676.6</v>
      </c>
      <c r="BA26" s="13"/>
      <c r="BB26" s="13">
        <f t="shared" si="24"/>
        <v>5676.6</v>
      </c>
      <c r="BC26" s="13"/>
      <c r="BD26" s="13">
        <f t="shared" si="25"/>
        <v>5676.6</v>
      </c>
      <c r="BE26" s="13"/>
      <c r="BF26" s="13">
        <f t="shared" si="26"/>
        <v>5676.6</v>
      </c>
      <c r="BG26" s="13"/>
      <c r="BH26" s="13">
        <f t="shared" si="27"/>
        <v>5676.6</v>
      </c>
      <c r="BI26" s="23">
        <v>64533.73</v>
      </c>
      <c r="BJ26" s="42">
        <f t="shared" si="28"/>
        <v>70210.33</v>
      </c>
      <c r="BK26" s="8" t="s">
        <v>85</v>
      </c>
      <c r="BL26" s="10"/>
    </row>
    <row r="27" spans="1:64" ht="54" x14ac:dyDescent="0.35">
      <c r="A27" s="95" t="s">
        <v>135</v>
      </c>
      <c r="B27" s="94" t="s">
        <v>54</v>
      </c>
      <c r="C27" s="93" t="s">
        <v>126</v>
      </c>
      <c r="D27" s="12">
        <v>218006.30000000002</v>
      </c>
      <c r="E27" s="40">
        <f>-114032.7-1.4</f>
        <v>-114034.09999999999</v>
      </c>
      <c r="F27" s="12">
        <f t="shared" si="1"/>
        <v>103972.20000000003</v>
      </c>
      <c r="G27" s="12">
        <v>117652.06</v>
      </c>
      <c r="H27" s="12">
        <f t="shared" si="2"/>
        <v>221624.26</v>
      </c>
      <c r="I27" s="12">
        <v>-1481.547</v>
      </c>
      <c r="J27" s="12">
        <f t="shared" si="3"/>
        <v>220142.71300000002</v>
      </c>
      <c r="K27" s="12"/>
      <c r="L27" s="12">
        <f t="shared" si="4"/>
        <v>220142.71300000002</v>
      </c>
      <c r="M27" s="12">
        <v>-68605.801000000007</v>
      </c>
      <c r="N27" s="12">
        <f t="shared" si="5"/>
        <v>151536.91200000001</v>
      </c>
      <c r="O27" s="12"/>
      <c r="P27" s="12">
        <f t="shared" si="6"/>
        <v>151536.91200000001</v>
      </c>
      <c r="Q27" s="12">
        <v>-50000</v>
      </c>
      <c r="R27" s="12">
        <f t="shared" si="7"/>
        <v>101536.91200000001</v>
      </c>
      <c r="S27" s="12"/>
      <c r="T27" s="12">
        <f t="shared" si="8"/>
        <v>101536.91200000001</v>
      </c>
      <c r="U27" s="21"/>
      <c r="V27" s="40">
        <f t="shared" si="9"/>
        <v>101536.91200000001</v>
      </c>
      <c r="W27" s="12">
        <v>0</v>
      </c>
      <c r="X27" s="40">
        <v>114032.7</v>
      </c>
      <c r="Y27" s="12">
        <f t="shared" si="10"/>
        <v>114032.7</v>
      </c>
      <c r="Z27" s="12"/>
      <c r="AA27" s="12">
        <f t="shared" si="11"/>
        <v>114032.7</v>
      </c>
      <c r="AB27" s="12"/>
      <c r="AC27" s="12">
        <f t="shared" si="12"/>
        <v>114032.7</v>
      </c>
      <c r="AD27" s="12"/>
      <c r="AE27" s="12">
        <f t="shared" si="13"/>
        <v>114032.7</v>
      </c>
      <c r="AF27" s="12">
        <v>-1537.377</v>
      </c>
      <c r="AG27" s="12">
        <f t="shared" si="14"/>
        <v>112495.323</v>
      </c>
      <c r="AH27" s="12">
        <v>68605.801000000007</v>
      </c>
      <c r="AI27" s="12">
        <f t="shared" si="15"/>
        <v>181101.12400000001</v>
      </c>
      <c r="AJ27" s="12"/>
      <c r="AK27" s="12">
        <f t="shared" si="16"/>
        <v>181101.12400000001</v>
      </c>
      <c r="AL27" s="12">
        <v>50000</v>
      </c>
      <c r="AM27" s="12">
        <f t="shared" si="17"/>
        <v>231101.12400000001</v>
      </c>
      <c r="AN27" s="12"/>
      <c r="AO27" s="12">
        <f t="shared" si="18"/>
        <v>231101.12400000001</v>
      </c>
      <c r="AP27" s="21"/>
      <c r="AQ27" s="40">
        <f t="shared" si="19"/>
        <v>231101.12400000001</v>
      </c>
      <c r="AR27" s="12">
        <v>0</v>
      </c>
      <c r="AS27" s="13"/>
      <c r="AT27" s="13">
        <f t="shared" si="20"/>
        <v>0</v>
      </c>
      <c r="AU27" s="13"/>
      <c r="AV27" s="13">
        <f t="shared" si="21"/>
        <v>0</v>
      </c>
      <c r="AW27" s="13"/>
      <c r="AX27" s="13">
        <f t="shared" si="22"/>
        <v>0</v>
      </c>
      <c r="AY27" s="13"/>
      <c r="AZ27" s="13">
        <f t="shared" si="23"/>
        <v>0</v>
      </c>
      <c r="BA27" s="13"/>
      <c r="BB27" s="13">
        <f t="shared" si="24"/>
        <v>0</v>
      </c>
      <c r="BC27" s="13"/>
      <c r="BD27" s="13">
        <f t="shared" si="25"/>
        <v>0</v>
      </c>
      <c r="BE27" s="13"/>
      <c r="BF27" s="13">
        <f t="shared" si="26"/>
        <v>0</v>
      </c>
      <c r="BG27" s="13"/>
      <c r="BH27" s="13">
        <f t="shared" si="27"/>
        <v>0</v>
      </c>
      <c r="BI27" s="23"/>
      <c r="BJ27" s="42">
        <f t="shared" si="28"/>
        <v>0</v>
      </c>
      <c r="BK27" s="8" t="s">
        <v>86</v>
      </c>
      <c r="BL27" s="10"/>
    </row>
    <row r="28" spans="1:64" ht="54" x14ac:dyDescent="0.35">
      <c r="A28" s="150" t="s">
        <v>136</v>
      </c>
      <c r="B28" s="94" t="s">
        <v>404</v>
      </c>
      <c r="C28" s="93" t="s">
        <v>126</v>
      </c>
      <c r="D28" s="12">
        <f>D30+D31+D32</f>
        <v>390645</v>
      </c>
      <c r="E28" s="40">
        <f>E30+E31+E32</f>
        <v>-13775.400000000001</v>
      </c>
      <c r="F28" s="12">
        <f t="shared" si="1"/>
        <v>376869.6</v>
      </c>
      <c r="G28" s="12">
        <f>G30+G31+G32</f>
        <v>7.0000000000000001E-3</v>
      </c>
      <c r="H28" s="12">
        <f t="shared" si="2"/>
        <v>376869.60699999996</v>
      </c>
      <c r="I28" s="12">
        <f>I30+I31+I32</f>
        <v>0</v>
      </c>
      <c r="J28" s="12">
        <f t="shared" si="3"/>
        <v>376869.60699999996</v>
      </c>
      <c r="K28" s="12">
        <f>K30+K31+K32</f>
        <v>-26082.3</v>
      </c>
      <c r="L28" s="12">
        <f t="shared" si="4"/>
        <v>350787.30699999997</v>
      </c>
      <c r="M28" s="12">
        <f>M30+M31+M32</f>
        <v>0</v>
      </c>
      <c r="N28" s="12">
        <f t="shared" si="5"/>
        <v>350787.30699999997</v>
      </c>
      <c r="O28" s="12">
        <f>O30+O31+O32</f>
        <v>0</v>
      </c>
      <c r="P28" s="12">
        <f t="shared" si="6"/>
        <v>350787.30699999997</v>
      </c>
      <c r="Q28" s="12">
        <f>Q30+Q31+Q32</f>
        <v>0</v>
      </c>
      <c r="R28" s="12">
        <f t="shared" si="7"/>
        <v>350787.30699999997</v>
      </c>
      <c r="S28" s="12">
        <f>S30+S31+S32</f>
        <v>0</v>
      </c>
      <c r="T28" s="12">
        <f t="shared" si="8"/>
        <v>350787.30699999997</v>
      </c>
      <c r="U28" s="21">
        <f>U30+U31+U32</f>
        <v>9107.2000000000007</v>
      </c>
      <c r="V28" s="40">
        <f t="shared" si="9"/>
        <v>359894.50699999998</v>
      </c>
      <c r="W28" s="12">
        <f t="shared" ref="W28:AR28" si="30">W30+W31+W32</f>
        <v>293033.8</v>
      </c>
      <c r="X28" s="40">
        <f>X30+X31+X32</f>
        <v>0</v>
      </c>
      <c r="Y28" s="12">
        <f t="shared" si="10"/>
        <v>293033.8</v>
      </c>
      <c r="Z28" s="12">
        <f>Z30+Z31+Z32</f>
        <v>0</v>
      </c>
      <c r="AA28" s="12">
        <f t="shared" si="11"/>
        <v>293033.8</v>
      </c>
      <c r="AB28" s="12">
        <f>AB30+AB31+AB32</f>
        <v>0</v>
      </c>
      <c r="AC28" s="12">
        <f t="shared" si="12"/>
        <v>293033.8</v>
      </c>
      <c r="AD28" s="12">
        <f>AD30+AD31+AD32</f>
        <v>50151</v>
      </c>
      <c r="AE28" s="12">
        <f t="shared" si="13"/>
        <v>343184.8</v>
      </c>
      <c r="AF28" s="12">
        <f>AF30+AF31+AF32</f>
        <v>-27321.599999999999</v>
      </c>
      <c r="AG28" s="12">
        <f t="shared" si="14"/>
        <v>315863.2</v>
      </c>
      <c r="AH28" s="12">
        <f>AH30+AH31+AH32</f>
        <v>0</v>
      </c>
      <c r="AI28" s="12">
        <f t="shared" si="15"/>
        <v>315863.2</v>
      </c>
      <c r="AJ28" s="12">
        <f>AJ30+AJ31+AJ32</f>
        <v>0</v>
      </c>
      <c r="AK28" s="12">
        <f t="shared" si="16"/>
        <v>315863.2</v>
      </c>
      <c r="AL28" s="12">
        <f>AL30+AL31+AL32</f>
        <v>0</v>
      </c>
      <c r="AM28" s="12">
        <f t="shared" si="17"/>
        <v>315863.2</v>
      </c>
      <c r="AN28" s="12">
        <f>AN30+AN31+AN32</f>
        <v>0</v>
      </c>
      <c r="AO28" s="12">
        <f t="shared" si="18"/>
        <v>315863.2</v>
      </c>
      <c r="AP28" s="21">
        <f>AP30+AP31+AP32</f>
        <v>-9107.2000000000007</v>
      </c>
      <c r="AQ28" s="40">
        <f t="shared" si="19"/>
        <v>306756</v>
      </c>
      <c r="AR28" s="12">
        <f t="shared" si="30"/>
        <v>0</v>
      </c>
      <c r="AS28" s="13">
        <f>AS30+AS31+AS32</f>
        <v>0</v>
      </c>
      <c r="AT28" s="13">
        <f t="shared" si="20"/>
        <v>0</v>
      </c>
      <c r="AU28" s="13">
        <f>AU30+AU31+AU32</f>
        <v>0</v>
      </c>
      <c r="AV28" s="13">
        <f t="shared" si="21"/>
        <v>0</v>
      </c>
      <c r="AW28" s="13">
        <f>AW30+AW31+AW32</f>
        <v>0</v>
      </c>
      <c r="AX28" s="13">
        <f t="shared" si="22"/>
        <v>0</v>
      </c>
      <c r="AY28" s="13">
        <f>AY30+AY31+AY32</f>
        <v>0</v>
      </c>
      <c r="AZ28" s="13">
        <f t="shared" si="23"/>
        <v>0</v>
      </c>
      <c r="BA28" s="13">
        <f>BA30+BA31+BA32</f>
        <v>0</v>
      </c>
      <c r="BB28" s="13">
        <f t="shared" si="24"/>
        <v>0</v>
      </c>
      <c r="BC28" s="13">
        <f>BC30+BC31+BC32</f>
        <v>0</v>
      </c>
      <c r="BD28" s="13">
        <f t="shared" si="25"/>
        <v>0</v>
      </c>
      <c r="BE28" s="13">
        <f>BE30+BE31+BE32</f>
        <v>0</v>
      </c>
      <c r="BF28" s="13">
        <f t="shared" si="26"/>
        <v>0</v>
      </c>
      <c r="BG28" s="13">
        <f>BG30+BG31+BG32</f>
        <v>0</v>
      </c>
      <c r="BH28" s="13">
        <f t="shared" si="27"/>
        <v>0</v>
      </c>
      <c r="BI28" s="23">
        <f>BI30+BI31+BI32</f>
        <v>0</v>
      </c>
      <c r="BJ28" s="42">
        <f t="shared" si="28"/>
        <v>0</v>
      </c>
      <c r="BL28" s="10"/>
    </row>
    <row r="29" spans="1:64" x14ac:dyDescent="0.35">
      <c r="A29" s="151"/>
      <c r="B29" s="94" t="s">
        <v>5</v>
      </c>
      <c r="C29" s="93"/>
      <c r="D29" s="12"/>
      <c r="E29" s="40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21"/>
      <c r="V29" s="40"/>
      <c r="W29" s="12"/>
      <c r="X29" s="40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21"/>
      <c r="AQ29" s="40"/>
      <c r="AR29" s="12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23"/>
      <c r="BJ29" s="42"/>
      <c r="BL29" s="10"/>
    </row>
    <row r="30" spans="1:64" s="3" customFormat="1" hidden="1" x14ac:dyDescent="0.35">
      <c r="A30" s="152"/>
      <c r="B30" s="17" t="s">
        <v>6</v>
      </c>
      <c r="C30" s="5"/>
      <c r="D30" s="12">
        <v>22843.7</v>
      </c>
      <c r="E30" s="40">
        <v>-10.199999999999999</v>
      </c>
      <c r="F30" s="12">
        <f t="shared" si="1"/>
        <v>22833.5</v>
      </c>
      <c r="G30" s="12">
        <v>7.0000000000000001E-3</v>
      </c>
      <c r="H30" s="12">
        <f t="shared" ref="H30:H33" si="31">F30+G30</f>
        <v>22833.507000000001</v>
      </c>
      <c r="I30" s="12"/>
      <c r="J30" s="12">
        <f t="shared" ref="J30:J33" si="32">H30+I30</f>
        <v>22833.507000000001</v>
      </c>
      <c r="K30" s="12"/>
      <c r="L30" s="12">
        <f t="shared" ref="L30:L33" si="33">J30+K30</f>
        <v>22833.507000000001</v>
      </c>
      <c r="M30" s="12"/>
      <c r="N30" s="12">
        <f t="shared" ref="N30:N33" si="34">L30+M30</f>
        <v>22833.507000000001</v>
      </c>
      <c r="O30" s="12"/>
      <c r="P30" s="12">
        <f t="shared" ref="P30:P33" si="35">N30+O30</f>
        <v>22833.507000000001</v>
      </c>
      <c r="Q30" s="12"/>
      <c r="R30" s="12">
        <f t="shared" ref="R30:R33" si="36">P30+Q30</f>
        <v>22833.507000000001</v>
      </c>
      <c r="S30" s="12"/>
      <c r="T30" s="12">
        <f t="shared" ref="T30:T33" si="37">R30+S30</f>
        <v>22833.507000000001</v>
      </c>
      <c r="U30" s="21"/>
      <c r="V30" s="12">
        <f t="shared" ref="V30:V33" si="38">T30+U30</f>
        <v>22833.507000000001</v>
      </c>
      <c r="W30" s="12">
        <v>4627.2</v>
      </c>
      <c r="X30" s="40"/>
      <c r="Y30" s="12">
        <f t="shared" si="10"/>
        <v>4627.2</v>
      </c>
      <c r="Z30" s="12"/>
      <c r="AA30" s="12">
        <f t="shared" ref="AA30:AA33" si="39">Y30+Z30</f>
        <v>4627.2</v>
      </c>
      <c r="AB30" s="12"/>
      <c r="AC30" s="12">
        <f>AA30+AB30</f>
        <v>4627.2</v>
      </c>
      <c r="AD30" s="12"/>
      <c r="AE30" s="12">
        <f>AC30+AD30</f>
        <v>4627.2</v>
      </c>
      <c r="AF30" s="12"/>
      <c r="AG30" s="12">
        <f>AE30+AF30</f>
        <v>4627.2</v>
      </c>
      <c r="AH30" s="12"/>
      <c r="AI30" s="12">
        <f>AG30+AH30</f>
        <v>4627.2</v>
      </c>
      <c r="AJ30" s="12"/>
      <c r="AK30" s="12">
        <f>AI30+AJ30</f>
        <v>4627.2</v>
      </c>
      <c r="AL30" s="12"/>
      <c r="AM30" s="12">
        <f>AK30+AL30</f>
        <v>4627.2</v>
      </c>
      <c r="AN30" s="12"/>
      <c r="AO30" s="12">
        <f>AM30+AN30</f>
        <v>4627.2</v>
      </c>
      <c r="AP30" s="21"/>
      <c r="AQ30" s="12">
        <f>AO30+AP30</f>
        <v>4627.2</v>
      </c>
      <c r="AR30" s="12">
        <v>0</v>
      </c>
      <c r="AS30" s="13"/>
      <c r="AT30" s="13">
        <f t="shared" si="20"/>
        <v>0</v>
      </c>
      <c r="AU30" s="13"/>
      <c r="AV30" s="13">
        <f t="shared" ref="AV30:AV33" si="40">AT30+AU30</f>
        <v>0</v>
      </c>
      <c r="AW30" s="13"/>
      <c r="AX30" s="13">
        <f t="shared" ref="AX30:AX33" si="41">AV30+AW30</f>
        <v>0</v>
      </c>
      <c r="AY30" s="13"/>
      <c r="AZ30" s="13">
        <f t="shared" ref="AZ30:AZ33" si="42">AX30+AY30</f>
        <v>0</v>
      </c>
      <c r="BA30" s="13"/>
      <c r="BB30" s="13">
        <f t="shared" ref="BB30:BB33" si="43">AZ30+BA30</f>
        <v>0</v>
      </c>
      <c r="BC30" s="13"/>
      <c r="BD30" s="13">
        <f t="shared" ref="BD30:BD33" si="44">BB30+BC30</f>
        <v>0</v>
      </c>
      <c r="BE30" s="13"/>
      <c r="BF30" s="13">
        <f t="shared" ref="BF30:BF33" si="45">BD30+BE30</f>
        <v>0</v>
      </c>
      <c r="BG30" s="23"/>
      <c r="BH30" s="13">
        <f t="shared" ref="BH30:BH33" si="46">BF30+BG30</f>
        <v>0</v>
      </c>
      <c r="BI30" s="23"/>
      <c r="BJ30" s="13">
        <f t="shared" ref="BJ30:BJ33" si="47">BH30+BI30</f>
        <v>0</v>
      </c>
      <c r="BK30" s="8" t="s">
        <v>239</v>
      </c>
      <c r="BL30" s="10">
        <v>0</v>
      </c>
    </row>
    <row r="31" spans="1:64" x14ac:dyDescent="0.35">
      <c r="A31" s="151"/>
      <c r="B31" s="94" t="s">
        <v>12</v>
      </c>
      <c r="C31" s="93"/>
      <c r="D31" s="12">
        <f>13765.2+96489.3</f>
        <v>110254.5</v>
      </c>
      <c r="E31" s="40">
        <v>-13765.2</v>
      </c>
      <c r="F31" s="12">
        <f t="shared" si="1"/>
        <v>96489.3</v>
      </c>
      <c r="G31" s="12"/>
      <c r="H31" s="12">
        <f t="shared" si="31"/>
        <v>96489.3</v>
      </c>
      <c r="I31" s="12"/>
      <c r="J31" s="12">
        <f t="shared" si="32"/>
        <v>96489.3</v>
      </c>
      <c r="K31" s="12">
        <f>9646.9-9646.9</f>
        <v>0</v>
      </c>
      <c r="L31" s="12">
        <f t="shared" si="33"/>
        <v>96489.3</v>
      </c>
      <c r="M31" s="12">
        <f>9646.9-9646.9</f>
        <v>0</v>
      </c>
      <c r="N31" s="12">
        <f t="shared" si="34"/>
        <v>96489.3</v>
      </c>
      <c r="O31" s="12"/>
      <c r="P31" s="12">
        <f t="shared" si="35"/>
        <v>96489.3</v>
      </c>
      <c r="Q31" s="12"/>
      <c r="R31" s="12">
        <f t="shared" si="36"/>
        <v>96489.3</v>
      </c>
      <c r="S31" s="12"/>
      <c r="T31" s="12">
        <f t="shared" si="37"/>
        <v>96489.3</v>
      </c>
      <c r="U31" s="21">
        <v>9107.2000000000007</v>
      </c>
      <c r="V31" s="40">
        <f t="shared" si="38"/>
        <v>105596.5</v>
      </c>
      <c r="W31" s="12">
        <v>66424.3</v>
      </c>
      <c r="X31" s="40"/>
      <c r="Y31" s="12">
        <f t="shared" si="10"/>
        <v>66424.3</v>
      </c>
      <c r="Z31" s="12"/>
      <c r="AA31" s="12">
        <f t="shared" si="39"/>
        <v>66424.3</v>
      </c>
      <c r="AB31" s="12"/>
      <c r="AC31" s="12">
        <f>AA31+AB31</f>
        <v>66424.3</v>
      </c>
      <c r="AD31" s="12">
        <v>50151</v>
      </c>
      <c r="AE31" s="12">
        <f>AC31+AD31</f>
        <v>116575.3</v>
      </c>
      <c r="AF31" s="12">
        <f>9107.2-9107.2</f>
        <v>0</v>
      </c>
      <c r="AG31" s="12">
        <f>AE31+AF31</f>
        <v>116575.3</v>
      </c>
      <c r="AH31" s="12">
        <f>9107.2-9107.2</f>
        <v>0</v>
      </c>
      <c r="AI31" s="12">
        <f>AG31+AH31</f>
        <v>116575.3</v>
      </c>
      <c r="AJ31" s="12"/>
      <c r="AK31" s="12">
        <f>AI31+AJ31</f>
        <v>116575.3</v>
      </c>
      <c r="AL31" s="12"/>
      <c r="AM31" s="12">
        <f>AK31+AL31</f>
        <v>116575.3</v>
      </c>
      <c r="AN31" s="12"/>
      <c r="AO31" s="12">
        <f>AM31+AN31</f>
        <v>116575.3</v>
      </c>
      <c r="AP31" s="21">
        <v>-9107.2000000000007</v>
      </c>
      <c r="AQ31" s="40">
        <f>AO31+AP31</f>
        <v>107468.1</v>
      </c>
      <c r="AR31" s="12">
        <v>0</v>
      </c>
      <c r="AS31" s="13"/>
      <c r="AT31" s="13">
        <f t="shared" si="20"/>
        <v>0</v>
      </c>
      <c r="AU31" s="13"/>
      <c r="AV31" s="13">
        <f t="shared" si="40"/>
        <v>0</v>
      </c>
      <c r="AW31" s="13"/>
      <c r="AX31" s="13">
        <f t="shared" si="41"/>
        <v>0</v>
      </c>
      <c r="AY31" s="13"/>
      <c r="AZ31" s="13">
        <f t="shared" si="42"/>
        <v>0</v>
      </c>
      <c r="BA31" s="13"/>
      <c r="BB31" s="13">
        <f t="shared" si="43"/>
        <v>0</v>
      </c>
      <c r="BC31" s="13"/>
      <c r="BD31" s="13">
        <f t="shared" si="44"/>
        <v>0</v>
      </c>
      <c r="BE31" s="13"/>
      <c r="BF31" s="13">
        <f t="shared" si="45"/>
        <v>0</v>
      </c>
      <c r="BG31" s="13"/>
      <c r="BH31" s="13">
        <f t="shared" si="46"/>
        <v>0</v>
      </c>
      <c r="BI31" s="23"/>
      <c r="BJ31" s="42">
        <f t="shared" si="47"/>
        <v>0</v>
      </c>
      <c r="BK31" s="8" t="s">
        <v>217</v>
      </c>
      <c r="BL31" s="10"/>
    </row>
    <row r="32" spans="1:64" x14ac:dyDescent="0.35">
      <c r="A32" s="151"/>
      <c r="B32" s="94" t="s">
        <v>29</v>
      </c>
      <c r="C32" s="93"/>
      <c r="D32" s="12">
        <v>257546.8</v>
      </c>
      <c r="E32" s="40"/>
      <c r="F32" s="12">
        <f t="shared" si="1"/>
        <v>257546.8</v>
      </c>
      <c r="G32" s="12"/>
      <c r="H32" s="12">
        <f t="shared" si="31"/>
        <v>257546.8</v>
      </c>
      <c r="I32" s="12"/>
      <c r="J32" s="12">
        <f t="shared" si="32"/>
        <v>257546.8</v>
      </c>
      <c r="K32" s="12">
        <v>-26082.3</v>
      </c>
      <c r="L32" s="12">
        <f t="shared" si="33"/>
        <v>231464.5</v>
      </c>
      <c r="M32" s="12"/>
      <c r="N32" s="12">
        <f t="shared" si="34"/>
        <v>231464.5</v>
      </c>
      <c r="O32" s="12"/>
      <c r="P32" s="12">
        <f t="shared" si="35"/>
        <v>231464.5</v>
      </c>
      <c r="Q32" s="12"/>
      <c r="R32" s="12">
        <f t="shared" si="36"/>
        <v>231464.5</v>
      </c>
      <c r="S32" s="12"/>
      <c r="T32" s="12">
        <f t="shared" si="37"/>
        <v>231464.5</v>
      </c>
      <c r="U32" s="21"/>
      <c r="V32" s="40">
        <f t="shared" si="38"/>
        <v>231464.5</v>
      </c>
      <c r="W32" s="12">
        <v>221982.3</v>
      </c>
      <c r="X32" s="40"/>
      <c r="Y32" s="12">
        <f t="shared" si="10"/>
        <v>221982.3</v>
      </c>
      <c r="Z32" s="12"/>
      <c r="AA32" s="12">
        <f t="shared" si="39"/>
        <v>221982.3</v>
      </c>
      <c r="AB32" s="12"/>
      <c r="AC32" s="12">
        <f>AA32+AB32</f>
        <v>221982.3</v>
      </c>
      <c r="AD32" s="12"/>
      <c r="AE32" s="12">
        <f>AC32+AD32</f>
        <v>221982.3</v>
      </c>
      <c r="AF32" s="12">
        <v>-27321.599999999999</v>
      </c>
      <c r="AG32" s="12">
        <f>AE32+AF32</f>
        <v>194660.69999999998</v>
      </c>
      <c r="AH32" s="12"/>
      <c r="AI32" s="12">
        <f>AG32+AH32</f>
        <v>194660.69999999998</v>
      </c>
      <c r="AJ32" s="12"/>
      <c r="AK32" s="12">
        <f>AI32+AJ32</f>
        <v>194660.69999999998</v>
      </c>
      <c r="AL32" s="12"/>
      <c r="AM32" s="12">
        <f>AK32+AL32</f>
        <v>194660.69999999998</v>
      </c>
      <c r="AN32" s="12"/>
      <c r="AO32" s="12">
        <f>AM32+AN32</f>
        <v>194660.69999999998</v>
      </c>
      <c r="AP32" s="21"/>
      <c r="AQ32" s="40">
        <f>AO32+AP32</f>
        <v>194660.69999999998</v>
      </c>
      <c r="AR32" s="12">
        <v>0</v>
      </c>
      <c r="AS32" s="13"/>
      <c r="AT32" s="13">
        <f t="shared" si="20"/>
        <v>0</v>
      </c>
      <c r="AU32" s="13"/>
      <c r="AV32" s="13">
        <f t="shared" si="40"/>
        <v>0</v>
      </c>
      <c r="AW32" s="13"/>
      <c r="AX32" s="13">
        <f t="shared" si="41"/>
        <v>0</v>
      </c>
      <c r="AY32" s="13"/>
      <c r="AZ32" s="13">
        <f t="shared" si="42"/>
        <v>0</v>
      </c>
      <c r="BA32" s="13"/>
      <c r="BB32" s="13">
        <f t="shared" si="43"/>
        <v>0</v>
      </c>
      <c r="BC32" s="13"/>
      <c r="BD32" s="13">
        <f t="shared" si="44"/>
        <v>0</v>
      </c>
      <c r="BE32" s="13"/>
      <c r="BF32" s="13">
        <f t="shared" si="45"/>
        <v>0</v>
      </c>
      <c r="BG32" s="13"/>
      <c r="BH32" s="13">
        <f t="shared" si="46"/>
        <v>0</v>
      </c>
      <c r="BI32" s="23"/>
      <c r="BJ32" s="42">
        <f t="shared" si="47"/>
        <v>0</v>
      </c>
      <c r="BK32" s="8" t="s">
        <v>216</v>
      </c>
      <c r="BL32" s="10"/>
    </row>
    <row r="33" spans="1:64" ht="54" x14ac:dyDescent="0.35">
      <c r="A33" s="153"/>
      <c r="B33" s="94" t="s">
        <v>404</v>
      </c>
      <c r="C33" s="93" t="s">
        <v>11</v>
      </c>
      <c r="D33" s="12">
        <f>D35+D36+D37</f>
        <v>0</v>
      </c>
      <c r="E33" s="40">
        <f>E35+E36+E37</f>
        <v>0</v>
      </c>
      <c r="F33" s="12">
        <f t="shared" si="1"/>
        <v>0</v>
      </c>
      <c r="G33" s="12">
        <f>G35+G36+G37</f>
        <v>0</v>
      </c>
      <c r="H33" s="12">
        <f t="shared" si="31"/>
        <v>0</v>
      </c>
      <c r="I33" s="12">
        <f>I35+I36+I37</f>
        <v>0</v>
      </c>
      <c r="J33" s="12">
        <f t="shared" si="32"/>
        <v>0</v>
      </c>
      <c r="K33" s="12">
        <f>K35+K36+K37</f>
        <v>0</v>
      </c>
      <c r="L33" s="12">
        <f t="shared" si="33"/>
        <v>0</v>
      </c>
      <c r="M33" s="12">
        <f>M35+M36+M37</f>
        <v>0</v>
      </c>
      <c r="N33" s="12">
        <f t="shared" si="34"/>
        <v>0</v>
      </c>
      <c r="O33" s="12">
        <f>O35+O36+O37</f>
        <v>0</v>
      </c>
      <c r="P33" s="12">
        <f t="shared" si="35"/>
        <v>0</v>
      </c>
      <c r="Q33" s="12">
        <f>Q35+Q36+Q37</f>
        <v>0</v>
      </c>
      <c r="R33" s="12">
        <f t="shared" si="36"/>
        <v>0</v>
      </c>
      <c r="S33" s="12">
        <f>S35+S36+S37</f>
        <v>0</v>
      </c>
      <c r="T33" s="12">
        <f t="shared" si="37"/>
        <v>0</v>
      </c>
      <c r="U33" s="21">
        <f>U35+U36+U37</f>
        <v>0</v>
      </c>
      <c r="V33" s="40">
        <f t="shared" si="38"/>
        <v>0</v>
      </c>
      <c r="W33" s="12">
        <f t="shared" ref="W33:AR33" si="48">W35+W36+W37</f>
        <v>54989.3</v>
      </c>
      <c r="X33" s="40">
        <f>X35+X36+X37</f>
        <v>0</v>
      </c>
      <c r="Y33" s="12">
        <f t="shared" si="10"/>
        <v>54989.3</v>
      </c>
      <c r="Z33" s="12">
        <f>Z35+Z36+Z37</f>
        <v>0</v>
      </c>
      <c r="AA33" s="12">
        <f t="shared" si="39"/>
        <v>54989.3</v>
      </c>
      <c r="AB33" s="12">
        <f>AB35+AB36+AB37</f>
        <v>0</v>
      </c>
      <c r="AC33" s="12">
        <f>AA33+AB33</f>
        <v>54989.3</v>
      </c>
      <c r="AD33" s="12">
        <f>AD35+AD36+AD37</f>
        <v>0</v>
      </c>
      <c r="AE33" s="12">
        <f>AC33+AD33</f>
        <v>54989.3</v>
      </c>
      <c r="AF33" s="12">
        <f>AF35+AF36+AF37</f>
        <v>0</v>
      </c>
      <c r="AG33" s="12">
        <f>AE33+AF33</f>
        <v>54989.3</v>
      </c>
      <c r="AH33" s="12">
        <f>AH35+AH36+AH37</f>
        <v>0</v>
      </c>
      <c r="AI33" s="12">
        <f>AG33+AH33</f>
        <v>54989.3</v>
      </c>
      <c r="AJ33" s="12">
        <f>AJ35+AJ36+AJ37</f>
        <v>0</v>
      </c>
      <c r="AK33" s="12">
        <f>AI33+AJ33</f>
        <v>54989.3</v>
      </c>
      <c r="AL33" s="12">
        <f>AL35+AL36+AL37</f>
        <v>0</v>
      </c>
      <c r="AM33" s="12">
        <f>AK33+AL33</f>
        <v>54989.3</v>
      </c>
      <c r="AN33" s="12">
        <f>AN35+AN36+AN37</f>
        <v>0</v>
      </c>
      <c r="AO33" s="12">
        <f>AM33+AN33</f>
        <v>54989.3</v>
      </c>
      <c r="AP33" s="21">
        <f>AP35+AP36+AP37</f>
        <v>0</v>
      </c>
      <c r="AQ33" s="40">
        <f>AO33+AP33</f>
        <v>54989.3</v>
      </c>
      <c r="AR33" s="12">
        <f t="shared" si="48"/>
        <v>0</v>
      </c>
      <c r="AS33" s="13">
        <f>AS35+AS36+AS37</f>
        <v>0</v>
      </c>
      <c r="AT33" s="13">
        <f t="shared" si="20"/>
        <v>0</v>
      </c>
      <c r="AU33" s="13">
        <f>AU35+AU36+AU37</f>
        <v>0</v>
      </c>
      <c r="AV33" s="13">
        <f t="shared" si="40"/>
        <v>0</v>
      </c>
      <c r="AW33" s="13">
        <f>AW35+AW36+AW37</f>
        <v>0</v>
      </c>
      <c r="AX33" s="13">
        <f t="shared" si="41"/>
        <v>0</v>
      </c>
      <c r="AY33" s="13">
        <f>AY35+AY36+AY37</f>
        <v>0</v>
      </c>
      <c r="AZ33" s="13">
        <f t="shared" si="42"/>
        <v>0</v>
      </c>
      <c r="BA33" s="13">
        <f>BA35+BA36+BA37</f>
        <v>0</v>
      </c>
      <c r="BB33" s="13">
        <f t="shared" si="43"/>
        <v>0</v>
      </c>
      <c r="BC33" s="13">
        <f>BC35+BC36+BC37</f>
        <v>0</v>
      </c>
      <c r="BD33" s="13">
        <f t="shared" si="44"/>
        <v>0</v>
      </c>
      <c r="BE33" s="13">
        <f>BE35+BE36+BE37</f>
        <v>0</v>
      </c>
      <c r="BF33" s="13">
        <f t="shared" si="45"/>
        <v>0</v>
      </c>
      <c r="BG33" s="13">
        <f>BG35+BG36+BG37</f>
        <v>0</v>
      </c>
      <c r="BH33" s="13">
        <f t="shared" si="46"/>
        <v>0</v>
      </c>
      <c r="BI33" s="23">
        <f>BI35+BI36+BI37</f>
        <v>0</v>
      </c>
      <c r="BJ33" s="42">
        <f t="shared" si="47"/>
        <v>0</v>
      </c>
      <c r="BL33" s="10"/>
    </row>
    <row r="34" spans="1:64" x14ac:dyDescent="0.35">
      <c r="A34" s="96"/>
      <c r="B34" s="94" t="s">
        <v>5</v>
      </c>
      <c r="C34" s="93"/>
      <c r="D34" s="12"/>
      <c r="E34" s="40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21"/>
      <c r="V34" s="40"/>
      <c r="W34" s="12"/>
      <c r="X34" s="40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21"/>
      <c r="AQ34" s="40"/>
      <c r="AR34" s="12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23"/>
      <c r="BJ34" s="42"/>
      <c r="BL34" s="10"/>
    </row>
    <row r="35" spans="1:64" s="3" customFormat="1" hidden="1" x14ac:dyDescent="0.35">
      <c r="A35" s="55"/>
      <c r="B35" s="17" t="s">
        <v>6</v>
      </c>
      <c r="C35" s="18"/>
      <c r="D35" s="12"/>
      <c r="E35" s="40"/>
      <c r="F35" s="12">
        <f t="shared" si="1"/>
        <v>0</v>
      </c>
      <c r="G35" s="12"/>
      <c r="H35" s="12">
        <f t="shared" ref="H35:H45" si="49">F35+G35</f>
        <v>0</v>
      </c>
      <c r="I35" s="12"/>
      <c r="J35" s="12">
        <f t="shared" ref="J35:J37" si="50">H35+I35</f>
        <v>0</v>
      </c>
      <c r="K35" s="12"/>
      <c r="L35" s="12">
        <f t="shared" ref="L35:L37" si="51">J35+K35</f>
        <v>0</v>
      </c>
      <c r="M35" s="12"/>
      <c r="N35" s="12">
        <f t="shared" ref="N35:N37" si="52">L35+M35</f>
        <v>0</v>
      </c>
      <c r="O35" s="12"/>
      <c r="P35" s="12">
        <f t="shared" ref="P35:P37" si="53">N35+O35</f>
        <v>0</v>
      </c>
      <c r="Q35" s="12"/>
      <c r="R35" s="12">
        <f t="shared" ref="R35:R37" si="54">P35+Q35</f>
        <v>0</v>
      </c>
      <c r="S35" s="12"/>
      <c r="T35" s="12">
        <f t="shared" ref="T35:T37" si="55">R35+S35</f>
        <v>0</v>
      </c>
      <c r="U35" s="21"/>
      <c r="V35" s="12">
        <f t="shared" ref="V35:V37" si="56">T35+U35</f>
        <v>0</v>
      </c>
      <c r="W35" s="12"/>
      <c r="X35" s="40"/>
      <c r="Y35" s="12">
        <f t="shared" si="10"/>
        <v>0</v>
      </c>
      <c r="Z35" s="12"/>
      <c r="AA35" s="12">
        <f t="shared" ref="AA35:AA45" si="57">Y35+Z35</f>
        <v>0</v>
      </c>
      <c r="AB35" s="12"/>
      <c r="AC35" s="12">
        <f t="shared" ref="AC35:AC42" si="58">AA35+AB35</f>
        <v>0</v>
      </c>
      <c r="AD35" s="12"/>
      <c r="AE35" s="12">
        <f t="shared" ref="AE35:AE42" si="59">AC35+AD35</f>
        <v>0</v>
      </c>
      <c r="AF35" s="12"/>
      <c r="AG35" s="12">
        <f t="shared" ref="AG35:AG42" si="60">AE35+AF35</f>
        <v>0</v>
      </c>
      <c r="AH35" s="12"/>
      <c r="AI35" s="12">
        <f t="shared" ref="AI35:AI42" si="61">AG35+AH35</f>
        <v>0</v>
      </c>
      <c r="AJ35" s="12"/>
      <c r="AK35" s="12">
        <f t="shared" ref="AK35:AK42" si="62">AI35+AJ35</f>
        <v>0</v>
      </c>
      <c r="AL35" s="12"/>
      <c r="AM35" s="12">
        <f t="shared" ref="AM35:AM42" si="63">AK35+AL35</f>
        <v>0</v>
      </c>
      <c r="AN35" s="12"/>
      <c r="AO35" s="12">
        <f t="shared" ref="AO35:AO42" si="64">AM35+AN35</f>
        <v>0</v>
      </c>
      <c r="AP35" s="21"/>
      <c r="AQ35" s="12">
        <f t="shared" ref="AQ35:AQ42" si="65">AO35+AP35</f>
        <v>0</v>
      </c>
      <c r="AR35" s="12"/>
      <c r="AS35" s="13"/>
      <c r="AT35" s="13">
        <f t="shared" si="20"/>
        <v>0</v>
      </c>
      <c r="AU35" s="13"/>
      <c r="AV35" s="13">
        <f t="shared" ref="AV35:AV45" si="66">AT35+AU35</f>
        <v>0</v>
      </c>
      <c r="AW35" s="13"/>
      <c r="AX35" s="13">
        <f t="shared" ref="AX35:AX42" si="67">AV35+AW35</f>
        <v>0</v>
      </c>
      <c r="AY35" s="13"/>
      <c r="AZ35" s="13">
        <f t="shared" ref="AZ35:AZ42" si="68">AX35+AY35</f>
        <v>0</v>
      </c>
      <c r="BA35" s="13"/>
      <c r="BB35" s="13">
        <f t="shared" ref="BB35:BB42" si="69">AZ35+BA35</f>
        <v>0</v>
      </c>
      <c r="BC35" s="13"/>
      <c r="BD35" s="13">
        <f t="shared" ref="BD35:BD42" si="70">BB35+BC35</f>
        <v>0</v>
      </c>
      <c r="BE35" s="13"/>
      <c r="BF35" s="13">
        <f t="shared" ref="BF35:BF42" si="71">BD35+BE35</f>
        <v>0</v>
      </c>
      <c r="BG35" s="23"/>
      <c r="BH35" s="13">
        <f t="shared" ref="BH35:BH42" si="72">BF35+BG35</f>
        <v>0</v>
      </c>
      <c r="BI35" s="23"/>
      <c r="BJ35" s="13">
        <f t="shared" ref="BJ35:BJ42" si="73">BH35+BI35</f>
        <v>0</v>
      </c>
      <c r="BK35" s="8"/>
      <c r="BL35" s="10">
        <v>0</v>
      </c>
    </row>
    <row r="36" spans="1:64" x14ac:dyDescent="0.35">
      <c r="A36" s="96"/>
      <c r="B36" s="94" t="s">
        <v>12</v>
      </c>
      <c r="C36" s="93"/>
      <c r="D36" s="12">
        <v>0</v>
      </c>
      <c r="E36" s="40">
        <v>0</v>
      </c>
      <c r="F36" s="12">
        <f t="shared" si="1"/>
        <v>0</v>
      </c>
      <c r="G36" s="12">
        <v>0</v>
      </c>
      <c r="H36" s="12">
        <f t="shared" si="49"/>
        <v>0</v>
      </c>
      <c r="I36" s="12">
        <v>0</v>
      </c>
      <c r="J36" s="12">
        <f t="shared" si="50"/>
        <v>0</v>
      </c>
      <c r="K36" s="12">
        <v>0</v>
      </c>
      <c r="L36" s="12">
        <f t="shared" si="51"/>
        <v>0</v>
      </c>
      <c r="M36" s="12">
        <v>0</v>
      </c>
      <c r="N36" s="12">
        <f t="shared" si="52"/>
        <v>0</v>
      </c>
      <c r="O36" s="12">
        <v>0</v>
      </c>
      <c r="P36" s="12">
        <f t="shared" si="53"/>
        <v>0</v>
      </c>
      <c r="Q36" s="12">
        <v>0</v>
      </c>
      <c r="R36" s="12">
        <f t="shared" si="54"/>
        <v>0</v>
      </c>
      <c r="S36" s="12">
        <v>0</v>
      </c>
      <c r="T36" s="12">
        <f t="shared" si="55"/>
        <v>0</v>
      </c>
      <c r="U36" s="21">
        <v>0</v>
      </c>
      <c r="V36" s="40">
        <f t="shared" si="56"/>
        <v>0</v>
      </c>
      <c r="W36" s="12">
        <v>19424.7</v>
      </c>
      <c r="X36" s="40">
        <v>0</v>
      </c>
      <c r="Y36" s="12">
        <f t="shared" si="10"/>
        <v>19424.7</v>
      </c>
      <c r="Z36" s="12">
        <v>0</v>
      </c>
      <c r="AA36" s="12">
        <f t="shared" si="57"/>
        <v>19424.7</v>
      </c>
      <c r="AB36" s="12">
        <v>0</v>
      </c>
      <c r="AC36" s="12">
        <f t="shared" si="58"/>
        <v>19424.7</v>
      </c>
      <c r="AD36" s="12">
        <v>0</v>
      </c>
      <c r="AE36" s="12">
        <f t="shared" si="59"/>
        <v>19424.7</v>
      </c>
      <c r="AF36" s="12">
        <v>0</v>
      </c>
      <c r="AG36" s="12">
        <f t="shared" si="60"/>
        <v>19424.7</v>
      </c>
      <c r="AH36" s="12">
        <v>0</v>
      </c>
      <c r="AI36" s="12">
        <f t="shared" si="61"/>
        <v>19424.7</v>
      </c>
      <c r="AJ36" s="12">
        <v>0</v>
      </c>
      <c r="AK36" s="12">
        <f t="shared" si="62"/>
        <v>19424.7</v>
      </c>
      <c r="AL36" s="12">
        <v>0</v>
      </c>
      <c r="AM36" s="12">
        <f t="shared" si="63"/>
        <v>19424.7</v>
      </c>
      <c r="AN36" s="12">
        <v>0</v>
      </c>
      <c r="AO36" s="12">
        <f t="shared" si="64"/>
        <v>19424.7</v>
      </c>
      <c r="AP36" s="21">
        <v>0</v>
      </c>
      <c r="AQ36" s="40">
        <f t="shared" si="65"/>
        <v>19424.7</v>
      </c>
      <c r="AR36" s="12">
        <v>0</v>
      </c>
      <c r="AS36" s="13">
        <v>0</v>
      </c>
      <c r="AT36" s="13">
        <f t="shared" si="20"/>
        <v>0</v>
      </c>
      <c r="AU36" s="13">
        <v>0</v>
      </c>
      <c r="AV36" s="13">
        <f t="shared" si="66"/>
        <v>0</v>
      </c>
      <c r="AW36" s="13">
        <v>0</v>
      </c>
      <c r="AX36" s="13">
        <f t="shared" si="67"/>
        <v>0</v>
      </c>
      <c r="AY36" s="13">
        <v>0</v>
      </c>
      <c r="AZ36" s="13">
        <f t="shared" si="68"/>
        <v>0</v>
      </c>
      <c r="BA36" s="13">
        <v>0</v>
      </c>
      <c r="BB36" s="13">
        <f t="shared" si="69"/>
        <v>0</v>
      </c>
      <c r="BC36" s="13">
        <v>0</v>
      </c>
      <c r="BD36" s="13">
        <f t="shared" si="70"/>
        <v>0</v>
      </c>
      <c r="BE36" s="13">
        <v>0</v>
      </c>
      <c r="BF36" s="13">
        <f t="shared" si="71"/>
        <v>0</v>
      </c>
      <c r="BG36" s="13">
        <v>0</v>
      </c>
      <c r="BH36" s="13">
        <f t="shared" si="72"/>
        <v>0</v>
      </c>
      <c r="BI36" s="23">
        <v>0</v>
      </c>
      <c r="BJ36" s="42">
        <f t="shared" si="73"/>
        <v>0</v>
      </c>
      <c r="BK36" s="8" t="s">
        <v>216</v>
      </c>
      <c r="BL36" s="10"/>
    </row>
    <row r="37" spans="1:64" x14ac:dyDescent="0.35">
      <c r="A37" s="96"/>
      <c r="B37" s="94" t="s">
        <v>29</v>
      </c>
      <c r="C37" s="93"/>
      <c r="D37" s="12">
        <v>0</v>
      </c>
      <c r="E37" s="40">
        <v>0</v>
      </c>
      <c r="F37" s="12">
        <f t="shared" si="1"/>
        <v>0</v>
      </c>
      <c r="G37" s="12">
        <v>0</v>
      </c>
      <c r="H37" s="12">
        <f t="shared" si="49"/>
        <v>0</v>
      </c>
      <c r="I37" s="12">
        <v>0</v>
      </c>
      <c r="J37" s="12">
        <f t="shared" si="50"/>
        <v>0</v>
      </c>
      <c r="K37" s="12">
        <v>0</v>
      </c>
      <c r="L37" s="12">
        <f t="shared" si="51"/>
        <v>0</v>
      </c>
      <c r="M37" s="12">
        <v>0</v>
      </c>
      <c r="N37" s="12">
        <f t="shared" si="52"/>
        <v>0</v>
      </c>
      <c r="O37" s="12">
        <v>0</v>
      </c>
      <c r="P37" s="12">
        <f t="shared" si="53"/>
        <v>0</v>
      </c>
      <c r="Q37" s="12">
        <v>0</v>
      </c>
      <c r="R37" s="12">
        <f t="shared" si="54"/>
        <v>0</v>
      </c>
      <c r="S37" s="12">
        <v>0</v>
      </c>
      <c r="T37" s="12">
        <f t="shared" si="55"/>
        <v>0</v>
      </c>
      <c r="U37" s="21">
        <v>0</v>
      </c>
      <c r="V37" s="40">
        <f t="shared" si="56"/>
        <v>0</v>
      </c>
      <c r="W37" s="12">
        <v>35564.6</v>
      </c>
      <c r="X37" s="40">
        <v>0</v>
      </c>
      <c r="Y37" s="12">
        <f t="shared" si="10"/>
        <v>35564.6</v>
      </c>
      <c r="Z37" s="12">
        <v>0</v>
      </c>
      <c r="AA37" s="12">
        <f t="shared" si="57"/>
        <v>35564.6</v>
      </c>
      <c r="AB37" s="12">
        <v>0</v>
      </c>
      <c r="AC37" s="12">
        <f t="shared" si="58"/>
        <v>35564.6</v>
      </c>
      <c r="AD37" s="12">
        <v>0</v>
      </c>
      <c r="AE37" s="12">
        <f t="shared" si="59"/>
        <v>35564.6</v>
      </c>
      <c r="AF37" s="12">
        <v>0</v>
      </c>
      <c r="AG37" s="12">
        <f t="shared" si="60"/>
        <v>35564.6</v>
      </c>
      <c r="AH37" s="12">
        <v>0</v>
      </c>
      <c r="AI37" s="12">
        <f t="shared" si="61"/>
        <v>35564.6</v>
      </c>
      <c r="AJ37" s="12">
        <v>0</v>
      </c>
      <c r="AK37" s="12">
        <f t="shared" si="62"/>
        <v>35564.6</v>
      </c>
      <c r="AL37" s="12">
        <v>0</v>
      </c>
      <c r="AM37" s="12">
        <f t="shared" si="63"/>
        <v>35564.6</v>
      </c>
      <c r="AN37" s="12">
        <v>0</v>
      </c>
      <c r="AO37" s="12">
        <f t="shared" si="64"/>
        <v>35564.6</v>
      </c>
      <c r="AP37" s="21">
        <v>0</v>
      </c>
      <c r="AQ37" s="40">
        <f t="shared" si="65"/>
        <v>35564.6</v>
      </c>
      <c r="AR37" s="12">
        <v>0</v>
      </c>
      <c r="AS37" s="13">
        <v>0</v>
      </c>
      <c r="AT37" s="13">
        <f t="shared" si="20"/>
        <v>0</v>
      </c>
      <c r="AU37" s="13">
        <v>0</v>
      </c>
      <c r="AV37" s="13">
        <f t="shared" si="66"/>
        <v>0</v>
      </c>
      <c r="AW37" s="13">
        <v>0</v>
      </c>
      <c r="AX37" s="13">
        <f t="shared" si="67"/>
        <v>0</v>
      </c>
      <c r="AY37" s="13">
        <v>0</v>
      </c>
      <c r="AZ37" s="13">
        <f t="shared" si="68"/>
        <v>0</v>
      </c>
      <c r="BA37" s="13">
        <v>0</v>
      </c>
      <c r="BB37" s="13">
        <f t="shared" si="69"/>
        <v>0</v>
      </c>
      <c r="BC37" s="13">
        <v>0</v>
      </c>
      <c r="BD37" s="13">
        <f t="shared" si="70"/>
        <v>0</v>
      </c>
      <c r="BE37" s="13">
        <v>0</v>
      </c>
      <c r="BF37" s="13">
        <f t="shared" si="71"/>
        <v>0</v>
      </c>
      <c r="BG37" s="13">
        <v>0</v>
      </c>
      <c r="BH37" s="13">
        <f t="shared" si="72"/>
        <v>0</v>
      </c>
      <c r="BI37" s="23">
        <v>0</v>
      </c>
      <c r="BJ37" s="42">
        <f t="shared" si="73"/>
        <v>0</v>
      </c>
      <c r="BK37" s="8" t="s">
        <v>216</v>
      </c>
      <c r="BL37" s="10"/>
    </row>
    <row r="38" spans="1:64" ht="54" x14ac:dyDescent="0.35">
      <c r="A38" s="141" t="s">
        <v>137</v>
      </c>
      <c r="B38" s="154" t="s">
        <v>203</v>
      </c>
      <c r="C38" s="93" t="s">
        <v>126</v>
      </c>
      <c r="D38" s="12">
        <f>D40+D41</f>
        <v>15981.7</v>
      </c>
      <c r="E38" s="40">
        <f>E40+E41</f>
        <v>13765.2</v>
      </c>
      <c r="F38" s="12">
        <f t="shared" ref="F38" si="74">D38+E38</f>
        <v>29746.9</v>
      </c>
      <c r="G38" s="12">
        <f>G40+G41</f>
        <v>-27317.764000000003</v>
      </c>
      <c r="H38" s="12">
        <f>F38+G38</f>
        <v>2429.1359999999986</v>
      </c>
      <c r="I38" s="12">
        <f>I40+I41</f>
        <v>0</v>
      </c>
      <c r="J38" s="12">
        <f>H38+I38</f>
        <v>2429.1359999999986</v>
      </c>
      <c r="K38" s="12">
        <f>K40+K41</f>
        <v>0</v>
      </c>
      <c r="L38" s="12">
        <f>J38+K38</f>
        <v>2429.1359999999986</v>
      </c>
      <c r="M38" s="12">
        <f>M40+M41</f>
        <v>0</v>
      </c>
      <c r="N38" s="12">
        <f>L38+M38</f>
        <v>2429.1359999999986</v>
      </c>
      <c r="O38" s="12">
        <f>O40+O41</f>
        <v>0</v>
      </c>
      <c r="P38" s="12">
        <f>N38+O38</f>
        <v>2429.1359999999986</v>
      </c>
      <c r="Q38" s="12">
        <f>Q40+Q41</f>
        <v>0</v>
      </c>
      <c r="R38" s="12">
        <f>P38+Q38</f>
        <v>2429.1359999999986</v>
      </c>
      <c r="S38" s="12">
        <f>S40+S41</f>
        <v>0</v>
      </c>
      <c r="T38" s="12">
        <f>R38+S38</f>
        <v>2429.1359999999986</v>
      </c>
      <c r="U38" s="21">
        <f>U40+U41</f>
        <v>0</v>
      </c>
      <c r="V38" s="40">
        <f>T38+U38</f>
        <v>2429.1359999999986</v>
      </c>
      <c r="W38" s="12"/>
      <c r="X38" s="40"/>
      <c r="Y38" s="12"/>
      <c r="Z38" s="12"/>
      <c r="AA38" s="12">
        <f t="shared" si="57"/>
        <v>0</v>
      </c>
      <c r="AB38" s="12"/>
      <c r="AC38" s="12">
        <f t="shared" si="58"/>
        <v>0</v>
      </c>
      <c r="AD38" s="12"/>
      <c r="AE38" s="12">
        <f t="shared" si="59"/>
        <v>0</v>
      </c>
      <c r="AF38" s="12"/>
      <c r="AG38" s="12">
        <f t="shared" si="60"/>
        <v>0</v>
      </c>
      <c r="AH38" s="12"/>
      <c r="AI38" s="12">
        <f t="shared" si="61"/>
        <v>0</v>
      </c>
      <c r="AJ38" s="12"/>
      <c r="AK38" s="12">
        <f t="shared" si="62"/>
        <v>0</v>
      </c>
      <c r="AL38" s="12"/>
      <c r="AM38" s="12">
        <f t="shared" si="63"/>
        <v>0</v>
      </c>
      <c r="AN38" s="12"/>
      <c r="AO38" s="12">
        <f t="shared" si="64"/>
        <v>0</v>
      </c>
      <c r="AP38" s="21"/>
      <c r="AQ38" s="40">
        <f t="shared" si="65"/>
        <v>0</v>
      </c>
      <c r="AR38" s="12"/>
      <c r="AS38" s="13"/>
      <c r="AT38" s="13"/>
      <c r="AU38" s="13"/>
      <c r="AV38" s="13">
        <f t="shared" si="66"/>
        <v>0</v>
      </c>
      <c r="AW38" s="13"/>
      <c r="AX38" s="13">
        <f t="shared" si="67"/>
        <v>0</v>
      </c>
      <c r="AY38" s="13"/>
      <c r="AZ38" s="13">
        <f t="shared" si="68"/>
        <v>0</v>
      </c>
      <c r="BA38" s="13"/>
      <c r="BB38" s="13">
        <f t="shared" si="69"/>
        <v>0</v>
      </c>
      <c r="BC38" s="13"/>
      <c r="BD38" s="13">
        <f t="shared" si="70"/>
        <v>0</v>
      </c>
      <c r="BE38" s="13"/>
      <c r="BF38" s="13">
        <f t="shared" si="71"/>
        <v>0</v>
      </c>
      <c r="BG38" s="13"/>
      <c r="BH38" s="13">
        <f t="shared" si="72"/>
        <v>0</v>
      </c>
      <c r="BI38" s="23"/>
      <c r="BJ38" s="42">
        <f t="shared" si="73"/>
        <v>0</v>
      </c>
      <c r="BL38" s="10"/>
    </row>
    <row r="39" spans="1:64" s="3" customFormat="1" hidden="1" x14ac:dyDescent="0.35">
      <c r="A39" s="148"/>
      <c r="B39" s="155"/>
      <c r="C39" s="51"/>
      <c r="D39" s="12"/>
      <c r="E39" s="40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21"/>
      <c r="V39" s="12"/>
      <c r="W39" s="12"/>
      <c r="X39" s="40"/>
      <c r="Y39" s="12"/>
      <c r="Z39" s="12"/>
      <c r="AA39" s="12">
        <f t="shared" si="57"/>
        <v>0</v>
      </c>
      <c r="AB39" s="12"/>
      <c r="AC39" s="12">
        <f t="shared" si="58"/>
        <v>0</v>
      </c>
      <c r="AD39" s="12"/>
      <c r="AE39" s="12">
        <f t="shared" si="59"/>
        <v>0</v>
      </c>
      <c r="AF39" s="12"/>
      <c r="AG39" s="12">
        <f t="shared" si="60"/>
        <v>0</v>
      </c>
      <c r="AH39" s="12"/>
      <c r="AI39" s="12">
        <f t="shared" si="61"/>
        <v>0</v>
      </c>
      <c r="AJ39" s="12"/>
      <c r="AK39" s="12">
        <f t="shared" si="62"/>
        <v>0</v>
      </c>
      <c r="AL39" s="12"/>
      <c r="AM39" s="12">
        <f t="shared" si="63"/>
        <v>0</v>
      </c>
      <c r="AN39" s="12"/>
      <c r="AO39" s="12">
        <f t="shared" si="64"/>
        <v>0</v>
      </c>
      <c r="AP39" s="21"/>
      <c r="AQ39" s="12">
        <f t="shared" si="65"/>
        <v>0</v>
      </c>
      <c r="AR39" s="12"/>
      <c r="AS39" s="13"/>
      <c r="AT39" s="13"/>
      <c r="AU39" s="13"/>
      <c r="AV39" s="13">
        <f t="shared" si="66"/>
        <v>0</v>
      </c>
      <c r="AW39" s="13"/>
      <c r="AX39" s="13">
        <f t="shared" si="67"/>
        <v>0</v>
      </c>
      <c r="AY39" s="13"/>
      <c r="AZ39" s="13">
        <f t="shared" si="68"/>
        <v>0</v>
      </c>
      <c r="BA39" s="13"/>
      <c r="BB39" s="13">
        <f t="shared" si="69"/>
        <v>0</v>
      </c>
      <c r="BC39" s="13"/>
      <c r="BD39" s="13">
        <f t="shared" si="70"/>
        <v>0</v>
      </c>
      <c r="BE39" s="13"/>
      <c r="BF39" s="13">
        <f t="shared" si="71"/>
        <v>0</v>
      </c>
      <c r="BG39" s="23"/>
      <c r="BH39" s="13">
        <f t="shared" si="72"/>
        <v>0</v>
      </c>
      <c r="BI39" s="23"/>
      <c r="BJ39" s="13">
        <f t="shared" si="73"/>
        <v>0</v>
      </c>
      <c r="BK39" s="8"/>
      <c r="BL39" s="10">
        <v>0</v>
      </c>
    </row>
    <row r="40" spans="1:64" s="3" customFormat="1" hidden="1" x14ac:dyDescent="0.35">
      <c r="A40" s="148"/>
      <c r="B40" s="155"/>
      <c r="C40" s="51"/>
      <c r="D40" s="12">
        <v>15981.7</v>
      </c>
      <c r="E40" s="40"/>
      <c r="F40" s="12">
        <f t="shared" ref="F40:F41" si="75">D40+E40</f>
        <v>15981.7</v>
      </c>
      <c r="G40" s="12">
        <f>2429.136-15981.7</f>
        <v>-13552.564</v>
      </c>
      <c r="H40" s="12">
        <f t="shared" ref="H40:H41" si="76">F40+G40</f>
        <v>2429.1360000000004</v>
      </c>
      <c r="I40" s="12"/>
      <c r="J40" s="12">
        <f t="shared" ref="J40:J42" si="77">H40+I40</f>
        <v>2429.1360000000004</v>
      </c>
      <c r="K40" s="12"/>
      <c r="L40" s="12">
        <f t="shared" ref="L40:L42" si="78">J40+K40</f>
        <v>2429.1360000000004</v>
      </c>
      <c r="M40" s="12"/>
      <c r="N40" s="12">
        <f t="shared" ref="N40:N42" si="79">L40+M40</f>
        <v>2429.1360000000004</v>
      </c>
      <c r="O40" s="12"/>
      <c r="P40" s="12">
        <f t="shared" ref="P40:P42" si="80">N40+O40</f>
        <v>2429.1360000000004</v>
      </c>
      <c r="Q40" s="12"/>
      <c r="R40" s="12">
        <f t="shared" ref="R40:R42" si="81">P40+Q40</f>
        <v>2429.1360000000004</v>
      </c>
      <c r="S40" s="12"/>
      <c r="T40" s="12">
        <f t="shared" ref="T40:T42" si="82">R40+S40</f>
        <v>2429.1360000000004</v>
      </c>
      <c r="U40" s="21"/>
      <c r="V40" s="12">
        <f t="shared" ref="V40:V42" si="83">T40+U40</f>
        <v>2429.1360000000004</v>
      </c>
      <c r="W40" s="12"/>
      <c r="X40" s="40"/>
      <c r="Y40" s="12"/>
      <c r="Z40" s="12"/>
      <c r="AA40" s="12">
        <f t="shared" si="57"/>
        <v>0</v>
      </c>
      <c r="AB40" s="12"/>
      <c r="AC40" s="12">
        <f t="shared" si="58"/>
        <v>0</v>
      </c>
      <c r="AD40" s="12"/>
      <c r="AE40" s="12">
        <f t="shared" si="59"/>
        <v>0</v>
      </c>
      <c r="AF40" s="12"/>
      <c r="AG40" s="12">
        <f t="shared" si="60"/>
        <v>0</v>
      </c>
      <c r="AH40" s="12"/>
      <c r="AI40" s="12">
        <f t="shared" si="61"/>
        <v>0</v>
      </c>
      <c r="AJ40" s="12"/>
      <c r="AK40" s="12">
        <f t="shared" si="62"/>
        <v>0</v>
      </c>
      <c r="AL40" s="12"/>
      <c r="AM40" s="12">
        <f t="shared" si="63"/>
        <v>0</v>
      </c>
      <c r="AN40" s="12"/>
      <c r="AO40" s="12">
        <f t="shared" si="64"/>
        <v>0</v>
      </c>
      <c r="AP40" s="21"/>
      <c r="AQ40" s="12">
        <f t="shared" si="65"/>
        <v>0</v>
      </c>
      <c r="AR40" s="12"/>
      <c r="AS40" s="13"/>
      <c r="AT40" s="13"/>
      <c r="AU40" s="13"/>
      <c r="AV40" s="13">
        <f t="shared" si="66"/>
        <v>0</v>
      </c>
      <c r="AW40" s="13"/>
      <c r="AX40" s="13">
        <f t="shared" si="67"/>
        <v>0</v>
      </c>
      <c r="AY40" s="13"/>
      <c r="AZ40" s="13">
        <f t="shared" si="68"/>
        <v>0</v>
      </c>
      <c r="BA40" s="13"/>
      <c r="BB40" s="13">
        <f t="shared" si="69"/>
        <v>0</v>
      </c>
      <c r="BC40" s="13"/>
      <c r="BD40" s="13">
        <f t="shared" si="70"/>
        <v>0</v>
      </c>
      <c r="BE40" s="13"/>
      <c r="BF40" s="13">
        <f t="shared" si="71"/>
        <v>0</v>
      </c>
      <c r="BG40" s="23"/>
      <c r="BH40" s="13">
        <f t="shared" si="72"/>
        <v>0</v>
      </c>
      <c r="BI40" s="23"/>
      <c r="BJ40" s="13">
        <f t="shared" si="73"/>
        <v>0</v>
      </c>
      <c r="BK40" s="8" t="s">
        <v>210</v>
      </c>
      <c r="BL40" s="10">
        <v>0</v>
      </c>
    </row>
    <row r="41" spans="1:64" s="3" customFormat="1" hidden="1" x14ac:dyDescent="0.35">
      <c r="A41" s="148"/>
      <c r="B41" s="155"/>
      <c r="C41" s="51"/>
      <c r="D41" s="12"/>
      <c r="E41" s="40">
        <v>13765.2</v>
      </c>
      <c r="F41" s="12">
        <f t="shared" si="75"/>
        <v>13765.2</v>
      </c>
      <c r="G41" s="12">
        <v>-13765.2</v>
      </c>
      <c r="H41" s="12">
        <f t="shared" si="76"/>
        <v>0</v>
      </c>
      <c r="I41" s="12"/>
      <c r="J41" s="12">
        <f t="shared" si="77"/>
        <v>0</v>
      </c>
      <c r="K41" s="12"/>
      <c r="L41" s="12">
        <f t="shared" si="78"/>
        <v>0</v>
      </c>
      <c r="M41" s="12"/>
      <c r="N41" s="12">
        <f t="shared" si="79"/>
        <v>0</v>
      </c>
      <c r="O41" s="12"/>
      <c r="P41" s="12">
        <f t="shared" si="80"/>
        <v>0</v>
      </c>
      <c r="Q41" s="12"/>
      <c r="R41" s="12">
        <f t="shared" si="81"/>
        <v>0</v>
      </c>
      <c r="S41" s="12"/>
      <c r="T41" s="12">
        <f t="shared" si="82"/>
        <v>0</v>
      </c>
      <c r="U41" s="21"/>
      <c r="V41" s="12">
        <f t="shared" si="83"/>
        <v>0</v>
      </c>
      <c r="W41" s="12"/>
      <c r="X41" s="40"/>
      <c r="Y41" s="12"/>
      <c r="Z41" s="12"/>
      <c r="AA41" s="12">
        <f t="shared" si="57"/>
        <v>0</v>
      </c>
      <c r="AB41" s="12"/>
      <c r="AC41" s="12">
        <f t="shared" si="58"/>
        <v>0</v>
      </c>
      <c r="AD41" s="12"/>
      <c r="AE41" s="12">
        <f t="shared" si="59"/>
        <v>0</v>
      </c>
      <c r="AF41" s="12"/>
      <c r="AG41" s="12">
        <f t="shared" si="60"/>
        <v>0</v>
      </c>
      <c r="AH41" s="12"/>
      <c r="AI41" s="12">
        <f t="shared" si="61"/>
        <v>0</v>
      </c>
      <c r="AJ41" s="12"/>
      <c r="AK41" s="12">
        <f t="shared" si="62"/>
        <v>0</v>
      </c>
      <c r="AL41" s="12"/>
      <c r="AM41" s="12">
        <f t="shared" si="63"/>
        <v>0</v>
      </c>
      <c r="AN41" s="12"/>
      <c r="AO41" s="12">
        <f t="shared" si="64"/>
        <v>0</v>
      </c>
      <c r="AP41" s="21"/>
      <c r="AQ41" s="12">
        <f t="shared" si="65"/>
        <v>0</v>
      </c>
      <c r="AR41" s="12"/>
      <c r="AS41" s="13"/>
      <c r="AT41" s="13"/>
      <c r="AU41" s="13"/>
      <c r="AV41" s="13">
        <f t="shared" si="66"/>
        <v>0</v>
      </c>
      <c r="AW41" s="13"/>
      <c r="AX41" s="13">
        <f t="shared" si="67"/>
        <v>0</v>
      </c>
      <c r="AY41" s="13"/>
      <c r="AZ41" s="13">
        <f t="shared" si="68"/>
        <v>0</v>
      </c>
      <c r="BA41" s="13"/>
      <c r="BB41" s="13">
        <f t="shared" si="69"/>
        <v>0</v>
      </c>
      <c r="BC41" s="13"/>
      <c r="BD41" s="13">
        <f t="shared" si="70"/>
        <v>0</v>
      </c>
      <c r="BE41" s="13"/>
      <c r="BF41" s="13">
        <f t="shared" si="71"/>
        <v>0</v>
      </c>
      <c r="BG41" s="23"/>
      <c r="BH41" s="13">
        <f t="shared" si="72"/>
        <v>0</v>
      </c>
      <c r="BI41" s="23"/>
      <c r="BJ41" s="13">
        <f t="shared" si="73"/>
        <v>0</v>
      </c>
      <c r="BK41" s="8" t="s">
        <v>215</v>
      </c>
      <c r="BL41" s="10">
        <v>0</v>
      </c>
    </row>
    <row r="42" spans="1:64" ht="36" x14ac:dyDescent="0.35">
      <c r="A42" s="142"/>
      <c r="B42" s="156"/>
      <c r="C42" s="93" t="s">
        <v>11</v>
      </c>
      <c r="D42" s="12">
        <v>20807.900000000001</v>
      </c>
      <c r="E42" s="40"/>
      <c r="F42" s="12">
        <f t="shared" si="1"/>
        <v>20807.900000000001</v>
      </c>
      <c r="G42" s="12">
        <f>G44+G45</f>
        <v>29746.9</v>
      </c>
      <c r="H42" s="12">
        <f t="shared" si="49"/>
        <v>50554.8</v>
      </c>
      <c r="I42" s="12">
        <f>I44+I45</f>
        <v>0</v>
      </c>
      <c r="J42" s="12">
        <f t="shared" si="77"/>
        <v>50554.8</v>
      </c>
      <c r="K42" s="12">
        <f>K44+K45</f>
        <v>0</v>
      </c>
      <c r="L42" s="12">
        <f t="shared" si="78"/>
        <v>50554.8</v>
      </c>
      <c r="M42" s="12">
        <f>M44+M45</f>
        <v>0</v>
      </c>
      <c r="N42" s="12">
        <f t="shared" si="79"/>
        <v>50554.8</v>
      </c>
      <c r="O42" s="12">
        <f>O44+O45</f>
        <v>0</v>
      </c>
      <c r="P42" s="12">
        <f t="shared" si="80"/>
        <v>50554.8</v>
      </c>
      <c r="Q42" s="12">
        <f>Q44+Q45</f>
        <v>-5241.96</v>
      </c>
      <c r="R42" s="12">
        <f t="shared" si="81"/>
        <v>45312.840000000004</v>
      </c>
      <c r="S42" s="12">
        <f>S44+S45</f>
        <v>5241.96</v>
      </c>
      <c r="T42" s="12">
        <f t="shared" si="82"/>
        <v>50554.8</v>
      </c>
      <c r="U42" s="21">
        <f>U44+U45</f>
        <v>-13348.037</v>
      </c>
      <c r="V42" s="40">
        <f t="shared" si="83"/>
        <v>37206.763000000006</v>
      </c>
      <c r="W42" s="12">
        <v>0</v>
      </c>
      <c r="X42" s="40"/>
      <c r="Y42" s="12">
        <f t="shared" si="10"/>
        <v>0</v>
      </c>
      <c r="Z42" s="12">
        <f>Z44+Z45</f>
        <v>0</v>
      </c>
      <c r="AA42" s="12">
        <f t="shared" si="57"/>
        <v>0</v>
      </c>
      <c r="AB42" s="12">
        <f>AB44+AB45</f>
        <v>0</v>
      </c>
      <c r="AC42" s="12">
        <f t="shared" si="58"/>
        <v>0</v>
      </c>
      <c r="AD42" s="12">
        <f>AD44+AD45</f>
        <v>0</v>
      </c>
      <c r="AE42" s="12">
        <f t="shared" si="59"/>
        <v>0</v>
      </c>
      <c r="AF42" s="12">
        <f>AF44+AF45</f>
        <v>0</v>
      </c>
      <c r="AG42" s="12">
        <f t="shared" si="60"/>
        <v>0</v>
      </c>
      <c r="AH42" s="12">
        <f>AH44+AH45</f>
        <v>0</v>
      </c>
      <c r="AI42" s="12">
        <f t="shared" si="61"/>
        <v>0</v>
      </c>
      <c r="AJ42" s="12">
        <f>AJ44+AJ45</f>
        <v>0</v>
      </c>
      <c r="AK42" s="12">
        <f t="shared" si="62"/>
        <v>0</v>
      </c>
      <c r="AL42" s="12">
        <f>AL44+AL45</f>
        <v>0</v>
      </c>
      <c r="AM42" s="12">
        <f t="shared" si="63"/>
        <v>0</v>
      </c>
      <c r="AN42" s="12">
        <f>AN44+AN45</f>
        <v>0</v>
      </c>
      <c r="AO42" s="12">
        <f t="shared" si="64"/>
        <v>0</v>
      </c>
      <c r="AP42" s="21">
        <f>AP44+AP45</f>
        <v>0</v>
      </c>
      <c r="AQ42" s="40">
        <f t="shared" si="65"/>
        <v>0</v>
      </c>
      <c r="AR42" s="12">
        <v>0</v>
      </c>
      <c r="AS42" s="13"/>
      <c r="AT42" s="13">
        <f t="shared" si="20"/>
        <v>0</v>
      </c>
      <c r="AU42" s="13">
        <f>AU44+AU45</f>
        <v>0</v>
      </c>
      <c r="AV42" s="13">
        <f t="shared" si="66"/>
        <v>0</v>
      </c>
      <c r="AW42" s="13">
        <f>AW44+AW45</f>
        <v>0</v>
      </c>
      <c r="AX42" s="13">
        <f t="shared" si="67"/>
        <v>0</v>
      </c>
      <c r="AY42" s="13">
        <f>AY44+AY45</f>
        <v>0</v>
      </c>
      <c r="AZ42" s="13">
        <f t="shared" si="68"/>
        <v>0</v>
      </c>
      <c r="BA42" s="13">
        <f>BA44+BA45</f>
        <v>0</v>
      </c>
      <c r="BB42" s="13">
        <f t="shared" si="69"/>
        <v>0</v>
      </c>
      <c r="BC42" s="13">
        <f>BC44+BC45</f>
        <v>0</v>
      </c>
      <c r="BD42" s="13">
        <f t="shared" si="70"/>
        <v>0</v>
      </c>
      <c r="BE42" s="13">
        <f>BE44+BE45</f>
        <v>0</v>
      </c>
      <c r="BF42" s="13">
        <f t="shared" si="71"/>
        <v>0</v>
      </c>
      <c r="BG42" s="13">
        <f>BG44+BG45</f>
        <v>0</v>
      </c>
      <c r="BH42" s="13">
        <f t="shared" si="72"/>
        <v>0</v>
      </c>
      <c r="BI42" s="23">
        <f>BI44+BI45</f>
        <v>0</v>
      </c>
      <c r="BJ42" s="42">
        <f t="shared" si="73"/>
        <v>0</v>
      </c>
      <c r="BL42" s="10"/>
    </row>
    <row r="43" spans="1:64" x14ac:dyDescent="0.35">
      <c r="A43" s="97"/>
      <c r="B43" s="93" t="s">
        <v>5</v>
      </c>
      <c r="C43" s="93"/>
      <c r="D43" s="12"/>
      <c r="E43" s="40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21"/>
      <c r="V43" s="40"/>
      <c r="W43" s="12"/>
      <c r="X43" s="40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21"/>
      <c r="AQ43" s="40"/>
      <c r="AR43" s="12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23"/>
      <c r="BJ43" s="42"/>
      <c r="BL43" s="10"/>
    </row>
    <row r="44" spans="1:64" s="3" customFormat="1" hidden="1" x14ac:dyDescent="0.35">
      <c r="A44" s="57"/>
      <c r="B44" s="51" t="s">
        <v>6</v>
      </c>
      <c r="C44" s="51"/>
      <c r="D44" s="12">
        <v>20807.900000000001</v>
      </c>
      <c r="E44" s="40"/>
      <c r="F44" s="12">
        <f t="shared" si="1"/>
        <v>20807.900000000001</v>
      </c>
      <c r="G44" s="12">
        <v>15981.7</v>
      </c>
      <c r="H44" s="12">
        <f t="shared" si="49"/>
        <v>36789.600000000006</v>
      </c>
      <c r="I44" s="12"/>
      <c r="J44" s="12">
        <f t="shared" ref="J44:J47" si="84">H44+I44</f>
        <v>36789.600000000006</v>
      </c>
      <c r="K44" s="12"/>
      <c r="L44" s="12">
        <f t="shared" ref="L44:L47" si="85">J44+K44</f>
        <v>36789.600000000006</v>
      </c>
      <c r="M44" s="12"/>
      <c r="N44" s="12">
        <f t="shared" ref="N44:N47" si="86">L44+M44</f>
        <v>36789.600000000006</v>
      </c>
      <c r="O44" s="12"/>
      <c r="P44" s="12">
        <f t="shared" ref="P44:P47" si="87">N44+O44</f>
        <v>36789.600000000006</v>
      </c>
      <c r="Q44" s="12">
        <v>-5241.96</v>
      </c>
      <c r="R44" s="12">
        <f t="shared" ref="R44:R47" si="88">P44+Q44</f>
        <v>31547.640000000007</v>
      </c>
      <c r="S44" s="12">
        <v>5241.96</v>
      </c>
      <c r="T44" s="12">
        <f t="shared" ref="T44:T47" si="89">R44+S44</f>
        <v>36789.600000000006</v>
      </c>
      <c r="U44" s="21">
        <f>-2708.988-10639.049</f>
        <v>-13348.037</v>
      </c>
      <c r="V44" s="12">
        <f t="shared" ref="V44:V47" si="90">T44+U44</f>
        <v>23441.563000000006</v>
      </c>
      <c r="W44" s="12"/>
      <c r="X44" s="40"/>
      <c r="Y44" s="12"/>
      <c r="Z44" s="12"/>
      <c r="AA44" s="12">
        <f t="shared" si="57"/>
        <v>0</v>
      </c>
      <c r="AB44" s="12"/>
      <c r="AC44" s="12">
        <f>AA44+AB44</f>
        <v>0</v>
      </c>
      <c r="AD44" s="12"/>
      <c r="AE44" s="12">
        <f>AC44+AD44</f>
        <v>0</v>
      </c>
      <c r="AF44" s="12"/>
      <c r="AG44" s="12">
        <f>AE44+AF44</f>
        <v>0</v>
      </c>
      <c r="AH44" s="12"/>
      <c r="AI44" s="12">
        <f>AG44+AH44</f>
        <v>0</v>
      </c>
      <c r="AJ44" s="12"/>
      <c r="AK44" s="12">
        <f>AI44+AJ44</f>
        <v>0</v>
      </c>
      <c r="AL44" s="12"/>
      <c r="AM44" s="12">
        <f>AK44+AL44</f>
        <v>0</v>
      </c>
      <c r="AN44" s="12"/>
      <c r="AO44" s="12">
        <f>AM44+AN44</f>
        <v>0</v>
      </c>
      <c r="AP44" s="21"/>
      <c r="AQ44" s="12">
        <f>AO44+AP44</f>
        <v>0</v>
      </c>
      <c r="AR44" s="12"/>
      <c r="AS44" s="13"/>
      <c r="AT44" s="13"/>
      <c r="AU44" s="13"/>
      <c r="AV44" s="13">
        <f t="shared" si="66"/>
        <v>0</v>
      </c>
      <c r="AW44" s="13"/>
      <c r="AX44" s="13">
        <f t="shared" ref="AX44:AX47" si="91">AV44+AW44</f>
        <v>0</v>
      </c>
      <c r="AY44" s="13"/>
      <c r="AZ44" s="13">
        <f t="shared" ref="AZ44:AZ47" si="92">AX44+AY44</f>
        <v>0</v>
      </c>
      <c r="BA44" s="13"/>
      <c r="BB44" s="13">
        <f t="shared" ref="BB44:BB47" si="93">AZ44+BA44</f>
        <v>0</v>
      </c>
      <c r="BC44" s="13"/>
      <c r="BD44" s="13">
        <f t="shared" ref="BD44:BD47" si="94">BB44+BC44</f>
        <v>0</v>
      </c>
      <c r="BE44" s="13"/>
      <c r="BF44" s="13">
        <f t="shared" ref="BF44:BF47" si="95">BD44+BE44</f>
        <v>0</v>
      </c>
      <c r="BG44" s="23"/>
      <c r="BH44" s="13">
        <f t="shared" ref="BH44:BH47" si="96">BF44+BG44</f>
        <v>0</v>
      </c>
      <c r="BI44" s="23"/>
      <c r="BJ44" s="13">
        <f t="shared" ref="BJ44:BJ47" si="97">BH44+BI44</f>
        <v>0</v>
      </c>
      <c r="BK44" s="8" t="s">
        <v>210</v>
      </c>
      <c r="BL44" s="10">
        <v>0</v>
      </c>
    </row>
    <row r="45" spans="1:64" x14ac:dyDescent="0.35">
      <c r="A45" s="97"/>
      <c r="B45" s="93" t="s">
        <v>12</v>
      </c>
      <c r="C45" s="93"/>
      <c r="D45" s="12"/>
      <c r="E45" s="40"/>
      <c r="F45" s="12"/>
      <c r="G45" s="12">
        <v>13765.2</v>
      </c>
      <c r="H45" s="12">
        <f t="shared" si="49"/>
        <v>13765.2</v>
      </c>
      <c r="I45" s="12"/>
      <c r="J45" s="12">
        <f t="shared" si="84"/>
        <v>13765.2</v>
      </c>
      <c r="K45" s="12"/>
      <c r="L45" s="12">
        <f t="shared" si="85"/>
        <v>13765.2</v>
      </c>
      <c r="M45" s="12"/>
      <c r="N45" s="12">
        <f t="shared" si="86"/>
        <v>13765.2</v>
      </c>
      <c r="O45" s="12"/>
      <c r="P45" s="12">
        <f t="shared" si="87"/>
        <v>13765.2</v>
      </c>
      <c r="Q45" s="12"/>
      <c r="R45" s="12">
        <f t="shared" si="88"/>
        <v>13765.2</v>
      </c>
      <c r="S45" s="12"/>
      <c r="T45" s="12">
        <f t="shared" si="89"/>
        <v>13765.2</v>
      </c>
      <c r="U45" s="21"/>
      <c r="V45" s="40">
        <f t="shared" si="90"/>
        <v>13765.2</v>
      </c>
      <c r="W45" s="12"/>
      <c r="X45" s="40"/>
      <c r="Y45" s="12"/>
      <c r="Z45" s="12"/>
      <c r="AA45" s="12">
        <f t="shared" si="57"/>
        <v>0</v>
      </c>
      <c r="AB45" s="12"/>
      <c r="AC45" s="12">
        <f>AA45+AB45</f>
        <v>0</v>
      </c>
      <c r="AD45" s="12"/>
      <c r="AE45" s="12">
        <f>AC45+AD45</f>
        <v>0</v>
      </c>
      <c r="AF45" s="12"/>
      <c r="AG45" s="12">
        <f>AE45+AF45</f>
        <v>0</v>
      </c>
      <c r="AH45" s="12"/>
      <c r="AI45" s="12">
        <f>AG45+AH45</f>
        <v>0</v>
      </c>
      <c r="AJ45" s="12"/>
      <c r="AK45" s="12">
        <f>AI45+AJ45</f>
        <v>0</v>
      </c>
      <c r="AL45" s="12"/>
      <c r="AM45" s="12">
        <f>AK45+AL45</f>
        <v>0</v>
      </c>
      <c r="AN45" s="12"/>
      <c r="AO45" s="12">
        <f>AM45+AN45</f>
        <v>0</v>
      </c>
      <c r="AP45" s="21"/>
      <c r="AQ45" s="40">
        <f>AO45+AP45</f>
        <v>0</v>
      </c>
      <c r="AR45" s="12"/>
      <c r="AS45" s="13"/>
      <c r="AT45" s="13"/>
      <c r="AU45" s="13"/>
      <c r="AV45" s="13">
        <f t="shared" si="66"/>
        <v>0</v>
      </c>
      <c r="AW45" s="13"/>
      <c r="AX45" s="13">
        <f t="shared" si="91"/>
        <v>0</v>
      </c>
      <c r="AY45" s="13"/>
      <c r="AZ45" s="13">
        <f t="shared" si="92"/>
        <v>0</v>
      </c>
      <c r="BA45" s="13"/>
      <c r="BB45" s="13">
        <f t="shared" si="93"/>
        <v>0</v>
      </c>
      <c r="BC45" s="13"/>
      <c r="BD45" s="13">
        <f t="shared" si="94"/>
        <v>0</v>
      </c>
      <c r="BE45" s="13"/>
      <c r="BF45" s="13">
        <f t="shared" si="95"/>
        <v>0</v>
      </c>
      <c r="BG45" s="13"/>
      <c r="BH45" s="13">
        <f t="shared" si="96"/>
        <v>0</v>
      </c>
      <c r="BI45" s="23"/>
      <c r="BJ45" s="42">
        <f t="shared" si="97"/>
        <v>0</v>
      </c>
      <c r="BK45" s="8" t="s">
        <v>215</v>
      </c>
      <c r="BL45" s="10"/>
    </row>
    <row r="46" spans="1:64" s="3" customFormat="1" ht="36" hidden="1" x14ac:dyDescent="0.35">
      <c r="A46" s="52" t="s">
        <v>139</v>
      </c>
      <c r="B46" s="38" t="s">
        <v>403</v>
      </c>
      <c r="C46" s="18" t="s">
        <v>11</v>
      </c>
      <c r="D46" s="12">
        <v>0</v>
      </c>
      <c r="E46" s="40">
        <v>0</v>
      </c>
      <c r="F46" s="12">
        <f t="shared" si="1"/>
        <v>0</v>
      </c>
      <c r="G46" s="12">
        <v>0</v>
      </c>
      <c r="H46" s="12">
        <f t="shared" ref="H46:H47" si="98">F46+G46</f>
        <v>0</v>
      </c>
      <c r="I46" s="12">
        <v>0</v>
      </c>
      <c r="J46" s="12">
        <f t="shared" si="84"/>
        <v>0</v>
      </c>
      <c r="K46" s="12">
        <v>0</v>
      </c>
      <c r="L46" s="12">
        <f t="shared" si="85"/>
        <v>0</v>
      </c>
      <c r="M46" s="12">
        <v>0</v>
      </c>
      <c r="N46" s="12">
        <f t="shared" si="86"/>
        <v>0</v>
      </c>
      <c r="O46" s="12">
        <v>0</v>
      </c>
      <c r="P46" s="12">
        <f t="shared" si="87"/>
        <v>0</v>
      </c>
      <c r="Q46" s="12">
        <v>0</v>
      </c>
      <c r="R46" s="12">
        <f t="shared" si="88"/>
        <v>0</v>
      </c>
      <c r="S46" s="12">
        <v>0</v>
      </c>
      <c r="T46" s="12">
        <f t="shared" si="89"/>
        <v>0</v>
      </c>
      <c r="U46" s="21">
        <v>0</v>
      </c>
      <c r="V46" s="12">
        <f t="shared" si="90"/>
        <v>0</v>
      </c>
      <c r="W46" s="12">
        <v>31027.3</v>
      </c>
      <c r="X46" s="40">
        <v>-31027.3</v>
      </c>
      <c r="Y46" s="12">
        <f t="shared" si="10"/>
        <v>0</v>
      </c>
      <c r="Z46" s="12"/>
      <c r="AA46" s="12">
        <f t="shared" ref="AA46:AA47" si="99">Y46+Z46</f>
        <v>0</v>
      </c>
      <c r="AB46" s="12"/>
      <c r="AC46" s="12">
        <f>AA46+AB46</f>
        <v>0</v>
      </c>
      <c r="AD46" s="12"/>
      <c r="AE46" s="12">
        <f>AC46+AD46</f>
        <v>0</v>
      </c>
      <c r="AF46" s="12"/>
      <c r="AG46" s="12">
        <f>AE46+AF46</f>
        <v>0</v>
      </c>
      <c r="AH46" s="12"/>
      <c r="AI46" s="12">
        <f>AG46+AH46</f>
        <v>0</v>
      </c>
      <c r="AJ46" s="12"/>
      <c r="AK46" s="12">
        <f>AI46+AJ46</f>
        <v>0</v>
      </c>
      <c r="AL46" s="12"/>
      <c r="AM46" s="12">
        <f>AK46+AL46</f>
        <v>0</v>
      </c>
      <c r="AN46" s="12"/>
      <c r="AO46" s="12">
        <f>AM46+AN46</f>
        <v>0</v>
      </c>
      <c r="AP46" s="21"/>
      <c r="AQ46" s="12">
        <f>AO46+AP46</f>
        <v>0</v>
      </c>
      <c r="AR46" s="12">
        <v>0</v>
      </c>
      <c r="AS46" s="13">
        <v>0</v>
      </c>
      <c r="AT46" s="13">
        <f t="shared" si="20"/>
        <v>0</v>
      </c>
      <c r="AU46" s="13">
        <v>0</v>
      </c>
      <c r="AV46" s="13">
        <f t="shared" ref="AV46:AV47" si="100">AT46+AU46</f>
        <v>0</v>
      </c>
      <c r="AW46" s="13">
        <v>0</v>
      </c>
      <c r="AX46" s="13">
        <f t="shared" si="91"/>
        <v>0</v>
      </c>
      <c r="AY46" s="13">
        <v>0</v>
      </c>
      <c r="AZ46" s="13">
        <f t="shared" si="92"/>
        <v>0</v>
      </c>
      <c r="BA46" s="13">
        <v>0</v>
      </c>
      <c r="BB46" s="13">
        <f t="shared" si="93"/>
        <v>0</v>
      </c>
      <c r="BC46" s="13">
        <v>0</v>
      </c>
      <c r="BD46" s="13">
        <f t="shared" si="94"/>
        <v>0</v>
      </c>
      <c r="BE46" s="13">
        <v>0</v>
      </c>
      <c r="BF46" s="13">
        <f t="shared" si="95"/>
        <v>0</v>
      </c>
      <c r="BG46" s="23">
        <v>0</v>
      </c>
      <c r="BH46" s="13">
        <f t="shared" si="96"/>
        <v>0</v>
      </c>
      <c r="BI46" s="23">
        <v>0</v>
      </c>
      <c r="BJ46" s="13">
        <f t="shared" si="97"/>
        <v>0</v>
      </c>
      <c r="BK46" s="8" t="s">
        <v>212</v>
      </c>
      <c r="BL46" s="10">
        <v>0</v>
      </c>
    </row>
    <row r="47" spans="1:64" ht="54" x14ac:dyDescent="0.35">
      <c r="A47" s="88" t="s">
        <v>138</v>
      </c>
      <c r="B47" s="93" t="s">
        <v>403</v>
      </c>
      <c r="C47" s="93" t="s">
        <v>126</v>
      </c>
      <c r="D47" s="12">
        <f>D49+D50</f>
        <v>462978.1</v>
      </c>
      <c r="E47" s="40">
        <f>E49+E50</f>
        <v>-105423.3</v>
      </c>
      <c r="F47" s="12">
        <f t="shared" si="1"/>
        <v>357554.8</v>
      </c>
      <c r="G47" s="12">
        <f>G49+G50</f>
        <v>28472.53</v>
      </c>
      <c r="H47" s="12">
        <f t="shared" si="98"/>
        <v>386027.32999999996</v>
      </c>
      <c r="I47" s="12">
        <f>I49+I50</f>
        <v>0</v>
      </c>
      <c r="J47" s="12">
        <f t="shared" si="84"/>
        <v>386027.32999999996</v>
      </c>
      <c r="K47" s="12">
        <f>K49+K50</f>
        <v>0</v>
      </c>
      <c r="L47" s="12">
        <f t="shared" si="85"/>
        <v>386027.32999999996</v>
      </c>
      <c r="M47" s="12">
        <f>M49+M50</f>
        <v>-45242.3</v>
      </c>
      <c r="N47" s="12">
        <f t="shared" si="86"/>
        <v>340785.02999999997</v>
      </c>
      <c r="O47" s="12">
        <f>O49+O50</f>
        <v>0</v>
      </c>
      <c r="P47" s="12">
        <f t="shared" si="87"/>
        <v>340785.02999999997</v>
      </c>
      <c r="Q47" s="12">
        <f>Q49+Q50</f>
        <v>0</v>
      </c>
      <c r="R47" s="12">
        <f t="shared" si="88"/>
        <v>340785.02999999997</v>
      </c>
      <c r="S47" s="12">
        <f>S49+S50</f>
        <v>0</v>
      </c>
      <c r="T47" s="12">
        <f t="shared" si="89"/>
        <v>340785.02999999997</v>
      </c>
      <c r="U47" s="21">
        <f>U49+U50</f>
        <v>-125583.283</v>
      </c>
      <c r="V47" s="40">
        <f t="shared" si="90"/>
        <v>215201.74699999997</v>
      </c>
      <c r="W47" s="12">
        <f t="shared" ref="W47:AR47" si="101">W49+W50</f>
        <v>51483</v>
      </c>
      <c r="X47" s="40">
        <f>X49+X50</f>
        <v>129483.6</v>
      </c>
      <c r="Y47" s="12">
        <f t="shared" si="10"/>
        <v>180966.6</v>
      </c>
      <c r="Z47" s="12">
        <f>Z49+Z50</f>
        <v>0</v>
      </c>
      <c r="AA47" s="12">
        <f t="shared" si="99"/>
        <v>180966.6</v>
      </c>
      <c r="AB47" s="12">
        <f>AB49+AB50</f>
        <v>0</v>
      </c>
      <c r="AC47" s="12">
        <f>AA47+AB47</f>
        <v>180966.6</v>
      </c>
      <c r="AD47" s="12">
        <f>AD49+AD50</f>
        <v>0</v>
      </c>
      <c r="AE47" s="12">
        <f>AC47+AD47</f>
        <v>180966.6</v>
      </c>
      <c r="AF47" s="12">
        <f>AF49+AF50</f>
        <v>0</v>
      </c>
      <c r="AG47" s="12">
        <f>AE47+AF47</f>
        <v>180966.6</v>
      </c>
      <c r="AH47" s="12">
        <f>AH49+AH50</f>
        <v>45242.3</v>
      </c>
      <c r="AI47" s="12">
        <f>AG47+AH47</f>
        <v>226208.90000000002</v>
      </c>
      <c r="AJ47" s="12">
        <f>AJ49+AJ50</f>
        <v>0</v>
      </c>
      <c r="AK47" s="12">
        <f>AI47+AJ47</f>
        <v>226208.90000000002</v>
      </c>
      <c r="AL47" s="12">
        <f>AL49+AL50</f>
        <v>0</v>
      </c>
      <c r="AM47" s="12">
        <f>AK47+AL47</f>
        <v>226208.90000000002</v>
      </c>
      <c r="AN47" s="12">
        <f>AN49+AN50</f>
        <v>0</v>
      </c>
      <c r="AO47" s="12">
        <f>AM47+AN47</f>
        <v>226208.90000000002</v>
      </c>
      <c r="AP47" s="21">
        <f>AP49+AP50</f>
        <v>253695.492</v>
      </c>
      <c r="AQ47" s="40">
        <f>AO47+AP47</f>
        <v>479904.39199999999</v>
      </c>
      <c r="AR47" s="12">
        <f t="shared" si="101"/>
        <v>0</v>
      </c>
      <c r="AS47" s="13">
        <f>AS49+AS50</f>
        <v>0</v>
      </c>
      <c r="AT47" s="13">
        <f t="shared" si="20"/>
        <v>0</v>
      </c>
      <c r="AU47" s="13">
        <f>AU49+AU50</f>
        <v>0</v>
      </c>
      <c r="AV47" s="13">
        <f t="shared" si="100"/>
        <v>0</v>
      </c>
      <c r="AW47" s="13">
        <f>AW49+AW50</f>
        <v>0</v>
      </c>
      <c r="AX47" s="13">
        <f t="shared" si="91"/>
        <v>0</v>
      </c>
      <c r="AY47" s="13">
        <f>AY49+AY50</f>
        <v>0</v>
      </c>
      <c r="AZ47" s="13">
        <f t="shared" si="92"/>
        <v>0</v>
      </c>
      <c r="BA47" s="13">
        <f>BA49+BA50</f>
        <v>0</v>
      </c>
      <c r="BB47" s="13">
        <f t="shared" si="93"/>
        <v>0</v>
      </c>
      <c r="BC47" s="13">
        <f>BC49+BC50</f>
        <v>0</v>
      </c>
      <c r="BD47" s="13">
        <f t="shared" si="94"/>
        <v>0</v>
      </c>
      <c r="BE47" s="13">
        <f>BE49+BE50</f>
        <v>0</v>
      </c>
      <c r="BF47" s="13">
        <f t="shared" si="95"/>
        <v>0</v>
      </c>
      <c r="BG47" s="13">
        <f>BG49+BG50</f>
        <v>0</v>
      </c>
      <c r="BH47" s="13">
        <f t="shared" si="96"/>
        <v>0</v>
      </c>
      <c r="BI47" s="23">
        <f>BI49+BI50</f>
        <v>0</v>
      </c>
      <c r="BJ47" s="42">
        <f t="shared" si="97"/>
        <v>0</v>
      </c>
      <c r="BL47" s="10"/>
    </row>
    <row r="48" spans="1:64" x14ac:dyDescent="0.35">
      <c r="A48" s="88"/>
      <c r="B48" s="94" t="s">
        <v>5</v>
      </c>
      <c r="C48" s="93"/>
      <c r="D48" s="12"/>
      <c r="E48" s="40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21"/>
      <c r="V48" s="40"/>
      <c r="W48" s="12"/>
      <c r="X48" s="40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21"/>
      <c r="AQ48" s="40"/>
      <c r="AR48" s="12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23"/>
      <c r="BJ48" s="42"/>
      <c r="BL48" s="10"/>
    </row>
    <row r="49" spans="1:65" s="76" customFormat="1" ht="21" hidden="1" customHeight="1" x14ac:dyDescent="0.35">
      <c r="A49" s="61"/>
      <c r="B49" s="78" t="s">
        <v>6</v>
      </c>
      <c r="C49" s="77"/>
      <c r="D49" s="12">
        <v>194812</v>
      </c>
      <c r="E49" s="40">
        <v>-105423.3</v>
      </c>
      <c r="F49" s="12">
        <f t="shared" si="1"/>
        <v>89388.7</v>
      </c>
      <c r="G49" s="12">
        <v>28472.53</v>
      </c>
      <c r="H49" s="12">
        <f t="shared" ref="H49:H52" si="102">F49+G49</f>
        <v>117861.23</v>
      </c>
      <c r="I49" s="12">
        <v>-4208.9750000000004</v>
      </c>
      <c r="J49" s="12">
        <f t="shared" ref="J49:J52" si="103">H49+I49</f>
        <v>113652.25499999999</v>
      </c>
      <c r="K49" s="12"/>
      <c r="L49" s="12">
        <f t="shared" ref="L49:L52" si="104">J49+K49</f>
        <v>113652.25499999999</v>
      </c>
      <c r="M49" s="12">
        <v>-45242.3</v>
      </c>
      <c r="N49" s="12">
        <f t="shared" ref="N49:N52" si="105">L49+M49</f>
        <v>68409.954999999987</v>
      </c>
      <c r="O49" s="12"/>
      <c r="P49" s="12">
        <f t="shared" ref="P49:P52" si="106">N49+O49</f>
        <v>68409.954999999987</v>
      </c>
      <c r="Q49" s="12"/>
      <c r="R49" s="12">
        <f t="shared" ref="R49:R52" si="107">P49+Q49</f>
        <v>68409.954999999987</v>
      </c>
      <c r="S49" s="12"/>
      <c r="T49" s="12">
        <f t="shared" ref="T49:T52" si="108">R49+S49</f>
        <v>68409.954999999987</v>
      </c>
      <c r="U49" s="21">
        <f>20560.688-10430.071</f>
        <v>10130.616999999998</v>
      </c>
      <c r="V49" s="21">
        <f t="shared" ref="V49:V52" si="109">T49+U49</f>
        <v>78540.571999999986</v>
      </c>
      <c r="W49" s="12">
        <v>37288.300000000003</v>
      </c>
      <c r="X49" s="40">
        <f>31027.3+105423.3-6967</f>
        <v>129483.6</v>
      </c>
      <c r="Y49" s="12">
        <f t="shared" si="10"/>
        <v>166771.90000000002</v>
      </c>
      <c r="Z49" s="12"/>
      <c r="AA49" s="12">
        <f t="shared" ref="AA49:AA52" si="110">Y49+Z49</f>
        <v>166771.90000000002</v>
      </c>
      <c r="AB49" s="12"/>
      <c r="AC49" s="12">
        <f>AA49+AB49</f>
        <v>166771.90000000002</v>
      </c>
      <c r="AD49" s="12"/>
      <c r="AE49" s="12">
        <f>AC49+AD49</f>
        <v>166771.90000000002</v>
      </c>
      <c r="AF49" s="12"/>
      <c r="AG49" s="12">
        <f>AE49+AF49</f>
        <v>166771.90000000002</v>
      </c>
      <c r="AH49" s="12">
        <v>45242.3</v>
      </c>
      <c r="AI49" s="12">
        <f>AG49+AH49</f>
        <v>212014.2</v>
      </c>
      <c r="AJ49" s="12"/>
      <c r="AK49" s="12">
        <f>AI49+AJ49</f>
        <v>212014.2</v>
      </c>
      <c r="AL49" s="12"/>
      <c r="AM49" s="12">
        <f>AK49+AL49</f>
        <v>212014.2</v>
      </c>
      <c r="AN49" s="12"/>
      <c r="AO49" s="12">
        <f>AM49+AN49</f>
        <v>212014.2</v>
      </c>
      <c r="AP49" s="21">
        <v>250314.19200000001</v>
      </c>
      <c r="AQ49" s="21">
        <f>AO49+AP49</f>
        <v>462328.39199999999</v>
      </c>
      <c r="AR49" s="12">
        <v>0</v>
      </c>
      <c r="AS49" s="13"/>
      <c r="AT49" s="13">
        <f t="shared" si="20"/>
        <v>0</v>
      </c>
      <c r="AU49" s="13"/>
      <c r="AV49" s="13">
        <f t="shared" ref="AV49:AV52" si="111">AT49+AU49</f>
        <v>0</v>
      </c>
      <c r="AW49" s="13"/>
      <c r="AX49" s="13">
        <f t="shared" ref="AX49:AX52" si="112">AV49+AW49</f>
        <v>0</v>
      </c>
      <c r="AY49" s="13"/>
      <c r="AZ49" s="13">
        <f t="shared" ref="AZ49:AZ52" si="113">AX49+AY49</f>
        <v>0</v>
      </c>
      <c r="BA49" s="13"/>
      <c r="BB49" s="13">
        <f t="shared" ref="BB49:BB52" si="114">AZ49+BA49</f>
        <v>0</v>
      </c>
      <c r="BC49" s="13"/>
      <c r="BD49" s="13">
        <f t="shared" ref="BD49:BD52" si="115">BB49+BC49</f>
        <v>0</v>
      </c>
      <c r="BE49" s="13"/>
      <c r="BF49" s="13">
        <f t="shared" ref="BF49:BF52" si="116">BD49+BE49</f>
        <v>0</v>
      </c>
      <c r="BG49" s="23"/>
      <c r="BH49" s="13">
        <f t="shared" ref="BH49:BH52" si="117">BF49+BG49</f>
        <v>0</v>
      </c>
      <c r="BI49" s="23"/>
      <c r="BJ49" s="23">
        <f t="shared" ref="BJ49:BJ52" si="118">BH49+BI49</f>
        <v>0</v>
      </c>
      <c r="BK49" s="8" t="s">
        <v>312</v>
      </c>
      <c r="BL49" s="10">
        <v>0</v>
      </c>
      <c r="BM49" s="3"/>
    </row>
    <row r="50" spans="1:65" x14ac:dyDescent="0.35">
      <c r="A50" s="88"/>
      <c r="B50" s="94" t="s">
        <v>12</v>
      </c>
      <c r="C50" s="98"/>
      <c r="D50" s="12">
        <v>268166.09999999998</v>
      </c>
      <c r="E50" s="40"/>
      <c r="F50" s="12">
        <f t="shared" si="1"/>
        <v>268166.09999999998</v>
      </c>
      <c r="G50" s="12"/>
      <c r="H50" s="12">
        <f t="shared" si="102"/>
        <v>268166.09999999998</v>
      </c>
      <c r="I50" s="12">
        <v>4208.9750000000004</v>
      </c>
      <c r="J50" s="12">
        <f t="shared" si="103"/>
        <v>272375.07499999995</v>
      </c>
      <c r="K50" s="12"/>
      <c r="L50" s="12">
        <f t="shared" si="104"/>
        <v>272375.07499999995</v>
      </c>
      <c r="M50" s="12"/>
      <c r="N50" s="12">
        <f t="shared" si="105"/>
        <v>272375.07499999995</v>
      </c>
      <c r="O50" s="12"/>
      <c r="P50" s="12">
        <f t="shared" si="106"/>
        <v>272375.07499999995</v>
      </c>
      <c r="Q50" s="12"/>
      <c r="R50" s="12">
        <f t="shared" si="107"/>
        <v>272375.07499999995</v>
      </c>
      <c r="S50" s="12"/>
      <c r="T50" s="12">
        <f t="shared" si="108"/>
        <v>272375.07499999995</v>
      </c>
      <c r="U50" s="21">
        <v>-135713.9</v>
      </c>
      <c r="V50" s="40">
        <f t="shared" si="109"/>
        <v>136661.17499999996</v>
      </c>
      <c r="W50" s="12">
        <v>14194.7</v>
      </c>
      <c r="X50" s="40"/>
      <c r="Y50" s="12">
        <f t="shared" si="10"/>
        <v>14194.7</v>
      </c>
      <c r="Z50" s="12"/>
      <c r="AA50" s="12">
        <f t="shared" si="110"/>
        <v>14194.7</v>
      </c>
      <c r="AB50" s="12"/>
      <c r="AC50" s="12">
        <f>AA50+AB50</f>
        <v>14194.7</v>
      </c>
      <c r="AD50" s="12"/>
      <c r="AE50" s="12">
        <f>AC50+AD50</f>
        <v>14194.7</v>
      </c>
      <c r="AF50" s="12"/>
      <c r="AG50" s="12">
        <f>AE50+AF50</f>
        <v>14194.7</v>
      </c>
      <c r="AH50" s="12"/>
      <c r="AI50" s="12">
        <f>AG50+AH50</f>
        <v>14194.7</v>
      </c>
      <c r="AJ50" s="12"/>
      <c r="AK50" s="12">
        <f>AI50+AJ50</f>
        <v>14194.7</v>
      </c>
      <c r="AL50" s="12"/>
      <c r="AM50" s="12">
        <f>AK50+AL50</f>
        <v>14194.7</v>
      </c>
      <c r="AN50" s="12"/>
      <c r="AO50" s="12">
        <f>AM50+AN50</f>
        <v>14194.7</v>
      </c>
      <c r="AP50" s="21">
        <v>3381.3</v>
      </c>
      <c r="AQ50" s="40">
        <f>AO50+AP50</f>
        <v>17576</v>
      </c>
      <c r="AR50" s="12">
        <v>0</v>
      </c>
      <c r="AS50" s="13"/>
      <c r="AT50" s="13">
        <f t="shared" si="20"/>
        <v>0</v>
      </c>
      <c r="AU50" s="13"/>
      <c r="AV50" s="13">
        <f t="shared" si="111"/>
        <v>0</v>
      </c>
      <c r="AW50" s="13"/>
      <c r="AX50" s="13">
        <f t="shared" si="112"/>
        <v>0</v>
      </c>
      <c r="AY50" s="13"/>
      <c r="AZ50" s="13">
        <f t="shared" si="113"/>
        <v>0</v>
      </c>
      <c r="BA50" s="13"/>
      <c r="BB50" s="13">
        <f t="shared" si="114"/>
        <v>0</v>
      </c>
      <c r="BC50" s="13"/>
      <c r="BD50" s="13">
        <f t="shared" si="115"/>
        <v>0</v>
      </c>
      <c r="BE50" s="13"/>
      <c r="BF50" s="13">
        <f t="shared" si="116"/>
        <v>0</v>
      </c>
      <c r="BG50" s="13"/>
      <c r="BH50" s="13">
        <f t="shared" si="117"/>
        <v>0</v>
      </c>
      <c r="BI50" s="23"/>
      <c r="BJ50" s="42">
        <f t="shared" si="118"/>
        <v>0</v>
      </c>
      <c r="BK50" s="8" t="s">
        <v>215</v>
      </c>
      <c r="BL50" s="10"/>
    </row>
    <row r="51" spans="1:65" ht="54" x14ac:dyDescent="0.35">
      <c r="A51" s="88" t="s">
        <v>139</v>
      </c>
      <c r="B51" s="94" t="s">
        <v>55</v>
      </c>
      <c r="C51" s="98" t="s">
        <v>126</v>
      </c>
      <c r="D51" s="12">
        <v>0</v>
      </c>
      <c r="E51" s="40">
        <v>0</v>
      </c>
      <c r="F51" s="12">
        <f t="shared" si="1"/>
        <v>0</v>
      </c>
      <c r="G51" s="12">
        <v>0</v>
      </c>
      <c r="H51" s="12">
        <f t="shared" si="102"/>
        <v>0</v>
      </c>
      <c r="I51" s="12">
        <v>0</v>
      </c>
      <c r="J51" s="12">
        <f t="shared" si="103"/>
        <v>0</v>
      </c>
      <c r="K51" s="12">
        <v>0</v>
      </c>
      <c r="L51" s="12">
        <f t="shared" si="104"/>
        <v>0</v>
      </c>
      <c r="M51" s="12">
        <v>0</v>
      </c>
      <c r="N51" s="12">
        <f t="shared" si="105"/>
        <v>0</v>
      </c>
      <c r="O51" s="12">
        <v>0</v>
      </c>
      <c r="P51" s="12">
        <f t="shared" si="106"/>
        <v>0</v>
      </c>
      <c r="Q51" s="12">
        <v>0</v>
      </c>
      <c r="R51" s="12">
        <f t="shared" si="107"/>
        <v>0</v>
      </c>
      <c r="S51" s="12">
        <v>0</v>
      </c>
      <c r="T51" s="12">
        <f t="shared" si="108"/>
        <v>0</v>
      </c>
      <c r="U51" s="21">
        <v>0</v>
      </c>
      <c r="V51" s="40">
        <f t="shared" si="109"/>
        <v>0</v>
      </c>
      <c r="W51" s="12">
        <v>9100.4</v>
      </c>
      <c r="X51" s="40">
        <v>0</v>
      </c>
      <c r="Y51" s="12">
        <f t="shared" si="10"/>
        <v>9100.4</v>
      </c>
      <c r="Z51" s="12">
        <v>0</v>
      </c>
      <c r="AA51" s="12">
        <f t="shared" si="110"/>
        <v>9100.4</v>
      </c>
      <c r="AB51" s="12">
        <v>0</v>
      </c>
      <c r="AC51" s="12">
        <f>AA51+AB51</f>
        <v>9100.4</v>
      </c>
      <c r="AD51" s="12">
        <v>0</v>
      </c>
      <c r="AE51" s="12">
        <f>AC51+AD51</f>
        <v>9100.4</v>
      </c>
      <c r="AF51" s="12">
        <v>0</v>
      </c>
      <c r="AG51" s="12">
        <f>AE51+AF51</f>
        <v>9100.4</v>
      </c>
      <c r="AH51" s="12">
        <v>0</v>
      </c>
      <c r="AI51" s="12">
        <f>AG51+AH51</f>
        <v>9100.4</v>
      </c>
      <c r="AJ51" s="12">
        <v>0</v>
      </c>
      <c r="AK51" s="12">
        <f>AI51+AJ51</f>
        <v>9100.4</v>
      </c>
      <c r="AL51" s="12">
        <v>0</v>
      </c>
      <c r="AM51" s="12">
        <f>AK51+AL51</f>
        <v>9100.4</v>
      </c>
      <c r="AN51" s="12">
        <v>0</v>
      </c>
      <c r="AO51" s="12">
        <f>AM51+AN51</f>
        <v>9100.4</v>
      </c>
      <c r="AP51" s="21">
        <v>0</v>
      </c>
      <c r="AQ51" s="40">
        <f>AO51+AP51</f>
        <v>9100.4</v>
      </c>
      <c r="AR51" s="12">
        <v>0</v>
      </c>
      <c r="AS51" s="13">
        <v>0</v>
      </c>
      <c r="AT51" s="13">
        <f t="shared" si="20"/>
        <v>0</v>
      </c>
      <c r="AU51" s="13">
        <v>0</v>
      </c>
      <c r="AV51" s="13">
        <f t="shared" si="111"/>
        <v>0</v>
      </c>
      <c r="AW51" s="13">
        <v>0</v>
      </c>
      <c r="AX51" s="13">
        <f t="shared" si="112"/>
        <v>0</v>
      </c>
      <c r="AY51" s="13">
        <v>0</v>
      </c>
      <c r="AZ51" s="13">
        <f t="shared" si="113"/>
        <v>0</v>
      </c>
      <c r="BA51" s="13">
        <v>0</v>
      </c>
      <c r="BB51" s="13">
        <f t="shared" si="114"/>
        <v>0</v>
      </c>
      <c r="BC51" s="13">
        <v>0</v>
      </c>
      <c r="BD51" s="13">
        <f t="shared" si="115"/>
        <v>0</v>
      </c>
      <c r="BE51" s="13">
        <v>0</v>
      </c>
      <c r="BF51" s="13">
        <f t="shared" si="116"/>
        <v>0</v>
      </c>
      <c r="BG51" s="13">
        <v>0</v>
      </c>
      <c r="BH51" s="13">
        <f t="shared" si="117"/>
        <v>0</v>
      </c>
      <c r="BI51" s="23">
        <v>0</v>
      </c>
      <c r="BJ51" s="42">
        <f t="shared" si="118"/>
        <v>0</v>
      </c>
      <c r="BK51" s="8" t="s">
        <v>218</v>
      </c>
      <c r="BL51" s="10"/>
    </row>
    <row r="52" spans="1:65" ht="54" x14ac:dyDescent="0.35">
      <c r="A52" s="88" t="s">
        <v>140</v>
      </c>
      <c r="B52" s="94" t="s">
        <v>360</v>
      </c>
      <c r="C52" s="98" t="s">
        <v>126</v>
      </c>
      <c r="D52" s="12">
        <f>D54+D55</f>
        <v>0</v>
      </c>
      <c r="E52" s="40">
        <f>E54+E55</f>
        <v>0</v>
      </c>
      <c r="F52" s="12">
        <f t="shared" si="1"/>
        <v>0</v>
      </c>
      <c r="G52" s="12">
        <f>G54+G55</f>
        <v>15</v>
      </c>
      <c r="H52" s="12">
        <f t="shared" si="102"/>
        <v>15</v>
      </c>
      <c r="I52" s="12">
        <f>I54+I55</f>
        <v>0</v>
      </c>
      <c r="J52" s="12">
        <f t="shared" si="103"/>
        <v>15</v>
      </c>
      <c r="K52" s="12">
        <f>K54+K55</f>
        <v>0</v>
      </c>
      <c r="L52" s="12">
        <f t="shared" si="104"/>
        <v>15</v>
      </c>
      <c r="M52" s="12">
        <f>M54+M55</f>
        <v>0</v>
      </c>
      <c r="N52" s="12">
        <f t="shared" si="105"/>
        <v>15</v>
      </c>
      <c r="O52" s="12">
        <f>O54+O55</f>
        <v>0</v>
      </c>
      <c r="P52" s="12">
        <f t="shared" si="106"/>
        <v>15</v>
      </c>
      <c r="Q52" s="12">
        <f>Q54+Q55</f>
        <v>0</v>
      </c>
      <c r="R52" s="12">
        <f t="shared" si="107"/>
        <v>15</v>
      </c>
      <c r="S52" s="12">
        <f>S54+S55</f>
        <v>0</v>
      </c>
      <c r="T52" s="12">
        <f t="shared" si="108"/>
        <v>15</v>
      </c>
      <c r="U52" s="21">
        <f>U54+U55</f>
        <v>0</v>
      </c>
      <c r="V52" s="40">
        <f t="shared" si="109"/>
        <v>15</v>
      </c>
      <c r="W52" s="12">
        <f t="shared" ref="W52:AR52" si="119">W54+W55</f>
        <v>78505.7</v>
      </c>
      <c r="X52" s="40">
        <f>X54+X55</f>
        <v>-25599.8</v>
      </c>
      <c r="Y52" s="12">
        <f t="shared" si="10"/>
        <v>52905.899999999994</v>
      </c>
      <c r="Z52" s="12">
        <f>Z54+Z55</f>
        <v>0</v>
      </c>
      <c r="AA52" s="12">
        <f t="shared" si="110"/>
        <v>52905.899999999994</v>
      </c>
      <c r="AB52" s="12">
        <f>AB54+AB55</f>
        <v>0</v>
      </c>
      <c r="AC52" s="12">
        <f>AA52+AB52</f>
        <v>52905.899999999994</v>
      </c>
      <c r="AD52" s="12">
        <f>AD54+AD55</f>
        <v>-50151</v>
      </c>
      <c r="AE52" s="12">
        <f>AC52+AD52</f>
        <v>2754.8999999999942</v>
      </c>
      <c r="AF52" s="12">
        <f>AF54+AF55</f>
        <v>0</v>
      </c>
      <c r="AG52" s="12">
        <f>AE52+AF52</f>
        <v>2754.8999999999942</v>
      </c>
      <c r="AH52" s="12">
        <f>AH54+AH55</f>
        <v>0</v>
      </c>
      <c r="AI52" s="12">
        <f>AG52+AH52</f>
        <v>2754.8999999999942</v>
      </c>
      <c r="AJ52" s="12">
        <f>AJ54+AJ55</f>
        <v>0</v>
      </c>
      <c r="AK52" s="12">
        <f>AI52+AJ52</f>
        <v>2754.8999999999942</v>
      </c>
      <c r="AL52" s="12">
        <f>AL54+AL55</f>
        <v>0</v>
      </c>
      <c r="AM52" s="12">
        <f>AK52+AL52</f>
        <v>2754.8999999999942</v>
      </c>
      <c r="AN52" s="12">
        <f>AN54+AN55</f>
        <v>0</v>
      </c>
      <c r="AO52" s="12">
        <f>AM52+AN52</f>
        <v>2754.8999999999942</v>
      </c>
      <c r="AP52" s="21">
        <f>AP54+AP55</f>
        <v>-2754.9</v>
      </c>
      <c r="AQ52" s="40">
        <f>AO52+AP52</f>
        <v>-5.9117155615240335E-12</v>
      </c>
      <c r="AR52" s="12">
        <f t="shared" si="119"/>
        <v>126197.40000000001</v>
      </c>
      <c r="AS52" s="13">
        <f>AS54+AS55</f>
        <v>-105085.6</v>
      </c>
      <c r="AT52" s="13">
        <f t="shared" si="20"/>
        <v>21111.800000000003</v>
      </c>
      <c r="AU52" s="13">
        <f>AU54+AU55</f>
        <v>0</v>
      </c>
      <c r="AV52" s="13">
        <f t="shared" si="111"/>
        <v>21111.800000000003</v>
      </c>
      <c r="AW52" s="13">
        <f>AW54+AW55</f>
        <v>0</v>
      </c>
      <c r="AX52" s="13">
        <f t="shared" si="112"/>
        <v>21111.800000000003</v>
      </c>
      <c r="AY52" s="13">
        <f>AY54+AY55</f>
        <v>0</v>
      </c>
      <c r="AZ52" s="13">
        <f t="shared" si="113"/>
        <v>21111.800000000003</v>
      </c>
      <c r="BA52" s="13">
        <f>BA54+BA55</f>
        <v>0</v>
      </c>
      <c r="BB52" s="13">
        <f t="shared" si="114"/>
        <v>21111.800000000003</v>
      </c>
      <c r="BC52" s="13">
        <f>BC54+BC55</f>
        <v>0</v>
      </c>
      <c r="BD52" s="13">
        <f t="shared" si="115"/>
        <v>21111.800000000003</v>
      </c>
      <c r="BE52" s="13">
        <f>BE54+BE55</f>
        <v>0</v>
      </c>
      <c r="BF52" s="13">
        <f t="shared" si="116"/>
        <v>21111.800000000003</v>
      </c>
      <c r="BG52" s="13">
        <f>BG54+BG55</f>
        <v>0</v>
      </c>
      <c r="BH52" s="13">
        <f t="shared" si="117"/>
        <v>21111.800000000003</v>
      </c>
      <c r="BI52" s="23">
        <f>BI54+BI55</f>
        <v>0</v>
      </c>
      <c r="BJ52" s="42">
        <f t="shared" si="118"/>
        <v>21111.800000000003</v>
      </c>
      <c r="BL52" s="10"/>
    </row>
    <row r="53" spans="1:65" x14ac:dyDescent="0.35">
      <c r="A53" s="88"/>
      <c r="B53" s="94" t="s">
        <v>5</v>
      </c>
      <c r="C53" s="93"/>
      <c r="D53" s="12"/>
      <c r="E53" s="40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21"/>
      <c r="V53" s="40"/>
      <c r="W53" s="12"/>
      <c r="X53" s="40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21"/>
      <c r="AQ53" s="40"/>
      <c r="AR53" s="12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23"/>
      <c r="BJ53" s="42"/>
      <c r="BL53" s="10"/>
    </row>
    <row r="54" spans="1:65" s="3" customFormat="1" hidden="1" x14ac:dyDescent="0.35">
      <c r="A54" s="1"/>
      <c r="B54" s="17" t="s">
        <v>6</v>
      </c>
      <c r="C54" s="18"/>
      <c r="D54" s="12">
        <v>0</v>
      </c>
      <c r="E54" s="40">
        <v>0</v>
      </c>
      <c r="F54" s="12">
        <f t="shared" si="1"/>
        <v>0</v>
      </c>
      <c r="G54" s="12">
        <v>15</v>
      </c>
      <c r="H54" s="12">
        <f t="shared" ref="H54:H57" si="120">F54+G54</f>
        <v>15</v>
      </c>
      <c r="I54" s="12"/>
      <c r="J54" s="12">
        <f t="shared" ref="J54:J57" si="121">H54+I54</f>
        <v>15</v>
      </c>
      <c r="K54" s="12"/>
      <c r="L54" s="12">
        <f t="shared" ref="L54:L57" si="122">J54+K54</f>
        <v>15</v>
      </c>
      <c r="M54" s="12"/>
      <c r="N54" s="12">
        <f t="shared" ref="N54:N57" si="123">L54+M54</f>
        <v>15</v>
      </c>
      <c r="O54" s="12"/>
      <c r="P54" s="12">
        <f t="shared" ref="P54:P57" si="124">N54+O54</f>
        <v>15</v>
      </c>
      <c r="Q54" s="12"/>
      <c r="R54" s="12">
        <f t="shared" ref="R54:R57" si="125">P54+Q54</f>
        <v>15</v>
      </c>
      <c r="S54" s="12"/>
      <c r="T54" s="12">
        <f t="shared" ref="T54:T57" si="126">R54+S54</f>
        <v>15</v>
      </c>
      <c r="U54" s="21"/>
      <c r="V54" s="12">
        <f t="shared" ref="V54:V57" si="127">T54+U54</f>
        <v>15</v>
      </c>
      <c r="W54" s="12">
        <v>25599.8</v>
      </c>
      <c r="X54" s="40">
        <v>-25599.8</v>
      </c>
      <c r="Y54" s="12">
        <f t="shared" si="10"/>
        <v>0</v>
      </c>
      <c r="Z54" s="12"/>
      <c r="AA54" s="12">
        <f t="shared" ref="AA54:AA57" si="128">Y54+Z54</f>
        <v>0</v>
      </c>
      <c r="AB54" s="12"/>
      <c r="AC54" s="12">
        <f>AA54+AB54</f>
        <v>0</v>
      </c>
      <c r="AD54" s="12"/>
      <c r="AE54" s="12">
        <f>AC54+AD54</f>
        <v>0</v>
      </c>
      <c r="AF54" s="12"/>
      <c r="AG54" s="12">
        <f>AE54+AF54</f>
        <v>0</v>
      </c>
      <c r="AH54" s="12"/>
      <c r="AI54" s="12">
        <f>AG54+AH54</f>
        <v>0</v>
      </c>
      <c r="AJ54" s="12"/>
      <c r="AK54" s="12">
        <f>AI54+AJ54</f>
        <v>0</v>
      </c>
      <c r="AL54" s="12"/>
      <c r="AM54" s="12">
        <f>AK54+AL54</f>
        <v>0</v>
      </c>
      <c r="AN54" s="12"/>
      <c r="AO54" s="12">
        <f>AM54+AN54</f>
        <v>0</v>
      </c>
      <c r="AP54" s="21"/>
      <c r="AQ54" s="12">
        <f>AO54+AP54</f>
        <v>0</v>
      </c>
      <c r="AR54" s="12">
        <v>105085.6</v>
      </c>
      <c r="AS54" s="13">
        <v>-105085.6</v>
      </c>
      <c r="AT54" s="13">
        <f t="shared" si="20"/>
        <v>0</v>
      </c>
      <c r="AU54" s="13"/>
      <c r="AV54" s="13">
        <f t="shared" ref="AV54:AV57" si="129">AT54+AU54</f>
        <v>0</v>
      </c>
      <c r="AW54" s="13"/>
      <c r="AX54" s="13">
        <f t="shared" ref="AX54:AX57" si="130">AV54+AW54</f>
        <v>0</v>
      </c>
      <c r="AY54" s="13"/>
      <c r="AZ54" s="13">
        <f t="shared" ref="AZ54:AZ57" si="131">AX54+AY54</f>
        <v>0</v>
      </c>
      <c r="BA54" s="13"/>
      <c r="BB54" s="13">
        <f t="shared" ref="BB54:BB57" si="132">AZ54+BA54</f>
        <v>0</v>
      </c>
      <c r="BC54" s="13"/>
      <c r="BD54" s="13">
        <f t="shared" ref="BD54:BD57" si="133">BB54+BC54</f>
        <v>0</v>
      </c>
      <c r="BE54" s="13"/>
      <c r="BF54" s="13">
        <f t="shared" ref="BF54:BF57" si="134">BD54+BE54</f>
        <v>0</v>
      </c>
      <c r="BG54" s="23"/>
      <c r="BH54" s="13">
        <f t="shared" ref="BH54:BH57" si="135">BF54+BG54</f>
        <v>0</v>
      </c>
      <c r="BI54" s="23"/>
      <c r="BJ54" s="13">
        <f t="shared" ref="BJ54:BJ57" si="136">BH54+BI54</f>
        <v>0</v>
      </c>
      <c r="BK54" s="8" t="s">
        <v>311</v>
      </c>
      <c r="BL54" s="10">
        <v>0</v>
      </c>
    </row>
    <row r="55" spans="1:65" x14ac:dyDescent="0.35">
      <c r="A55" s="88"/>
      <c r="B55" s="93" t="s">
        <v>12</v>
      </c>
      <c r="C55" s="93"/>
      <c r="D55" s="12">
        <v>0</v>
      </c>
      <c r="E55" s="40">
        <v>0</v>
      </c>
      <c r="F55" s="12">
        <f t="shared" si="1"/>
        <v>0</v>
      </c>
      <c r="G55" s="12">
        <v>0</v>
      </c>
      <c r="H55" s="12">
        <f t="shared" si="120"/>
        <v>0</v>
      </c>
      <c r="I55" s="12">
        <v>0</v>
      </c>
      <c r="J55" s="12">
        <f t="shared" si="121"/>
        <v>0</v>
      </c>
      <c r="K55" s="12">
        <v>0</v>
      </c>
      <c r="L55" s="12">
        <f t="shared" si="122"/>
        <v>0</v>
      </c>
      <c r="M55" s="12">
        <v>0</v>
      </c>
      <c r="N55" s="12">
        <f t="shared" si="123"/>
        <v>0</v>
      </c>
      <c r="O55" s="12">
        <v>0</v>
      </c>
      <c r="P55" s="12">
        <f t="shared" si="124"/>
        <v>0</v>
      </c>
      <c r="Q55" s="12">
        <v>0</v>
      </c>
      <c r="R55" s="12">
        <f t="shared" si="125"/>
        <v>0</v>
      </c>
      <c r="S55" s="12">
        <v>0</v>
      </c>
      <c r="T55" s="12">
        <f t="shared" si="126"/>
        <v>0</v>
      </c>
      <c r="U55" s="21">
        <v>0</v>
      </c>
      <c r="V55" s="40">
        <f t="shared" si="127"/>
        <v>0</v>
      </c>
      <c r="W55" s="12">
        <v>52905.9</v>
      </c>
      <c r="X55" s="40">
        <v>0</v>
      </c>
      <c r="Y55" s="12">
        <f t="shared" si="10"/>
        <v>52905.9</v>
      </c>
      <c r="Z55" s="12">
        <v>0</v>
      </c>
      <c r="AA55" s="12">
        <f t="shared" si="128"/>
        <v>52905.9</v>
      </c>
      <c r="AB55" s="12">
        <v>0</v>
      </c>
      <c r="AC55" s="12">
        <f>AA55+AB55</f>
        <v>52905.9</v>
      </c>
      <c r="AD55" s="12">
        <v>-50151</v>
      </c>
      <c r="AE55" s="12">
        <f>AC55+AD55</f>
        <v>2754.9000000000015</v>
      </c>
      <c r="AF55" s="12"/>
      <c r="AG55" s="12">
        <f>AE55+AF55</f>
        <v>2754.9000000000015</v>
      </c>
      <c r="AH55" s="12"/>
      <c r="AI55" s="12">
        <f>AG55+AH55</f>
        <v>2754.9000000000015</v>
      </c>
      <c r="AJ55" s="12"/>
      <c r="AK55" s="12">
        <f>AI55+AJ55</f>
        <v>2754.9000000000015</v>
      </c>
      <c r="AL55" s="12"/>
      <c r="AM55" s="12">
        <f>AK55+AL55</f>
        <v>2754.9000000000015</v>
      </c>
      <c r="AN55" s="12"/>
      <c r="AO55" s="12">
        <f>AM55+AN55</f>
        <v>2754.9000000000015</v>
      </c>
      <c r="AP55" s="21">
        <v>-2754.9</v>
      </c>
      <c r="AQ55" s="40">
        <f>AO55+AP55</f>
        <v>0</v>
      </c>
      <c r="AR55" s="12">
        <v>21111.8</v>
      </c>
      <c r="AS55" s="13">
        <v>0</v>
      </c>
      <c r="AT55" s="13">
        <f t="shared" si="20"/>
        <v>21111.8</v>
      </c>
      <c r="AU55" s="13">
        <v>0</v>
      </c>
      <c r="AV55" s="13">
        <f t="shared" si="129"/>
        <v>21111.8</v>
      </c>
      <c r="AW55" s="13">
        <v>0</v>
      </c>
      <c r="AX55" s="13">
        <f t="shared" si="130"/>
        <v>21111.8</v>
      </c>
      <c r="AY55" s="13">
        <v>0</v>
      </c>
      <c r="AZ55" s="13">
        <f t="shared" si="131"/>
        <v>21111.8</v>
      </c>
      <c r="BA55" s="13">
        <v>0</v>
      </c>
      <c r="BB55" s="13">
        <f t="shared" si="132"/>
        <v>21111.8</v>
      </c>
      <c r="BC55" s="13">
        <v>0</v>
      </c>
      <c r="BD55" s="13">
        <f t="shared" si="133"/>
        <v>21111.8</v>
      </c>
      <c r="BE55" s="13">
        <v>0</v>
      </c>
      <c r="BF55" s="13">
        <f t="shared" si="134"/>
        <v>21111.8</v>
      </c>
      <c r="BG55" s="13">
        <v>0</v>
      </c>
      <c r="BH55" s="13">
        <f t="shared" si="135"/>
        <v>21111.8</v>
      </c>
      <c r="BI55" s="23">
        <v>0</v>
      </c>
      <c r="BJ55" s="42">
        <f t="shared" si="136"/>
        <v>21111.8</v>
      </c>
      <c r="BK55" s="8" t="s">
        <v>215</v>
      </c>
      <c r="BL55" s="10"/>
    </row>
    <row r="56" spans="1:65" s="3" customFormat="1" ht="36" hidden="1" x14ac:dyDescent="0.35">
      <c r="A56" s="1" t="s">
        <v>142</v>
      </c>
      <c r="B56" s="38" t="s">
        <v>202</v>
      </c>
      <c r="C56" s="18" t="s">
        <v>11</v>
      </c>
      <c r="D56" s="12">
        <v>0</v>
      </c>
      <c r="E56" s="40">
        <v>0</v>
      </c>
      <c r="F56" s="12">
        <f t="shared" si="1"/>
        <v>0</v>
      </c>
      <c r="G56" s="12">
        <v>0</v>
      </c>
      <c r="H56" s="12">
        <f t="shared" si="120"/>
        <v>0</v>
      </c>
      <c r="I56" s="12">
        <v>0</v>
      </c>
      <c r="J56" s="12">
        <f t="shared" si="121"/>
        <v>0</v>
      </c>
      <c r="K56" s="12">
        <v>0</v>
      </c>
      <c r="L56" s="12">
        <f t="shared" si="122"/>
        <v>0</v>
      </c>
      <c r="M56" s="12">
        <v>0</v>
      </c>
      <c r="N56" s="12">
        <f t="shared" si="123"/>
        <v>0</v>
      </c>
      <c r="O56" s="12">
        <v>0</v>
      </c>
      <c r="P56" s="12">
        <f t="shared" si="124"/>
        <v>0</v>
      </c>
      <c r="Q56" s="12">
        <v>0</v>
      </c>
      <c r="R56" s="12">
        <f t="shared" si="125"/>
        <v>0</v>
      </c>
      <c r="S56" s="12">
        <v>0</v>
      </c>
      <c r="T56" s="12">
        <f t="shared" si="126"/>
        <v>0</v>
      </c>
      <c r="U56" s="21">
        <v>0</v>
      </c>
      <c r="V56" s="12">
        <f t="shared" si="127"/>
        <v>0</v>
      </c>
      <c r="W56" s="12">
        <v>59234</v>
      </c>
      <c r="X56" s="40">
        <v>-59234</v>
      </c>
      <c r="Y56" s="12">
        <f t="shared" si="10"/>
        <v>0</v>
      </c>
      <c r="Z56" s="12"/>
      <c r="AA56" s="12">
        <f t="shared" si="128"/>
        <v>0</v>
      </c>
      <c r="AB56" s="12"/>
      <c r="AC56" s="12">
        <f>AA56+AB56</f>
        <v>0</v>
      </c>
      <c r="AD56" s="12"/>
      <c r="AE56" s="12">
        <f>AC56+AD56</f>
        <v>0</v>
      </c>
      <c r="AF56" s="12"/>
      <c r="AG56" s="12">
        <f>AE56+AF56</f>
        <v>0</v>
      </c>
      <c r="AH56" s="12"/>
      <c r="AI56" s="12">
        <f>AG56+AH56</f>
        <v>0</v>
      </c>
      <c r="AJ56" s="12"/>
      <c r="AK56" s="12">
        <f>AI56+AJ56</f>
        <v>0</v>
      </c>
      <c r="AL56" s="12"/>
      <c r="AM56" s="12">
        <f>AK56+AL56</f>
        <v>0</v>
      </c>
      <c r="AN56" s="12"/>
      <c r="AO56" s="12">
        <f>AM56+AN56</f>
        <v>0</v>
      </c>
      <c r="AP56" s="21"/>
      <c r="AQ56" s="12">
        <f>AO56+AP56</f>
        <v>0</v>
      </c>
      <c r="AR56" s="12">
        <v>0</v>
      </c>
      <c r="AS56" s="13">
        <v>0</v>
      </c>
      <c r="AT56" s="13">
        <f t="shared" si="20"/>
        <v>0</v>
      </c>
      <c r="AU56" s="13">
        <v>0</v>
      </c>
      <c r="AV56" s="13">
        <f t="shared" si="129"/>
        <v>0</v>
      </c>
      <c r="AW56" s="13">
        <v>0</v>
      </c>
      <c r="AX56" s="13">
        <f t="shared" si="130"/>
        <v>0</v>
      </c>
      <c r="AY56" s="13">
        <v>0</v>
      </c>
      <c r="AZ56" s="13">
        <f t="shared" si="131"/>
        <v>0</v>
      </c>
      <c r="BA56" s="13">
        <v>0</v>
      </c>
      <c r="BB56" s="13">
        <f t="shared" si="132"/>
        <v>0</v>
      </c>
      <c r="BC56" s="13">
        <v>0</v>
      </c>
      <c r="BD56" s="13">
        <f t="shared" si="133"/>
        <v>0</v>
      </c>
      <c r="BE56" s="13">
        <v>0</v>
      </c>
      <c r="BF56" s="13">
        <f t="shared" si="134"/>
        <v>0</v>
      </c>
      <c r="BG56" s="23">
        <v>0</v>
      </c>
      <c r="BH56" s="13">
        <f t="shared" si="135"/>
        <v>0</v>
      </c>
      <c r="BI56" s="23">
        <v>0</v>
      </c>
      <c r="BJ56" s="13">
        <f t="shared" si="136"/>
        <v>0</v>
      </c>
      <c r="BK56" s="8" t="s">
        <v>213</v>
      </c>
      <c r="BL56" s="10">
        <v>0</v>
      </c>
    </row>
    <row r="57" spans="1:65" ht="54" x14ac:dyDescent="0.35">
      <c r="A57" s="88" t="s">
        <v>141</v>
      </c>
      <c r="B57" s="93" t="s">
        <v>202</v>
      </c>
      <c r="C57" s="98" t="s">
        <v>126</v>
      </c>
      <c r="D57" s="12">
        <f>D59+D60</f>
        <v>119057.40000000001</v>
      </c>
      <c r="E57" s="40">
        <f>E59+E60</f>
        <v>0</v>
      </c>
      <c r="F57" s="12">
        <f t="shared" si="1"/>
        <v>119057.40000000001</v>
      </c>
      <c r="G57" s="12">
        <f>G59+G60</f>
        <v>0</v>
      </c>
      <c r="H57" s="12">
        <f t="shared" si="120"/>
        <v>119057.40000000001</v>
      </c>
      <c r="I57" s="12">
        <f>I59+I60</f>
        <v>0</v>
      </c>
      <c r="J57" s="12">
        <f t="shared" si="121"/>
        <v>119057.40000000001</v>
      </c>
      <c r="K57" s="12">
        <f>K59+K60</f>
        <v>0</v>
      </c>
      <c r="L57" s="12">
        <f t="shared" si="122"/>
        <v>119057.40000000001</v>
      </c>
      <c r="M57" s="12">
        <f>M59+M60</f>
        <v>0</v>
      </c>
      <c r="N57" s="12">
        <f t="shared" si="123"/>
        <v>119057.40000000001</v>
      </c>
      <c r="O57" s="12">
        <f>O59+O60</f>
        <v>0</v>
      </c>
      <c r="P57" s="12">
        <f t="shared" si="124"/>
        <v>119057.40000000001</v>
      </c>
      <c r="Q57" s="12">
        <f>Q59+Q60</f>
        <v>0</v>
      </c>
      <c r="R57" s="12">
        <f t="shared" si="125"/>
        <v>119057.40000000001</v>
      </c>
      <c r="S57" s="12">
        <f>S59+S60</f>
        <v>0</v>
      </c>
      <c r="T57" s="12">
        <f t="shared" si="126"/>
        <v>119057.40000000001</v>
      </c>
      <c r="U57" s="21">
        <f>U59+U60</f>
        <v>-109044.054</v>
      </c>
      <c r="V57" s="40">
        <f t="shared" si="127"/>
        <v>10013.346000000005</v>
      </c>
      <c r="W57" s="12">
        <f t="shared" ref="W57:AR57" si="137">W59+W60</f>
        <v>538326.69999999995</v>
      </c>
      <c r="X57" s="40">
        <f>X59+X60</f>
        <v>59234</v>
      </c>
      <c r="Y57" s="12">
        <f t="shared" si="10"/>
        <v>597560.69999999995</v>
      </c>
      <c r="Z57" s="12">
        <f>Z59+Z60</f>
        <v>0</v>
      </c>
      <c r="AA57" s="12">
        <f t="shared" si="128"/>
        <v>597560.69999999995</v>
      </c>
      <c r="AB57" s="12">
        <f>AB59+AB60</f>
        <v>0</v>
      </c>
      <c r="AC57" s="12">
        <f>AA57+AB57</f>
        <v>597560.69999999995</v>
      </c>
      <c r="AD57" s="12">
        <f>AD59+AD60</f>
        <v>0</v>
      </c>
      <c r="AE57" s="12">
        <f>AC57+AD57</f>
        <v>597560.69999999995</v>
      </c>
      <c r="AF57" s="12">
        <f>AF59+AF60</f>
        <v>0</v>
      </c>
      <c r="AG57" s="12">
        <f>AE57+AF57</f>
        <v>597560.69999999995</v>
      </c>
      <c r="AH57" s="12">
        <f>AH59+AH60</f>
        <v>0</v>
      </c>
      <c r="AI57" s="12">
        <f>AG57+AH57</f>
        <v>597560.69999999995</v>
      </c>
      <c r="AJ57" s="12">
        <f>AJ59+AJ60</f>
        <v>0</v>
      </c>
      <c r="AK57" s="12">
        <f>AI57+AJ57</f>
        <v>597560.69999999995</v>
      </c>
      <c r="AL57" s="12">
        <f>AL59+AL60</f>
        <v>0</v>
      </c>
      <c r="AM57" s="12">
        <f>AK57+AL57</f>
        <v>597560.69999999995</v>
      </c>
      <c r="AN57" s="12">
        <f>AN59+AN60</f>
        <v>0</v>
      </c>
      <c r="AO57" s="12">
        <f>AM57+AN57</f>
        <v>597560.69999999995</v>
      </c>
      <c r="AP57" s="21">
        <f>AP59+AP60</f>
        <v>-596780.67800000007</v>
      </c>
      <c r="AQ57" s="40">
        <f>AO57+AP57</f>
        <v>780.02199999988079</v>
      </c>
      <c r="AR57" s="12">
        <f t="shared" si="137"/>
        <v>0</v>
      </c>
      <c r="AS57" s="13">
        <f>AS59+AS60</f>
        <v>0</v>
      </c>
      <c r="AT57" s="13">
        <f t="shared" si="20"/>
        <v>0</v>
      </c>
      <c r="AU57" s="13">
        <f>AU59+AU60</f>
        <v>0</v>
      </c>
      <c r="AV57" s="13">
        <f t="shared" si="129"/>
        <v>0</v>
      </c>
      <c r="AW57" s="13">
        <f>AW59+AW60</f>
        <v>0</v>
      </c>
      <c r="AX57" s="13">
        <f t="shared" si="130"/>
        <v>0</v>
      </c>
      <c r="AY57" s="13">
        <f>AY59+AY60</f>
        <v>0</v>
      </c>
      <c r="AZ57" s="13">
        <f t="shared" si="131"/>
        <v>0</v>
      </c>
      <c r="BA57" s="13">
        <f>BA59+BA60</f>
        <v>0</v>
      </c>
      <c r="BB57" s="13">
        <f t="shared" si="132"/>
        <v>0</v>
      </c>
      <c r="BC57" s="13">
        <f>BC59+BC60</f>
        <v>0</v>
      </c>
      <c r="BD57" s="13">
        <f t="shared" si="133"/>
        <v>0</v>
      </c>
      <c r="BE57" s="13">
        <f>BE59+BE60</f>
        <v>0</v>
      </c>
      <c r="BF57" s="13">
        <f t="shared" si="134"/>
        <v>0</v>
      </c>
      <c r="BG57" s="13">
        <f>BG59+BG60</f>
        <v>0</v>
      </c>
      <c r="BH57" s="13">
        <f t="shared" si="135"/>
        <v>0</v>
      </c>
      <c r="BI57" s="23">
        <f>BI59+BI60</f>
        <v>0</v>
      </c>
      <c r="BJ57" s="42">
        <f t="shared" si="136"/>
        <v>0</v>
      </c>
      <c r="BL57" s="10"/>
    </row>
    <row r="58" spans="1:65" s="3" customFormat="1" hidden="1" x14ac:dyDescent="0.35">
      <c r="A58" s="54"/>
      <c r="B58" s="72" t="s">
        <v>5</v>
      </c>
      <c r="C58" s="5"/>
      <c r="D58" s="12"/>
      <c r="E58" s="40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21"/>
      <c r="V58" s="12"/>
      <c r="W58" s="12"/>
      <c r="X58" s="40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21"/>
      <c r="AQ58" s="12"/>
      <c r="AR58" s="12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23"/>
      <c r="BJ58" s="13"/>
      <c r="BK58" s="8"/>
      <c r="BL58" s="10">
        <v>0</v>
      </c>
    </row>
    <row r="59" spans="1:65" s="3" customFormat="1" hidden="1" x14ac:dyDescent="0.35">
      <c r="A59" s="1"/>
      <c r="B59" s="17" t="s">
        <v>6</v>
      </c>
      <c r="C59" s="18"/>
      <c r="D59" s="12">
        <v>22858.799999999999</v>
      </c>
      <c r="E59" s="40"/>
      <c r="F59" s="12">
        <f t="shared" si="1"/>
        <v>22858.799999999999</v>
      </c>
      <c r="G59" s="12"/>
      <c r="H59" s="12">
        <f t="shared" ref="H59:H62" si="138">F59+G59</f>
        <v>22858.799999999999</v>
      </c>
      <c r="I59" s="12"/>
      <c r="J59" s="12">
        <f t="shared" ref="J59:J62" si="139">H59+I59</f>
        <v>22858.799999999999</v>
      </c>
      <c r="K59" s="12"/>
      <c r="L59" s="12">
        <f t="shared" ref="L59:L62" si="140">J59+K59</f>
        <v>22858.799999999999</v>
      </c>
      <c r="M59" s="12"/>
      <c r="N59" s="12">
        <f t="shared" ref="N59:N62" si="141">L59+M59</f>
        <v>22858.799999999999</v>
      </c>
      <c r="O59" s="12"/>
      <c r="P59" s="12">
        <f t="shared" ref="P59:P62" si="142">N59+O59</f>
        <v>22858.799999999999</v>
      </c>
      <c r="Q59" s="12"/>
      <c r="R59" s="12">
        <f t="shared" ref="R59:R62" si="143">P59+Q59</f>
        <v>22858.799999999999</v>
      </c>
      <c r="S59" s="12"/>
      <c r="T59" s="12">
        <f t="shared" ref="T59:T62" si="144">R59+S59</f>
        <v>22858.799999999999</v>
      </c>
      <c r="U59" s="21">
        <v>-12845.454</v>
      </c>
      <c r="V59" s="12">
        <f t="shared" ref="V59:V62" si="145">T59+U59</f>
        <v>10013.346</v>
      </c>
      <c r="W59" s="12">
        <v>104477.2</v>
      </c>
      <c r="X59" s="40">
        <v>59234</v>
      </c>
      <c r="Y59" s="12">
        <f t="shared" si="10"/>
        <v>163711.20000000001</v>
      </c>
      <c r="Z59" s="12"/>
      <c r="AA59" s="12">
        <f t="shared" ref="AA59:AA62" si="146">Y59+Z59</f>
        <v>163711.20000000001</v>
      </c>
      <c r="AB59" s="12"/>
      <c r="AC59" s="12">
        <f>AA59+AB59</f>
        <v>163711.20000000001</v>
      </c>
      <c r="AD59" s="12"/>
      <c r="AE59" s="12">
        <f>AC59+AD59</f>
        <v>163711.20000000001</v>
      </c>
      <c r="AF59" s="12"/>
      <c r="AG59" s="12">
        <f>AE59+AF59</f>
        <v>163711.20000000001</v>
      </c>
      <c r="AH59" s="12"/>
      <c r="AI59" s="12">
        <f>AG59+AH59</f>
        <v>163711.20000000001</v>
      </c>
      <c r="AJ59" s="12"/>
      <c r="AK59" s="12">
        <f>AI59+AJ59</f>
        <v>163711.20000000001</v>
      </c>
      <c r="AL59" s="12"/>
      <c r="AM59" s="12">
        <f>AK59+AL59</f>
        <v>163711.20000000001</v>
      </c>
      <c r="AN59" s="12"/>
      <c r="AO59" s="12">
        <f>AM59+AN59</f>
        <v>163711.20000000001</v>
      </c>
      <c r="AP59" s="21">
        <v>-162931.17800000001</v>
      </c>
      <c r="AQ59" s="12">
        <f>AO59+AP59</f>
        <v>780.02199999999721</v>
      </c>
      <c r="AR59" s="12">
        <v>0</v>
      </c>
      <c r="AS59" s="13"/>
      <c r="AT59" s="13">
        <f t="shared" si="20"/>
        <v>0</v>
      </c>
      <c r="AU59" s="13"/>
      <c r="AV59" s="13">
        <f t="shared" ref="AV59:AV62" si="147">AT59+AU59</f>
        <v>0</v>
      </c>
      <c r="AW59" s="13"/>
      <c r="AX59" s="13">
        <f t="shared" ref="AX59:AX62" si="148">AV59+AW59</f>
        <v>0</v>
      </c>
      <c r="AY59" s="13"/>
      <c r="AZ59" s="13">
        <f t="shared" ref="AZ59:AZ62" si="149">AX59+AY59</f>
        <v>0</v>
      </c>
      <c r="BA59" s="13"/>
      <c r="BB59" s="13">
        <f t="shared" ref="BB59:BB62" si="150">AZ59+BA59</f>
        <v>0</v>
      </c>
      <c r="BC59" s="13"/>
      <c r="BD59" s="13">
        <f t="shared" ref="BD59:BD62" si="151">BB59+BC59</f>
        <v>0</v>
      </c>
      <c r="BE59" s="13"/>
      <c r="BF59" s="13">
        <f t="shared" ref="BF59:BF62" si="152">BD59+BE59</f>
        <v>0</v>
      </c>
      <c r="BG59" s="23"/>
      <c r="BH59" s="13">
        <f t="shared" ref="BH59:BH62" si="153">BF59+BG59</f>
        <v>0</v>
      </c>
      <c r="BI59" s="23"/>
      <c r="BJ59" s="13">
        <f t="shared" ref="BJ59:BJ62" si="154">BH59+BI59</f>
        <v>0</v>
      </c>
      <c r="BK59" s="8" t="s">
        <v>213</v>
      </c>
      <c r="BL59" s="10">
        <v>0</v>
      </c>
    </row>
    <row r="60" spans="1:65" s="3" customFormat="1" hidden="1" x14ac:dyDescent="0.35">
      <c r="A60" s="54"/>
      <c r="B60" s="71" t="s">
        <v>57</v>
      </c>
      <c r="C60" s="71"/>
      <c r="D60" s="12">
        <v>96198.6</v>
      </c>
      <c r="E60" s="40"/>
      <c r="F60" s="12">
        <f t="shared" si="1"/>
        <v>96198.6</v>
      </c>
      <c r="G60" s="12"/>
      <c r="H60" s="12">
        <f t="shared" si="138"/>
        <v>96198.6</v>
      </c>
      <c r="I60" s="12"/>
      <c r="J60" s="12">
        <f t="shared" si="139"/>
        <v>96198.6</v>
      </c>
      <c r="K60" s="12"/>
      <c r="L60" s="12">
        <f t="shared" si="140"/>
        <v>96198.6</v>
      </c>
      <c r="M60" s="12"/>
      <c r="N60" s="12">
        <f t="shared" si="141"/>
        <v>96198.6</v>
      </c>
      <c r="O60" s="12"/>
      <c r="P60" s="12">
        <f t="shared" si="142"/>
        <v>96198.6</v>
      </c>
      <c r="Q60" s="12"/>
      <c r="R60" s="12">
        <f t="shared" si="143"/>
        <v>96198.6</v>
      </c>
      <c r="S60" s="12"/>
      <c r="T60" s="12">
        <f t="shared" si="144"/>
        <v>96198.6</v>
      </c>
      <c r="U60" s="21">
        <v>-96198.6</v>
      </c>
      <c r="V60" s="12">
        <f t="shared" si="145"/>
        <v>0</v>
      </c>
      <c r="W60" s="12">
        <f>216794.5+217055</f>
        <v>433849.5</v>
      </c>
      <c r="X60" s="40"/>
      <c r="Y60" s="12">
        <f t="shared" si="10"/>
        <v>433849.5</v>
      </c>
      <c r="Z60" s="12"/>
      <c r="AA60" s="12">
        <f t="shared" si="146"/>
        <v>433849.5</v>
      </c>
      <c r="AB60" s="12"/>
      <c r="AC60" s="12">
        <f>AA60+AB60</f>
        <v>433849.5</v>
      </c>
      <c r="AD60" s="12"/>
      <c r="AE60" s="12">
        <f>AC60+AD60</f>
        <v>433849.5</v>
      </c>
      <c r="AF60" s="12"/>
      <c r="AG60" s="12">
        <f>AE60+AF60</f>
        <v>433849.5</v>
      </c>
      <c r="AH60" s="12"/>
      <c r="AI60" s="12">
        <f>AG60+AH60</f>
        <v>433849.5</v>
      </c>
      <c r="AJ60" s="12"/>
      <c r="AK60" s="12">
        <f>AI60+AJ60</f>
        <v>433849.5</v>
      </c>
      <c r="AL60" s="12"/>
      <c r="AM60" s="12">
        <f>AK60+AL60</f>
        <v>433849.5</v>
      </c>
      <c r="AN60" s="12"/>
      <c r="AO60" s="12">
        <f>AM60+AN60</f>
        <v>433849.5</v>
      </c>
      <c r="AP60" s="21">
        <v>-433849.5</v>
      </c>
      <c r="AQ60" s="12">
        <f>AO60+AP60</f>
        <v>0</v>
      </c>
      <c r="AR60" s="12">
        <v>0</v>
      </c>
      <c r="AS60" s="13"/>
      <c r="AT60" s="13">
        <f t="shared" si="20"/>
        <v>0</v>
      </c>
      <c r="AU60" s="13"/>
      <c r="AV60" s="13">
        <f t="shared" si="147"/>
        <v>0</v>
      </c>
      <c r="AW60" s="13"/>
      <c r="AX60" s="13">
        <f t="shared" si="148"/>
        <v>0</v>
      </c>
      <c r="AY60" s="13"/>
      <c r="AZ60" s="13">
        <f t="shared" si="149"/>
        <v>0</v>
      </c>
      <c r="BA60" s="13"/>
      <c r="BB60" s="13">
        <f t="shared" si="150"/>
        <v>0</v>
      </c>
      <c r="BC60" s="13"/>
      <c r="BD60" s="13">
        <f t="shared" si="151"/>
        <v>0</v>
      </c>
      <c r="BE60" s="13"/>
      <c r="BF60" s="13">
        <f t="shared" si="152"/>
        <v>0</v>
      </c>
      <c r="BG60" s="13"/>
      <c r="BH60" s="13">
        <f t="shared" si="153"/>
        <v>0</v>
      </c>
      <c r="BI60" s="23"/>
      <c r="BJ60" s="13">
        <f t="shared" si="154"/>
        <v>0</v>
      </c>
      <c r="BK60" s="8" t="s">
        <v>215</v>
      </c>
      <c r="BL60" s="10">
        <v>0</v>
      </c>
    </row>
    <row r="61" spans="1:65" s="3" customFormat="1" ht="37.5" hidden="1" customHeight="1" x14ac:dyDescent="0.35">
      <c r="A61" s="54" t="s">
        <v>143</v>
      </c>
      <c r="B61" s="53" t="s">
        <v>56</v>
      </c>
      <c r="C61" s="18" t="s">
        <v>11</v>
      </c>
      <c r="D61" s="12">
        <v>0</v>
      </c>
      <c r="E61" s="40">
        <v>0</v>
      </c>
      <c r="F61" s="12">
        <f t="shared" si="1"/>
        <v>0</v>
      </c>
      <c r="G61" s="12">
        <v>0</v>
      </c>
      <c r="H61" s="12">
        <f t="shared" si="138"/>
        <v>0</v>
      </c>
      <c r="I61" s="12">
        <v>0</v>
      </c>
      <c r="J61" s="12">
        <f t="shared" si="139"/>
        <v>0</v>
      </c>
      <c r="K61" s="12">
        <v>0</v>
      </c>
      <c r="L61" s="12">
        <f t="shared" si="140"/>
        <v>0</v>
      </c>
      <c r="M61" s="12">
        <v>0</v>
      </c>
      <c r="N61" s="12">
        <f t="shared" si="141"/>
        <v>0</v>
      </c>
      <c r="O61" s="12">
        <v>0</v>
      </c>
      <c r="P61" s="12">
        <f t="shared" si="142"/>
        <v>0</v>
      </c>
      <c r="Q61" s="12">
        <v>0</v>
      </c>
      <c r="R61" s="12">
        <f t="shared" si="143"/>
        <v>0</v>
      </c>
      <c r="S61" s="12">
        <v>0</v>
      </c>
      <c r="T61" s="12">
        <f t="shared" si="144"/>
        <v>0</v>
      </c>
      <c r="U61" s="21">
        <v>0</v>
      </c>
      <c r="V61" s="12">
        <f t="shared" si="145"/>
        <v>0</v>
      </c>
      <c r="W61" s="12">
        <v>0</v>
      </c>
      <c r="X61" s="40">
        <v>0</v>
      </c>
      <c r="Y61" s="12">
        <f t="shared" si="10"/>
        <v>0</v>
      </c>
      <c r="Z61" s="12">
        <v>0</v>
      </c>
      <c r="AA61" s="12">
        <f t="shared" si="146"/>
        <v>0</v>
      </c>
      <c r="AB61" s="12">
        <v>0</v>
      </c>
      <c r="AC61" s="12">
        <f>AA61+AB61</f>
        <v>0</v>
      </c>
      <c r="AD61" s="12">
        <v>0</v>
      </c>
      <c r="AE61" s="12">
        <f>AC61+AD61</f>
        <v>0</v>
      </c>
      <c r="AF61" s="12">
        <v>0</v>
      </c>
      <c r="AG61" s="12">
        <f>AE61+AF61</f>
        <v>0</v>
      </c>
      <c r="AH61" s="12">
        <v>0</v>
      </c>
      <c r="AI61" s="12">
        <f>AG61+AH61</f>
        <v>0</v>
      </c>
      <c r="AJ61" s="12">
        <v>0</v>
      </c>
      <c r="AK61" s="12">
        <f>AI61+AJ61</f>
        <v>0</v>
      </c>
      <c r="AL61" s="12">
        <v>0</v>
      </c>
      <c r="AM61" s="12">
        <f>AK61+AL61</f>
        <v>0</v>
      </c>
      <c r="AN61" s="12">
        <v>0</v>
      </c>
      <c r="AO61" s="12">
        <f>AM61+AN61</f>
        <v>0</v>
      </c>
      <c r="AP61" s="21">
        <v>0</v>
      </c>
      <c r="AQ61" s="12">
        <f>AO61+AP61</f>
        <v>0</v>
      </c>
      <c r="AR61" s="12">
        <v>59234</v>
      </c>
      <c r="AS61" s="13">
        <v>-59234</v>
      </c>
      <c r="AT61" s="13">
        <f t="shared" si="20"/>
        <v>0</v>
      </c>
      <c r="AU61" s="13"/>
      <c r="AV61" s="13">
        <f t="shared" si="147"/>
        <v>0</v>
      </c>
      <c r="AW61" s="13"/>
      <c r="AX61" s="13">
        <f t="shared" si="148"/>
        <v>0</v>
      </c>
      <c r="AY61" s="13"/>
      <c r="AZ61" s="13">
        <f t="shared" si="149"/>
        <v>0</v>
      </c>
      <c r="BA61" s="13"/>
      <c r="BB61" s="13">
        <f t="shared" si="150"/>
        <v>0</v>
      </c>
      <c r="BC61" s="13"/>
      <c r="BD61" s="13">
        <f t="shared" si="151"/>
        <v>0</v>
      </c>
      <c r="BE61" s="13"/>
      <c r="BF61" s="13">
        <f t="shared" si="152"/>
        <v>0</v>
      </c>
      <c r="BG61" s="23"/>
      <c r="BH61" s="13">
        <f t="shared" si="153"/>
        <v>0</v>
      </c>
      <c r="BI61" s="23"/>
      <c r="BJ61" s="13">
        <f t="shared" si="154"/>
        <v>0</v>
      </c>
      <c r="BK61" s="8" t="s">
        <v>214</v>
      </c>
      <c r="BL61" s="10">
        <v>0</v>
      </c>
    </row>
    <row r="62" spans="1:65" ht="54" x14ac:dyDescent="0.35">
      <c r="A62" s="88" t="s">
        <v>142</v>
      </c>
      <c r="B62" s="93" t="s">
        <v>56</v>
      </c>
      <c r="C62" s="98" t="s">
        <v>126</v>
      </c>
      <c r="D62" s="12">
        <f>D64+D65</f>
        <v>40817</v>
      </c>
      <c r="E62" s="40">
        <f>E64+E65</f>
        <v>0</v>
      </c>
      <c r="F62" s="12">
        <f t="shared" si="1"/>
        <v>40817</v>
      </c>
      <c r="G62" s="12">
        <f>G64+G65</f>
        <v>0</v>
      </c>
      <c r="H62" s="12">
        <f t="shared" si="138"/>
        <v>40817</v>
      </c>
      <c r="I62" s="12">
        <f>I64+I65</f>
        <v>0</v>
      </c>
      <c r="J62" s="12">
        <f t="shared" si="139"/>
        <v>40817</v>
      </c>
      <c r="K62" s="12">
        <f>K64+K65</f>
        <v>0</v>
      </c>
      <c r="L62" s="12">
        <f t="shared" si="140"/>
        <v>40817</v>
      </c>
      <c r="M62" s="12">
        <f>M64+M65</f>
        <v>0</v>
      </c>
      <c r="N62" s="12">
        <f t="shared" si="141"/>
        <v>40817</v>
      </c>
      <c r="O62" s="12">
        <f>O64+O65</f>
        <v>0</v>
      </c>
      <c r="P62" s="12">
        <f t="shared" si="142"/>
        <v>40817</v>
      </c>
      <c r="Q62" s="12">
        <f>Q64+Q65</f>
        <v>0</v>
      </c>
      <c r="R62" s="12">
        <f t="shared" si="143"/>
        <v>40817</v>
      </c>
      <c r="S62" s="12">
        <f>S64+S65</f>
        <v>0</v>
      </c>
      <c r="T62" s="12">
        <f t="shared" si="144"/>
        <v>40817</v>
      </c>
      <c r="U62" s="21">
        <f>U64+U65</f>
        <v>-27715.234</v>
      </c>
      <c r="V62" s="40">
        <f t="shared" si="145"/>
        <v>13101.766</v>
      </c>
      <c r="W62" s="12">
        <f t="shared" ref="W62:AR62" si="155">W64+W65</f>
        <v>81433.5</v>
      </c>
      <c r="X62" s="40">
        <f>X64+X65</f>
        <v>0</v>
      </c>
      <c r="Y62" s="12">
        <f t="shared" si="10"/>
        <v>81433.5</v>
      </c>
      <c r="Z62" s="12">
        <f>Z64+Z65</f>
        <v>0</v>
      </c>
      <c r="AA62" s="12">
        <f t="shared" si="146"/>
        <v>81433.5</v>
      </c>
      <c r="AB62" s="12">
        <f>AB64+AB65</f>
        <v>0</v>
      </c>
      <c r="AC62" s="12">
        <f>AA62+AB62</f>
        <v>81433.5</v>
      </c>
      <c r="AD62" s="12">
        <f>AD64+AD65</f>
        <v>0</v>
      </c>
      <c r="AE62" s="12">
        <f>AC62+AD62</f>
        <v>81433.5</v>
      </c>
      <c r="AF62" s="12">
        <f>AF64+AF65</f>
        <v>0</v>
      </c>
      <c r="AG62" s="12">
        <f>AE62+AF62</f>
        <v>81433.5</v>
      </c>
      <c r="AH62" s="12">
        <f>AH64+AH65</f>
        <v>0</v>
      </c>
      <c r="AI62" s="12">
        <f>AG62+AH62</f>
        <v>81433.5</v>
      </c>
      <c r="AJ62" s="12">
        <f>AJ64+AJ65</f>
        <v>0</v>
      </c>
      <c r="AK62" s="12">
        <f>AI62+AJ62</f>
        <v>81433.5</v>
      </c>
      <c r="AL62" s="12">
        <f>AL64+AL65</f>
        <v>0</v>
      </c>
      <c r="AM62" s="12">
        <f>AK62+AL62</f>
        <v>81433.5</v>
      </c>
      <c r="AN62" s="12">
        <f>AN64+AN65</f>
        <v>0</v>
      </c>
      <c r="AO62" s="12">
        <f>AM62+AN62</f>
        <v>81433.5</v>
      </c>
      <c r="AP62" s="21">
        <f>AP64+AP65</f>
        <v>-65321.284</v>
      </c>
      <c r="AQ62" s="40">
        <f>AO62+AP62</f>
        <v>16112.216</v>
      </c>
      <c r="AR62" s="12">
        <f t="shared" si="155"/>
        <v>625332.6</v>
      </c>
      <c r="AS62" s="13">
        <f>AS64+AS65</f>
        <v>59234</v>
      </c>
      <c r="AT62" s="13">
        <f t="shared" si="20"/>
        <v>684566.6</v>
      </c>
      <c r="AU62" s="13">
        <f>AU64+AU65</f>
        <v>0</v>
      </c>
      <c r="AV62" s="13">
        <f t="shared" si="147"/>
        <v>684566.6</v>
      </c>
      <c r="AW62" s="13">
        <f>AW64+AW65</f>
        <v>0</v>
      </c>
      <c r="AX62" s="13">
        <f t="shared" si="148"/>
        <v>684566.6</v>
      </c>
      <c r="AY62" s="13">
        <f>AY64+AY65</f>
        <v>0</v>
      </c>
      <c r="AZ62" s="13">
        <f t="shared" si="149"/>
        <v>684566.6</v>
      </c>
      <c r="BA62" s="13">
        <f>BA64+BA65</f>
        <v>0</v>
      </c>
      <c r="BB62" s="13">
        <f t="shared" si="150"/>
        <v>684566.6</v>
      </c>
      <c r="BC62" s="13">
        <f>BC64+BC65</f>
        <v>0</v>
      </c>
      <c r="BD62" s="13">
        <f t="shared" si="151"/>
        <v>684566.6</v>
      </c>
      <c r="BE62" s="13">
        <f>BE64+BE65</f>
        <v>0</v>
      </c>
      <c r="BF62" s="13">
        <f t="shared" si="152"/>
        <v>684566.6</v>
      </c>
      <c r="BG62" s="13">
        <f>BG64+BG65</f>
        <v>0</v>
      </c>
      <c r="BH62" s="13">
        <f t="shared" si="153"/>
        <v>684566.6</v>
      </c>
      <c r="BI62" s="23">
        <f>BI64+BI65</f>
        <v>-669943.9439999999</v>
      </c>
      <c r="BJ62" s="42">
        <f t="shared" si="154"/>
        <v>14622.656000000075</v>
      </c>
      <c r="BL62" s="10"/>
    </row>
    <row r="63" spans="1:65" s="3" customFormat="1" hidden="1" x14ac:dyDescent="0.35">
      <c r="A63" s="54"/>
      <c r="B63" s="72" t="s">
        <v>5</v>
      </c>
      <c r="C63" s="71"/>
      <c r="D63" s="12"/>
      <c r="E63" s="40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21"/>
      <c r="V63" s="12"/>
      <c r="W63" s="12"/>
      <c r="X63" s="40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21"/>
      <c r="AQ63" s="12"/>
      <c r="AR63" s="12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23"/>
      <c r="BH63" s="13"/>
      <c r="BI63" s="23"/>
      <c r="BJ63" s="13"/>
      <c r="BK63" s="8"/>
      <c r="BL63" s="10">
        <v>0</v>
      </c>
    </row>
    <row r="64" spans="1:65" s="3" customFormat="1" hidden="1" x14ac:dyDescent="0.35">
      <c r="A64" s="1"/>
      <c r="B64" s="17" t="s">
        <v>6</v>
      </c>
      <c r="C64" s="18"/>
      <c r="D64" s="12">
        <v>20817</v>
      </c>
      <c r="E64" s="40"/>
      <c r="F64" s="12">
        <f t="shared" si="1"/>
        <v>20817</v>
      </c>
      <c r="G64" s="12"/>
      <c r="H64" s="12">
        <f t="shared" ref="H64:H65" si="156">F64+G64</f>
        <v>20817</v>
      </c>
      <c r="I64" s="12"/>
      <c r="J64" s="12">
        <f t="shared" ref="J64:J65" si="157">H64+I64</f>
        <v>20817</v>
      </c>
      <c r="K64" s="12"/>
      <c r="L64" s="12">
        <f t="shared" ref="L64:L65" si="158">J64+K64</f>
        <v>20817</v>
      </c>
      <c r="M64" s="12"/>
      <c r="N64" s="12">
        <f t="shared" ref="N64:N65" si="159">L64+M64</f>
        <v>20817</v>
      </c>
      <c r="O64" s="12"/>
      <c r="P64" s="12">
        <f t="shared" ref="P64:P65" si="160">N64+O64</f>
        <v>20817</v>
      </c>
      <c r="Q64" s="12"/>
      <c r="R64" s="12">
        <f t="shared" ref="R64:R65" si="161">P64+Q64</f>
        <v>20817</v>
      </c>
      <c r="S64" s="12"/>
      <c r="T64" s="12">
        <f t="shared" ref="T64:T65" si="162">R64+S64</f>
        <v>20817</v>
      </c>
      <c r="U64" s="21">
        <v>-7715.2340000000004</v>
      </c>
      <c r="V64" s="12">
        <f t="shared" ref="V64:V65" si="163">T64+U64</f>
        <v>13101.766</v>
      </c>
      <c r="W64" s="12">
        <v>38961.5</v>
      </c>
      <c r="X64" s="40"/>
      <c r="Y64" s="12">
        <f t="shared" si="10"/>
        <v>38961.5</v>
      </c>
      <c r="Z64" s="12"/>
      <c r="AA64" s="12">
        <f t="shared" ref="AA64:AA67" si="164">Y64+Z64</f>
        <v>38961.5</v>
      </c>
      <c r="AB64" s="12"/>
      <c r="AC64" s="12">
        <f>AA64+AB64</f>
        <v>38961.5</v>
      </c>
      <c r="AD64" s="12"/>
      <c r="AE64" s="12">
        <f>AC64+AD64</f>
        <v>38961.5</v>
      </c>
      <c r="AF64" s="12"/>
      <c r="AG64" s="12">
        <f>AE64+AF64</f>
        <v>38961.5</v>
      </c>
      <c r="AH64" s="12"/>
      <c r="AI64" s="12">
        <f>AG64+AH64</f>
        <v>38961.5</v>
      </c>
      <c r="AJ64" s="12"/>
      <c r="AK64" s="12">
        <f>AI64+AJ64</f>
        <v>38961.5</v>
      </c>
      <c r="AL64" s="12"/>
      <c r="AM64" s="12">
        <f>AK64+AL64</f>
        <v>38961.5</v>
      </c>
      <c r="AN64" s="12"/>
      <c r="AO64" s="12">
        <f>AM64+AN64</f>
        <v>38961.5</v>
      </c>
      <c r="AP64" s="21">
        <v>-22849.284</v>
      </c>
      <c r="AQ64" s="12">
        <f>AO64+AP64</f>
        <v>16112.216</v>
      </c>
      <c r="AR64" s="12">
        <v>248632.5</v>
      </c>
      <c r="AS64" s="13">
        <v>59234</v>
      </c>
      <c r="AT64" s="13">
        <f t="shared" si="20"/>
        <v>307866.5</v>
      </c>
      <c r="AU64" s="13"/>
      <c r="AV64" s="13">
        <f t="shared" ref="AV64:AV67" si="165">AT64+AU64</f>
        <v>307866.5</v>
      </c>
      <c r="AW64" s="13"/>
      <c r="AX64" s="13">
        <f t="shared" ref="AX64:AX67" si="166">AV64+AW64</f>
        <v>307866.5</v>
      </c>
      <c r="AY64" s="13"/>
      <c r="AZ64" s="13">
        <f t="shared" ref="AZ64:AZ67" si="167">AX64+AY64</f>
        <v>307866.5</v>
      </c>
      <c r="BA64" s="13"/>
      <c r="BB64" s="13">
        <f t="shared" ref="BB64:BB67" si="168">AZ64+BA64</f>
        <v>307866.5</v>
      </c>
      <c r="BC64" s="13"/>
      <c r="BD64" s="13">
        <f t="shared" ref="BD64:BD67" si="169">BB64+BC64</f>
        <v>307866.5</v>
      </c>
      <c r="BE64" s="13"/>
      <c r="BF64" s="13">
        <f t="shared" ref="BF64:BF67" si="170">BD64+BE64</f>
        <v>307866.5</v>
      </c>
      <c r="BG64" s="23"/>
      <c r="BH64" s="13">
        <f t="shared" ref="BH64:BH67" si="171">BF64+BG64</f>
        <v>307866.5</v>
      </c>
      <c r="BI64" s="23">
        <v>-293243.84399999998</v>
      </c>
      <c r="BJ64" s="13">
        <f t="shared" ref="BJ64:BJ67" si="172">BH64+BI64</f>
        <v>14622.656000000017</v>
      </c>
      <c r="BK64" s="8" t="s">
        <v>214</v>
      </c>
      <c r="BL64" s="10">
        <v>0</v>
      </c>
    </row>
    <row r="65" spans="1:64" s="3" customFormat="1" hidden="1" x14ac:dyDescent="0.35">
      <c r="A65" s="54"/>
      <c r="B65" s="72" t="s">
        <v>57</v>
      </c>
      <c r="C65" s="71"/>
      <c r="D65" s="12">
        <v>20000</v>
      </c>
      <c r="E65" s="40"/>
      <c r="F65" s="12">
        <f t="shared" si="1"/>
        <v>20000</v>
      </c>
      <c r="G65" s="12"/>
      <c r="H65" s="12">
        <f t="shared" si="156"/>
        <v>20000</v>
      </c>
      <c r="I65" s="12"/>
      <c r="J65" s="12">
        <f t="shared" si="157"/>
        <v>20000</v>
      </c>
      <c r="K65" s="12"/>
      <c r="L65" s="12">
        <f t="shared" si="158"/>
        <v>20000</v>
      </c>
      <c r="M65" s="12"/>
      <c r="N65" s="12">
        <f t="shared" si="159"/>
        <v>20000</v>
      </c>
      <c r="O65" s="12"/>
      <c r="P65" s="12">
        <f t="shared" si="160"/>
        <v>20000</v>
      </c>
      <c r="Q65" s="12"/>
      <c r="R65" s="12">
        <f t="shared" si="161"/>
        <v>20000</v>
      </c>
      <c r="S65" s="12"/>
      <c r="T65" s="12">
        <f t="shared" si="162"/>
        <v>20000</v>
      </c>
      <c r="U65" s="21">
        <v>-20000</v>
      </c>
      <c r="V65" s="12">
        <f t="shared" si="163"/>
        <v>0</v>
      </c>
      <c r="W65" s="12">
        <v>42472</v>
      </c>
      <c r="X65" s="40"/>
      <c r="Y65" s="12">
        <f t="shared" si="10"/>
        <v>42472</v>
      </c>
      <c r="Z65" s="12"/>
      <c r="AA65" s="12">
        <f t="shared" si="164"/>
        <v>42472</v>
      </c>
      <c r="AB65" s="12"/>
      <c r="AC65" s="12">
        <f>AA65+AB65</f>
        <v>42472</v>
      </c>
      <c r="AD65" s="12"/>
      <c r="AE65" s="12">
        <f>AC65+AD65</f>
        <v>42472</v>
      </c>
      <c r="AF65" s="12"/>
      <c r="AG65" s="12">
        <f>AE65+AF65</f>
        <v>42472</v>
      </c>
      <c r="AH65" s="12"/>
      <c r="AI65" s="12">
        <f>AG65+AH65</f>
        <v>42472</v>
      </c>
      <c r="AJ65" s="12"/>
      <c r="AK65" s="12">
        <f>AI65+AJ65</f>
        <v>42472</v>
      </c>
      <c r="AL65" s="12"/>
      <c r="AM65" s="12">
        <f>AK65+AL65</f>
        <v>42472</v>
      </c>
      <c r="AN65" s="12"/>
      <c r="AO65" s="12">
        <f>AM65+AN65</f>
        <v>42472</v>
      </c>
      <c r="AP65" s="21">
        <v>-42472</v>
      </c>
      <c r="AQ65" s="12">
        <f>AO65+AP65</f>
        <v>0</v>
      </c>
      <c r="AR65" s="12">
        <f>271274.3+105425.8</f>
        <v>376700.1</v>
      </c>
      <c r="AS65" s="13"/>
      <c r="AT65" s="13">
        <f t="shared" si="20"/>
        <v>376700.1</v>
      </c>
      <c r="AU65" s="13"/>
      <c r="AV65" s="13">
        <f t="shared" si="165"/>
        <v>376700.1</v>
      </c>
      <c r="AW65" s="13"/>
      <c r="AX65" s="13">
        <f t="shared" si="166"/>
        <v>376700.1</v>
      </c>
      <c r="AY65" s="13"/>
      <c r="AZ65" s="13">
        <f t="shared" si="167"/>
        <v>376700.1</v>
      </c>
      <c r="BA65" s="13"/>
      <c r="BB65" s="13">
        <f t="shared" si="168"/>
        <v>376700.1</v>
      </c>
      <c r="BC65" s="13"/>
      <c r="BD65" s="13">
        <f t="shared" si="169"/>
        <v>376700.1</v>
      </c>
      <c r="BE65" s="13"/>
      <c r="BF65" s="13">
        <f t="shared" si="170"/>
        <v>376700.1</v>
      </c>
      <c r="BG65" s="23"/>
      <c r="BH65" s="13">
        <f t="shared" si="171"/>
        <v>376700.1</v>
      </c>
      <c r="BI65" s="23">
        <v>-376700.1</v>
      </c>
      <c r="BJ65" s="13">
        <f t="shared" si="172"/>
        <v>0</v>
      </c>
      <c r="BK65" s="8" t="s">
        <v>215</v>
      </c>
      <c r="BL65" s="10">
        <v>0</v>
      </c>
    </row>
    <row r="66" spans="1:64" ht="100.5" customHeight="1" x14ac:dyDescent="0.35">
      <c r="A66" s="88" t="s">
        <v>143</v>
      </c>
      <c r="B66" s="94" t="s">
        <v>243</v>
      </c>
      <c r="C66" s="98" t="s">
        <v>126</v>
      </c>
      <c r="D66" s="12">
        <v>77977.3</v>
      </c>
      <c r="E66" s="40">
        <v>-77977.3</v>
      </c>
      <c r="F66" s="12">
        <f>D66+E66</f>
        <v>0</v>
      </c>
      <c r="G66" s="12">
        <v>8887.8259999999991</v>
      </c>
      <c r="H66" s="12">
        <f>F66+G66</f>
        <v>8887.8259999999991</v>
      </c>
      <c r="I66" s="12"/>
      <c r="J66" s="12">
        <f>H66+I66</f>
        <v>8887.8259999999991</v>
      </c>
      <c r="K66" s="12"/>
      <c r="L66" s="12">
        <f>J66+K66</f>
        <v>8887.8259999999991</v>
      </c>
      <c r="M66" s="12"/>
      <c r="N66" s="12">
        <f>L66+M66</f>
        <v>8887.8259999999991</v>
      </c>
      <c r="O66" s="12"/>
      <c r="P66" s="12">
        <f>N66+O66</f>
        <v>8887.8259999999991</v>
      </c>
      <c r="Q66" s="12"/>
      <c r="R66" s="12">
        <f>P66+Q66</f>
        <v>8887.8259999999991</v>
      </c>
      <c r="S66" s="12"/>
      <c r="T66" s="12">
        <f>R66+S66</f>
        <v>8887.8259999999991</v>
      </c>
      <c r="U66" s="21"/>
      <c r="V66" s="40">
        <f>T66+U66</f>
        <v>8887.8259999999991</v>
      </c>
      <c r="W66" s="12">
        <v>150000</v>
      </c>
      <c r="X66" s="40">
        <v>-150000</v>
      </c>
      <c r="Y66" s="12">
        <f t="shared" si="10"/>
        <v>0</v>
      </c>
      <c r="Z66" s="12"/>
      <c r="AA66" s="12">
        <f t="shared" si="164"/>
        <v>0</v>
      </c>
      <c r="AB66" s="12"/>
      <c r="AC66" s="12">
        <f>AA66+AB66</f>
        <v>0</v>
      </c>
      <c r="AD66" s="12"/>
      <c r="AE66" s="12">
        <f>AC66+AD66</f>
        <v>0</v>
      </c>
      <c r="AF66" s="12"/>
      <c r="AG66" s="12">
        <f>AE66+AF66</f>
        <v>0</v>
      </c>
      <c r="AH66" s="12"/>
      <c r="AI66" s="12">
        <f>AG66+AH66</f>
        <v>0</v>
      </c>
      <c r="AJ66" s="12"/>
      <c r="AK66" s="12">
        <f>AI66+AJ66</f>
        <v>0</v>
      </c>
      <c r="AL66" s="12"/>
      <c r="AM66" s="12">
        <f>AK66+AL66</f>
        <v>0</v>
      </c>
      <c r="AN66" s="12"/>
      <c r="AO66" s="12">
        <f>AM66+AN66</f>
        <v>0</v>
      </c>
      <c r="AP66" s="21"/>
      <c r="AQ66" s="40">
        <f>AO66+AP66</f>
        <v>0</v>
      </c>
      <c r="AR66" s="12">
        <v>0</v>
      </c>
      <c r="AS66" s="13"/>
      <c r="AT66" s="13">
        <f t="shared" si="20"/>
        <v>0</v>
      </c>
      <c r="AU66" s="13"/>
      <c r="AV66" s="13">
        <f t="shared" si="165"/>
        <v>0</v>
      </c>
      <c r="AW66" s="13"/>
      <c r="AX66" s="13">
        <f t="shared" si="166"/>
        <v>0</v>
      </c>
      <c r="AY66" s="13"/>
      <c r="AZ66" s="13">
        <f t="shared" si="167"/>
        <v>0</v>
      </c>
      <c r="BA66" s="13"/>
      <c r="BB66" s="13">
        <f t="shared" si="168"/>
        <v>0</v>
      </c>
      <c r="BC66" s="13"/>
      <c r="BD66" s="13">
        <f t="shared" si="169"/>
        <v>0</v>
      </c>
      <c r="BE66" s="13"/>
      <c r="BF66" s="13">
        <f t="shared" si="170"/>
        <v>0</v>
      </c>
      <c r="BG66" s="13"/>
      <c r="BH66" s="13">
        <f t="shared" si="171"/>
        <v>0</v>
      </c>
      <c r="BI66" s="23"/>
      <c r="BJ66" s="42">
        <f t="shared" si="172"/>
        <v>0</v>
      </c>
      <c r="BK66" s="8" t="s">
        <v>87</v>
      </c>
      <c r="BL66" s="10"/>
    </row>
    <row r="67" spans="1:64" ht="36" x14ac:dyDescent="0.35">
      <c r="A67" s="88" t="s">
        <v>144</v>
      </c>
      <c r="B67" s="94" t="s">
        <v>345</v>
      </c>
      <c r="C67" s="93" t="s">
        <v>11</v>
      </c>
      <c r="D67" s="12">
        <f>D69+D70</f>
        <v>24104.7</v>
      </c>
      <c r="E67" s="40">
        <f>E69+E70</f>
        <v>0</v>
      </c>
      <c r="F67" s="12">
        <f t="shared" si="1"/>
        <v>24104.7</v>
      </c>
      <c r="G67" s="12">
        <f>G69+G70</f>
        <v>0</v>
      </c>
      <c r="H67" s="12">
        <f t="shared" ref="H67" si="173">F67+G67</f>
        <v>24104.7</v>
      </c>
      <c r="I67" s="12">
        <f>I69+I70</f>
        <v>0</v>
      </c>
      <c r="J67" s="12">
        <f t="shared" ref="J67" si="174">H67+I67</f>
        <v>24104.7</v>
      </c>
      <c r="K67" s="12">
        <f>K69+K70</f>
        <v>0</v>
      </c>
      <c r="L67" s="12">
        <f t="shared" ref="L67" si="175">J67+K67</f>
        <v>24104.7</v>
      </c>
      <c r="M67" s="12">
        <f>M69+M70</f>
        <v>0</v>
      </c>
      <c r="N67" s="12">
        <f t="shared" ref="N67" si="176">L67+M67</f>
        <v>24104.7</v>
      </c>
      <c r="O67" s="12">
        <f>O69+O70</f>
        <v>0</v>
      </c>
      <c r="P67" s="12">
        <f t="shared" ref="P67" si="177">N67+O67</f>
        <v>24104.7</v>
      </c>
      <c r="Q67" s="12">
        <f>Q69+Q70</f>
        <v>0</v>
      </c>
      <c r="R67" s="12">
        <f t="shared" ref="R67" si="178">P67+Q67</f>
        <v>24104.7</v>
      </c>
      <c r="S67" s="12">
        <f>S69+S70</f>
        <v>0</v>
      </c>
      <c r="T67" s="12">
        <f t="shared" ref="T67" si="179">R67+S67</f>
        <v>24104.7</v>
      </c>
      <c r="U67" s="21">
        <f>U69+U70</f>
        <v>249.81800000000001</v>
      </c>
      <c r="V67" s="40">
        <f t="shared" ref="V67" si="180">T67+U67</f>
        <v>24354.518</v>
      </c>
      <c r="W67" s="12">
        <f t="shared" ref="W67:AR67" si="181">W69+W70</f>
        <v>0</v>
      </c>
      <c r="X67" s="40">
        <f>X69+X70</f>
        <v>0</v>
      </c>
      <c r="Y67" s="12">
        <f t="shared" si="10"/>
        <v>0</v>
      </c>
      <c r="Z67" s="12">
        <f>Z69+Z70</f>
        <v>0</v>
      </c>
      <c r="AA67" s="12">
        <f t="shared" si="164"/>
        <v>0</v>
      </c>
      <c r="AB67" s="12">
        <f>AB69+AB70</f>
        <v>0</v>
      </c>
      <c r="AC67" s="12">
        <f>AA67+AB67</f>
        <v>0</v>
      </c>
      <c r="AD67" s="12">
        <f>AD69+AD70</f>
        <v>0</v>
      </c>
      <c r="AE67" s="12">
        <f>AC67+AD67</f>
        <v>0</v>
      </c>
      <c r="AF67" s="12">
        <f>AF69+AF70</f>
        <v>0</v>
      </c>
      <c r="AG67" s="12">
        <f>AE67+AF67</f>
        <v>0</v>
      </c>
      <c r="AH67" s="12">
        <f>AH69+AH70</f>
        <v>0</v>
      </c>
      <c r="AI67" s="12">
        <f>AG67+AH67</f>
        <v>0</v>
      </c>
      <c r="AJ67" s="12">
        <f>AJ69+AJ70</f>
        <v>0</v>
      </c>
      <c r="AK67" s="12">
        <f>AI67+AJ67</f>
        <v>0</v>
      </c>
      <c r="AL67" s="12">
        <f>AL69+AL70</f>
        <v>0</v>
      </c>
      <c r="AM67" s="12">
        <f>AK67+AL67</f>
        <v>0</v>
      </c>
      <c r="AN67" s="12">
        <f>AN69+AN70</f>
        <v>0</v>
      </c>
      <c r="AO67" s="12">
        <f>AM67+AN67</f>
        <v>0</v>
      </c>
      <c r="AP67" s="21">
        <f>AP69+AP70</f>
        <v>0</v>
      </c>
      <c r="AQ67" s="40">
        <f>AO67+AP67</f>
        <v>0</v>
      </c>
      <c r="AR67" s="12">
        <f t="shared" si="181"/>
        <v>0</v>
      </c>
      <c r="AS67" s="13">
        <f>AS69+AS70</f>
        <v>0</v>
      </c>
      <c r="AT67" s="13">
        <f t="shared" si="20"/>
        <v>0</v>
      </c>
      <c r="AU67" s="13">
        <f>AU69+AU70</f>
        <v>0</v>
      </c>
      <c r="AV67" s="13">
        <f t="shared" si="165"/>
        <v>0</v>
      </c>
      <c r="AW67" s="13">
        <f>AW69+AW70</f>
        <v>0</v>
      </c>
      <c r="AX67" s="13">
        <f t="shared" si="166"/>
        <v>0</v>
      </c>
      <c r="AY67" s="13">
        <f>AY69+AY70</f>
        <v>0</v>
      </c>
      <c r="AZ67" s="13">
        <f t="shared" si="167"/>
        <v>0</v>
      </c>
      <c r="BA67" s="13">
        <f>BA69+BA70</f>
        <v>0</v>
      </c>
      <c r="BB67" s="13">
        <f t="shared" si="168"/>
        <v>0</v>
      </c>
      <c r="BC67" s="13">
        <f>BC69+BC70</f>
        <v>0</v>
      </c>
      <c r="BD67" s="13">
        <f t="shared" si="169"/>
        <v>0</v>
      </c>
      <c r="BE67" s="13">
        <f>BE69+BE70</f>
        <v>0</v>
      </c>
      <c r="BF67" s="13">
        <f t="shared" si="170"/>
        <v>0</v>
      </c>
      <c r="BG67" s="13">
        <f>BG69+BG70</f>
        <v>0</v>
      </c>
      <c r="BH67" s="13">
        <f t="shared" si="171"/>
        <v>0</v>
      </c>
      <c r="BI67" s="23">
        <f>BI69+BI70</f>
        <v>0</v>
      </c>
      <c r="BJ67" s="42">
        <f t="shared" si="172"/>
        <v>0</v>
      </c>
      <c r="BL67" s="10"/>
    </row>
    <row r="68" spans="1:64" x14ac:dyDescent="0.35">
      <c r="A68" s="88"/>
      <c r="B68" s="94" t="s">
        <v>5</v>
      </c>
      <c r="C68" s="93"/>
      <c r="D68" s="12"/>
      <c r="E68" s="40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21"/>
      <c r="V68" s="40"/>
      <c r="W68" s="12"/>
      <c r="X68" s="40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21"/>
      <c r="AQ68" s="40"/>
      <c r="AR68" s="12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23"/>
      <c r="BJ68" s="42"/>
      <c r="BL68" s="10"/>
    </row>
    <row r="69" spans="1:64" s="3" customFormat="1" hidden="1" x14ac:dyDescent="0.35">
      <c r="A69" s="1"/>
      <c r="B69" s="17" t="s">
        <v>6</v>
      </c>
      <c r="C69" s="5"/>
      <c r="D69" s="12">
        <v>6604.7</v>
      </c>
      <c r="E69" s="40"/>
      <c r="F69" s="12">
        <f t="shared" si="1"/>
        <v>6604.7</v>
      </c>
      <c r="G69" s="12"/>
      <c r="H69" s="12">
        <f t="shared" ref="H69:H71" si="182">F69+G69</f>
        <v>6604.7</v>
      </c>
      <c r="I69" s="12"/>
      <c r="J69" s="12">
        <f t="shared" ref="J69:J71" si="183">H69+I69</f>
        <v>6604.7</v>
      </c>
      <c r="K69" s="12"/>
      <c r="L69" s="12">
        <f t="shared" ref="L69:L71" si="184">J69+K69</f>
        <v>6604.7</v>
      </c>
      <c r="M69" s="12"/>
      <c r="N69" s="12">
        <f t="shared" ref="N69:N71" si="185">L69+M69</f>
        <v>6604.7</v>
      </c>
      <c r="O69" s="12"/>
      <c r="P69" s="12">
        <f t="shared" ref="P69:P71" si="186">N69+O69</f>
        <v>6604.7</v>
      </c>
      <c r="Q69" s="12"/>
      <c r="R69" s="12">
        <f t="shared" ref="R69:R71" si="187">P69+Q69</f>
        <v>6604.7</v>
      </c>
      <c r="S69" s="12"/>
      <c r="T69" s="12">
        <f t="shared" ref="T69:T71" si="188">R69+S69</f>
        <v>6604.7</v>
      </c>
      <c r="U69" s="21">
        <v>249.81800000000001</v>
      </c>
      <c r="V69" s="12">
        <f t="shared" ref="V69:V71" si="189">T69+U69</f>
        <v>6854.518</v>
      </c>
      <c r="W69" s="12">
        <v>0</v>
      </c>
      <c r="X69" s="40"/>
      <c r="Y69" s="12">
        <f t="shared" si="10"/>
        <v>0</v>
      </c>
      <c r="Z69" s="12"/>
      <c r="AA69" s="12">
        <f t="shared" ref="AA69:AA71" si="190">Y69+Z69</f>
        <v>0</v>
      </c>
      <c r="AB69" s="12"/>
      <c r="AC69" s="12">
        <f>AA69+AB69</f>
        <v>0</v>
      </c>
      <c r="AD69" s="12"/>
      <c r="AE69" s="12">
        <f>AC69+AD69</f>
        <v>0</v>
      </c>
      <c r="AF69" s="12"/>
      <c r="AG69" s="12">
        <f>AE69+AF69</f>
        <v>0</v>
      </c>
      <c r="AH69" s="12"/>
      <c r="AI69" s="12">
        <f>AG69+AH69</f>
        <v>0</v>
      </c>
      <c r="AJ69" s="12"/>
      <c r="AK69" s="12">
        <f>AI69+AJ69</f>
        <v>0</v>
      </c>
      <c r="AL69" s="12"/>
      <c r="AM69" s="12">
        <f>AK69+AL69</f>
        <v>0</v>
      </c>
      <c r="AN69" s="12"/>
      <c r="AO69" s="12">
        <f>AM69+AN69</f>
        <v>0</v>
      </c>
      <c r="AP69" s="21"/>
      <c r="AQ69" s="12">
        <f>AO69+AP69</f>
        <v>0</v>
      </c>
      <c r="AR69" s="12">
        <v>0</v>
      </c>
      <c r="AS69" s="13"/>
      <c r="AT69" s="13">
        <f t="shared" si="20"/>
        <v>0</v>
      </c>
      <c r="AU69" s="13"/>
      <c r="AV69" s="13">
        <f t="shared" ref="AV69:AV71" si="191">AT69+AU69</f>
        <v>0</v>
      </c>
      <c r="AW69" s="13"/>
      <c r="AX69" s="13">
        <f t="shared" ref="AX69:AX71" si="192">AV69+AW69</f>
        <v>0</v>
      </c>
      <c r="AY69" s="13"/>
      <c r="AZ69" s="13">
        <f t="shared" ref="AZ69:AZ71" si="193">AX69+AY69</f>
        <v>0</v>
      </c>
      <c r="BA69" s="13"/>
      <c r="BB69" s="13">
        <f t="shared" ref="BB69:BB71" si="194">AZ69+BA69</f>
        <v>0</v>
      </c>
      <c r="BC69" s="13"/>
      <c r="BD69" s="13">
        <f t="shared" ref="BD69:BD71" si="195">BB69+BC69</f>
        <v>0</v>
      </c>
      <c r="BE69" s="13"/>
      <c r="BF69" s="13">
        <f t="shared" ref="BF69:BF71" si="196">BD69+BE69</f>
        <v>0</v>
      </c>
      <c r="BG69" s="23"/>
      <c r="BH69" s="13">
        <f t="shared" ref="BH69:BH71" si="197">BF69+BG69</f>
        <v>0</v>
      </c>
      <c r="BI69" s="23"/>
      <c r="BJ69" s="13">
        <f t="shared" ref="BJ69:BJ71" si="198">BH69+BI69</f>
        <v>0</v>
      </c>
      <c r="BK69" s="8" t="s">
        <v>88</v>
      </c>
      <c r="BL69" s="10">
        <v>0</v>
      </c>
    </row>
    <row r="70" spans="1:64" x14ac:dyDescent="0.35">
      <c r="A70" s="88"/>
      <c r="B70" s="94" t="s">
        <v>12</v>
      </c>
      <c r="C70" s="98"/>
      <c r="D70" s="12">
        <v>17500</v>
      </c>
      <c r="E70" s="40"/>
      <c r="F70" s="12">
        <f t="shared" si="1"/>
        <v>17500</v>
      </c>
      <c r="G70" s="12"/>
      <c r="H70" s="12">
        <f t="shared" si="182"/>
        <v>17500</v>
      </c>
      <c r="I70" s="12"/>
      <c r="J70" s="12">
        <f t="shared" si="183"/>
        <v>17500</v>
      </c>
      <c r="K70" s="12"/>
      <c r="L70" s="12">
        <f t="shared" si="184"/>
        <v>17500</v>
      </c>
      <c r="M70" s="12"/>
      <c r="N70" s="12">
        <f t="shared" si="185"/>
        <v>17500</v>
      </c>
      <c r="O70" s="12"/>
      <c r="P70" s="12">
        <f t="shared" si="186"/>
        <v>17500</v>
      </c>
      <c r="Q70" s="12"/>
      <c r="R70" s="12">
        <f t="shared" si="187"/>
        <v>17500</v>
      </c>
      <c r="S70" s="12"/>
      <c r="T70" s="12">
        <f t="shared" si="188"/>
        <v>17500</v>
      </c>
      <c r="U70" s="21"/>
      <c r="V70" s="40">
        <f t="shared" si="189"/>
        <v>17500</v>
      </c>
      <c r="W70" s="12">
        <v>0</v>
      </c>
      <c r="X70" s="40"/>
      <c r="Y70" s="12">
        <f t="shared" si="10"/>
        <v>0</v>
      </c>
      <c r="Z70" s="12"/>
      <c r="AA70" s="12">
        <f t="shared" si="190"/>
        <v>0</v>
      </c>
      <c r="AB70" s="12"/>
      <c r="AC70" s="12">
        <f>AA70+AB70</f>
        <v>0</v>
      </c>
      <c r="AD70" s="12"/>
      <c r="AE70" s="12">
        <f>AC70+AD70</f>
        <v>0</v>
      </c>
      <c r="AF70" s="12"/>
      <c r="AG70" s="12">
        <f>AE70+AF70</f>
        <v>0</v>
      </c>
      <c r="AH70" s="12"/>
      <c r="AI70" s="12">
        <f>AG70+AH70</f>
        <v>0</v>
      </c>
      <c r="AJ70" s="12"/>
      <c r="AK70" s="12">
        <f>AI70+AJ70</f>
        <v>0</v>
      </c>
      <c r="AL70" s="12"/>
      <c r="AM70" s="12">
        <f>AK70+AL70</f>
        <v>0</v>
      </c>
      <c r="AN70" s="12"/>
      <c r="AO70" s="12">
        <f>AM70+AN70</f>
        <v>0</v>
      </c>
      <c r="AP70" s="21"/>
      <c r="AQ70" s="40">
        <f>AO70+AP70</f>
        <v>0</v>
      </c>
      <c r="AR70" s="12">
        <v>0</v>
      </c>
      <c r="AS70" s="13"/>
      <c r="AT70" s="13">
        <f t="shared" si="20"/>
        <v>0</v>
      </c>
      <c r="AU70" s="13"/>
      <c r="AV70" s="13">
        <f t="shared" si="191"/>
        <v>0</v>
      </c>
      <c r="AW70" s="13"/>
      <c r="AX70" s="13">
        <f t="shared" si="192"/>
        <v>0</v>
      </c>
      <c r="AY70" s="13"/>
      <c r="AZ70" s="13">
        <f t="shared" si="193"/>
        <v>0</v>
      </c>
      <c r="BA70" s="13"/>
      <c r="BB70" s="13">
        <f t="shared" si="194"/>
        <v>0</v>
      </c>
      <c r="BC70" s="13"/>
      <c r="BD70" s="13">
        <f t="shared" si="195"/>
        <v>0</v>
      </c>
      <c r="BE70" s="13"/>
      <c r="BF70" s="13">
        <f t="shared" si="196"/>
        <v>0</v>
      </c>
      <c r="BG70" s="13"/>
      <c r="BH70" s="13">
        <f t="shared" si="197"/>
        <v>0</v>
      </c>
      <c r="BI70" s="23"/>
      <c r="BJ70" s="42">
        <f t="shared" si="198"/>
        <v>0</v>
      </c>
      <c r="BK70" s="8" t="s">
        <v>211</v>
      </c>
      <c r="BL70" s="10"/>
    </row>
    <row r="71" spans="1:64" ht="36" x14ac:dyDescent="0.35">
      <c r="A71" s="88" t="s">
        <v>145</v>
      </c>
      <c r="B71" s="94" t="s">
        <v>204</v>
      </c>
      <c r="C71" s="93" t="s">
        <v>11</v>
      </c>
      <c r="D71" s="12">
        <f>D73+D74</f>
        <v>16756.400000000001</v>
      </c>
      <c r="E71" s="40">
        <f>E73+E74</f>
        <v>0</v>
      </c>
      <c r="F71" s="12">
        <f t="shared" si="1"/>
        <v>16756.400000000001</v>
      </c>
      <c r="G71" s="12">
        <f>G73+G74</f>
        <v>0</v>
      </c>
      <c r="H71" s="12">
        <f t="shared" si="182"/>
        <v>16756.400000000001</v>
      </c>
      <c r="I71" s="12">
        <f>I73+I74</f>
        <v>0</v>
      </c>
      <c r="J71" s="12">
        <f t="shared" si="183"/>
        <v>16756.400000000001</v>
      </c>
      <c r="K71" s="12">
        <f>K73+K74</f>
        <v>0</v>
      </c>
      <c r="L71" s="12">
        <f t="shared" si="184"/>
        <v>16756.400000000001</v>
      </c>
      <c r="M71" s="12">
        <f>M73+M74</f>
        <v>0</v>
      </c>
      <c r="N71" s="12">
        <f t="shared" si="185"/>
        <v>16756.400000000001</v>
      </c>
      <c r="O71" s="12">
        <f>O73+O74</f>
        <v>0</v>
      </c>
      <c r="P71" s="12">
        <f t="shared" si="186"/>
        <v>16756.400000000001</v>
      </c>
      <c r="Q71" s="12">
        <f>Q73+Q74</f>
        <v>0</v>
      </c>
      <c r="R71" s="12">
        <f t="shared" si="187"/>
        <v>16756.400000000001</v>
      </c>
      <c r="S71" s="12">
        <f>S73+S74</f>
        <v>0</v>
      </c>
      <c r="T71" s="12">
        <f t="shared" si="188"/>
        <v>16756.400000000001</v>
      </c>
      <c r="U71" s="21">
        <f>U73+U74</f>
        <v>1675.64</v>
      </c>
      <c r="V71" s="40">
        <f t="shared" si="189"/>
        <v>18432.04</v>
      </c>
      <c r="W71" s="12">
        <f t="shared" ref="W71:AR71" si="199">W73+W74</f>
        <v>0</v>
      </c>
      <c r="X71" s="40">
        <f>X73+X74</f>
        <v>0</v>
      </c>
      <c r="Y71" s="12">
        <f t="shared" si="10"/>
        <v>0</v>
      </c>
      <c r="Z71" s="12">
        <f>Z73+Z74</f>
        <v>0</v>
      </c>
      <c r="AA71" s="12">
        <f t="shared" si="190"/>
        <v>0</v>
      </c>
      <c r="AB71" s="12">
        <f>AB73+AB74</f>
        <v>0</v>
      </c>
      <c r="AC71" s="12">
        <f>AA71+AB71</f>
        <v>0</v>
      </c>
      <c r="AD71" s="12">
        <f>AD73+AD74</f>
        <v>0</v>
      </c>
      <c r="AE71" s="12">
        <f>AC71+AD71</f>
        <v>0</v>
      </c>
      <c r="AF71" s="12">
        <f>AF73+AF74</f>
        <v>0</v>
      </c>
      <c r="AG71" s="12">
        <f>AE71+AF71</f>
        <v>0</v>
      </c>
      <c r="AH71" s="12">
        <f>AH73+AH74</f>
        <v>0</v>
      </c>
      <c r="AI71" s="12">
        <f>AG71+AH71</f>
        <v>0</v>
      </c>
      <c r="AJ71" s="12">
        <f>AJ73+AJ74</f>
        <v>0</v>
      </c>
      <c r="AK71" s="12">
        <f>AI71+AJ71</f>
        <v>0</v>
      </c>
      <c r="AL71" s="12">
        <f>AL73+AL74</f>
        <v>0</v>
      </c>
      <c r="AM71" s="12">
        <f>AK71+AL71</f>
        <v>0</v>
      </c>
      <c r="AN71" s="12">
        <f>AN73+AN74</f>
        <v>0</v>
      </c>
      <c r="AO71" s="12">
        <f>AM71+AN71</f>
        <v>0</v>
      </c>
      <c r="AP71" s="21">
        <f>AP73+AP74</f>
        <v>0</v>
      </c>
      <c r="AQ71" s="40">
        <f>AO71+AP71</f>
        <v>0</v>
      </c>
      <c r="AR71" s="12">
        <f t="shared" si="199"/>
        <v>0</v>
      </c>
      <c r="AS71" s="13">
        <f>AS73+AS74</f>
        <v>0</v>
      </c>
      <c r="AT71" s="13">
        <f t="shared" si="20"/>
        <v>0</v>
      </c>
      <c r="AU71" s="13">
        <f>AU73+AU74</f>
        <v>0</v>
      </c>
      <c r="AV71" s="13">
        <f t="shared" si="191"/>
        <v>0</v>
      </c>
      <c r="AW71" s="13">
        <f>AW73+AW74</f>
        <v>0</v>
      </c>
      <c r="AX71" s="13">
        <f t="shared" si="192"/>
        <v>0</v>
      </c>
      <c r="AY71" s="13">
        <f>AY73+AY74</f>
        <v>0</v>
      </c>
      <c r="AZ71" s="13">
        <f t="shared" si="193"/>
        <v>0</v>
      </c>
      <c r="BA71" s="13">
        <f>BA73+BA74</f>
        <v>0</v>
      </c>
      <c r="BB71" s="13">
        <f t="shared" si="194"/>
        <v>0</v>
      </c>
      <c r="BC71" s="13">
        <f>BC73+BC74</f>
        <v>0</v>
      </c>
      <c r="BD71" s="13">
        <f t="shared" si="195"/>
        <v>0</v>
      </c>
      <c r="BE71" s="13">
        <f>BE73+BE74</f>
        <v>0</v>
      </c>
      <c r="BF71" s="13">
        <f t="shared" si="196"/>
        <v>0</v>
      </c>
      <c r="BG71" s="13">
        <f>BG73+BG74</f>
        <v>0</v>
      </c>
      <c r="BH71" s="13">
        <f t="shared" si="197"/>
        <v>0</v>
      </c>
      <c r="BI71" s="23">
        <f>BI73+BI74</f>
        <v>0</v>
      </c>
      <c r="BJ71" s="42">
        <f t="shared" si="198"/>
        <v>0</v>
      </c>
      <c r="BL71" s="10"/>
    </row>
    <row r="72" spans="1:64" x14ac:dyDescent="0.35">
      <c r="A72" s="88"/>
      <c r="B72" s="94" t="s">
        <v>5</v>
      </c>
      <c r="C72" s="93"/>
      <c r="D72" s="12"/>
      <c r="E72" s="40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21"/>
      <c r="V72" s="40"/>
      <c r="W72" s="12"/>
      <c r="X72" s="40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21"/>
      <c r="AQ72" s="40"/>
      <c r="AR72" s="12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23"/>
      <c r="BJ72" s="42"/>
      <c r="BL72" s="10"/>
    </row>
    <row r="73" spans="1:64" s="3" customFormat="1" hidden="1" x14ac:dyDescent="0.35">
      <c r="A73" s="1"/>
      <c r="B73" s="17" t="s">
        <v>6</v>
      </c>
      <c r="C73" s="18"/>
      <c r="D73" s="12">
        <v>5036.3999999999996</v>
      </c>
      <c r="E73" s="40"/>
      <c r="F73" s="12">
        <f t="shared" si="1"/>
        <v>5036.3999999999996</v>
      </c>
      <c r="G73" s="12"/>
      <c r="H73" s="12">
        <f t="shared" ref="H73:H101" si="200">F73+G73</f>
        <v>5036.3999999999996</v>
      </c>
      <c r="I73" s="12"/>
      <c r="J73" s="12">
        <f t="shared" ref="J73:J101" si="201">H73+I73</f>
        <v>5036.3999999999996</v>
      </c>
      <c r="K73" s="12"/>
      <c r="L73" s="12">
        <f t="shared" ref="L73:L101" si="202">J73+K73</f>
        <v>5036.3999999999996</v>
      </c>
      <c r="M73" s="12"/>
      <c r="N73" s="12">
        <f t="shared" ref="N73:N101" si="203">L73+M73</f>
        <v>5036.3999999999996</v>
      </c>
      <c r="O73" s="12"/>
      <c r="P73" s="12">
        <f t="shared" ref="P73:P82" si="204">N73+O73</f>
        <v>5036.3999999999996</v>
      </c>
      <c r="Q73" s="12"/>
      <c r="R73" s="12">
        <f t="shared" ref="R73:R82" si="205">P73+Q73</f>
        <v>5036.3999999999996</v>
      </c>
      <c r="S73" s="12"/>
      <c r="T73" s="12">
        <f t="shared" ref="T73:T82" si="206">R73+S73</f>
        <v>5036.3999999999996</v>
      </c>
      <c r="U73" s="21">
        <v>1675.64</v>
      </c>
      <c r="V73" s="12">
        <f t="shared" ref="V73:V82" si="207">T73+U73</f>
        <v>6712.04</v>
      </c>
      <c r="W73" s="12">
        <v>0</v>
      </c>
      <c r="X73" s="40"/>
      <c r="Y73" s="12">
        <f t="shared" si="10"/>
        <v>0</v>
      </c>
      <c r="Z73" s="12"/>
      <c r="AA73" s="12">
        <f t="shared" ref="AA73:AA101" si="208">Y73+Z73</f>
        <v>0</v>
      </c>
      <c r="AB73" s="12"/>
      <c r="AC73" s="12">
        <f t="shared" ref="AC73:AC101" si="209">AA73+AB73</f>
        <v>0</v>
      </c>
      <c r="AD73" s="12"/>
      <c r="AE73" s="12">
        <f t="shared" ref="AE73:AE101" si="210">AC73+AD73</f>
        <v>0</v>
      </c>
      <c r="AF73" s="12"/>
      <c r="AG73" s="12">
        <f t="shared" ref="AG73:AG101" si="211">AE73+AF73</f>
        <v>0</v>
      </c>
      <c r="AH73" s="12"/>
      <c r="AI73" s="12">
        <f t="shared" ref="AI73:AI101" si="212">AG73+AH73</f>
        <v>0</v>
      </c>
      <c r="AJ73" s="12"/>
      <c r="AK73" s="12">
        <f t="shared" ref="AK73:AK82" si="213">AI73+AJ73</f>
        <v>0</v>
      </c>
      <c r="AL73" s="12"/>
      <c r="AM73" s="12">
        <f t="shared" ref="AM73:AM83" si="214">AK73+AL73</f>
        <v>0</v>
      </c>
      <c r="AN73" s="12"/>
      <c r="AO73" s="12">
        <f t="shared" ref="AO73:AO84" si="215">AM73+AN73</f>
        <v>0</v>
      </c>
      <c r="AP73" s="21"/>
      <c r="AQ73" s="12">
        <f t="shared" ref="AQ73:AQ84" si="216">AO73+AP73</f>
        <v>0</v>
      </c>
      <c r="AR73" s="12">
        <v>0</v>
      </c>
      <c r="AS73" s="13"/>
      <c r="AT73" s="13">
        <f t="shared" si="20"/>
        <v>0</v>
      </c>
      <c r="AU73" s="13"/>
      <c r="AV73" s="13">
        <f t="shared" ref="AV73:AV101" si="217">AT73+AU73</f>
        <v>0</v>
      </c>
      <c r="AW73" s="13"/>
      <c r="AX73" s="13">
        <f t="shared" ref="AX73:AX101" si="218">AV73+AW73</f>
        <v>0</v>
      </c>
      <c r="AY73" s="13"/>
      <c r="AZ73" s="13">
        <f t="shared" ref="AZ73:AZ101" si="219">AX73+AY73</f>
        <v>0</v>
      </c>
      <c r="BA73" s="13"/>
      <c r="BB73" s="13">
        <f t="shared" ref="BB73:BB101" si="220">AZ73+BA73</f>
        <v>0</v>
      </c>
      <c r="BC73" s="13"/>
      <c r="BD73" s="13">
        <f t="shared" ref="BD73:BD82" si="221">BB73+BC73</f>
        <v>0</v>
      </c>
      <c r="BE73" s="13"/>
      <c r="BF73" s="13">
        <f t="shared" ref="BF73:BF83" si="222">BD73+BE73</f>
        <v>0</v>
      </c>
      <c r="BG73" s="23"/>
      <c r="BH73" s="13">
        <f t="shared" ref="BH73:BH84" si="223">BF73+BG73</f>
        <v>0</v>
      </c>
      <c r="BI73" s="23"/>
      <c r="BJ73" s="13">
        <f t="shared" ref="BJ73:BJ84" si="224">BH73+BI73</f>
        <v>0</v>
      </c>
      <c r="BK73" s="8" t="s">
        <v>89</v>
      </c>
      <c r="BL73" s="10">
        <v>0</v>
      </c>
    </row>
    <row r="74" spans="1:64" x14ac:dyDescent="0.35">
      <c r="A74" s="88"/>
      <c r="B74" s="94" t="s">
        <v>12</v>
      </c>
      <c r="C74" s="93"/>
      <c r="D74" s="12">
        <v>11720</v>
      </c>
      <c r="E74" s="40"/>
      <c r="F74" s="12">
        <f t="shared" si="1"/>
        <v>11720</v>
      </c>
      <c r="G74" s="12"/>
      <c r="H74" s="12">
        <f t="shared" si="200"/>
        <v>11720</v>
      </c>
      <c r="I74" s="12"/>
      <c r="J74" s="12">
        <f t="shared" si="201"/>
        <v>11720</v>
      </c>
      <c r="K74" s="12"/>
      <c r="L74" s="12">
        <f t="shared" si="202"/>
        <v>11720</v>
      </c>
      <c r="M74" s="12"/>
      <c r="N74" s="12">
        <f t="shared" si="203"/>
        <v>11720</v>
      </c>
      <c r="O74" s="12"/>
      <c r="P74" s="12">
        <f t="shared" si="204"/>
        <v>11720</v>
      </c>
      <c r="Q74" s="12"/>
      <c r="R74" s="12">
        <f t="shared" si="205"/>
        <v>11720</v>
      </c>
      <c r="S74" s="12"/>
      <c r="T74" s="12">
        <f t="shared" si="206"/>
        <v>11720</v>
      </c>
      <c r="U74" s="21"/>
      <c r="V74" s="40">
        <f t="shared" si="207"/>
        <v>11720</v>
      </c>
      <c r="W74" s="12">
        <v>0</v>
      </c>
      <c r="X74" s="40"/>
      <c r="Y74" s="12">
        <f t="shared" si="10"/>
        <v>0</v>
      </c>
      <c r="Z74" s="12"/>
      <c r="AA74" s="12">
        <f t="shared" si="208"/>
        <v>0</v>
      </c>
      <c r="AB74" s="12"/>
      <c r="AC74" s="12">
        <f t="shared" si="209"/>
        <v>0</v>
      </c>
      <c r="AD74" s="12"/>
      <c r="AE74" s="12">
        <f t="shared" si="210"/>
        <v>0</v>
      </c>
      <c r="AF74" s="12"/>
      <c r="AG74" s="12">
        <f t="shared" si="211"/>
        <v>0</v>
      </c>
      <c r="AH74" s="12"/>
      <c r="AI74" s="12">
        <f t="shared" si="212"/>
        <v>0</v>
      </c>
      <c r="AJ74" s="12"/>
      <c r="AK74" s="12">
        <f t="shared" si="213"/>
        <v>0</v>
      </c>
      <c r="AL74" s="12"/>
      <c r="AM74" s="12">
        <f t="shared" si="214"/>
        <v>0</v>
      </c>
      <c r="AN74" s="12"/>
      <c r="AO74" s="12">
        <f t="shared" si="215"/>
        <v>0</v>
      </c>
      <c r="AP74" s="21"/>
      <c r="AQ74" s="40">
        <f t="shared" si="216"/>
        <v>0</v>
      </c>
      <c r="AR74" s="12">
        <v>0</v>
      </c>
      <c r="AS74" s="13"/>
      <c r="AT74" s="13">
        <f t="shared" si="20"/>
        <v>0</v>
      </c>
      <c r="AU74" s="13"/>
      <c r="AV74" s="13">
        <f t="shared" si="217"/>
        <v>0</v>
      </c>
      <c r="AW74" s="13"/>
      <c r="AX74" s="13">
        <f t="shared" si="218"/>
        <v>0</v>
      </c>
      <c r="AY74" s="13"/>
      <c r="AZ74" s="13">
        <f t="shared" si="219"/>
        <v>0</v>
      </c>
      <c r="BA74" s="13"/>
      <c r="BB74" s="13">
        <f t="shared" si="220"/>
        <v>0</v>
      </c>
      <c r="BC74" s="13"/>
      <c r="BD74" s="13">
        <f t="shared" si="221"/>
        <v>0</v>
      </c>
      <c r="BE74" s="13"/>
      <c r="BF74" s="13">
        <f t="shared" si="222"/>
        <v>0</v>
      </c>
      <c r="BG74" s="13"/>
      <c r="BH74" s="13">
        <f t="shared" si="223"/>
        <v>0</v>
      </c>
      <c r="BI74" s="23"/>
      <c r="BJ74" s="42">
        <f t="shared" si="224"/>
        <v>0</v>
      </c>
      <c r="BK74" s="8" t="s">
        <v>211</v>
      </c>
      <c r="BL74" s="10"/>
    </row>
    <row r="75" spans="1:64" ht="36" x14ac:dyDescent="0.35">
      <c r="A75" s="88" t="s">
        <v>146</v>
      </c>
      <c r="B75" s="94" t="s">
        <v>347</v>
      </c>
      <c r="C75" s="93" t="s">
        <v>11</v>
      </c>
      <c r="D75" s="12">
        <v>0</v>
      </c>
      <c r="E75" s="40">
        <v>0</v>
      </c>
      <c r="F75" s="12">
        <f t="shared" si="1"/>
        <v>0</v>
      </c>
      <c r="G75" s="12">
        <v>0</v>
      </c>
      <c r="H75" s="12">
        <f t="shared" si="200"/>
        <v>0</v>
      </c>
      <c r="I75" s="12">
        <v>0</v>
      </c>
      <c r="J75" s="12">
        <f t="shared" si="201"/>
        <v>0</v>
      </c>
      <c r="K75" s="12">
        <v>0</v>
      </c>
      <c r="L75" s="12">
        <f t="shared" si="202"/>
        <v>0</v>
      </c>
      <c r="M75" s="12">
        <v>0</v>
      </c>
      <c r="N75" s="12">
        <f t="shared" si="203"/>
        <v>0</v>
      </c>
      <c r="O75" s="12">
        <v>0</v>
      </c>
      <c r="P75" s="12">
        <f t="shared" si="204"/>
        <v>0</v>
      </c>
      <c r="Q75" s="12">
        <v>0</v>
      </c>
      <c r="R75" s="12">
        <f t="shared" si="205"/>
        <v>0</v>
      </c>
      <c r="S75" s="12">
        <v>0</v>
      </c>
      <c r="T75" s="12">
        <f t="shared" si="206"/>
        <v>0</v>
      </c>
      <c r="U75" s="21">
        <v>0</v>
      </c>
      <c r="V75" s="40">
        <f t="shared" si="207"/>
        <v>0</v>
      </c>
      <c r="W75" s="12">
        <v>6999.9</v>
      </c>
      <c r="X75" s="40">
        <v>0</v>
      </c>
      <c r="Y75" s="12">
        <f t="shared" si="10"/>
        <v>6999.9</v>
      </c>
      <c r="Z75" s="12">
        <v>0</v>
      </c>
      <c r="AA75" s="12">
        <f t="shared" si="208"/>
        <v>6999.9</v>
      </c>
      <c r="AB75" s="12">
        <v>0</v>
      </c>
      <c r="AC75" s="12">
        <f t="shared" si="209"/>
        <v>6999.9</v>
      </c>
      <c r="AD75" s="12">
        <v>0</v>
      </c>
      <c r="AE75" s="12">
        <f t="shared" si="210"/>
        <v>6999.9</v>
      </c>
      <c r="AF75" s="12">
        <v>0</v>
      </c>
      <c r="AG75" s="12">
        <f t="shared" si="211"/>
        <v>6999.9</v>
      </c>
      <c r="AH75" s="12">
        <v>0</v>
      </c>
      <c r="AI75" s="12">
        <f t="shared" si="212"/>
        <v>6999.9</v>
      </c>
      <c r="AJ75" s="12">
        <v>0</v>
      </c>
      <c r="AK75" s="12">
        <f t="shared" si="213"/>
        <v>6999.9</v>
      </c>
      <c r="AL75" s="12">
        <v>0</v>
      </c>
      <c r="AM75" s="12">
        <f t="shared" si="214"/>
        <v>6999.9</v>
      </c>
      <c r="AN75" s="12">
        <v>0</v>
      </c>
      <c r="AO75" s="12">
        <f t="shared" si="215"/>
        <v>6999.9</v>
      </c>
      <c r="AP75" s="21">
        <v>0</v>
      </c>
      <c r="AQ75" s="40">
        <f t="shared" si="216"/>
        <v>6999.9</v>
      </c>
      <c r="AR75" s="12">
        <v>0</v>
      </c>
      <c r="AS75" s="13">
        <v>0</v>
      </c>
      <c r="AT75" s="13">
        <f t="shared" si="20"/>
        <v>0</v>
      </c>
      <c r="AU75" s="13">
        <v>0</v>
      </c>
      <c r="AV75" s="13">
        <f t="shared" si="217"/>
        <v>0</v>
      </c>
      <c r="AW75" s="13">
        <v>0</v>
      </c>
      <c r="AX75" s="13">
        <f t="shared" si="218"/>
        <v>0</v>
      </c>
      <c r="AY75" s="13">
        <v>0</v>
      </c>
      <c r="AZ75" s="13">
        <f t="shared" si="219"/>
        <v>0</v>
      </c>
      <c r="BA75" s="13">
        <v>0</v>
      </c>
      <c r="BB75" s="13">
        <f t="shared" si="220"/>
        <v>0</v>
      </c>
      <c r="BC75" s="13">
        <v>0</v>
      </c>
      <c r="BD75" s="13">
        <f t="shared" si="221"/>
        <v>0</v>
      </c>
      <c r="BE75" s="13">
        <v>0</v>
      </c>
      <c r="BF75" s="13">
        <f t="shared" si="222"/>
        <v>0</v>
      </c>
      <c r="BG75" s="13">
        <v>0</v>
      </c>
      <c r="BH75" s="13">
        <f t="shared" si="223"/>
        <v>0</v>
      </c>
      <c r="BI75" s="23">
        <v>0</v>
      </c>
      <c r="BJ75" s="42">
        <f t="shared" si="224"/>
        <v>0</v>
      </c>
      <c r="BK75" s="8" t="s">
        <v>90</v>
      </c>
      <c r="BL75" s="10"/>
    </row>
    <row r="76" spans="1:64" ht="36" x14ac:dyDescent="0.35">
      <c r="A76" s="88" t="s">
        <v>147</v>
      </c>
      <c r="B76" s="94" t="s">
        <v>348</v>
      </c>
      <c r="C76" s="93" t="s">
        <v>11</v>
      </c>
      <c r="D76" s="12">
        <v>0</v>
      </c>
      <c r="E76" s="40">
        <v>0</v>
      </c>
      <c r="F76" s="12">
        <f t="shared" si="1"/>
        <v>0</v>
      </c>
      <c r="G76" s="12">
        <v>0</v>
      </c>
      <c r="H76" s="12">
        <f t="shared" si="200"/>
        <v>0</v>
      </c>
      <c r="I76" s="12">
        <v>0</v>
      </c>
      <c r="J76" s="12">
        <f t="shared" si="201"/>
        <v>0</v>
      </c>
      <c r="K76" s="12">
        <v>0</v>
      </c>
      <c r="L76" s="12">
        <f t="shared" si="202"/>
        <v>0</v>
      </c>
      <c r="M76" s="12">
        <v>0</v>
      </c>
      <c r="N76" s="12">
        <f t="shared" si="203"/>
        <v>0</v>
      </c>
      <c r="O76" s="12">
        <v>0</v>
      </c>
      <c r="P76" s="12">
        <f t="shared" si="204"/>
        <v>0</v>
      </c>
      <c r="Q76" s="12">
        <v>0</v>
      </c>
      <c r="R76" s="12">
        <f t="shared" si="205"/>
        <v>0</v>
      </c>
      <c r="S76" s="12">
        <v>0</v>
      </c>
      <c r="T76" s="12">
        <f t="shared" si="206"/>
        <v>0</v>
      </c>
      <c r="U76" s="21">
        <v>0</v>
      </c>
      <c r="V76" s="40">
        <f t="shared" si="207"/>
        <v>0</v>
      </c>
      <c r="W76" s="12">
        <v>622.9</v>
      </c>
      <c r="X76" s="40">
        <v>0</v>
      </c>
      <c r="Y76" s="12">
        <f t="shared" si="10"/>
        <v>622.9</v>
      </c>
      <c r="Z76" s="12">
        <v>0</v>
      </c>
      <c r="AA76" s="12">
        <f t="shared" si="208"/>
        <v>622.9</v>
      </c>
      <c r="AB76" s="12">
        <v>0</v>
      </c>
      <c r="AC76" s="12">
        <f t="shared" si="209"/>
        <v>622.9</v>
      </c>
      <c r="AD76" s="12">
        <v>0</v>
      </c>
      <c r="AE76" s="12">
        <f t="shared" si="210"/>
        <v>622.9</v>
      </c>
      <c r="AF76" s="12">
        <v>0</v>
      </c>
      <c r="AG76" s="12">
        <f t="shared" si="211"/>
        <v>622.9</v>
      </c>
      <c r="AH76" s="12">
        <v>0</v>
      </c>
      <c r="AI76" s="12">
        <f t="shared" si="212"/>
        <v>622.9</v>
      </c>
      <c r="AJ76" s="12">
        <v>0</v>
      </c>
      <c r="AK76" s="12">
        <f t="shared" si="213"/>
        <v>622.9</v>
      </c>
      <c r="AL76" s="12">
        <v>0</v>
      </c>
      <c r="AM76" s="12">
        <f t="shared" si="214"/>
        <v>622.9</v>
      </c>
      <c r="AN76" s="12">
        <v>0</v>
      </c>
      <c r="AO76" s="12">
        <f t="shared" si="215"/>
        <v>622.9</v>
      </c>
      <c r="AP76" s="21">
        <v>0</v>
      </c>
      <c r="AQ76" s="40">
        <f t="shared" si="216"/>
        <v>622.9</v>
      </c>
      <c r="AR76" s="12">
        <v>16000</v>
      </c>
      <c r="AS76" s="13">
        <v>0</v>
      </c>
      <c r="AT76" s="13">
        <f t="shared" si="20"/>
        <v>16000</v>
      </c>
      <c r="AU76" s="13">
        <v>0</v>
      </c>
      <c r="AV76" s="13">
        <f t="shared" si="217"/>
        <v>16000</v>
      </c>
      <c r="AW76" s="13">
        <v>0</v>
      </c>
      <c r="AX76" s="13">
        <f t="shared" si="218"/>
        <v>16000</v>
      </c>
      <c r="AY76" s="13">
        <v>0</v>
      </c>
      <c r="AZ76" s="13">
        <f t="shared" si="219"/>
        <v>16000</v>
      </c>
      <c r="BA76" s="13">
        <v>0</v>
      </c>
      <c r="BB76" s="13">
        <f t="shared" si="220"/>
        <v>16000</v>
      </c>
      <c r="BC76" s="13">
        <v>0</v>
      </c>
      <c r="BD76" s="13">
        <f t="shared" si="221"/>
        <v>16000</v>
      </c>
      <c r="BE76" s="13">
        <v>0</v>
      </c>
      <c r="BF76" s="13">
        <f t="shared" si="222"/>
        <v>16000</v>
      </c>
      <c r="BG76" s="13">
        <v>0</v>
      </c>
      <c r="BH76" s="13">
        <f t="shared" si="223"/>
        <v>16000</v>
      </c>
      <c r="BI76" s="23">
        <v>0</v>
      </c>
      <c r="BJ76" s="42">
        <f t="shared" si="224"/>
        <v>16000</v>
      </c>
      <c r="BK76" s="8" t="s">
        <v>91</v>
      </c>
      <c r="BL76" s="10"/>
    </row>
    <row r="77" spans="1:64" ht="36" x14ac:dyDescent="0.35">
      <c r="A77" s="88" t="s">
        <v>148</v>
      </c>
      <c r="B77" s="94" t="s">
        <v>349</v>
      </c>
      <c r="C77" s="93" t="s">
        <v>11</v>
      </c>
      <c r="D77" s="12">
        <v>0</v>
      </c>
      <c r="E77" s="40">
        <v>0</v>
      </c>
      <c r="F77" s="12">
        <f t="shared" si="1"/>
        <v>0</v>
      </c>
      <c r="G77" s="12">
        <v>0</v>
      </c>
      <c r="H77" s="12">
        <f t="shared" si="200"/>
        <v>0</v>
      </c>
      <c r="I77" s="12">
        <v>0</v>
      </c>
      <c r="J77" s="12">
        <f t="shared" si="201"/>
        <v>0</v>
      </c>
      <c r="K77" s="12">
        <v>0</v>
      </c>
      <c r="L77" s="12">
        <f t="shared" si="202"/>
        <v>0</v>
      </c>
      <c r="M77" s="12">
        <v>0</v>
      </c>
      <c r="N77" s="12">
        <f t="shared" si="203"/>
        <v>0</v>
      </c>
      <c r="O77" s="12">
        <v>0</v>
      </c>
      <c r="P77" s="12">
        <f t="shared" si="204"/>
        <v>0</v>
      </c>
      <c r="Q77" s="12">
        <v>0</v>
      </c>
      <c r="R77" s="12">
        <f t="shared" si="205"/>
        <v>0</v>
      </c>
      <c r="S77" s="12">
        <v>0</v>
      </c>
      <c r="T77" s="12">
        <f t="shared" si="206"/>
        <v>0</v>
      </c>
      <c r="U77" s="21">
        <v>0</v>
      </c>
      <c r="V77" s="40">
        <f t="shared" si="207"/>
        <v>0</v>
      </c>
      <c r="W77" s="12">
        <v>622.9</v>
      </c>
      <c r="X77" s="40">
        <v>0</v>
      </c>
      <c r="Y77" s="12">
        <f t="shared" si="10"/>
        <v>622.9</v>
      </c>
      <c r="Z77" s="12">
        <v>0</v>
      </c>
      <c r="AA77" s="12">
        <f t="shared" si="208"/>
        <v>622.9</v>
      </c>
      <c r="AB77" s="12">
        <v>0</v>
      </c>
      <c r="AC77" s="12">
        <f t="shared" si="209"/>
        <v>622.9</v>
      </c>
      <c r="AD77" s="12">
        <v>0</v>
      </c>
      <c r="AE77" s="12">
        <f t="shared" si="210"/>
        <v>622.9</v>
      </c>
      <c r="AF77" s="12">
        <v>0</v>
      </c>
      <c r="AG77" s="12">
        <f t="shared" si="211"/>
        <v>622.9</v>
      </c>
      <c r="AH77" s="12">
        <v>0</v>
      </c>
      <c r="AI77" s="12">
        <f t="shared" si="212"/>
        <v>622.9</v>
      </c>
      <c r="AJ77" s="12">
        <v>0</v>
      </c>
      <c r="AK77" s="12">
        <f t="shared" si="213"/>
        <v>622.9</v>
      </c>
      <c r="AL77" s="12">
        <v>0</v>
      </c>
      <c r="AM77" s="12">
        <f t="shared" si="214"/>
        <v>622.9</v>
      </c>
      <c r="AN77" s="12">
        <v>0</v>
      </c>
      <c r="AO77" s="12">
        <f t="shared" si="215"/>
        <v>622.9</v>
      </c>
      <c r="AP77" s="21">
        <v>0</v>
      </c>
      <c r="AQ77" s="40">
        <f t="shared" si="216"/>
        <v>622.9</v>
      </c>
      <c r="AR77" s="12">
        <v>16000</v>
      </c>
      <c r="AS77" s="13">
        <v>0</v>
      </c>
      <c r="AT77" s="13">
        <f t="shared" si="20"/>
        <v>16000</v>
      </c>
      <c r="AU77" s="13">
        <v>0</v>
      </c>
      <c r="AV77" s="13">
        <f t="shared" si="217"/>
        <v>16000</v>
      </c>
      <c r="AW77" s="13">
        <v>0</v>
      </c>
      <c r="AX77" s="13">
        <f t="shared" si="218"/>
        <v>16000</v>
      </c>
      <c r="AY77" s="13">
        <v>0</v>
      </c>
      <c r="AZ77" s="13">
        <f t="shared" si="219"/>
        <v>16000</v>
      </c>
      <c r="BA77" s="13">
        <v>0</v>
      </c>
      <c r="BB77" s="13">
        <f t="shared" si="220"/>
        <v>16000</v>
      </c>
      <c r="BC77" s="13">
        <v>0</v>
      </c>
      <c r="BD77" s="13">
        <f t="shared" si="221"/>
        <v>16000</v>
      </c>
      <c r="BE77" s="13">
        <v>0</v>
      </c>
      <c r="BF77" s="13">
        <f t="shared" si="222"/>
        <v>16000</v>
      </c>
      <c r="BG77" s="13">
        <v>0</v>
      </c>
      <c r="BH77" s="13">
        <f t="shared" si="223"/>
        <v>16000</v>
      </c>
      <c r="BI77" s="23">
        <v>0</v>
      </c>
      <c r="BJ77" s="42">
        <f t="shared" si="224"/>
        <v>16000</v>
      </c>
      <c r="BK77" s="8" t="s">
        <v>92</v>
      </c>
      <c r="BL77" s="10"/>
    </row>
    <row r="78" spans="1:64" ht="36" x14ac:dyDescent="0.35">
      <c r="A78" s="88" t="s">
        <v>149</v>
      </c>
      <c r="B78" s="94" t="s">
        <v>350</v>
      </c>
      <c r="C78" s="93" t="s">
        <v>11</v>
      </c>
      <c r="D78" s="12">
        <v>0</v>
      </c>
      <c r="E78" s="40">
        <v>0</v>
      </c>
      <c r="F78" s="12">
        <f t="shared" si="1"/>
        <v>0</v>
      </c>
      <c r="G78" s="12">
        <v>0</v>
      </c>
      <c r="H78" s="12">
        <f t="shared" si="200"/>
        <v>0</v>
      </c>
      <c r="I78" s="12">
        <v>0</v>
      </c>
      <c r="J78" s="12">
        <f t="shared" si="201"/>
        <v>0</v>
      </c>
      <c r="K78" s="12">
        <v>0</v>
      </c>
      <c r="L78" s="12">
        <f t="shared" si="202"/>
        <v>0</v>
      </c>
      <c r="M78" s="12">
        <v>0</v>
      </c>
      <c r="N78" s="12">
        <f t="shared" si="203"/>
        <v>0</v>
      </c>
      <c r="O78" s="12">
        <v>0</v>
      </c>
      <c r="P78" s="12">
        <f t="shared" si="204"/>
        <v>0</v>
      </c>
      <c r="Q78" s="12">
        <v>0</v>
      </c>
      <c r="R78" s="12">
        <f t="shared" si="205"/>
        <v>0</v>
      </c>
      <c r="S78" s="12">
        <v>0</v>
      </c>
      <c r="T78" s="12">
        <f t="shared" si="206"/>
        <v>0</v>
      </c>
      <c r="U78" s="21">
        <v>0</v>
      </c>
      <c r="V78" s="40">
        <f t="shared" si="207"/>
        <v>0</v>
      </c>
      <c r="W78" s="12">
        <v>16622.900000000001</v>
      </c>
      <c r="X78" s="40">
        <v>0</v>
      </c>
      <c r="Y78" s="12">
        <f t="shared" si="10"/>
        <v>16622.900000000001</v>
      </c>
      <c r="Z78" s="12">
        <v>0</v>
      </c>
      <c r="AA78" s="12">
        <f t="shared" si="208"/>
        <v>16622.900000000001</v>
      </c>
      <c r="AB78" s="12">
        <v>0</v>
      </c>
      <c r="AC78" s="12">
        <f t="shared" si="209"/>
        <v>16622.900000000001</v>
      </c>
      <c r="AD78" s="12">
        <v>0</v>
      </c>
      <c r="AE78" s="12">
        <f t="shared" si="210"/>
        <v>16622.900000000001</v>
      </c>
      <c r="AF78" s="12">
        <v>0</v>
      </c>
      <c r="AG78" s="12">
        <f t="shared" si="211"/>
        <v>16622.900000000001</v>
      </c>
      <c r="AH78" s="12">
        <v>0</v>
      </c>
      <c r="AI78" s="12">
        <f t="shared" si="212"/>
        <v>16622.900000000001</v>
      </c>
      <c r="AJ78" s="12">
        <v>0</v>
      </c>
      <c r="AK78" s="12">
        <f t="shared" si="213"/>
        <v>16622.900000000001</v>
      </c>
      <c r="AL78" s="12">
        <v>0</v>
      </c>
      <c r="AM78" s="12">
        <f t="shared" si="214"/>
        <v>16622.900000000001</v>
      </c>
      <c r="AN78" s="12">
        <v>0</v>
      </c>
      <c r="AO78" s="12">
        <f t="shared" si="215"/>
        <v>16622.900000000001</v>
      </c>
      <c r="AP78" s="21">
        <v>0</v>
      </c>
      <c r="AQ78" s="40">
        <f t="shared" si="216"/>
        <v>16622.900000000001</v>
      </c>
      <c r="AR78" s="12">
        <v>0</v>
      </c>
      <c r="AS78" s="13">
        <v>0</v>
      </c>
      <c r="AT78" s="13">
        <f t="shared" si="20"/>
        <v>0</v>
      </c>
      <c r="AU78" s="13">
        <v>0</v>
      </c>
      <c r="AV78" s="13">
        <f t="shared" si="217"/>
        <v>0</v>
      </c>
      <c r="AW78" s="13">
        <v>0</v>
      </c>
      <c r="AX78" s="13">
        <f t="shared" si="218"/>
        <v>0</v>
      </c>
      <c r="AY78" s="13">
        <v>0</v>
      </c>
      <c r="AZ78" s="13">
        <f t="shared" si="219"/>
        <v>0</v>
      </c>
      <c r="BA78" s="13">
        <v>0</v>
      </c>
      <c r="BB78" s="13">
        <f t="shared" si="220"/>
        <v>0</v>
      </c>
      <c r="BC78" s="13">
        <v>0</v>
      </c>
      <c r="BD78" s="13">
        <f t="shared" si="221"/>
        <v>0</v>
      </c>
      <c r="BE78" s="13">
        <v>0</v>
      </c>
      <c r="BF78" s="13">
        <f t="shared" si="222"/>
        <v>0</v>
      </c>
      <c r="BG78" s="13">
        <v>0</v>
      </c>
      <c r="BH78" s="13">
        <f t="shared" si="223"/>
        <v>0</v>
      </c>
      <c r="BI78" s="23">
        <v>0</v>
      </c>
      <c r="BJ78" s="42">
        <f t="shared" si="224"/>
        <v>0</v>
      </c>
      <c r="BK78" s="8" t="s">
        <v>93</v>
      </c>
      <c r="BL78" s="10"/>
    </row>
    <row r="79" spans="1:64" ht="36" x14ac:dyDescent="0.35">
      <c r="A79" s="88" t="s">
        <v>150</v>
      </c>
      <c r="B79" s="94" t="s">
        <v>205</v>
      </c>
      <c r="C79" s="93" t="s">
        <v>11</v>
      </c>
      <c r="D79" s="12">
        <v>0</v>
      </c>
      <c r="E79" s="40">
        <v>0</v>
      </c>
      <c r="F79" s="12">
        <f t="shared" si="1"/>
        <v>0</v>
      </c>
      <c r="G79" s="12">
        <v>0</v>
      </c>
      <c r="H79" s="12">
        <f t="shared" si="200"/>
        <v>0</v>
      </c>
      <c r="I79" s="12">
        <v>0</v>
      </c>
      <c r="J79" s="12">
        <f t="shared" si="201"/>
        <v>0</v>
      </c>
      <c r="K79" s="12">
        <v>0</v>
      </c>
      <c r="L79" s="12">
        <f t="shared" si="202"/>
        <v>0</v>
      </c>
      <c r="M79" s="12">
        <v>0</v>
      </c>
      <c r="N79" s="12">
        <f t="shared" si="203"/>
        <v>0</v>
      </c>
      <c r="O79" s="12">
        <v>0</v>
      </c>
      <c r="P79" s="12">
        <f t="shared" si="204"/>
        <v>0</v>
      </c>
      <c r="Q79" s="12">
        <v>0</v>
      </c>
      <c r="R79" s="12">
        <f t="shared" si="205"/>
        <v>0</v>
      </c>
      <c r="S79" s="12">
        <v>0</v>
      </c>
      <c r="T79" s="12">
        <f t="shared" si="206"/>
        <v>0</v>
      </c>
      <c r="U79" s="21">
        <v>0</v>
      </c>
      <c r="V79" s="40">
        <f t="shared" si="207"/>
        <v>0</v>
      </c>
      <c r="W79" s="12">
        <v>16000</v>
      </c>
      <c r="X79" s="40">
        <v>0</v>
      </c>
      <c r="Y79" s="12">
        <f t="shared" si="10"/>
        <v>16000</v>
      </c>
      <c r="Z79" s="12">
        <v>0</v>
      </c>
      <c r="AA79" s="12">
        <f t="shared" si="208"/>
        <v>16000</v>
      </c>
      <c r="AB79" s="12">
        <v>0</v>
      </c>
      <c r="AC79" s="12">
        <f t="shared" si="209"/>
        <v>16000</v>
      </c>
      <c r="AD79" s="12">
        <v>0</v>
      </c>
      <c r="AE79" s="12">
        <f t="shared" si="210"/>
        <v>16000</v>
      </c>
      <c r="AF79" s="12">
        <v>0</v>
      </c>
      <c r="AG79" s="12">
        <f t="shared" si="211"/>
        <v>16000</v>
      </c>
      <c r="AH79" s="12">
        <v>0</v>
      </c>
      <c r="AI79" s="12">
        <f t="shared" si="212"/>
        <v>16000</v>
      </c>
      <c r="AJ79" s="12">
        <v>0</v>
      </c>
      <c r="AK79" s="12">
        <f t="shared" si="213"/>
        <v>16000</v>
      </c>
      <c r="AL79" s="12">
        <v>0</v>
      </c>
      <c r="AM79" s="12">
        <f t="shared" si="214"/>
        <v>16000</v>
      </c>
      <c r="AN79" s="12">
        <v>0</v>
      </c>
      <c r="AO79" s="12">
        <f t="shared" si="215"/>
        <v>16000</v>
      </c>
      <c r="AP79" s="21">
        <v>0</v>
      </c>
      <c r="AQ79" s="40">
        <f t="shared" si="216"/>
        <v>16000</v>
      </c>
      <c r="AR79" s="12">
        <v>0</v>
      </c>
      <c r="AS79" s="13">
        <v>0</v>
      </c>
      <c r="AT79" s="13">
        <f t="shared" si="20"/>
        <v>0</v>
      </c>
      <c r="AU79" s="13">
        <v>0</v>
      </c>
      <c r="AV79" s="13">
        <f t="shared" si="217"/>
        <v>0</v>
      </c>
      <c r="AW79" s="13">
        <v>0</v>
      </c>
      <c r="AX79" s="13">
        <f t="shared" si="218"/>
        <v>0</v>
      </c>
      <c r="AY79" s="13">
        <v>0</v>
      </c>
      <c r="AZ79" s="13">
        <f t="shared" si="219"/>
        <v>0</v>
      </c>
      <c r="BA79" s="13">
        <v>0</v>
      </c>
      <c r="BB79" s="13">
        <f t="shared" si="220"/>
        <v>0</v>
      </c>
      <c r="BC79" s="13">
        <v>0</v>
      </c>
      <c r="BD79" s="13">
        <f t="shared" si="221"/>
        <v>0</v>
      </c>
      <c r="BE79" s="13">
        <v>0</v>
      </c>
      <c r="BF79" s="13">
        <f t="shared" si="222"/>
        <v>0</v>
      </c>
      <c r="BG79" s="13">
        <v>0</v>
      </c>
      <c r="BH79" s="13">
        <f t="shared" si="223"/>
        <v>0</v>
      </c>
      <c r="BI79" s="23">
        <v>0</v>
      </c>
      <c r="BJ79" s="42">
        <f t="shared" si="224"/>
        <v>0</v>
      </c>
      <c r="BK79" s="8" t="s">
        <v>94</v>
      </c>
      <c r="BL79" s="10"/>
    </row>
    <row r="80" spans="1:64" ht="54" x14ac:dyDescent="0.35">
      <c r="A80" s="88" t="s">
        <v>151</v>
      </c>
      <c r="B80" s="94" t="s">
        <v>206</v>
      </c>
      <c r="C80" s="98" t="s">
        <v>126</v>
      </c>
      <c r="D80" s="12">
        <v>5373.7</v>
      </c>
      <c r="E80" s="40">
        <v>-214.8</v>
      </c>
      <c r="F80" s="12">
        <f t="shared" si="1"/>
        <v>5158.8999999999996</v>
      </c>
      <c r="G80" s="12"/>
      <c r="H80" s="12">
        <f t="shared" si="200"/>
        <v>5158.8999999999996</v>
      </c>
      <c r="I80" s="12"/>
      <c r="J80" s="12">
        <f t="shared" si="201"/>
        <v>5158.8999999999996</v>
      </c>
      <c r="K80" s="12"/>
      <c r="L80" s="12">
        <f t="shared" si="202"/>
        <v>5158.8999999999996</v>
      </c>
      <c r="M80" s="12"/>
      <c r="N80" s="12">
        <f t="shared" si="203"/>
        <v>5158.8999999999996</v>
      </c>
      <c r="O80" s="12"/>
      <c r="P80" s="12">
        <f t="shared" si="204"/>
        <v>5158.8999999999996</v>
      </c>
      <c r="Q80" s="12">
        <v>-5158.8999999999996</v>
      </c>
      <c r="R80" s="12">
        <f t="shared" si="205"/>
        <v>0</v>
      </c>
      <c r="S80" s="12"/>
      <c r="T80" s="12">
        <f t="shared" si="206"/>
        <v>0</v>
      </c>
      <c r="U80" s="21"/>
      <c r="V80" s="40">
        <f t="shared" si="207"/>
        <v>0</v>
      </c>
      <c r="W80" s="12">
        <v>0</v>
      </c>
      <c r="X80" s="40"/>
      <c r="Y80" s="12">
        <f t="shared" si="10"/>
        <v>0</v>
      </c>
      <c r="Z80" s="12"/>
      <c r="AA80" s="12">
        <f t="shared" si="208"/>
        <v>0</v>
      </c>
      <c r="AB80" s="12"/>
      <c r="AC80" s="12">
        <f t="shared" si="209"/>
        <v>0</v>
      </c>
      <c r="AD80" s="12"/>
      <c r="AE80" s="12">
        <f t="shared" si="210"/>
        <v>0</v>
      </c>
      <c r="AF80" s="12"/>
      <c r="AG80" s="12">
        <f t="shared" si="211"/>
        <v>0</v>
      </c>
      <c r="AH80" s="12"/>
      <c r="AI80" s="12">
        <f t="shared" si="212"/>
        <v>0</v>
      </c>
      <c r="AJ80" s="12"/>
      <c r="AK80" s="12">
        <f t="shared" si="213"/>
        <v>0</v>
      </c>
      <c r="AL80" s="12">
        <v>5158.8999999999996</v>
      </c>
      <c r="AM80" s="12">
        <f t="shared" si="214"/>
        <v>5158.8999999999996</v>
      </c>
      <c r="AN80" s="12"/>
      <c r="AO80" s="12">
        <f t="shared" si="215"/>
        <v>5158.8999999999996</v>
      </c>
      <c r="AP80" s="21"/>
      <c r="AQ80" s="40">
        <f t="shared" si="216"/>
        <v>5158.8999999999996</v>
      </c>
      <c r="AR80" s="12">
        <v>0</v>
      </c>
      <c r="AS80" s="13"/>
      <c r="AT80" s="13">
        <f t="shared" si="20"/>
        <v>0</v>
      </c>
      <c r="AU80" s="13"/>
      <c r="AV80" s="13">
        <f t="shared" si="217"/>
        <v>0</v>
      </c>
      <c r="AW80" s="13"/>
      <c r="AX80" s="13">
        <f t="shared" si="218"/>
        <v>0</v>
      </c>
      <c r="AY80" s="13"/>
      <c r="AZ80" s="13">
        <f t="shared" si="219"/>
        <v>0</v>
      </c>
      <c r="BA80" s="13"/>
      <c r="BB80" s="13">
        <f t="shared" si="220"/>
        <v>0</v>
      </c>
      <c r="BC80" s="13"/>
      <c r="BD80" s="13">
        <f t="shared" si="221"/>
        <v>0</v>
      </c>
      <c r="BE80" s="13"/>
      <c r="BF80" s="13">
        <f t="shared" si="222"/>
        <v>0</v>
      </c>
      <c r="BG80" s="13"/>
      <c r="BH80" s="13">
        <f t="shared" si="223"/>
        <v>0</v>
      </c>
      <c r="BI80" s="23"/>
      <c r="BJ80" s="42">
        <f t="shared" si="224"/>
        <v>0</v>
      </c>
      <c r="BK80" s="8" t="s">
        <v>95</v>
      </c>
      <c r="BL80" s="10"/>
    </row>
    <row r="81" spans="1:64" ht="36" x14ac:dyDescent="0.35">
      <c r="A81" s="88" t="s">
        <v>152</v>
      </c>
      <c r="B81" s="94" t="s">
        <v>344</v>
      </c>
      <c r="C81" s="93" t="s">
        <v>11</v>
      </c>
      <c r="D81" s="12">
        <v>0</v>
      </c>
      <c r="E81" s="40">
        <v>0</v>
      </c>
      <c r="F81" s="12">
        <f t="shared" si="1"/>
        <v>0</v>
      </c>
      <c r="G81" s="12">
        <v>0</v>
      </c>
      <c r="H81" s="12">
        <f t="shared" si="200"/>
        <v>0</v>
      </c>
      <c r="I81" s="12">
        <v>0</v>
      </c>
      <c r="J81" s="12">
        <f t="shared" si="201"/>
        <v>0</v>
      </c>
      <c r="K81" s="12">
        <v>0</v>
      </c>
      <c r="L81" s="12">
        <f t="shared" si="202"/>
        <v>0</v>
      </c>
      <c r="M81" s="12">
        <v>0</v>
      </c>
      <c r="N81" s="12">
        <f t="shared" si="203"/>
        <v>0</v>
      </c>
      <c r="O81" s="12">
        <v>0</v>
      </c>
      <c r="P81" s="12">
        <f t="shared" si="204"/>
        <v>0</v>
      </c>
      <c r="Q81" s="12">
        <v>0</v>
      </c>
      <c r="R81" s="12">
        <f t="shared" si="205"/>
        <v>0</v>
      </c>
      <c r="S81" s="12">
        <v>0</v>
      </c>
      <c r="T81" s="12">
        <f t="shared" si="206"/>
        <v>0</v>
      </c>
      <c r="U81" s="21">
        <v>0</v>
      </c>
      <c r="V81" s="40">
        <f t="shared" si="207"/>
        <v>0</v>
      </c>
      <c r="W81" s="12">
        <v>0</v>
      </c>
      <c r="X81" s="40">
        <v>0</v>
      </c>
      <c r="Y81" s="12">
        <f t="shared" si="10"/>
        <v>0</v>
      </c>
      <c r="Z81" s="12">
        <v>0</v>
      </c>
      <c r="AA81" s="12">
        <f t="shared" si="208"/>
        <v>0</v>
      </c>
      <c r="AB81" s="12">
        <v>0</v>
      </c>
      <c r="AC81" s="12">
        <f t="shared" si="209"/>
        <v>0</v>
      </c>
      <c r="AD81" s="12">
        <v>0</v>
      </c>
      <c r="AE81" s="12">
        <f t="shared" si="210"/>
        <v>0</v>
      </c>
      <c r="AF81" s="12">
        <v>0</v>
      </c>
      <c r="AG81" s="12">
        <f t="shared" si="211"/>
        <v>0</v>
      </c>
      <c r="AH81" s="12">
        <v>0</v>
      </c>
      <c r="AI81" s="12">
        <f t="shared" si="212"/>
        <v>0</v>
      </c>
      <c r="AJ81" s="12">
        <v>0</v>
      </c>
      <c r="AK81" s="12">
        <f t="shared" si="213"/>
        <v>0</v>
      </c>
      <c r="AL81" s="12">
        <v>0</v>
      </c>
      <c r="AM81" s="12">
        <f t="shared" si="214"/>
        <v>0</v>
      </c>
      <c r="AN81" s="12">
        <v>0</v>
      </c>
      <c r="AO81" s="12">
        <f t="shared" si="215"/>
        <v>0</v>
      </c>
      <c r="AP81" s="21">
        <v>0</v>
      </c>
      <c r="AQ81" s="40">
        <f t="shared" si="216"/>
        <v>0</v>
      </c>
      <c r="AR81" s="12">
        <v>16622.900000000001</v>
      </c>
      <c r="AS81" s="13">
        <v>0</v>
      </c>
      <c r="AT81" s="13">
        <f t="shared" si="20"/>
        <v>16622.900000000001</v>
      </c>
      <c r="AU81" s="13">
        <v>0</v>
      </c>
      <c r="AV81" s="13">
        <f t="shared" si="217"/>
        <v>16622.900000000001</v>
      </c>
      <c r="AW81" s="13">
        <v>0</v>
      </c>
      <c r="AX81" s="13">
        <f t="shared" si="218"/>
        <v>16622.900000000001</v>
      </c>
      <c r="AY81" s="13">
        <v>0</v>
      </c>
      <c r="AZ81" s="13">
        <f t="shared" si="219"/>
        <v>16622.900000000001</v>
      </c>
      <c r="BA81" s="13">
        <v>0</v>
      </c>
      <c r="BB81" s="13">
        <f t="shared" si="220"/>
        <v>16622.900000000001</v>
      </c>
      <c r="BC81" s="13">
        <v>0</v>
      </c>
      <c r="BD81" s="13">
        <f t="shared" si="221"/>
        <v>16622.900000000001</v>
      </c>
      <c r="BE81" s="13">
        <v>0</v>
      </c>
      <c r="BF81" s="13">
        <f t="shared" si="222"/>
        <v>16622.900000000001</v>
      </c>
      <c r="BG81" s="13">
        <v>0</v>
      </c>
      <c r="BH81" s="13">
        <f t="shared" si="223"/>
        <v>16622.900000000001</v>
      </c>
      <c r="BI81" s="23">
        <v>0</v>
      </c>
      <c r="BJ81" s="42">
        <f t="shared" si="224"/>
        <v>16622.900000000001</v>
      </c>
      <c r="BK81" s="8" t="s">
        <v>96</v>
      </c>
      <c r="BL81" s="10"/>
    </row>
    <row r="82" spans="1:64" ht="36" x14ac:dyDescent="0.35">
      <c r="A82" s="88" t="s">
        <v>153</v>
      </c>
      <c r="B82" s="94" t="s">
        <v>74</v>
      </c>
      <c r="C82" s="93" t="s">
        <v>11</v>
      </c>
      <c r="D82" s="12">
        <v>0</v>
      </c>
      <c r="E82" s="40">
        <v>0</v>
      </c>
      <c r="F82" s="12">
        <f t="shared" si="1"/>
        <v>0</v>
      </c>
      <c r="G82" s="12">
        <v>0</v>
      </c>
      <c r="H82" s="12">
        <f t="shared" si="200"/>
        <v>0</v>
      </c>
      <c r="I82" s="12">
        <v>0</v>
      </c>
      <c r="J82" s="12">
        <f t="shared" si="201"/>
        <v>0</v>
      </c>
      <c r="K82" s="12">
        <v>0</v>
      </c>
      <c r="L82" s="12">
        <f t="shared" si="202"/>
        <v>0</v>
      </c>
      <c r="M82" s="12">
        <v>0</v>
      </c>
      <c r="N82" s="12">
        <f t="shared" si="203"/>
        <v>0</v>
      </c>
      <c r="O82" s="12">
        <v>0</v>
      </c>
      <c r="P82" s="12">
        <f t="shared" si="204"/>
        <v>0</v>
      </c>
      <c r="Q82" s="12">
        <v>0</v>
      </c>
      <c r="R82" s="12">
        <f t="shared" si="205"/>
        <v>0</v>
      </c>
      <c r="S82" s="12">
        <v>0</v>
      </c>
      <c r="T82" s="12">
        <f t="shared" si="206"/>
        <v>0</v>
      </c>
      <c r="U82" s="21">
        <v>0</v>
      </c>
      <c r="V82" s="40">
        <f t="shared" si="207"/>
        <v>0</v>
      </c>
      <c r="W82" s="12">
        <v>17616.3</v>
      </c>
      <c r="X82" s="40">
        <v>0</v>
      </c>
      <c r="Y82" s="12">
        <f t="shared" si="10"/>
        <v>17616.3</v>
      </c>
      <c r="Z82" s="12">
        <v>0</v>
      </c>
      <c r="AA82" s="12">
        <f t="shared" si="208"/>
        <v>17616.3</v>
      </c>
      <c r="AB82" s="12">
        <v>0</v>
      </c>
      <c r="AC82" s="12">
        <f t="shared" si="209"/>
        <v>17616.3</v>
      </c>
      <c r="AD82" s="12">
        <v>0</v>
      </c>
      <c r="AE82" s="12">
        <f t="shared" si="210"/>
        <v>17616.3</v>
      </c>
      <c r="AF82" s="12">
        <v>0</v>
      </c>
      <c r="AG82" s="12">
        <f t="shared" si="211"/>
        <v>17616.3</v>
      </c>
      <c r="AH82" s="12">
        <v>0</v>
      </c>
      <c r="AI82" s="12">
        <f t="shared" si="212"/>
        <v>17616.3</v>
      </c>
      <c r="AJ82" s="12">
        <v>0</v>
      </c>
      <c r="AK82" s="12">
        <f t="shared" si="213"/>
        <v>17616.3</v>
      </c>
      <c r="AL82" s="12">
        <v>0</v>
      </c>
      <c r="AM82" s="12">
        <f t="shared" si="214"/>
        <v>17616.3</v>
      </c>
      <c r="AN82" s="12">
        <v>0</v>
      </c>
      <c r="AO82" s="12">
        <f t="shared" si="215"/>
        <v>17616.3</v>
      </c>
      <c r="AP82" s="21">
        <v>0</v>
      </c>
      <c r="AQ82" s="40">
        <f t="shared" si="216"/>
        <v>17616.3</v>
      </c>
      <c r="AR82" s="12">
        <v>0</v>
      </c>
      <c r="AS82" s="13">
        <v>0</v>
      </c>
      <c r="AT82" s="13">
        <f t="shared" si="20"/>
        <v>0</v>
      </c>
      <c r="AU82" s="13">
        <v>0</v>
      </c>
      <c r="AV82" s="13">
        <f t="shared" si="217"/>
        <v>0</v>
      </c>
      <c r="AW82" s="13">
        <v>0</v>
      </c>
      <c r="AX82" s="13">
        <f t="shared" si="218"/>
        <v>0</v>
      </c>
      <c r="AY82" s="13">
        <v>0</v>
      </c>
      <c r="AZ82" s="13">
        <f t="shared" si="219"/>
        <v>0</v>
      </c>
      <c r="BA82" s="13">
        <v>0</v>
      </c>
      <c r="BB82" s="13">
        <f t="shared" si="220"/>
        <v>0</v>
      </c>
      <c r="BC82" s="13">
        <v>0</v>
      </c>
      <c r="BD82" s="13">
        <f t="shared" si="221"/>
        <v>0</v>
      </c>
      <c r="BE82" s="13">
        <v>0</v>
      </c>
      <c r="BF82" s="13">
        <f t="shared" si="222"/>
        <v>0</v>
      </c>
      <c r="BG82" s="13">
        <v>0</v>
      </c>
      <c r="BH82" s="13">
        <f t="shared" si="223"/>
        <v>0</v>
      </c>
      <c r="BI82" s="23">
        <v>0</v>
      </c>
      <c r="BJ82" s="42">
        <f t="shared" si="224"/>
        <v>0</v>
      </c>
      <c r="BK82" s="8" t="s">
        <v>207</v>
      </c>
      <c r="BL82" s="10"/>
    </row>
    <row r="83" spans="1:64" ht="36" x14ac:dyDescent="0.35">
      <c r="A83" s="135" t="s">
        <v>154</v>
      </c>
      <c r="B83" s="139" t="s">
        <v>303</v>
      </c>
      <c r="C83" s="98" t="s">
        <v>11</v>
      </c>
      <c r="D83" s="12"/>
      <c r="E83" s="40"/>
      <c r="F83" s="12"/>
      <c r="G83" s="12">
        <f>4064.524</f>
        <v>4064.5239999999999</v>
      </c>
      <c r="H83" s="12">
        <f>F85+G83</f>
        <v>4064.5239999999999</v>
      </c>
      <c r="I83" s="12"/>
      <c r="J83" s="12">
        <f>H83+I83</f>
        <v>4064.5239999999999</v>
      </c>
      <c r="K83" s="12"/>
      <c r="L83" s="12">
        <f>J83+K83</f>
        <v>4064.5239999999999</v>
      </c>
      <c r="M83" s="12"/>
      <c r="N83" s="12">
        <f>L83+M83</f>
        <v>4064.5239999999999</v>
      </c>
      <c r="O83" s="12"/>
      <c r="P83" s="12">
        <f>N83+O83</f>
        <v>4064.5239999999999</v>
      </c>
      <c r="Q83" s="12"/>
      <c r="R83" s="12">
        <f>P83+Q83</f>
        <v>4064.5239999999999</v>
      </c>
      <c r="S83" s="12"/>
      <c r="T83" s="12">
        <f>R83+S83</f>
        <v>4064.5239999999999</v>
      </c>
      <c r="U83" s="21"/>
      <c r="V83" s="40">
        <f>T83+U83</f>
        <v>4064.5239999999999</v>
      </c>
      <c r="W83" s="12"/>
      <c r="X83" s="40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>
        <f t="shared" si="214"/>
        <v>0</v>
      </c>
      <c r="AN83" s="12"/>
      <c r="AO83" s="12">
        <f t="shared" si="215"/>
        <v>0</v>
      </c>
      <c r="AP83" s="21"/>
      <c r="AQ83" s="40">
        <f t="shared" si="216"/>
        <v>0</v>
      </c>
      <c r="AR83" s="12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>
        <f t="shared" si="222"/>
        <v>0</v>
      </c>
      <c r="BG83" s="13"/>
      <c r="BH83" s="13">
        <f t="shared" si="223"/>
        <v>0</v>
      </c>
      <c r="BI83" s="23"/>
      <c r="BJ83" s="42">
        <f t="shared" si="224"/>
        <v>0</v>
      </c>
      <c r="BL83" s="10"/>
    </row>
    <row r="84" spans="1:64" ht="54" x14ac:dyDescent="0.35">
      <c r="A84" s="136"/>
      <c r="B84" s="159"/>
      <c r="C84" s="98" t="s">
        <v>126</v>
      </c>
      <c r="D84" s="12"/>
      <c r="E84" s="40"/>
      <c r="F84" s="12"/>
      <c r="G84" s="12">
        <v>51.057000000000002</v>
      </c>
      <c r="H84" s="12">
        <f t="shared" si="200"/>
        <v>51.057000000000002</v>
      </c>
      <c r="I84" s="12"/>
      <c r="J84" s="12">
        <f t="shared" si="201"/>
        <v>51.057000000000002</v>
      </c>
      <c r="K84" s="12"/>
      <c r="L84" s="12">
        <f t="shared" si="202"/>
        <v>51.057000000000002</v>
      </c>
      <c r="M84" s="12">
        <f>M86+M87+M88</f>
        <v>9351.2630000000008</v>
      </c>
      <c r="N84" s="12">
        <f t="shared" si="203"/>
        <v>9402.3200000000015</v>
      </c>
      <c r="O84" s="12">
        <f>O86+O87+O88</f>
        <v>0</v>
      </c>
      <c r="P84" s="12">
        <f t="shared" ref="P84" si="225">N84+O84</f>
        <v>9402.3200000000015</v>
      </c>
      <c r="Q84" s="12">
        <f>Q86+Q87+Q88</f>
        <v>0</v>
      </c>
      <c r="R84" s="12">
        <f t="shared" ref="R84" si="226">P84+Q84</f>
        <v>9402.3200000000015</v>
      </c>
      <c r="S84" s="12">
        <f>S86+S87+S88</f>
        <v>0</v>
      </c>
      <c r="T84" s="12">
        <f t="shared" ref="T84" si="227">R84+S84</f>
        <v>9402.3200000000015</v>
      </c>
      <c r="U84" s="21">
        <f>U86+U87+U88</f>
        <v>0</v>
      </c>
      <c r="V84" s="40">
        <f t="shared" ref="V84" si="228">T84+U84</f>
        <v>9402.3200000000015</v>
      </c>
      <c r="W84" s="12"/>
      <c r="X84" s="40"/>
      <c r="Y84" s="12"/>
      <c r="Z84" s="12"/>
      <c r="AA84" s="12">
        <f t="shared" si="208"/>
        <v>0</v>
      </c>
      <c r="AB84" s="12"/>
      <c r="AC84" s="12">
        <f t="shared" si="209"/>
        <v>0</v>
      </c>
      <c r="AD84" s="12"/>
      <c r="AE84" s="12">
        <f t="shared" si="210"/>
        <v>0</v>
      </c>
      <c r="AF84" s="12"/>
      <c r="AG84" s="12">
        <f t="shared" si="211"/>
        <v>0</v>
      </c>
      <c r="AH84" s="12"/>
      <c r="AI84" s="12">
        <f t="shared" si="212"/>
        <v>0</v>
      </c>
      <c r="AJ84" s="12"/>
      <c r="AK84" s="12">
        <f t="shared" ref="AK84" si="229">AI84+AJ84</f>
        <v>0</v>
      </c>
      <c r="AL84" s="12"/>
      <c r="AM84" s="12">
        <f t="shared" ref="AM84" si="230">AK84+AL84</f>
        <v>0</v>
      </c>
      <c r="AN84" s="12"/>
      <c r="AO84" s="12">
        <f t="shared" si="215"/>
        <v>0</v>
      </c>
      <c r="AP84" s="21"/>
      <c r="AQ84" s="40">
        <f t="shared" si="216"/>
        <v>0</v>
      </c>
      <c r="AR84" s="12"/>
      <c r="AS84" s="13"/>
      <c r="AT84" s="13"/>
      <c r="AU84" s="13"/>
      <c r="AV84" s="13">
        <f t="shared" si="217"/>
        <v>0</v>
      </c>
      <c r="AW84" s="13"/>
      <c r="AX84" s="13">
        <f t="shared" si="218"/>
        <v>0</v>
      </c>
      <c r="AY84" s="13"/>
      <c r="AZ84" s="13">
        <f t="shared" si="219"/>
        <v>0</v>
      </c>
      <c r="BA84" s="13"/>
      <c r="BB84" s="13">
        <f t="shared" si="220"/>
        <v>0</v>
      </c>
      <c r="BC84" s="13"/>
      <c r="BD84" s="13">
        <f t="shared" ref="BD84" si="231">BB84+BC84</f>
        <v>0</v>
      </c>
      <c r="BE84" s="13"/>
      <c r="BF84" s="13">
        <f t="shared" ref="BF84" si="232">BD84+BE84</f>
        <v>0</v>
      </c>
      <c r="BG84" s="13"/>
      <c r="BH84" s="13">
        <f t="shared" si="223"/>
        <v>0</v>
      </c>
      <c r="BI84" s="23"/>
      <c r="BJ84" s="42">
        <f t="shared" si="224"/>
        <v>0</v>
      </c>
      <c r="BK84" s="8" t="s">
        <v>304</v>
      </c>
      <c r="BL84" s="10"/>
    </row>
    <row r="85" spans="1:64" x14ac:dyDescent="0.35">
      <c r="A85" s="88"/>
      <c r="B85" s="94" t="s">
        <v>5</v>
      </c>
      <c r="C85" s="98"/>
      <c r="D85" s="12"/>
      <c r="E85" s="40"/>
      <c r="F85" s="12"/>
      <c r="G85" s="11"/>
      <c r="H85" s="12"/>
      <c r="I85" s="11"/>
      <c r="J85" s="12"/>
      <c r="K85" s="11"/>
      <c r="L85" s="12"/>
      <c r="M85" s="11"/>
      <c r="N85" s="12"/>
      <c r="O85" s="11"/>
      <c r="P85" s="12"/>
      <c r="Q85" s="11"/>
      <c r="R85" s="12"/>
      <c r="S85" s="11"/>
      <c r="T85" s="12"/>
      <c r="U85" s="66"/>
      <c r="V85" s="40"/>
      <c r="W85" s="12"/>
      <c r="X85" s="40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21"/>
      <c r="AQ85" s="40"/>
      <c r="AR85" s="12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23"/>
      <c r="BJ85" s="42"/>
      <c r="BL85" s="10"/>
    </row>
    <row r="86" spans="1:64" s="3" customFormat="1" hidden="1" x14ac:dyDescent="0.35">
      <c r="A86" s="54"/>
      <c r="B86" s="64" t="s">
        <v>6</v>
      </c>
      <c r="C86" s="5"/>
      <c r="D86" s="12"/>
      <c r="E86" s="40"/>
      <c r="F86" s="12"/>
      <c r="G86" s="11">
        <v>51.057000000000002</v>
      </c>
      <c r="H86" s="12">
        <f t="shared" si="200"/>
        <v>51.057000000000002</v>
      </c>
      <c r="I86" s="11"/>
      <c r="J86" s="12">
        <f t="shared" si="201"/>
        <v>51.057000000000002</v>
      </c>
      <c r="K86" s="11"/>
      <c r="L86" s="12">
        <f t="shared" si="202"/>
        <v>51.057000000000002</v>
      </c>
      <c r="M86" s="11"/>
      <c r="N86" s="12">
        <f t="shared" si="203"/>
        <v>51.057000000000002</v>
      </c>
      <c r="O86" s="11"/>
      <c r="P86" s="12">
        <f t="shared" ref="P86:P101" si="233">N86+O86</f>
        <v>51.057000000000002</v>
      </c>
      <c r="Q86" s="11"/>
      <c r="R86" s="12">
        <f t="shared" ref="R86:R101" si="234">P86+Q86</f>
        <v>51.057000000000002</v>
      </c>
      <c r="S86" s="11"/>
      <c r="T86" s="12">
        <f t="shared" ref="T86:T101" si="235">R86+S86</f>
        <v>51.057000000000002</v>
      </c>
      <c r="U86" s="66"/>
      <c r="V86" s="12">
        <f t="shared" ref="V86:V101" si="236">T86+U86</f>
        <v>51.057000000000002</v>
      </c>
      <c r="W86" s="12"/>
      <c r="X86" s="40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>
        <f t="shared" si="212"/>
        <v>0</v>
      </c>
      <c r="AJ86" s="12"/>
      <c r="AK86" s="12">
        <f t="shared" ref="AK86:AK101" si="237">AI86+AJ86</f>
        <v>0</v>
      </c>
      <c r="AL86" s="12"/>
      <c r="AM86" s="12">
        <f t="shared" ref="AM86:AM101" si="238">AK86+AL86</f>
        <v>0</v>
      </c>
      <c r="AN86" s="12"/>
      <c r="AO86" s="12">
        <f t="shared" ref="AO86:AO101" si="239">AM86+AN86</f>
        <v>0</v>
      </c>
      <c r="AP86" s="21"/>
      <c r="AQ86" s="12">
        <f t="shared" ref="AQ86:AQ101" si="240">AO86+AP86</f>
        <v>0</v>
      </c>
      <c r="AR86" s="12"/>
      <c r="AS86" s="13"/>
      <c r="AT86" s="13"/>
      <c r="AU86" s="13"/>
      <c r="AV86" s="13"/>
      <c r="AW86" s="13"/>
      <c r="AX86" s="13"/>
      <c r="AY86" s="13"/>
      <c r="AZ86" s="13"/>
      <c r="BA86" s="13"/>
      <c r="BB86" s="13">
        <f t="shared" si="220"/>
        <v>0</v>
      </c>
      <c r="BC86" s="13"/>
      <c r="BD86" s="13">
        <f t="shared" ref="BD86:BD101" si="241">BB86+BC86</f>
        <v>0</v>
      </c>
      <c r="BE86" s="13"/>
      <c r="BF86" s="13">
        <f t="shared" ref="BF86:BF101" si="242">BD86+BE86</f>
        <v>0</v>
      </c>
      <c r="BG86" s="23"/>
      <c r="BH86" s="13">
        <f t="shared" ref="BH86:BH101" si="243">BF86+BG86</f>
        <v>0</v>
      </c>
      <c r="BI86" s="23"/>
      <c r="BJ86" s="13">
        <f t="shared" ref="BJ86:BJ101" si="244">BH86+BI86</f>
        <v>0</v>
      </c>
      <c r="BK86" s="8"/>
      <c r="BL86" s="10">
        <v>0</v>
      </c>
    </row>
    <row r="87" spans="1:64" x14ac:dyDescent="0.35">
      <c r="A87" s="88"/>
      <c r="B87" s="94" t="s">
        <v>12</v>
      </c>
      <c r="C87" s="98"/>
      <c r="D87" s="12"/>
      <c r="E87" s="40"/>
      <c r="F87" s="12"/>
      <c r="G87" s="11"/>
      <c r="H87" s="12">
        <f t="shared" si="200"/>
        <v>0</v>
      </c>
      <c r="I87" s="11"/>
      <c r="J87" s="12">
        <f t="shared" si="201"/>
        <v>0</v>
      </c>
      <c r="K87" s="11"/>
      <c r="L87" s="12">
        <f t="shared" si="202"/>
        <v>0</v>
      </c>
      <c r="M87" s="11">
        <v>467.56299999999999</v>
      </c>
      <c r="N87" s="12">
        <f t="shared" si="203"/>
        <v>467.56299999999999</v>
      </c>
      <c r="O87" s="11"/>
      <c r="P87" s="12">
        <f t="shared" si="233"/>
        <v>467.56299999999999</v>
      </c>
      <c r="Q87" s="11"/>
      <c r="R87" s="12">
        <f t="shared" si="234"/>
        <v>467.56299999999999</v>
      </c>
      <c r="S87" s="11"/>
      <c r="T87" s="12">
        <f t="shared" si="235"/>
        <v>467.56299999999999</v>
      </c>
      <c r="U87" s="66"/>
      <c r="V87" s="40">
        <f t="shared" si="236"/>
        <v>467.56299999999999</v>
      </c>
      <c r="W87" s="12"/>
      <c r="X87" s="40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>
        <f t="shared" si="212"/>
        <v>0</v>
      </c>
      <c r="AJ87" s="12"/>
      <c r="AK87" s="12">
        <f t="shared" si="237"/>
        <v>0</v>
      </c>
      <c r="AL87" s="12"/>
      <c r="AM87" s="12">
        <f t="shared" si="238"/>
        <v>0</v>
      </c>
      <c r="AN87" s="12"/>
      <c r="AO87" s="12">
        <f t="shared" si="239"/>
        <v>0</v>
      </c>
      <c r="AP87" s="21"/>
      <c r="AQ87" s="40">
        <f t="shared" si="240"/>
        <v>0</v>
      </c>
      <c r="AR87" s="12"/>
      <c r="AS87" s="13"/>
      <c r="AT87" s="13"/>
      <c r="AU87" s="13"/>
      <c r="AV87" s="13"/>
      <c r="AW87" s="13"/>
      <c r="AX87" s="13"/>
      <c r="AY87" s="13"/>
      <c r="AZ87" s="13"/>
      <c r="BA87" s="13"/>
      <c r="BB87" s="13">
        <f t="shared" si="220"/>
        <v>0</v>
      </c>
      <c r="BC87" s="13"/>
      <c r="BD87" s="13">
        <f t="shared" si="241"/>
        <v>0</v>
      </c>
      <c r="BE87" s="13"/>
      <c r="BF87" s="13">
        <f t="shared" si="242"/>
        <v>0</v>
      </c>
      <c r="BG87" s="13"/>
      <c r="BH87" s="13">
        <f t="shared" si="243"/>
        <v>0</v>
      </c>
      <c r="BI87" s="23"/>
      <c r="BJ87" s="42">
        <f t="shared" si="244"/>
        <v>0</v>
      </c>
      <c r="BK87" s="8" t="s">
        <v>372</v>
      </c>
      <c r="BL87" s="10"/>
    </row>
    <row r="88" spans="1:64" x14ac:dyDescent="0.35">
      <c r="A88" s="88"/>
      <c r="B88" s="94" t="s">
        <v>29</v>
      </c>
      <c r="C88" s="98"/>
      <c r="D88" s="12"/>
      <c r="E88" s="40"/>
      <c r="F88" s="12"/>
      <c r="G88" s="65"/>
      <c r="H88" s="12"/>
      <c r="I88" s="65"/>
      <c r="J88" s="12"/>
      <c r="K88" s="65"/>
      <c r="L88" s="12"/>
      <c r="M88" s="70">
        <v>8883.7000000000007</v>
      </c>
      <c r="N88" s="12">
        <f t="shared" si="203"/>
        <v>8883.7000000000007</v>
      </c>
      <c r="O88" s="70"/>
      <c r="P88" s="12">
        <f t="shared" si="233"/>
        <v>8883.7000000000007</v>
      </c>
      <c r="Q88" s="70"/>
      <c r="R88" s="12">
        <f t="shared" si="234"/>
        <v>8883.7000000000007</v>
      </c>
      <c r="S88" s="70"/>
      <c r="T88" s="12">
        <f t="shared" si="235"/>
        <v>8883.7000000000007</v>
      </c>
      <c r="U88" s="67"/>
      <c r="V88" s="40">
        <f t="shared" si="236"/>
        <v>8883.7000000000007</v>
      </c>
      <c r="W88" s="12"/>
      <c r="X88" s="40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>
        <f t="shared" si="212"/>
        <v>0</v>
      </c>
      <c r="AJ88" s="12"/>
      <c r="AK88" s="12">
        <f t="shared" si="237"/>
        <v>0</v>
      </c>
      <c r="AL88" s="12"/>
      <c r="AM88" s="12">
        <f t="shared" si="238"/>
        <v>0</v>
      </c>
      <c r="AN88" s="12"/>
      <c r="AO88" s="12">
        <f t="shared" si="239"/>
        <v>0</v>
      </c>
      <c r="AP88" s="21"/>
      <c r="AQ88" s="40">
        <f t="shared" si="240"/>
        <v>0</v>
      </c>
      <c r="AR88" s="12"/>
      <c r="AS88" s="13"/>
      <c r="AT88" s="13"/>
      <c r="AU88" s="13"/>
      <c r="AV88" s="13"/>
      <c r="AW88" s="13"/>
      <c r="AX88" s="13"/>
      <c r="AY88" s="13"/>
      <c r="AZ88" s="13"/>
      <c r="BA88" s="13"/>
      <c r="BB88" s="13">
        <f t="shared" si="220"/>
        <v>0</v>
      </c>
      <c r="BC88" s="13"/>
      <c r="BD88" s="13">
        <f t="shared" si="241"/>
        <v>0</v>
      </c>
      <c r="BE88" s="13"/>
      <c r="BF88" s="13">
        <f t="shared" si="242"/>
        <v>0</v>
      </c>
      <c r="BG88" s="13"/>
      <c r="BH88" s="13">
        <f t="shared" si="243"/>
        <v>0</v>
      </c>
      <c r="BI88" s="23"/>
      <c r="BJ88" s="42">
        <f t="shared" si="244"/>
        <v>0</v>
      </c>
      <c r="BK88" s="8" t="s">
        <v>372</v>
      </c>
      <c r="BL88" s="10"/>
    </row>
    <row r="89" spans="1:64" ht="54" x14ac:dyDescent="0.35">
      <c r="A89" s="88" t="s">
        <v>155</v>
      </c>
      <c r="B89" s="94" t="s">
        <v>305</v>
      </c>
      <c r="C89" s="98" t="s">
        <v>126</v>
      </c>
      <c r="D89" s="12"/>
      <c r="E89" s="40"/>
      <c r="F89" s="12"/>
      <c r="G89" s="12">
        <v>16706.901999999998</v>
      </c>
      <c r="H89" s="12">
        <f t="shared" si="200"/>
        <v>16706.901999999998</v>
      </c>
      <c r="I89" s="12"/>
      <c r="J89" s="12">
        <f t="shared" si="201"/>
        <v>16706.901999999998</v>
      </c>
      <c r="K89" s="12"/>
      <c r="L89" s="12">
        <f t="shared" si="202"/>
        <v>16706.901999999998</v>
      </c>
      <c r="M89" s="12"/>
      <c r="N89" s="12">
        <f t="shared" si="203"/>
        <v>16706.901999999998</v>
      </c>
      <c r="O89" s="12"/>
      <c r="P89" s="12">
        <f t="shared" si="233"/>
        <v>16706.901999999998</v>
      </c>
      <c r="Q89" s="12"/>
      <c r="R89" s="12">
        <f t="shared" si="234"/>
        <v>16706.901999999998</v>
      </c>
      <c r="S89" s="12"/>
      <c r="T89" s="12">
        <f t="shared" si="235"/>
        <v>16706.901999999998</v>
      </c>
      <c r="U89" s="21"/>
      <c r="V89" s="40">
        <f t="shared" si="236"/>
        <v>16706.901999999998</v>
      </c>
      <c r="W89" s="12"/>
      <c r="X89" s="40"/>
      <c r="Y89" s="12"/>
      <c r="Z89" s="12"/>
      <c r="AA89" s="12">
        <f t="shared" si="208"/>
        <v>0</v>
      </c>
      <c r="AB89" s="12"/>
      <c r="AC89" s="12">
        <f t="shared" si="209"/>
        <v>0</v>
      </c>
      <c r="AD89" s="12"/>
      <c r="AE89" s="12">
        <f t="shared" si="210"/>
        <v>0</v>
      </c>
      <c r="AF89" s="12"/>
      <c r="AG89" s="12">
        <f t="shared" si="211"/>
        <v>0</v>
      </c>
      <c r="AH89" s="12"/>
      <c r="AI89" s="12">
        <f t="shared" si="212"/>
        <v>0</v>
      </c>
      <c r="AJ89" s="12"/>
      <c r="AK89" s="12">
        <f t="shared" si="237"/>
        <v>0</v>
      </c>
      <c r="AL89" s="12"/>
      <c r="AM89" s="12">
        <f t="shared" si="238"/>
        <v>0</v>
      </c>
      <c r="AN89" s="12"/>
      <c r="AO89" s="12">
        <f t="shared" si="239"/>
        <v>0</v>
      </c>
      <c r="AP89" s="21"/>
      <c r="AQ89" s="40">
        <f t="shared" si="240"/>
        <v>0</v>
      </c>
      <c r="AR89" s="12"/>
      <c r="AS89" s="13"/>
      <c r="AT89" s="13"/>
      <c r="AU89" s="13"/>
      <c r="AV89" s="13">
        <f t="shared" si="217"/>
        <v>0</v>
      </c>
      <c r="AW89" s="13"/>
      <c r="AX89" s="13">
        <f t="shared" si="218"/>
        <v>0</v>
      </c>
      <c r="AY89" s="13"/>
      <c r="AZ89" s="13">
        <f t="shared" si="219"/>
        <v>0</v>
      </c>
      <c r="BA89" s="13"/>
      <c r="BB89" s="13">
        <f t="shared" si="220"/>
        <v>0</v>
      </c>
      <c r="BC89" s="13"/>
      <c r="BD89" s="13">
        <f t="shared" si="241"/>
        <v>0</v>
      </c>
      <c r="BE89" s="13"/>
      <c r="BF89" s="13">
        <f t="shared" si="242"/>
        <v>0</v>
      </c>
      <c r="BG89" s="13"/>
      <c r="BH89" s="13">
        <f t="shared" si="243"/>
        <v>0</v>
      </c>
      <c r="BI89" s="23"/>
      <c r="BJ89" s="42">
        <f t="shared" si="244"/>
        <v>0</v>
      </c>
      <c r="BK89" s="8" t="s">
        <v>306</v>
      </c>
      <c r="BL89" s="10"/>
    </row>
    <row r="90" spans="1:64" ht="36" x14ac:dyDescent="0.35">
      <c r="A90" s="135" t="s">
        <v>156</v>
      </c>
      <c r="B90" s="139" t="s">
        <v>307</v>
      </c>
      <c r="C90" s="98" t="s">
        <v>11</v>
      </c>
      <c r="D90" s="12"/>
      <c r="E90" s="40"/>
      <c r="F90" s="12"/>
      <c r="G90" s="12">
        <f>1799.516</f>
        <v>1799.5160000000001</v>
      </c>
      <c r="H90" s="12">
        <f t="shared" si="200"/>
        <v>1799.5160000000001</v>
      </c>
      <c r="I90" s="12"/>
      <c r="J90" s="12">
        <f t="shared" si="201"/>
        <v>1799.5160000000001</v>
      </c>
      <c r="K90" s="12"/>
      <c r="L90" s="12">
        <f t="shared" si="202"/>
        <v>1799.5160000000001</v>
      </c>
      <c r="M90" s="12"/>
      <c r="N90" s="12">
        <f t="shared" si="203"/>
        <v>1799.5160000000001</v>
      </c>
      <c r="O90" s="12"/>
      <c r="P90" s="12">
        <f t="shared" si="233"/>
        <v>1799.5160000000001</v>
      </c>
      <c r="Q90" s="12"/>
      <c r="R90" s="12">
        <f t="shared" si="234"/>
        <v>1799.5160000000001</v>
      </c>
      <c r="S90" s="12"/>
      <c r="T90" s="12">
        <f t="shared" si="235"/>
        <v>1799.5160000000001</v>
      </c>
      <c r="U90" s="21"/>
      <c r="V90" s="40">
        <f t="shared" si="236"/>
        <v>1799.5160000000001</v>
      </c>
      <c r="W90" s="12"/>
      <c r="X90" s="40"/>
      <c r="Y90" s="12"/>
      <c r="Z90" s="12"/>
      <c r="AA90" s="12">
        <f t="shared" si="208"/>
        <v>0</v>
      </c>
      <c r="AB90" s="12"/>
      <c r="AC90" s="12">
        <f t="shared" si="209"/>
        <v>0</v>
      </c>
      <c r="AD90" s="12"/>
      <c r="AE90" s="12">
        <f t="shared" si="210"/>
        <v>0</v>
      </c>
      <c r="AF90" s="12"/>
      <c r="AG90" s="12">
        <f t="shared" si="211"/>
        <v>0</v>
      </c>
      <c r="AH90" s="12"/>
      <c r="AI90" s="12">
        <f t="shared" si="212"/>
        <v>0</v>
      </c>
      <c r="AJ90" s="12"/>
      <c r="AK90" s="12">
        <f t="shared" si="237"/>
        <v>0</v>
      </c>
      <c r="AL90" s="12"/>
      <c r="AM90" s="12">
        <f t="shared" si="238"/>
        <v>0</v>
      </c>
      <c r="AN90" s="12"/>
      <c r="AO90" s="12">
        <f t="shared" si="239"/>
        <v>0</v>
      </c>
      <c r="AP90" s="21"/>
      <c r="AQ90" s="40">
        <f t="shared" si="240"/>
        <v>0</v>
      </c>
      <c r="AR90" s="12"/>
      <c r="AS90" s="13"/>
      <c r="AT90" s="13"/>
      <c r="AU90" s="13"/>
      <c r="AV90" s="13">
        <f t="shared" si="217"/>
        <v>0</v>
      </c>
      <c r="AW90" s="13"/>
      <c r="AX90" s="13">
        <f t="shared" si="218"/>
        <v>0</v>
      </c>
      <c r="AY90" s="13"/>
      <c r="AZ90" s="13">
        <f t="shared" si="219"/>
        <v>0</v>
      </c>
      <c r="BA90" s="13"/>
      <c r="BB90" s="13">
        <f t="shared" si="220"/>
        <v>0</v>
      </c>
      <c r="BC90" s="13"/>
      <c r="BD90" s="13">
        <f t="shared" si="241"/>
        <v>0</v>
      </c>
      <c r="BE90" s="13"/>
      <c r="BF90" s="13">
        <f t="shared" si="242"/>
        <v>0</v>
      </c>
      <c r="BG90" s="13"/>
      <c r="BH90" s="13">
        <f t="shared" si="243"/>
        <v>0</v>
      </c>
      <c r="BI90" s="23"/>
      <c r="BJ90" s="42">
        <f t="shared" si="244"/>
        <v>0</v>
      </c>
      <c r="BK90" s="8" t="s">
        <v>341</v>
      </c>
      <c r="BL90" s="10"/>
    </row>
    <row r="91" spans="1:64" ht="54" x14ac:dyDescent="0.35">
      <c r="A91" s="146"/>
      <c r="B91" s="140"/>
      <c r="C91" s="98" t="s">
        <v>126</v>
      </c>
      <c r="D91" s="12"/>
      <c r="E91" s="40"/>
      <c r="F91" s="12"/>
      <c r="G91" s="12">
        <v>1.2E-2</v>
      </c>
      <c r="H91" s="12">
        <f t="shared" si="200"/>
        <v>1.2E-2</v>
      </c>
      <c r="I91" s="12"/>
      <c r="J91" s="12">
        <f t="shared" si="201"/>
        <v>1.2E-2</v>
      </c>
      <c r="K91" s="12"/>
      <c r="L91" s="12">
        <f t="shared" si="202"/>
        <v>1.2E-2</v>
      </c>
      <c r="M91" s="12"/>
      <c r="N91" s="12">
        <f t="shared" si="203"/>
        <v>1.2E-2</v>
      </c>
      <c r="O91" s="12"/>
      <c r="P91" s="12">
        <f t="shared" si="233"/>
        <v>1.2E-2</v>
      </c>
      <c r="Q91" s="12"/>
      <c r="R91" s="12">
        <f t="shared" si="234"/>
        <v>1.2E-2</v>
      </c>
      <c r="S91" s="12"/>
      <c r="T91" s="12">
        <f t="shared" si="235"/>
        <v>1.2E-2</v>
      </c>
      <c r="U91" s="21"/>
      <c r="V91" s="40">
        <f t="shared" si="236"/>
        <v>1.2E-2</v>
      </c>
      <c r="W91" s="12"/>
      <c r="X91" s="40"/>
      <c r="Y91" s="12"/>
      <c r="Z91" s="12"/>
      <c r="AA91" s="12">
        <f t="shared" si="208"/>
        <v>0</v>
      </c>
      <c r="AB91" s="12"/>
      <c r="AC91" s="12">
        <f t="shared" si="209"/>
        <v>0</v>
      </c>
      <c r="AD91" s="12"/>
      <c r="AE91" s="12">
        <f t="shared" si="210"/>
        <v>0</v>
      </c>
      <c r="AF91" s="12"/>
      <c r="AG91" s="12">
        <f t="shared" si="211"/>
        <v>0</v>
      </c>
      <c r="AH91" s="12"/>
      <c r="AI91" s="12">
        <f t="shared" si="212"/>
        <v>0</v>
      </c>
      <c r="AJ91" s="12"/>
      <c r="AK91" s="12">
        <f t="shared" si="237"/>
        <v>0</v>
      </c>
      <c r="AL91" s="12"/>
      <c r="AM91" s="12">
        <f t="shared" si="238"/>
        <v>0</v>
      </c>
      <c r="AN91" s="12"/>
      <c r="AO91" s="12">
        <f t="shared" si="239"/>
        <v>0</v>
      </c>
      <c r="AP91" s="21"/>
      <c r="AQ91" s="40">
        <f t="shared" si="240"/>
        <v>0</v>
      </c>
      <c r="AR91" s="12"/>
      <c r="AS91" s="13"/>
      <c r="AT91" s="13"/>
      <c r="AU91" s="13"/>
      <c r="AV91" s="13">
        <f t="shared" si="217"/>
        <v>0</v>
      </c>
      <c r="AW91" s="13"/>
      <c r="AX91" s="13">
        <f t="shared" si="218"/>
        <v>0</v>
      </c>
      <c r="AY91" s="13"/>
      <c r="AZ91" s="13">
        <f t="shared" si="219"/>
        <v>0</v>
      </c>
      <c r="BA91" s="13"/>
      <c r="BB91" s="13">
        <f t="shared" si="220"/>
        <v>0</v>
      </c>
      <c r="BC91" s="13"/>
      <c r="BD91" s="13">
        <f t="shared" si="241"/>
        <v>0</v>
      </c>
      <c r="BE91" s="13"/>
      <c r="BF91" s="13">
        <f t="shared" si="242"/>
        <v>0</v>
      </c>
      <c r="BG91" s="13"/>
      <c r="BH91" s="13">
        <f t="shared" si="243"/>
        <v>0</v>
      </c>
      <c r="BI91" s="23"/>
      <c r="BJ91" s="42">
        <f t="shared" si="244"/>
        <v>0</v>
      </c>
      <c r="BK91" s="8" t="s">
        <v>353</v>
      </c>
      <c r="BL91" s="10"/>
    </row>
    <row r="92" spans="1:64" ht="54" x14ac:dyDescent="0.35">
      <c r="A92" s="88" t="s">
        <v>157</v>
      </c>
      <c r="B92" s="94" t="s">
        <v>342</v>
      </c>
      <c r="C92" s="98" t="s">
        <v>126</v>
      </c>
      <c r="D92" s="12"/>
      <c r="E92" s="40"/>
      <c r="F92" s="12"/>
      <c r="G92" s="12">
        <v>197.21899999999999</v>
      </c>
      <c r="H92" s="12">
        <f t="shared" si="200"/>
        <v>197.21899999999999</v>
      </c>
      <c r="I92" s="12"/>
      <c r="J92" s="12">
        <f t="shared" si="201"/>
        <v>197.21899999999999</v>
      </c>
      <c r="K92" s="12"/>
      <c r="L92" s="12">
        <f t="shared" si="202"/>
        <v>197.21899999999999</v>
      </c>
      <c r="M92" s="12"/>
      <c r="N92" s="12">
        <f t="shared" si="203"/>
        <v>197.21899999999999</v>
      </c>
      <c r="O92" s="12"/>
      <c r="P92" s="12">
        <f t="shared" si="233"/>
        <v>197.21899999999999</v>
      </c>
      <c r="Q92" s="12"/>
      <c r="R92" s="12">
        <f t="shared" si="234"/>
        <v>197.21899999999999</v>
      </c>
      <c r="S92" s="12"/>
      <c r="T92" s="12">
        <f t="shared" si="235"/>
        <v>197.21899999999999</v>
      </c>
      <c r="U92" s="21"/>
      <c r="V92" s="40">
        <f t="shared" si="236"/>
        <v>197.21899999999999</v>
      </c>
      <c r="W92" s="12"/>
      <c r="X92" s="40"/>
      <c r="Y92" s="12"/>
      <c r="Z92" s="12"/>
      <c r="AA92" s="12">
        <f t="shared" si="208"/>
        <v>0</v>
      </c>
      <c r="AB92" s="12"/>
      <c r="AC92" s="12">
        <f t="shared" si="209"/>
        <v>0</v>
      </c>
      <c r="AD92" s="12"/>
      <c r="AE92" s="12">
        <f t="shared" si="210"/>
        <v>0</v>
      </c>
      <c r="AF92" s="12"/>
      <c r="AG92" s="12">
        <f t="shared" si="211"/>
        <v>0</v>
      </c>
      <c r="AH92" s="12"/>
      <c r="AI92" s="12">
        <f t="shared" si="212"/>
        <v>0</v>
      </c>
      <c r="AJ92" s="12"/>
      <c r="AK92" s="12">
        <f t="shared" si="237"/>
        <v>0</v>
      </c>
      <c r="AL92" s="12"/>
      <c r="AM92" s="12">
        <f t="shared" si="238"/>
        <v>0</v>
      </c>
      <c r="AN92" s="12"/>
      <c r="AO92" s="12">
        <f t="shared" si="239"/>
        <v>0</v>
      </c>
      <c r="AP92" s="21"/>
      <c r="AQ92" s="40">
        <f t="shared" si="240"/>
        <v>0</v>
      </c>
      <c r="AR92" s="12"/>
      <c r="AS92" s="13"/>
      <c r="AT92" s="13"/>
      <c r="AU92" s="13"/>
      <c r="AV92" s="13">
        <f t="shared" si="217"/>
        <v>0</v>
      </c>
      <c r="AW92" s="13"/>
      <c r="AX92" s="13">
        <f t="shared" si="218"/>
        <v>0</v>
      </c>
      <c r="AY92" s="13"/>
      <c r="AZ92" s="13">
        <f t="shared" si="219"/>
        <v>0</v>
      </c>
      <c r="BA92" s="13"/>
      <c r="BB92" s="13">
        <f t="shared" si="220"/>
        <v>0</v>
      </c>
      <c r="BC92" s="13"/>
      <c r="BD92" s="13">
        <f t="shared" si="241"/>
        <v>0</v>
      </c>
      <c r="BE92" s="13"/>
      <c r="BF92" s="13">
        <f t="shared" si="242"/>
        <v>0</v>
      </c>
      <c r="BG92" s="13"/>
      <c r="BH92" s="13">
        <f t="shared" si="243"/>
        <v>0</v>
      </c>
      <c r="BI92" s="23"/>
      <c r="BJ92" s="42">
        <f t="shared" si="244"/>
        <v>0</v>
      </c>
      <c r="BK92" s="8" t="s">
        <v>308</v>
      </c>
      <c r="BL92" s="10"/>
    </row>
    <row r="93" spans="1:64" ht="36" x14ac:dyDescent="0.35">
      <c r="A93" s="88" t="s">
        <v>158</v>
      </c>
      <c r="B93" s="94" t="s">
        <v>367</v>
      </c>
      <c r="C93" s="98" t="s">
        <v>11</v>
      </c>
      <c r="D93" s="12"/>
      <c r="E93" s="40"/>
      <c r="F93" s="12"/>
      <c r="G93" s="12"/>
      <c r="H93" s="12"/>
      <c r="I93" s="12"/>
      <c r="J93" s="12"/>
      <c r="K93" s="12"/>
      <c r="L93" s="12"/>
      <c r="M93" s="12">
        <v>18216.060000000001</v>
      </c>
      <c r="N93" s="12">
        <f t="shared" si="203"/>
        <v>18216.060000000001</v>
      </c>
      <c r="O93" s="12"/>
      <c r="P93" s="12">
        <f t="shared" si="233"/>
        <v>18216.060000000001</v>
      </c>
      <c r="Q93" s="12"/>
      <c r="R93" s="12">
        <f t="shared" si="234"/>
        <v>18216.060000000001</v>
      </c>
      <c r="S93" s="12"/>
      <c r="T93" s="12">
        <f t="shared" si="235"/>
        <v>18216.060000000001</v>
      </c>
      <c r="U93" s="21"/>
      <c r="V93" s="40">
        <f t="shared" si="236"/>
        <v>18216.060000000001</v>
      </c>
      <c r="W93" s="12"/>
      <c r="X93" s="40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>
        <f t="shared" si="212"/>
        <v>0</v>
      </c>
      <c r="AJ93" s="12"/>
      <c r="AK93" s="12">
        <f t="shared" si="237"/>
        <v>0</v>
      </c>
      <c r="AL93" s="12"/>
      <c r="AM93" s="12">
        <f t="shared" si="238"/>
        <v>0</v>
      </c>
      <c r="AN93" s="12"/>
      <c r="AO93" s="12">
        <f t="shared" si="239"/>
        <v>0</v>
      </c>
      <c r="AP93" s="21"/>
      <c r="AQ93" s="40">
        <f t="shared" si="240"/>
        <v>0</v>
      </c>
      <c r="AR93" s="12"/>
      <c r="AS93" s="13"/>
      <c r="AT93" s="13"/>
      <c r="AU93" s="13"/>
      <c r="AV93" s="13"/>
      <c r="AW93" s="13"/>
      <c r="AX93" s="13"/>
      <c r="AY93" s="13"/>
      <c r="AZ93" s="13"/>
      <c r="BA93" s="13"/>
      <c r="BB93" s="13">
        <f t="shared" si="220"/>
        <v>0</v>
      </c>
      <c r="BC93" s="13"/>
      <c r="BD93" s="13">
        <f t="shared" si="241"/>
        <v>0</v>
      </c>
      <c r="BE93" s="13"/>
      <c r="BF93" s="13">
        <f t="shared" si="242"/>
        <v>0</v>
      </c>
      <c r="BG93" s="13"/>
      <c r="BH93" s="13">
        <f t="shared" si="243"/>
        <v>0</v>
      </c>
      <c r="BI93" s="23"/>
      <c r="BJ93" s="42">
        <f t="shared" si="244"/>
        <v>0</v>
      </c>
      <c r="BK93" s="8" t="s">
        <v>368</v>
      </c>
      <c r="BL93" s="10"/>
    </row>
    <row r="94" spans="1:64" ht="54" x14ac:dyDescent="0.35">
      <c r="A94" s="135" t="s">
        <v>159</v>
      </c>
      <c r="B94" s="137" t="s">
        <v>373</v>
      </c>
      <c r="C94" s="98" t="s">
        <v>126</v>
      </c>
      <c r="D94" s="12"/>
      <c r="E94" s="40"/>
      <c r="F94" s="12"/>
      <c r="G94" s="12"/>
      <c r="H94" s="12"/>
      <c r="I94" s="12"/>
      <c r="J94" s="12"/>
      <c r="K94" s="12"/>
      <c r="L94" s="12"/>
      <c r="M94" s="12"/>
      <c r="N94" s="12">
        <f t="shared" si="203"/>
        <v>0</v>
      </c>
      <c r="O94" s="12"/>
      <c r="P94" s="12">
        <f t="shared" si="233"/>
        <v>0</v>
      </c>
      <c r="Q94" s="12"/>
      <c r="R94" s="12">
        <f t="shared" si="234"/>
        <v>0</v>
      </c>
      <c r="S94" s="12"/>
      <c r="T94" s="12">
        <f t="shared" si="235"/>
        <v>0</v>
      </c>
      <c r="U94" s="21"/>
      <c r="V94" s="40">
        <f t="shared" si="236"/>
        <v>0</v>
      </c>
      <c r="W94" s="12"/>
      <c r="X94" s="40"/>
      <c r="Y94" s="12"/>
      <c r="Z94" s="12"/>
      <c r="AA94" s="12"/>
      <c r="AB94" s="12"/>
      <c r="AC94" s="12"/>
      <c r="AD94" s="12"/>
      <c r="AE94" s="12"/>
      <c r="AF94" s="12"/>
      <c r="AG94" s="12"/>
      <c r="AH94" s="12">
        <v>26408.017</v>
      </c>
      <c r="AI94" s="12">
        <f t="shared" si="212"/>
        <v>26408.017</v>
      </c>
      <c r="AJ94" s="12"/>
      <c r="AK94" s="12">
        <f t="shared" si="237"/>
        <v>26408.017</v>
      </c>
      <c r="AL94" s="12"/>
      <c r="AM94" s="12">
        <f t="shared" si="238"/>
        <v>26408.017</v>
      </c>
      <c r="AN94" s="12"/>
      <c r="AO94" s="12">
        <f t="shared" si="239"/>
        <v>26408.017</v>
      </c>
      <c r="AP94" s="21"/>
      <c r="AQ94" s="40">
        <f t="shared" si="240"/>
        <v>26408.017</v>
      </c>
      <c r="AR94" s="12"/>
      <c r="AS94" s="13"/>
      <c r="AT94" s="13"/>
      <c r="AU94" s="13"/>
      <c r="AV94" s="13"/>
      <c r="AW94" s="13"/>
      <c r="AX94" s="13"/>
      <c r="AY94" s="13"/>
      <c r="AZ94" s="13"/>
      <c r="BA94" s="13">
        <v>113147.85400000001</v>
      </c>
      <c r="BB94" s="13">
        <f t="shared" si="220"/>
        <v>113147.85400000001</v>
      </c>
      <c r="BC94" s="13"/>
      <c r="BD94" s="13">
        <f t="shared" si="241"/>
        <v>113147.85400000001</v>
      </c>
      <c r="BE94" s="13">
        <v>4511.2209999999995</v>
      </c>
      <c r="BF94" s="13">
        <f t="shared" si="242"/>
        <v>117659.07500000001</v>
      </c>
      <c r="BG94" s="13"/>
      <c r="BH94" s="13">
        <f t="shared" si="243"/>
        <v>117659.07500000001</v>
      </c>
      <c r="BI94" s="23"/>
      <c r="BJ94" s="42">
        <f t="shared" si="244"/>
        <v>117659.07500000001</v>
      </c>
      <c r="BK94" s="8" t="s">
        <v>369</v>
      </c>
      <c r="BL94" s="10"/>
    </row>
    <row r="95" spans="1:64" ht="36" x14ac:dyDescent="0.35">
      <c r="A95" s="136"/>
      <c r="B95" s="147"/>
      <c r="C95" s="98" t="s">
        <v>11</v>
      </c>
      <c r="D95" s="12"/>
      <c r="E95" s="40"/>
      <c r="F95" s="12"/>
      <c r="G95" s="12"/>
      <c r="H95" s="12"/>
      <c r="I95" s="12"/>
      <c r="J95" s="12"/>
      <c r="K95" s="12"/>
      <c r="L95" s="12"/>
      <c r="M95" s="12"/>
      <c r="N95" s="12">
        <f t="shared" si="203"/>
        <v>0</v>
      </c>
      <c r="O95" s="12"/>
      <c r="P95" s="12">
        <f t="shared" si="233"/>
        <v>0</v>
      </c>
      <c r="Q95" s="12"/>
      <c r="R95" s="12">
        <f t="shared" si="234"/>
        <v>0</v>
      </c>
      <c r="S95" s="12"/>
      <c r="T95" s="12">
        <f t="shared" si="235"/>
        <v>0</v>
      </c>
      <c r="U95" s="21"/>
      <c r="V95" s="40">
        <f t="shared" si="236"/>
        <v>0</v>
      </c>
      <c r="W95" s="12"/>
      <c r="X95" s="40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>
        <f t="shared" si="212"/>
        <v>0</v>
      </c>
      <c r="AJ95" s="12"/>
      <c r="AK95" s="12">
        <f t="shared" si="237"/>
        <v>0</v>
      </c>
      <c r="AL95" s="12"/>
      <c r="AM95" s="12">
        <f t="shared" si="238"/>
        <v>0</v>
      </c>
      <c r="AN95" s="12"/>
      <c r="AO95" s="12">
        <f t="shared" si="239"/>
        <v>0</v>
      </c>
      <c r="AP95" s="21"/>
      <c r="AQ95" s="40">
        <f t="shared" si="240"/>
        <v>0</v>
      </c>
      <c r="AR95" s="12"/>
      <c r="AS95" s="13"/>
      <c r="AT95" s="13"/>
      <c r="AU95" s="13"/>
      <c r="AV95" s="13"/>
      <c r="AW95" s="13"/>
      <c r="AX95" s="13"/>
      <c r="AY95" s="13"/>
      <c r="AZ95" s="13"/>
      <c r="BA95" s="13">
        <v>1261.8800000000001</v>
      </c>
      <c r="BB95" s="13">
        <f t="shared" si="220"/>
        <v>1261.8800000000001</v>
      </c>
      <c r="BC95" s="13"/>
      <c r="BD95" s="13">
        <f t="shared" si="241"/>
        <v>1261.8800000000001</v>
      </c>
      <c r="BE95" s="13">
        <v>32.802999999999997</v>
      </c>
      <c r="BF95" s="13">
        <f t="shared" si="242"/>
        <v>1294.683</v>
      </c>
      <c r="BG95" s="13"/>
      <c r="BH95" s="13">
        <f t="shared" si="243"/>
        <v>1294.683</v>
      </c>
      <c r="BI95" s="23"/>
      <c r="BJ95" s="42">
        <f t="shared" si="244"/>
        <v>1294.683</v>
      </c>
      <c r="BK95" s="8" t="s">
        <v>369</v>
      </c>
      <c r="BL95" s="10"/>
    </row>
    <row r="96" spans="1:64" ht="54" x14ac:dyDescent="0.35">
      <c r="A96" s="135" t="s">
        <v>160</v>
      </c>
      <c r="B96" s="137" t="s">
        <v>374</v>
      </c>
      <c r="C96" s="98" t="s">
        <v>126</v>
      </c>
      <c r="D96" s="12"/>
      <c r="E96" s="40"/>
      <c r="F96" s="12"/>
      <c r="G96" s="12"/>
      <c r="H96" s="12"/>
      <c r="I96" s="12"/>
      <c r="J96" s="12"/>
      <c r="K96" s="12"/>
      <c r="L96" s="12"/>
      <c r="M96" s="12"/>
      <c r="N96" s="12">
        <f t="shared" si="203"/>
        <v>0</v>
      </c>
      <c r="O96" s="12"/>
      <c r="P96" s="12">
        <f t="shared" si="233"/>
        <v>0</v>
      </c>
      <c r="Q96" s="12"/>
      <c r="R96" s="12">
        <f t="shared" si="234"/>
        <v>0</v>
      </c>
      <c r="S96" s="12"/>
      <c r="T96" s="12">
        <f t="shared" si="235"/>
        <v>0</v>
      </c>
      <c r="U96" s="21"/>
      <c r="V96" s="40">
        <f t="shared" si="236"/>
        <v>0</v>
      </c>
      <c r="W96" s="12"/>
      <c r="X96" s="40"/>
      <c r="Y96" s="12"/>
      <c r="Z96" s="12"/>
      <c r="AA96" s="12"/>
      <c r="AB96" s="12"/>
      <c r="AC96" s="12"/>
      <c r="AD96" s="12"/>
      <c r="AE96" s="12"/>
      <c r="AF96" s="12"/>
      <c r="AG96" s="12"/>
      <c r="AH96" s="12">
        <v>26408.017</v>
      </c>
      <c r="AI96" s="12">
        <f t="shared" si="212"/>
        <v>26408.017</v>
      </c>
      <c r="AJ96" s="12"/>
      <c r="AK96" s="12">
        <f t="shared" si="237"/>
        <v>26408.017</v>
      </c>
      <c r="AL96" s="12"/>
      <c r="AM96" s="12">
        <f t="shared" si="238"/>
        <v>26408.017</v>
      </c>
      <c r="AN96" s="12"/>
      <c r="AO96" s="12">
        <f t="shared" si="239"/>
        <v>26408.017</v>
      </c>
      <c r="AP96" s="21"/>
      <c r="AQ96" s="40">
        <f t="shared" si="240"/>
        <v>26408.017</v>
      </c>
      <c r="AR96" s="12"/>
      <c r="AS96" s="13"/>
      <c r="AT96" s="13"/>
      <c r="AU96" s="13"/>
      <c r="AV96" s="13"/>
      <c r="AW96" s="13"/>
      <c r="AX96" s="13"/>
      <c r="AY96" s="13"/>
      <c r="AZ96" s="13"/>
      <c r="BA96" s="13">
        <v>88973.407000000007</v>
      </c>
      <c r="BB96" s="13">
        <f t="shared" si="220"/>
        <v>88973.407000000007</v>
      </c>
      <c r="BC96" s="13"/>
      <c r="BD96" s="13">
        <f t="shared" si="241"/>
        <v>88973.407000000007</v>
      </c>
      <c r="BE96" s="13">
        <v>3330.49</v>
      </c>
      <c r="BF96" s="13">
        <f t="shared" si="242"/>
        <v>92303.897000000012</v>
      </c>
      <c r="BG96" s="13"/>
      <c r="BH96" s="13">
        <f t="shared" si="243"/>
        <v>92303.897000000012</v>
      </c>
      <c r="BI96" s="23"/>
      <c r="BJ96" s="42">
        <f t="shared" si="244"/>
        <v>92303.897000000012</v>
      </c>
      <c r="BK96" s="8" t="s">
        <v>370</v>
      </c>
      <c r="BL96" s="10"/>
    </row>
    <row r="97" spans="1:64" ht="36" x14ac:dyDescent="0.35">
      <c r="A97" s="136"/>
      <c r="B97" s="138"/>
      <c r="C97" s="98" t="s">
        <v>11</v>
      </c>
      <c r="D97" s="12"/>
      <c r="E97" s="40"/>
      <c r="F97" s="12"/>
      <c r="G97" s="12"/>
      <c r="H97" s="12"/>
      <c r="I97" s="12"/>
      <c r="J97" s="12"/>
      <c r="K97" s="12"/>
      <c r="L97" s="12"/>
      <c r="M97" s="12"/>
      <c r="N97" s="12">
        <f t="shared" si="203"/>
        <v>0</v>
      </c>
      <c r="O97" s="12"/>
      <c r="P97" s="12">
        <f t="shared" si="233"/>
        <v>0</v>
      </c>
      <c r="Q97" s="12"/>
      <c r="R97" s="12">
        <f t="shared" si="234"/>
        <v>0</v>
      </c>
      <c r="S97" s="12"/>
      <c r="T97" s="12">
        <f t="shared" si="235"/>
        <v>0</v>
      </c>
      <c r="U97" s="21"/>
      <c r="V97" s="40">
        <f t="shared" si="236"/>
        <v>0</v>
      </c>
      <c r="W97" s="12"/>
      <c r="X97" s="40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>
        <f t="shared" si="212"/>
        <v>0</v>
      </c>
      <c r="AJ97" s="12"/>
      <c r="AK97" s="12">
        <f t="shared" si="237"/>
        <v>0</v>
      </c>
      <c r="AL97" s="12"/>
      <c r="AM97" s="12">
        <f t="shared" si="238"/>
        <v>0</v>
      </c>
      <c r="AN97" s="12"/>
      <c r="AO97" s="12">
        <f t="shared" si="239"/>
        <v>0</v>
      </c>
      <c r="AP97" s="21"/>
      <c r="AQ97" s="40">
        <f t="shared" si="240"/>
        <v>0</v>
      </c>
      <c r="AR97" s="12"/>
      <c r="AS97" s="13"/>
      <c r="AT97" s="13"/>
      <c r="AU97" s="13"/>
      <c r="AV97" s="13"/>
      <c r="AW97" s="13"/>
      <c r="AX97" s="13"/>
      <c r="AY97" s="13"/>
      <c r="AZ97" s="13"/>
      <c r="BA97" s="13">
        <v>301.82100000000003</v>
      </c>
      <c r="BB97" s="13">
        <f t="shared" si="220"/>
        <v>301.82100000000003</v>
      </c>
      <c r="BC97" s="13"/>
      <c r="BD97" s="13">
        <f t="shared" si="241"/>
        <v>301.82100000000003</v>
      </c>
      <c r="BE97" s="13">
        <v>7.85</v>
      </c>
      <c r="BF97" s="13">
        <f t="shared" si="242"/>
        <v>309.67100000000005</v>
      </c>
      <c r="BG97" s="13"/>
      <c r="BH97" s="13">
        <f t="shared" si="243"/>
        <v>309.67100000000005</v>
      </c>
      <c r="BI97" s="23"/>
      <c r="BJ97" s="42">
        <f t="shared" si="244"/>
        <v>309.67100000000005</v>
      </c>
      <c r="BK97" s="8" t="s">
        <v>370</v>
      </c>
      <c r="BL97" s="10"/>
    </row>
    <row r="98" spans="1:64" ht="54" x14ac:dyDescent="0.35">
      <c r="A98" s="88" t="s">
        <v>161</v>
      </c>
      <c r="B98" s="94" t="s">
        <v>394</v>
      </c>
      <c r="C98" s="98" t="s">
        <v>126</v>
      </c>
      <c r="D98" s="12"/>
      <c r="E98" s="40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>
        <f t="shared" si="234"/>
        <v>0</v>
      </c>
      <c r="S98" s="12"/>
      <c r="T98" s="12">
        <f t="shared" si="235"/>
        <v>0</v>
      </c>
      <c r="U98" s="21"/>
      <c r="V98" s="40">
        <f t="shared" si="236"/>
        <v>0</v>
      </c>
      <c r="W98" s="12"/>
      <c r="X98" s="40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>
        <f t="shared" si="238"/>
        <v>0</v>
      </c>
      <c r="AN98" s="12"/>
      <c r="AO98" s="12">
        <f t="shared" si="239"/>
        <v>0</v>
      </c>
      <c r="AP98" s="21"/>
      <c r="AQ98" s="40">
        <f t="shared" si="240"/>
        <v>0</v>
      </c>
      <c r="AR98" s="12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>
        <v>19435.135999999999</v>
      </c>
      <c r="BF98" s="13">
        <f t="shared" si="242"/>
        <v>19435.135999999999</v>
      </c>
      <c r="BG98" s="13"/>
      <c r="BH98" s="13">
        <f t="shared" si="243"/>
        <v>19435.135999999999</v>
      </c>
      <c r="BI98" s="23"/>
      <c r="BJ98" s="42">
        <f t="shared" si="244"/>
        <v>19435.135999999999</v>
      </c>
      <c r="BK98" s="8" t="s">
        <v>380</v>
      </c>
      <c r="BL98" s="10"/>
    </row>
    <row r="99" spans="1:64" ht="54" x14ac:dyDescent="0.35">
      <c r="A99" s="88" t="s">
        <v>162</v>
      </c>
      <c r="B99" s="94" t="s">
        <v>390</v>
      </c>
      <c r="C99" s="98" t="s">
        <v>126</v>
      </c>
      <c r="D99" s="12"/>
      <c r="E99" s="40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>
        <f t="shared" si="234"/>
        <v>0</v>
      </c>
      <c r="S99" s="12"/>
      <c r="T99" s="12">
        <f t="shared" si="235"/>
        <v>0</v>
      </c>
      <c r="U99" s="21"/>
      <c r="V99" s="40">
        <f t="shared" si="236"/>
        <v>0</v>
      </c>
      <c r="W99" s="12"/>
      <c r="X99" s="40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>
        <v>5817.9</v>
      </c>
      <c r="AM99" s="12">
        <f t="shared" si="238"/>
        <v>5817.9</v>
      </c>
      <c r="AN99" s="12"/>
      <c r="AO99" s="12">
        <f t="shared" si="239"/>
        <v>5817.9</v>
      </c>
      <c r="AP99" s="21"/>
      <c r="AQ99" s="40">
        <f t="shared" si="240"/>
        <v>5817.9</v>
      </c>
      <c r="AR99" s="12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/>
      <c r="BE99" s="13">
        <v>109823.6</v>
      </c>
      <c r="BF99" s="13">
        <f t="shared" si="242"/>
        <v>109823.6</v>
      </c>
      <c r="BG99" s="13"/>
      <c r="BH99" s="13">
        <f t="shared" si="243"/>
        <v>109823.6</v>
      </c>
      <c r="BI99" s="23"/>
      <c r="BJ99" s="42">
        <f t="shared" si="244"/>
        <v>109823.6</v>
      </c>
      <c r="BK99" s="8" t="s">
        <v>381</v>
      </c>
      <c r="BL99" s="10"/>
    </row>
    <row r="100" spans="1:64" ht="72" x14ac:dyDescent="0.35">
      <c r="A100" s="88" t="s">
        <v>163</v>
      </c>
      <c r="B100" s="94" t="s">
        <v>395</v>
      </c>
      <c r="C100" s="98" t="s">
        <v>11</v>
      </c>
      <c r="D100" s="12"/>
      <c r="E100" s="40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>
        <v>69106.292000000001</v>
      </c>
      <c r="T100" s="12">
        <f t="shared" si="235"/>
        <v>69106.292000000001</v>
      </c>
      <c r="U100" s="21"/>
      <c r="V100" s="40">
        <f t="shared" si="236"/>
        <v>69106.292000000001</v>
      </c>
      <c r="W100" s="12"/>
      <c r="X100" s="40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>
        <f t="shared" si="239"/>
        <v>0</v>
      </c>
      <c r="AP100" s="21"/>
      <c r="AQ100" s="40">
        <f t="shared" si="240"/>
        <v>0</v>
      </c>
      <c r="AR100" s="12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  <c r="BF100" s="13"/>
      <c r="BG100" s="13"/>
      <c r="BH100" s="13">
        <f t="shared" si="243"/>
        <v>0</v>
      </c>
      <c r="BI100" s="23"/>
      <c r="BJ100" s="42">
        <f t="shared" si="244"/>
        <v>0</v>
      </c>
      <c r="BK100" s="8" t="s">
        <v>392</v>
      </c>
      <c r="BL100" s="10"/>
    </row>
    <row r="101" spans="1:64" x14ac:dyDescent="0.35">
      <c r="A101" s="88"/>
      <c r="B101" s="94" t="s">
        <v>26</v>
      </c>
      <c r="C101" s="98"/>
      <c r="D101" s="26">
        <f>D103+D104+D105+D106</f>
        <v>2465080.0999999996</v>
      </c>
      <c r="E101" s="26">
        <f>E103+E104+E105+E106</f>
        <v>-50000</v>
      </c>
      <c r="F101" s="26">
        <f t="shared" si="1"/>
        <v>2415080.0999999996</v>
      </c>
      <c r="G101" s="26">
        <f>G103+G104+G105+G106</f>
        <v>48628.492000000006</v>
      </c>
      <c r="H101" s="26">
        <f t="shared" si="200"/>
        <v>2463708.5919999997</v>
      </c>
      <c r="I101" s="26">
        <f>I103+I104+I105+I106</f>
        <v>0</v>
      </c>
      <c r="J101" s="26">
        <f t="shared" si="201"/>
        <v>2463708.5919999997</v>
      </c>
      <c r="K101" s="26">
        <f>K103+K104+K105+K106</f>
        <v>0</v>
      </c>
      <c r="L101" s="26">
        <f t="shared" si="202"/>
        <v>2463708.5919999997</v>
      </c>
      <c r="M101" s="26">
        <f>M103+M104+M105+M106</f>
        <v>1518729.047</v>
      </c>
      <c r="N101" s="26">
        <f t="shared" si="203"/>
        <v>3982437.6389999995</v>
      </c>
      <c r="O101" s="26">
        <f>O103+O104+O105+O106</f>
        <v>492.76900000000001</v>
      </c>
      <c r="P101" s="26">
        <f t="shared" si="233"/>
        <v>3982930.4079999994</v>
      </c>
      <c r="Q101" s="26">
        <f>Q103+Q104+Q105+Q106</f>
        <v>37982.144999999997</v>
      </c>
      <c r="R101" s="26">
        <f t="shared" si="234"/>
        <v>4020912.5529999994</v>
      </c>
      <c r="S101" s="26">
        <f>S103+S104+S105+S106</f>
        <v>189.619</v>
      </c>
      <c r="T101" s="26">
        <f t="shared" si="235"/>
        <v>4021102.1719999993</v>
      </c>
      <c r="U101" s="26">
        <f>U103+U104+U105+U106</f>
        <v>102620.31099999999</v>
      </c>
      <c r="V101" s="40">
        <f t="shared" si="236"/>
        <v>4123722.4829999991</v>
      </c>
      <c r="W101" s="26">
        <f t="shared" ref="W101:AR101" si="245">W103+W104+W105+W106</f>
        <v>2999387.4</v>
      </c>
      <c r="X101" s="26">
        <f>X103+X104+X105+X106</f>
        <v>0</v>
      </c>
      <c r="Y101" s="26">
        <f t="shared" si="10"/>
        <v>2999387.4</v>
      </c>
      <c r="Z101" s="26">
        <f>Z103+Z104+Z105+Z106</f>
        <v>3028.9719999999988</v>
      </c>
      <c r="AA101" s="26">
        <f t="shared" si="208"/>
        <v>3002416.372</v>
      </c>
      <c r="AB101" s="26">
        <f>AB103+AB104+AB105+AB106</f>
        <v>-2850</v>
      </c>
      <c r="AC101" s="26">
        <f t="shared" si="209"/>
        <v>2999566.372</v>
      </c>
      <c r="AD101" s="26">
        <f>AD103+AD104+AD105+AD106</f>
        <v>0</v>
      </c>
      <c r="AE101" s="26">
        <f t="shared" si="210"/>
        <v>2999566.372</v>
      </c>
      <c r="AF101" s="26">
        <f>AF103+AF104+AF105+AF106</f>
        <v>0</v>
      </c>
      <c r="AG101" s="26">
        <f t="shared" si="211"/>
        <v>2999566.372</v>
      </c>
      <c r="AH101" s="26">
        <f>AH103+AH104+AH105+AH106</f>
        <v>-1532252.6970000002</v>
      </c>
      <c r="AI101" s="26">
        <f t="shared" si="212"/>
        <v>1467313.6749999998</v>
      </c>
      <c r="AJ101" s="26">
        <f>AJ103+AJ104+AJ105+AJ106</f>
        <v>0</v>
      </c>
      <c r="AK101" s="26">
        <f t="shared" si="237"/>
        <v>1467313.6749999998</v>
      </c>
      <c r="AL101" s="26">
        <f>AL103+AL104+AL105+AL106</f>
        <v>0</v>
      </c>
      <c r="AM101" s="26">
        <f t="shared" si="238"/>
        <v>1467313.6749999998</v>
      </c>
      <c r="AN101" s="26">
        <f>AN103+AN104+AN105+AN106</f>
        <v>0</v>
      </c>
      <c r="AO101" s="26">
        <f t="shared" si="239"/>
        <v>1467313.6749999998</v>
      </c>
      <c r="AP101" s="26">
        <f>AP103+AP104+AP105+AP106</f>
        <v>-114211.72699999998</v>
      </c>
      <c r="AQ101" s="40">
        <f t="shared" si="240"/>
        <v>1353101.9479999999</v>
      </c>
      <c r="AR101" s="26">
        <f t="shared" si="245"/>
        <v>2908124.2</v>
      </c>
      <c r="AS101" s="27">
        <f>AS103+AS104+AS105+AS106</f>
        <v>0</v>
      </c>
      <c r="AT101" s="27">
        <f t="shared" si="20"/>
        <v>2908124.2</v>
      </c>
      <c r="AU101" s="27">
        <f>AU103+AU104+AU105+AU106</f>
        <v>7618.7</v>
      </c>
      <c r="AV101" s="27">
        <f t="shared" si="217"/>
        <v>2915742.9000000004</v>
      </c>
      <c r="AW101" s="27">
        <f>AW103+AW104+AW105+AW106</f>
        <v>0</v>
      </c>
      <c r="AX101" s="27">
        <f t="shared" si="218"/>
        <v>2915742.9000000004</v>
      </c>
      <c r="AY101" s="27">
        <f>AY103+AY104+AY105+AY106</f>
        <v>0</v>
      </c>
      <c r="AZ101" s="27">
        <f t="shared" si="219"/>
        <v>2915742.9000000004</v>
      </c>
      <c r="BA101" s="27">
        <f>BA103+BA104+BA105+BA106</f>
        <v>-20478.373000000007</v>
      </c>
      <c r="BB101" s="27">
        <f t="shared" si="220"/>
        <v>2895264.5270000002</v>
      </c>
      <c r="BC101" s="27">
        <f>BC103+BC104+BC105+BC106</f>
        <v>0</v>
      </c>
      <c r="BD101" s="27">
        <f t="shared" si="241"/>
        <v>2895264.5270000002</v>
      </c>
      <c r="BE101" s="27">
        <f>BE103+BE104+BE105+BE106</f>
        <v>0</v>
      </c>
      <c r="BF101" s="27">
        <f t="shared" si="242"/>
        <v>2895264.5270000002</v>
      </c>
      <c r="BG101" s="13">
        <f>BG103+BG104+BG105+BG106</f>
        <v>0</v>
      </c>
      <c r="BH101" s="27">
        <f t="shared" si="243"/>
        <v>2895264.5270000002</v>
      </c>
      <c r="BI101" s="27">
        <f>BI103+BI104+BI105+BI106</f>
        <v>35560.129999999997</v>
      </c>
      <c r="BJ101" s="42">
        <f t="shared" si="244"/>
        <v>2930824.6570000001</v>
      </c>
      <c r="BL101" s="10"/>
    </row>
    <row r="102" spans="1:64" x14ac:dyDescent="0.35">
      <c r="A102" s="88"/>
      <c r="B102" s="89" t="s">
        <v>5</v>
      </c>
      <c r="C102" s="98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40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40"/>
      <c r="AR102" s="27"/>
      <c r="AS102" s="27"/>
      <c r="AT102" s="27"/>
      <c r="AU102" s="27"/>
      <c r="AV102" s="27"/>
      <c r="AW102" s="27"/>
      <c r="AX102" s="27"/>
      <c r="AY102" s="27"/>
      <c r="AZ102" s="27"/>
      <c r="BA102" s="27"/>
      <c r="BB102" s="27"/>
      <c r="BC102" s="27"/>
      <c r="BD102" s="27"/>
      <c r="BE102" s="27"/>
      <c r="BF102" s="27"/>
      <c r="BG102" s="13"/>
      <c r="BH102" s="27"/>
      <c r="BI102" s="27"/>
      <c r="BJ102" s="42"/>
      <c r="BL102" s="10"/>
    </row>
    <row r="103" spans="1:64" s="29" customFormat="1" hidden="1" x14ac:dyDescent="0.35">
      <c r="A103" s="25"/>
      <c r="B103" s="34" t="s">
        <v>6</v>
      </c>
      <c r="C103" s="46"/>
      <c r="D103" s="26">
        <f>D107+D108+D109+D114+D115+D117+D118+D119+D120+D123</f>
        <v>847638.2</v>
      </c>
      <c r="E103" s="26">
        <f>E107+E108+E109+E114+E115+E117+E118+E119+E120+E123+E116</f>
        <v>-50000</v>
      </c>
      <c r="F103" s="26">
        <f t="shared" si="1"/>
        <v>797638.2</v>
      </c>
      <c r="G103" s="26">
        <f>G107+G108+G114+G115+G117+G118+G119+G120+G123+G116+G133+G134+G135+G111</f>
        <v>35295.692000000003</v>
      </c>
      <c r="H103" s="26">
        <f t="shared" ref="H103:H121" si="246">F103+G103</f>
        <v>832933.89199999999</v>
      </c>
      <c r="I103" s="26">
        <f>I107+I108+I109+I114+I115+I117+I118+I119+I120+I123+I116+I133+I134+I135</f>
        <v>0</v>
      </c>
      <c r="J103" s="26">
        <f t="shared" ref="J103:J121" si="247">H103+I103</f>
        <v>832933.89199999999</v>
      </c>
      <c r="K103" s="26">
        <f>K107+K108+K109+K114+K115+K117+K118+K119+K120+K123+K116+K133+K134+K135</f>
        <v>0</v>
      </c>
      <c r="L103" s="26">
        <f t="shared" ref="L103:L121" si="248">J103+K103</f>
        <v>832933.89199999999</v>
      </c>
      <c r="M103" s="26">
        <f>M107+M108+M114+M115+M117+M118+M119+M120+M123+M116+M133+M134+M135+M111+M139</f>
        <v>207624.37400000001</v>
      </c>
      <c r="N103" s="26">
        <f t="shared" ref="N103:N121" si="249">L103+M103</f>
        <v>1040558.2660000001</v>
      </c>
      <c r="O103" s="26">
        <f>O107+O108+O114+O115+O117+O118+O119+O120+O123+O116+O133+O134+O135+O111+O139</f>
        <v>492.76900000000001</v>
      </c>
      <c r="P103" s="26">
        <f t="shared" ref="P103:P109" si="250">N103+O103</f>
        <v>1041051.035</v>
      </c>
      <c r="Q103" s="26">
        <f>Q107+Q108+Q114+Q115+Q117+Q118+Q119+Q120+Q123+Q116+Q133+Q134+Q135+Q111+Q139</f>
        <v>37982.144999999997</v>
      </c>
      <c r="R103" s="26">
        <f t="shared" ref="R103:R109" si="251">P103+Q103</f>
        <v>1079033.18</v>
      </c>
      <c r="S103" s="26">
        <f>S107+S108+S114+S115+S117+S118+S119+S120+S123+S116+S133+S134+S135+S111+S139</f>
        <v>189.619</v>
      </c>
      <c r="T103" s="26">
        <f t="shared" ref="T103:T109" si="252">R103+S103</f>
        <v>1079222.7989999999</v>
      </c>
      <c r="U103" s="26">
        <f>U107+U108+U114+U115+U117+U118+U119+U120+U123+U116+U133+U134+U135+U111+U139</f>
        <v>102620.31099999999</v>
      </c>
      <c r="V103" s="26">
        <f t="shared" ref="V103:V109" si="253">T103+U103</f>
        <v>1181843.1099999999</v>
      </c>
      <c r="W103" s="26">
        <f t="shared" ref="W103:AR103" si="254">W107+W108+W109+W114+W115+W117+W118+W119+W120+W123</f>
        <v>641238.39999999991</v>
      </c>
      <c r="X103" s="26">
        <f>X107+X108+X109+X114+X115+X117+X118+X119+X120+X123+X116</f>
        <v>0</v>
      </c>
      <c r="Y103" s="26">
        <f t="shared" si="10"/>
        <v>641238.39999999991</v>
      </c>
      <c r="Z103" s="26">
        <f>Z107+Z108+Z109+Z114+Z115+Z117+Z118+Z119+Z120+Z123+Z116+Z133+Z134+Z135</f>
        <v>-13154.028</v>
      </c>
      <c r="AA103" s="26">
        <f t="shared" ref="AA103:AA121" si="255">Y103+Z103</f>
        <v>628084.37199999986</v>
      </c>
      <c r="AB103" s="26">
        <f>AB107+AB108+AB109+AB114+AB115+AB117+AB118+AB119+AB120+AB123+AB116+AB133+AB134+AB135</f>
        <v>0</v>
      </c>
      <c r="AC103" s="26">
        <f t="shared" ref="AC103:AC121" si="256">AA103+AB103</f>
        <v>628084.37199999986</v>
      </c>
      <c r="AD103" s="26">
        <f>AD107+AD108+AD109+AD114+AD115+AD117+AD118+AD119+AD120+AD123+AD116+AD133+AD134+AD135</f>
        <v>0</v>
      </c>
      <c r="AE103" s="26">
        <f t="shared" ref="AE103:AE121" si="257">AC103+AD103</f>
        <v>628084.37199999986</v>
      </c>
      <c r="AF103" s="26">
        <f>AF107+AF108+AF109+AF114+AF115+AF117+AF118+AF119+AF120+AF123+AF116+AF133+AF134+AF135</f>
        <v>0</v>
      </c>
      <c r="AG103" s="26">
        <f t="shared" ref="AG103:AG121" si="258">AE103+AF103</f>
        <v>628084.37199999986</v>
      </c>
      <c r="AH103" s="26">
        <f>AH107+AH108+AH114+AH115+AH117+AH118+AH119+AH120+AH123+AH116+AH133+AH134+AH135+AH111+AH139</f>
        <v>-128140.49400000001</v>
      </c>
      <c r="AI103" s="26">
        <f t="shared" ref="AI103:AI121" si="259">AG103+AH103</f>
        <v>499943.87799999985</v>
      </c>
      <c r="AJ103" s="26">
        <f>AJ107+AJ108+AJ114+AJ115+AJ117+AJ118+AJ119+AJ120+AJ123+AJ116+AJ133+AJ134+AJ135+AJ111+AJ139</f>
        <v>0</v>
      </c>
      <c r="AK103" s="26">
        <f t="shared" ref="AK103:AK109" si="260">AI103+AJ103</f>
        <v>499943.87799999985</v>
      </c>
      <c r="AL103" s="26">
        <f>AL107+AL108+AL114+AL115+AL117+AL118+AL119+AL120+AL123+AL116+AL133+AL134+AL135+AL111+AL139</f>
        <v>0</v>
      </c>
      <c r="AM103" s="26">
        <f t="shared" ref="AM103:AM109" si="261">AK103+AL103</f>
        <v>499943.87799999985</v>
      </c>
      <c r="AN103" s="26">
        <f>AN107+AN108+AN114+AN115+AN117+AN118+AN119+AN120+AN123+AN116+AN133+AN134+AN135+AN111+AN139</f>
        <v>0</v>
      </c>
      <c r="AO103" s="26">
        <f t="shared" ref="AO103:AO109" si="262">AM103+AN103</f>
        <v>499943.87799999985</v>
      </c>
      <c r="AP103" s="26">
        <f>AP107+AP108+AP114+AP115+AP117+AP118+AP119+AP120+AP123+AP116+AP133+AP134+AP135+AP111+AP139</f>
        <v>-114211.72699999998</v>
      </c>
      <c r="AQ103" s="26">
        <f t="shared" ref="AQ103:AQ109" si="263">AO103+AP103</f>
        <v>385732.15099999984</v>
      </c>
      <c r="AR103" s="26">
        <f t="shared" si="254"/>
        <v>457987</v>
      </c>
      <c r="AS103" s="27">
        <f>AS107+AS108+AS109+AS114+AS115+AS117+AS118+AS119+AS120+AS123+AS116</f>
        <v>0</v>
      </c>
      <c r="AT103" s="27">
        <f t="shared" si="20"/>
        <v>457987</v>
      </c>
      <c r="AU103" s="27">
        <f>AU107+AU108+AU109+AU114+AU115+AU117+AU118+AU119+AU120+AU123+AU116+AU133+AU134+AU135</f>
        <v>0</v>
      </c>
      <c r="AV103" s="27">
        <f t="shared" ref="AV103:AV121" si="264">AT103+AU103</f>
        <v>457987</v>
      </c>
      <c r="AW103" s="27">
        <f>AW107+AW108+AW109+AW114+AW115+AW117+AW118+AW119+AW120+AW123+AW116+AW133+AW134+AW135</f>
        <v>0</v>
      </c>
      <c r="AX103" s="27">
        <f t="shared" ref="AX103:AX121" si="265">AV103+AW103</f>
        <v>457987</v>
      </c>
      <c r="AY103" s="27">
        <f>AY107+AY108+AY109+AY114+AY115+AY117+AY118+AY119+AY120+AY123+AY116+AY133+AY134+AY135</f>
        <v>0</v>
      </c>
      <c r="AZ103" s="27">
        <f t="shared" ref="AZ103:AZ121" si="266">AX103+AY103</f>
        <v>457987</v>
      </c>
      <c r="BA103" s="27">
        <f>BA107+BA108+BA114+BA115+BA117+BA118+BA119+BA120+BA123+BA116+BA133+BA134+BA135+BA111+BA139</f>
        <v>51669.557999999997</v>
      </c>
      <c r="BB103" s="27">
        <f t="shared" ref="BB103:BB121" si="267">AZ103+BA103</f>
        <v>509656.55800000002</v>
      </c>
      <c r="BC103" s="27">
        <f>BC107+BC108+BC114+BC115+BC117+BC118+BC119+BC120+BC123+BC116+BC133+BC134+BC135+BC111+BC139</f>
        <v>0</v>
      </c>
      <c r="BD103" s="27">
        <f t="shared" ref="BD103:BD109" si="268">BB103+BC103</f>
        <v>509656.55800000002</v>
      </c>
      <c r="BE103" s="27">
        <f>BE107+BE108+BE114+BE115+BE117+BE118+BE119+BE120+BE123+BE116+BE133+BE134+BE135+BE111+BE139</f>
        <v>0</v>
      </c>
      <c r="BF103" s="27">
        <f t="shared" ref="BF103:BF109" si="269">BD103+BE103</f>
        <v>509656.55800000002</v>
      </c>
      <c r="BG103" s="27">
        <f>BG107+BG108+BG114+BG115+BG117+BG118+BG119+BG120+BG123+BG116+BG133+BG134+BG135+BG111+BG139</f>
        <v>0</v>
      </c>
      <c r="BH103" s="27">
        <f t="shared" ref="BH103:BH109" si="270">BF103+BG103</f>
        <v>509656.55800000002</v>
      </c>
      <c r="BI103" s="27">
        <f>BI107+BI108+BI114+BI115+BI117+BI118+BI119+BI120+BI123+BI116+BI133+BI134+BI135+BI111+BI139</f>
        <v>35560.129999999997</v>
      </c>
      <c r="BJ103" s="27">
        <f t="shared" ref="BJ103:BJ109" si="271">BH103+BI103</f>
        <v>545216.68799999997</v>
      </c>
      <c r="BK103" s="28"/>
      <c r="BL103" s="30">
        <v>0</v>
      </c>
    </row>
    <row r="104" spans="1:64" x14ac:dyDescent="0.35">
      <c r="A104" s="88"/>
      <c r="B104" s="93" t="s">
        <v>12</v>
      </c>
      <c r="C104" s="98"/>
      <c r="D104" s="26">
        <f>D124+D128+D131</f>
        <v>812467.89999999991</v>
      </c>
      <c r="E104" s="26">
        <f>E124+E128+E131</f>
        <v>0</v>
      </c>
      <c r="F104" s="26">
        <f t="shared" si="1"/>
        <v>812467.89999999991</v>
      </c>
      <c r="G104" s="26">
        <f>G124+G128+G131+G138</f>
        <v>3455.7999999999997</v>
      </c>
      <c r="H104" s="26">
        <f t="shared" si="246"/>
        <v>815923.7</v>
      </c>
      <c r="I104" s="26">
        <f>I124+I128+I131+I138</f>
        <v>0</v>
      </c>
      <c r="J104" s="26">
        <f t="shared" si="247"/>
        <v>815923.7</v>
      </c>
      <c r="K104" s="26">
        <f>K124+K128+K131+K138</f>
        <v>0</v>
      </c>
      <c r="L104" s="26">
        <f t="shared" si="248"/>
        <v>815923.7</v>
      </c>
      <c r="M104" s="26">
        <f>M124+M128+M131+M138+M112</f>
        <v>13110.306999999999</v>
      </c>
      <c r="N104" s="26">
        <f t="shared" si="249"/>
        <v>829034.00699999998</v>
      </c>
      <c r="O104" s="26">
        <f>O124+O128+O131+O138+O112</f>
        <v>0</v>
      </c>
      <c r="P104" s="26">
        <f t="shared" si="250"/>
        <v>829034.00699999998</v>
      </c>
      <c r="Q104" s="26">
        <f>Q124+Q128+Q131+Q138+Q112</f>
        <v>0</v>
      </c>
      <c r="R104" s="26">
        <f t="shared" si="251"/>
        <v>829034.00699999998</v>
      </c>
      <c r="S104" s="26">
        <f>S124+S128+S131+S138+S112</f>
        <v>0</v>
      </c>
      <c r="T104" s="26">
        <f t="shared" si="252"/>
        <v>829034.00699999998</v>
      </c>
      <c r="U104" s="26">
        <f>U124+U128+U131+U138+U112</f>
        <v>0</v>
      </c>
      <c r="V104" s="40">
        <f t="shared" si="253"/>
        <v>829034.00699999998</v>
      </c>
      <c r="W104" s="26">
        <f t="shared" ref="W104:AR104" si="272">W124+W128+W131</f>
        <v>215662.2</v>
      </c>
      <c r="X104" s="26">
        <f>X124+X128+X131</f>
        <v>0</v>
      </c>
      <c r="Y104" s="26">
        <f t="shared" si="10"/>
        <v>215662.2</v>
      </c>
      <c r="Z104" s="26">
        <f>Z124+Z128+Z131+Z138</f>
        <v>9024.7999999999993</v>
      </c>
      <c r="AA104" s="26">
        <f t="shared" si="255"/>
        <v>224687</v>
      </c>
      <c r="AB104" s="26">
        <f>AB124+AB128+AB131+AB138</f>
        <v>-2850</v>
      </c>
      <c r="AC104" s="26">
        <f t="shared" si="256"/>
        <v>221837</v>
      </c>
      <c r="AD104" s="26">
        <f>AD124+AD128+AD131+AD138</f>
        <v>0</v>
      </c>
      <c r="AE104" s="26">
        <f t="shared" si="257"/>
        <v>221837</v>
      </c>
      <c r="AF104" s="26">
        <f>AF124+AF128+AF131+AF138</f>
        <v>0</v>
      </c>
      <c r="AG104" s="26">
        <f t="shared" si="258"/>
        <v>221837</v>
      </c>
      <c r="AH104" s="26">
        <f>AH124+AH128+AH131+AH138+AH112</f>
        <v>-9621.643</v>
      </c>
      <c r="AI104" s="26">
        <f t="shared" si="259"/>
        <v>212215.35699999999</v>
      </c>
      <c r="AJ104" s="26">
        <f>AJ124+AJ128+AJ131+AJ138+AJ112</f>
        <v>0</v>
      </c>
      <c r="AK104" s="26">
        <f t="shared" si="260"/>
        <v>212215.35699999999</v>
      </c>
      <c r="AL104" s="26">
        <f>AL124+AL128+AL131+AL138+AL112</f>
        <v>0</v>
      </c>
      <c r="AM104" s="26">
        <f t="shared" si="261"/>
        <v>212215.35699999999</v>
      </c>
      <c r="AN104" s="26">
        <f>AN124+AN128+AN131+AN138+AN112</f>
        <v>0</v>
      </c>
      <c r="AO104" s="26">
        <f t="shared" si="262"/>
        <v>212215.35699999999</v>
      </c>
      <c r="AP104" s="26">
        <f>AP124+AP128+AP131+AP138+AP112</f>
        <v>0</v>
      </c>
      <c r="AQ104" s="40">
        <f t="shared" si="263"/>
        <v>212215.35699999999</v>
      </c>
      <c r="AR104" s="26">
        <f t="shared" si="272"/>
        <v>209404.9</v>
      </c>
      <c r="AS104" s="27">
        <f>AS124+AS128+AS131</f>
        <v>0</v>
      </c>
      <c r="AT104" s="27">
        <f t="shared" si="20"/>
        <v>209404.9</v>
      </c>
      <c r="AU104" s="27">
        <f>AU124+AU128+AU131+AU138</f>
        <v>11201.5</v>
      </c>
      <c r="AV104" s="27">
        <f t="shared" si="264"/>
        <v>220606.4</v>
      </c>
      <c r="AW104" s="27">
        <f>AW124+AW128+AW131+AW138</f>
        <v>0</v>
      </c>
      <c r="AX104" s="27">
        <f t="shared" si="265"/>
        <v>220606.4</v>
      </c>
      <c r="AY104" s="27">
        <f>AY124+AY128+AY131+AY138</f>
        <v>0</v>
      </c>
      <c r="AZ104" s="27">
        <f t="shared" si="266"/>
        <v>220606.4</v>
      </c>
      <c r="BA104" s="27">
        <f>BA124+BA128+BA131+BA138+BA112</f>
        <v>-3607.3510000000001</v>
      </c>
      <c r="BB104" s="27">
        <f t="shared" si="267"/>
        <v>216999.049</v>
      </c>
      <c r="BC104" s="27">
        <f>BC124+BC128+BC131+BC138+BC112</f>
        <v>0</v>
      </c>
      <c r="BD104" s="27">
        <f t="shared" si="268"/>
        <v>216999.049</v>
      </c>
      <c r="BE104" s="27">
        <f>BE124+BE128+BE131+BE138+BE112</f>
        <v>0</v>
      </c>
      <c r="BF104" s="27">
        <f t="shared" si="269"/>
        <v>216999.049</v>
      </c>
      <c r="BG104" s="13">
        <f>BG124+BG128+BG131+BG138+BG112</f>
        <v>0</v>
      </c>
      <c r="BH104" s="27">
        <f t="shared" si="270"/>
        <v>216999.049</v>
      </c>
      <c r="BI104" s="27">
        <f>BI124+BI128+BI131+BI138+BI112</f>
        <v>0</v>
      </c>
      <c r="BJ104" s="42">
        <f t="shared" si="271"/>
        <v>216999.049</v>
      </c>
      <c r="BL104" s="10"/>
    </row>
    <row r="105" spans="1:64" x14ac:dyDescent="0.35">
      <c r="A105" s="88"/>
      <c r="B105" s="93" t="s">
        <v>19</v>
      </c>
      <c r="C105" s="98"/>
      <c r="D105" s="26">
        <f>D132</f>
        <v>130817.7</v>
      </c>
      <c r="E105" s="26">
        <f>E132</f>
        <v>0</v>
      </c>
      <c r="F105" s="26">
        <f t="shared" si="1"/>
        <v>130817.7</v>
      </c>
      <c r="G105" s="26">
        <f>G132</f>
        <v>9877</v>
      </c>
      <c r="H105" s="26">
        <f t="shared" si="246"/>
        <v>140694.70000000001</v>
      </c>
      <c r="I105" s="26">
        <f>I132</f>
        <v>0</v>
      </c>
      <c r="J105" s="26">
        <f t="shared" si="247"/>
        <v>140694.70000000001</v>
      </c>
      <c r="K105" s="26">
        <f>K132</f>
        <v>0</v>
      </c>
      <c r="L105" s="26">
        <f t="shared" si="248"/>
        <v>140694.70000000001</v>
      </c>
      <c r="M105" s="26">
        <f>M132+M113</f>
        <v>346281.3</v>
      </c>
      <c r="N105" s="26">
        <f t="shared" si="249"/>
        <v>486976</v>
      </c>
      <c r="O105" s="26">
        <f>O132+O113</f>
        <v>0</v>
      </c>
      <c r="P105" s="26">
        <f t="shared" si="250"/>
        <v>486976</v>
      </c>
      <c r="Q105" s="26">
        <f>Q132+Q113</f>
        <v>0</v>
      </c>
      <c r="R105" s="26">
        <f t="shared" si="251"/>
        <v>486976</v>
      </c>
      <c r="S105" s="26">
        <f>S132+S113</f>
        <v>0</v>
      </c>
      <c r="T105" s="26">
        <f t="shared" si="252"/>
        <v>486976</v>
      </c>
      <c r="U105" s="26">
        <f>U132+U113</f>
        <v>0</v>
      </c>
      <c r="V105" s="40">
        <f t="shared" si="253"/>
        <v>486976</v>
      </c>
      <c r="W105" s="26">
        <f t="shared" ref="W105:AR105" si="273">W132</f>
        <v>137475.1</v>
      </c>
      <c r="X105" s="26">
        <f>X132</f>
        <v>0</v>
      </c>
      <c r="Y105" s="26">
        <f t="shared" si="10"/>
        <v>137475.1</v>
      </c>
      <c r="Z105" s="26">
        <f>Z132</f>
        <v>7158.2</v>
      </c>
      <c r="AA105" s="26">
        <f t="shared" si="255"/>
        <v>144633.30000000002</v>
      </c>
      <c r="AB105" s="26">
        <f>AB132</f>
        <v>0</v>
      </c>
      <c r="AC105" s="26">
        <f t="shared" si="256"/>
        <v>144633.30000000002</v>
      </c>
      <c r="AD105" s="26">
        <f>AD132</f>
        <v>0</v>
      </c>
      <c r="AE105" s="26">
        <f t="shared" si="257"/>
        <v>144633.30000000002</v>
      </c>
      <c r="AF105" s="26">
        <f>AF132</f>
        <v>0</v>
      </c>
      <c r="AG105" s="26">
        <f t="shared" si="258"/>
        <v>144633.30000000002</v>
      </c>
      <c r="AH105" s="26">
        <f>AH132+AH113</f>
        <v>0</v>
      </c>
      <c r="AI105" s="26">
        <f t="shared" si="259"/>
        <v>144633.30000000002</v>
      </c>
      <c r="AJ105" s="26">
        <f>AJ132+AJ113</f>
        <v>0</v>
      </c>
      <c r="AK105" s="26">
        <f t="shared" si="260"/>
        <v>144633.30000000002</v>
      </c>
      <c r="AL105" s="26">
        <f>AL132+AL113</f>
        <v>0</v>
      </c>
      <c r="AM105" s="26">
        <f t="shared" si="261"/>
        <v>144633.30000000002</v>
      </c>
      <c r="AN105" s="26">
        <f>AN132+AN113</f>
        <v>0</v>
      </c>
      <c r="AO105" s="26">
        <f t="shared" si="262"/>
        <v>144633.30000000002</v>
      </c>
      <c r="AP105" s="26">
        <f>AP132+AP113</f>
        <v>0</v>
      </c>
      <c r="AQ105" s="40">
        <f t="shared" si="263"/>
        <v>144633.30000000002</v>
      </c>
      <c r="AR105" s="26">
        <f t="shared" si="273"/>
        <v>137475.1</v>
      </c>
      <c r="AS105" s="27">
        <f>AS132</f>
        <v>0</v>
      </c>
      <c r="AT105" s="27">
        <f t="shared" si="20"/>
        <v>137475.1</v>
      </c>
      <c r="AU105" s="27">
        <f>AU132</f>
        <v>-3582.8</v>
      </c>
      <c r="AV105" s="27">
        <f t="shared" si="264"/>
        <v>133892.30000000002</v>
      </c>
      <c r="AW105" s="27">
        <f>AW132</f>
        <v>0</v>
      </c>
      <c r="AX105" s="27">
        <f t="shared" si="265"/>
        <v>133892.30000000002</v>
      </c>
      <c r="AY105" s="27">
        <f>AY132</f>
        <v>0</v>
      </c>
      <c r="AZ105" s="27">
        <f t="shared" si="266"/>
        <v>133892.30000000002</v>
      </c>
      <c r="BA105" s="27">
        <f>BA132+BA113</f>
        <v>0</v>
      </c>
      <c r="BB105" s="27">
        <f t="shared" si="267"/>
        <v>133892.30000000002</v>
      </c>
      <c r="BC105" s="27">
        <f>BC132+BC113</f>
        <v>0</v>
      </c>
      <c r="BD105" s="27">
        <f t="shared" si="268"/>
        <v>133892.30000000002</v>
      </c>
      <c r="BE105" s="27">
        <f>BE132+BE113</f>
        <v>0</v>
      </c>
      <c r="BF105" s="27">
        <f t="shared" si="269"/>
        <v>133892.30000000002</v>
      </c>
      <c r="BG105" s="13">
        <f>BG132+BG113</f>
        <v>0</v>
      </c>
      <c r="BH105" s="27">
        <f t="shared" si="270"/>
        <v>133892.30000000002</v>
      </c>
      <c r="BI105" s="27">
        <f>BI132+BI113</f>
        <v>0</v>
      </c>
      <c r="BJ105" s="42">
        <f t="shared" si="271"/>
        <v>133892.30000000002</v>
      </c>
      <c r="BL105" s="10"/>
    </row>
    <row r="106" spans="1:64" ht="36" x14ac:dyDescent="0.35">
      <c r="A106" s="88"/>
      <c r="B106" s="93" t="s">
        <v>28</v>
      </c>
      <c r="C106" s="98"/>
      <c r="D106" s="26">
        <f>D125</f>
        <v>674156.3</v>
      </c>
      <c r="E106" s="26">
        <f>E125</f>
        <v>0</v>
      </c>
      <c r="F106" s="26">
        <f t="shared" si="1"/>
        <v>674156.3</v>
      </c>
      <c r="G106" s="26">
        <f>G125</f>
        <v>0</v>
      </c>
      <c r="H106" s="26">
        <f t="shared" si="246"/>
        <v>674156.3</v>
      </c>
      <c r="I106" s="26">
        <f>I125</f>
        <v>0</v>
      </c>
      <c r="J106" s="26">
        <f t="shared" si="247"/>
        <v>674156.3</v>
      </c>
      <c r="K106" s="26">
        <f>K125</f>
        <v>0</v>
      </c>
      <c r="L106" s="26">
        <f t="shared" si="248"/>
        <v>674156.3</v>
      </c>
      <c r="M106" s="26">
        <f>M125</f>
        <v>951713.06599999999</v>
      </c>
      <c r="N106" s="26">
        <f t="shared" si="249"/>
        <v>1625869.3659999999</v>
      </c>
      <c r="O106" s="26">
        <f>O125</f>
        <v>0</v>
      </c>
      <c r="P106" s="26">
        <f t="shared" si="250"/>
        <v>1625869.3659999999</v>
      </c>
      <c r="Q106" s="26">
        <f>Q125</f>
        <v>0</v>
      </c>
      <c r="R106" s="26">
        <f t="shared" si="251"/>
        <v>1625869.3659999999</v>
      </c>
      <c r="S106" s="26">
        <f>S125</f>
        <v>0</v>
      </c>
      <c r="T106" s="26">
        <f t="shared" si="252"/>
        <v>1625869.3659999999</v>
      </c>
      <c r="U106" s="26">
        <f>U125</f>
        <v>0</v>
      </c>
      <c r="V106" s="40">
        <f t="shared" si="253"/>
        <v>1625869.3659999999</v>
      </c>
      <c r="W106" s="26">
        <f t="shared" ref="W106:AR106" si="274">W125</f>
        <v>2005011.7</v>
      </c>
      <c r="X106" s="26">
        <f>X125</f>
        <v>0</v>
      </c>
      <c r="Y106" s="26">
        <f t="shared" si="10"/>
        <v>2005011.7</v>
      </c>
      <c r="Z106" s="26">
        <f>Z125</f>
        <v>0</v>
      </c>
      <c r="AA106" s="26">
        <f t="shared" si="255"/>
        <v>2005011.7</v>
      </c>
      <c r="AB106" s="26">
        <f>AB125</f>
        <v>0</v>
      </c>
      <c r="AC106" s="26">
        <f t="shared" si="256"/>
        <v>2005011.7</v>
      </c>
      <c r="AD106" s="26">
        <f>AD125</f>
        <v>0</v>
      </c>
      <c r="AE106" s="26">
        <f t="shared" si="257"/>
        <v>2005011.7</v>
      </c>
      <c r="AF106" s="26">
        <f>AF125</f>
        <v>0</v>
      </c>
      <c r="AG106" s="26">
        <f t="shared" si="258"/>
        <v>2005011.7</v>
      </c>
      <c r="AH106" s="26">
        <f>AH125</f>
        <v>-1394490.56</v>
      </c>
      <c r="AI106" s="26">
        <f t="shared" si="259"/>
        <v>610521.1399999999</v>
      </c>
      <c r="AJ106" s="26">
        <f>AJ125</f>
        <v>0</v>
      </c>
      <c r="AK106" s="26">
        <f t="shared" si="260"/>
        <v>610521.1399999999</v>
      </c>
      <c r="AL106" s="26">
        <f>AL125</f>
        <v>0</v>
      </c>
      <c r="AM106" s="26">
        <f t="shared" si="261"/>
        <v>610521.1399999999</v>
      </c>
      <c r="AN106" s="26">
        <f>AN125</f>
        <v>0</v>
      </c>
      <c r="AO106" s="26">
        <f t="shared" si="262"/>
        <v>610521.1399999999</v>
      </c>
      <c r="AP106" s="26">
        <f>AP125</f>
        <v>0</v>
      </c>
      <c r="AQ106" s="40">
        <f t="shared" si="263"/>
        <v>610521.1399999999</v>
      </c>
      <c r="AR106" s="26">
        <f t="shared" si="274"/>
        <v>2103257.2000000002</v>
      </c>
      <c r="AS106" s="27">
        <f>AS125</f>
        <v>0</v>
      </c>
      <c r="AT106" s="27">
        <f t="shared" si="20"/>
        <v>2103257.2000000002</v>
      </c>
      <c r="AU106" s="27">
        <f>AU125</f>
        <v>0</v>
      </c>
      <c r="AV106" s="27">
        <f t="shared" si="264"/>
        <v>2103257.2000000002</v>
      </c>
      <c r="AW106" s="27">
        <f>AW125</f>
        <v>0</v>
      </c>
      <c r="AX106" s="27">
        <f t="shared" si="265"/>
        <v>2103257.2000000002</v>
      </c>
      <c r="AY106" s="27">
        <f>AY125</f>
        <v>0</v>
      </c>
      <c r="AZ106" s="27">
        <f t="shared" si="266"/>
        <v>2103257.2000000002</v>
      </c>
      <c r="BA106" s="27">
        <f>BA125</f>
        <v>-68540.58</v>
      </c>
      <c r="BB106" s="27">
        <f t="shared" si="267"/>
        <v>2034716.62</v>
      </c>
      <c r="BC106" s="27">
        <f>BC125</f>
        <v>0</v>
      </c>
      <c r="BD106" s="27">
        <f t="shared" si="268"/>
        <v>2034716.62</v>
      </c>
      <c r="BE106" s="27">
        <f>BE125</f>
        <v>0</v>
      </c>
      <c r="BF106" s="27">
        <f t="shared" si="269"/>
        <v>2034716.62</v>
      </c>
      <c r="BG106" s="13">
        <f>BG125</f>
        <v>0</v>
      </c>
      <c r="BH106" s="27">
        <f t="shared" si="270"/>
        <v>2034716.62</v>
      </c>
      <c r="BI106" s="27">
        <f>BI125</f>
        <v>0</v>
      </c>
      <c r="BJ106" s="42">
        <f t="shared" si="271"/>
        <v>2034716.62</v>
      </c>
      <c r="BL106" s="10"/>
    </row>
    <row r="107" spans="1:64" ht="54" x14ac:dyDescent="0.35">
      <c r="A107" s="88" t="s">
        <v>164</v>
      </c>
      <c r="B107" s="93" t="s">
        <v>63</v>
      </c>
      <c r="C107" s="98" t="s">
        <v>126</v>
      </c>
      <c r="D107" s="12">
        <v>0</v>
      </c>
      <c r="E107" s="40">
        <v>0</v>
      </c>
      <c r="F107" s="12">
        <f t="shared" ref="F107:F188" si="275">D107+E107</f>
        <v>0</v>
      </c>
      <c r="G107" s="12">
        <v>0</v>
      </c>
      <c r="H107" s="12">
        <f t="shared" si="246"/>
        <v>0</v>
      </c>
      <c r="I107" s="12">
        <v>0</v>
      </c>
      <c r="J107" s="12">
        <f t="shared" si="247"/>
        <v>0</v>
      </c>
      <c r="K107" s="12">
        <v>0</v>
      </c>
      <c r="L107" s="12">
        <f t="shared" si="248"/>
        <v>0</v>
      </c>
      <c r="M107" s="12">
        <v>0</v>
      </c>
      <c r="N107" s="12">
        <f t="shared" si="249"/>
        <v>0</v>
      </c>
      <c r="O107" s="12">
        <v>0</v>
      </c>
      <c r="P107" s="12">
        <f t="shared" si="250"/>
        <v>0</v>
      </c>
      <c r="Q107" s="12">
        <v>0</v>
      </c>
      <c r="R107" s="12">
        <f t="shared" si="251"/>
        <v>0</v>
      </c>
      <c r="S107" s="12">
        <v>0</v>
      </c>
      <c r="T107" s="12">
        <f t="shared" si="252"/>
        <v>0</v>
      </c>
      <c r="U107" s="21">
        <v>0</v>
      </c>
      <c r="V107" s="40">
        <f t="shared" si="253"/>
        <v>0</v>
      </c>
      <c r="W107" s="12">
        <v>33198.1</v>
      </c>
      <c r="X107" s="40">
        <v>0</v>
      </c>
      <c r="Y107" s="12">
        <f t="shared" ref="Y107:Y188" si="276">W107+X107</f>
        <v>33198.1</v>
      </c>
      <c r="Z107" s="12">
        <v>0</v>
      </c>
      <c r="AA107" s="12">
        <f t="shared" si="255"/>
        <v>33198.1</v>
      </c>
      <c r="AB107" s="12">
        <v>0</v>
      </c>
      <c r="AC107" s="12">
        <f t="shared" si="256"/>
        <v>33198.1</v>
      </c>
      <c r="AD107" s="12">
        <v>0</v>
      </c>
      <c r="AE107" s="12">
        <f t="shared" si="257"/>
        <v>33198.1</v>
      </c>
      <c r="AF107" s="12">
        <v>0</v>
      </c>
      <c r="AG107" s="12">
        <f t="shared" si="258"/>
        <v>33198.1</v>
      </c>
      <c r="AH107" s="12">
        <v>0</v>
      </c>
      <c r="AI107" s="12">
        <f t="shared" si="259"/>
        <v>33198.1</v>
      </c>
      <c r="AJ107" s="12">
        <v>0</v>
      </c>
      <c r="AK107" s="12">
        <f t="shared" si="260"/>
        <v>33198.1</v>
      </c>
      <c r="AL107" s="12">
        <v>0</v>
      </c>
      <c r="AM107" s="12">
        <f t="shared" si="261"/>
        <v>33198.1</v>
      </c>
      <c r="AN107" s="12">
        <v>0</v>
      </c>
      <c r="AO107" s="12">
        <f t="shared" si="262"/>
        <v>33198.1</v>
      </c>
      <c r="AP107" s="21">
        <v>0</v>
      </c>
      <c r="AQ107" s="40">
        <f t="shared" si="263"/>
        <v>33198.1</v>
      </c>
      <c r="AR107" s="13">
        <v>0</v>
      </c>
      <c r="AS107" s="13">
        <v>0</v>
      </c>
      <c r="AT107" s="13">
        <f t="shared" ref="AT107:AT188" si="277">AR107+AS107</f>
        <v>0</v>
      </c>
      <c r="AU107" s="13">
        <v>0</v>
      </c>
      <c r="AV107" s="13">
        <f t="shared" si="264"/>
        <v>0</v>
      </c>
      <c r="AW107" s="13">
        <v>0</v>
      </c>
      <c r="AX107" s="13">
        <f t="shared" si="265"/>
        <v>0</v>
      </c>
      <c r="AY107" s="13">
        <v>0</v>
      </c>
      <c r="AZ107" s="13">
        <f t="shared" si="266"/>
        <v>0</v>
      </c>
      <c r="BA107" s="13">
        <v>0</v>
      </c>
      <c r="BB107" s="13">
        <f t="shared" si="267"/>
        <v>0</v>
      </c>
      <c r="BC107" s="13">
        <v>0</v>
      </c>
      <c r="BD107" s="13">
        <f t="shared" si="268"/>
        <v>0</v>
      </c>
      <c r="BE107" s="13">
        <v>0</v>
      </c>
      <c r="BF107" s="13">
        <f t="shared" si="269"/>
        <v>0</v>
      </c>
      <c r="BG107" s="13">
        <v>0</v>
      </c>
      <c r="BH107" s="13">
        <f t="shared" si="270"/>
        <v>0</v>
      </c>
      <c r="BI107" s="23">
        <v>0</v>
      </c>
      <c r="BJ107" s="42">
        <f t="shared" si="271"/>
        <v>0</v>
      </c>
      <c r="BK107" s="8" t="s">
        <v>97</v>
      </c>
      <c r="BL107" s="10"/>
    </row>
    <row r="108" spans="1:64" ht="54" x14ac:dyDescent="0.35">
      <c r="A108" s="88" t="s">
        <v>165</v>
      </c>
      <c r="B108" s="93" t="s">
        <v>64</v>
      </c>
      <c r="C108" s="98" t="s">
        <v>126</v>
      </c>
      <c r="D108" s="12">
        <v>99000</v>
      </c>
      <c r="E108" s="40">
        <v>-50000</v>
      </c>
      <c r="F108" s="12">
        <f t="shared" si="275"/>
        <v>49000</v>
      </c>
      <c r="G108" s="12"/>
      <c r="H108" s="12">
        <f t="shared" si="246"/>
        <v>49000</v>
      </c>
      <c r="I108" s="12"/>
      <c r="J108" s="12">
        <f t="shared" si="247"/>
        <v>49000</v>
      </c>
      <c r="K108" s="12"/>
      <c r="L108" s="12">
        <f t="shared" si="248"/>
        <v>49000</v>
      </c>
      <c r="M108" s="12">
        <v>193717.85</v>
      </c>
      <c r="N108" s="12">
        <f t="shared" si="249"/>
        <v>242717.85</v>
      </c>
      <c r="O108" s="12"/>
      <c r="P108" s="12">
        <f t="shared" si="250"/>
        <v>242717.85</v>
      </c>
      <c r="Q108" s="12"/>
      <c r="R108" s="12">
        <f t="shared" si="251"/>
        <v>242717.85</v>
      </c>
      <c r="S108" s="12"/>
      <c r="T108" s="12">
        <f t="shared" si="252"/>
        <v>242717.85</v>
      </c>
      <c r="U108" s="21">
        <v>78651.596999999994</v>
      </c>
      <c r="V108" s="40">
        <f t="shared" si="253"/>
        <v>321369.44699999999</v>
      </c>
      <c r="W108" s="12">
        <v>317159.3</v>
      </c>
      <c r="X108" s="40"/>
      <c r="Y108" s="12">
        <f t="shared" si="276"/>
        <v>317159.3</v>
      </c>
      <c r="Z108" s="12"/>
      <c r="AA108" s="12">
        <f t="shared" si="255"/>
        <v>317159.3</v>
      </c>
      <c r="AB108" s="12"/>
      <c r="AC108" s="12">
        <f t="shared" si="256"/>
        <v>317159.3</v>
      </c>
      <c r="AD108" s="12"/>
      <c r="AE108" s="12">
        <f t="shared" si="257"/>
        <v>317159.3</v>
      </c>
      <c r="AF108" s="12"/>
      <c r="AG108" s="12">
        <f t="shared" si="258"/>
        <v>317159.3</v>
      </c>
      <c r="AH108" s="12">
        <v>-193717.85</v>
      </c>
      <c r="AI108" s="12">
        <f t="shared" si="259"/>
        <v>123441.44999999998</v>
      </c>
      <c r="AJ108" s="12"/>
      <c r="AK108" s="12">
        <f t="shared" si="260"/>
        <v>123441.44999999998</v>
      </c>
      <c r="AL108" s="12"/>
      <c r="AM108" s="12">
        <f t="shared" si="261"/>
        <v>123441.44999999998</v>
      </c>
      <c r="AN108" s="12"/>
      <c r="AO108" s="12">
        <f t="shared" si="262"/>
        <v>123441.44999999998</v>
      </c>
      <c r="AP108" s="21">
        <v>-78651.596999999994</v>
      </c>
      <c r="AQ108" s="40">
        <f t="shared" si="263"/>
        <v>44789.852999999988</v>
      </c>
      <c r="AR108" s="13">
        <v>0</v>
      </c>
      <c r="AS108" s="13"/>
      <c r="AT108" s="13">
        <f t="shared" si="277"/>
        <v>0</v>
      </c>
      <c r="AU108" s="13"/>
      <c r="AV108" s="13">
        <f t="shared" si="264"/>
        <v>0</v>
      </c>
      <c r="AW108" s="13"/>
      <c r="AX108" s="13">
        <f t="shared" si="265"/>
        <v>0</v>
      </c>
      <c r="AY108" s="13"/>
      <c r="AZ108" s="13">
        <f t="shared" si="266"/>
        <v>0</v>
      </c>
      <c r="BA108" s="13"/>
      <c r="BB108" s="13">
        <f t="shared" si="267"/>
        <v>0</v>
      </c>
      <c r="BC108" s="13"/>
      <c r="BD108" s="13">
        <f t="shared" si="268"/>
        <v>0</v>
      </c>
      <c r="BE108" s="13"/>
      <c r="BF108" s="13">
        <f t="shared" si="269"/>
        <v>0</v>
      </c>
      <c r="BG108" s="13"/>
      <c r="BH108" s="13">
        <f t="shared" si="270"/>
        <v>0</v>
      </c>
      <c r="BI108" s="23"/>
      <c r="BJ108" s="42">
        <f t="shared" si="271"/>
        <v>0</v>
      </c>
      <c r="BK108" s="8" t="s">
        <v>98</v>
      </c>
      <c r="BL108" s="10"/>
    </row>
    <row r="109" spans="1:64" ht="90" x14ac:dyDescent="0.35">
      <c r="A109" s="88" t="s">
        <v>166</v>
      </c>
      <c r="B109" s="93" t="s">
        <v>376</v>
      </c>
      <c r="C109" s="98" t="s">
        <v>126</v>
      </c>
      <c r="D109" s="12">
        <v>0</v>
      </c>
      <c r="E109" s="40">
        <v>0</v>
      </c>
      <c r="F109" s="12">
        <f t="shared" si="275"/>
        <v>0</v>
      </c>
      <c r="G109" s="12">
        <f>364.881+12789.147</f>
        <v>13154.028</v>
      </c>
      <c r="H109" s="12">
        <f t="shared" si="246"/>
        <v>13154.028</v>
      </c>
      <c r="I109" s="12"/>
      <c r="J109" s="12">
        <f t="shared" si="247"/>
        <v>13154.028</v>
      </c>
      <c r="K109" s="12"/>
      <c r="L109" s="12">
        <f t="shared" si="248"/>
        <v>13154.028</v>
      </c>
      <c r="M109" s="12">
        <f>M111+M112+M113</f>
        <v>364506.57899999997</v>
      </c>
      <c r="N109" s="12">
        <f t="shared" si="249"/>
        <v>377660.60699999996</v>
      </c>
      <c r="O109" s="12">
        <f>O111+O112+O113</f>
        <v>0</v>
      </c>
      <c r="P109" s="12">
        <f t="shared" si="250"/>
        <v>377660.60699999996</v>
      </c>
      <c r="Q109" s="12">
        <f>Q111+Q112+Q113</f>
        <v>0</v>
      </c>
      <c r="R109" s="12">
        <f t="shared" si="251"/>
        <v>377660.60699999996</v>
      </c>
      <c r="S109" s="12">
        <f>S111+S112+S113</f>
        <v>0</v>
      </c>
      <c r="T109" s="12">
        <f t="shared" si="252"/>
        <v>377660.60699999996</v>
      </c>
      <c r="U109" s="21">
        <f>U111+U112+U113</f>
        <v>0</v>
      </c>
      <c r="V109" s="40">
        <f t="shared" si="253"/>
        <v>377660.60699999996</v>
      </c>
      <c r="W109" s="12">
        <v>90000</v>
      </c>
      <c r="X109" s="40">
        <v>0</v>
      </c>
      <c r="Y109" s="12">
        <f>W109+X109</f>
        <v>90000</v>
      </c>
      <c r="Z109" s="12">
        <v>-13154.028</v>
      </c>
      <c r="AA109" s="12">
        <f t="shared" si="255"/>
        <v>76845.971999999994</v>
      </c>
      <c r="AB109" s="12"/>
      <c r="AC109" s="12">
        <f t="shared" si="256"/>
        <v>76845.971999999994</v>
      </c>
      <c r="AD109" s="12"/>
      <c r="AE109" s="12">
        <f t="shared" si="257"/>
        <v>76845.971999999994</v>
      </c>
      <c r="AF109" s="12"/>
      <c r="AG109" s="12">
        <f t="shared" si="258"/>
        <v>76845.971999999994</v>
      </c>
      <c r="AH109" s="12">
        <f>AH111</f>
        <v>-39177.717999999993</v>
      </c>
      <c r="AI109" s="12">
        <f t="shared" si="259"/>
        <v>37668.254000000001</v>
      </c>
      <c r="AJ109" s="12">
        <f>AJ111</f>
        <v>0</v>
      </c>
      <c r="AK109" s="12">
        <f t="shared" si="260"/>
        <v>37668.254000000001</v>
      </c>
      <c r="AL109" s="12">
        <f>AL111</f>
        <v>0</v>
      </c>
      <c r="AM109" s="12">
        <f t="shared" si="261"/>
        <v>37668.254000000001</v>
      </c>
      <c r="AN109" s="12">
        <f>AN111</f>
        <v>0</v>
      </c>
      <c r="AO109" s="12">
        <f t="shared" si="262"/>
        <v>37668.254000000001</v>
      </c>
      <c r="AP109" s="21">
        <f>AP111</f>
        <v>0</v>
      </c>
      <c r="AQ109" s="40">
        <f t="shared" si="263"/>
        <v>37668.254000000001</v>
      </c>
      <c r="AR109" s="13">
        <v>0</v>
      </c>
      <c r="AS109" s="13">
        <v>0</v>
      </c>
      <c r="AT109" s="13">
        <f t="shared" si="277"/>
        <v>0</v>
      </c>
      <c r="AU109" s="13">
        <v>0</v>
      </c>
      <c r="AV109" s="13">
        <f t="shared" si="264"/>
        <v>0</v>
      </c>
      <c r="AW109" s="13">
        <v>0</v>
      </c>
      <c r="AX109" s="13">
        <f t="shared" si="265"/>
        <v>0</v>
      </c>
      <c r="AY109" s="13">
        <v>0</v>
      </c>
      <c r="AZ109" s="13">
        <f t="shared" si="266"/>
        <v>0</v>
      </c>
      <c r="BA109" s="13">
        <v>0</v>
      </c>
      <c r="BB109" s="13">
        <f t="shared" si="267"/>
        <v>0</v>
      </c>
      <c r="BC109" s="13">
        <v>0</v>
      </c>
      <c r="BD109" s="13">
        <f t="shared" si="268"/>
        <v>0</v>
      </c>
      <c r="BE109" s="13">
        <v>0</v>
      </c>
      <c r="BF109" s="13">
        <f t="shared" si="269"/>
        <v>0</v>
      </c>
      <c r="BG109" s="13">
        <v>0</v>
      </c>
      <c r="BH109" s="13">
        <f t="shared" si="270"/>
        <v>0</v>
      </c>
      <c r="BI109" s="23">
        <v>0</v>
      </c>
      <c r="BJ109" s="42">
        <f t="shared" si="271"/>
        <v>0</v>
      </c>
      <c r="BL109" s="10"/>
    </row>
    <row r="110" spans="1:64" x14ac:dyDescent="0.35">
      <c r="A110" s="88"/>
      <c r="B110" s="89" t="s">
        <v>5</v>
      </c>
      <c r="C110" s="98"/>
      <c r="D110" s="12"/>
      <c r="E110" s="40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21"/>
      <c r="V110" s="40"/>
      <c r="W110" s="12"/>
      <c r="X110" s="40"/>
      <c r="Y110" s="12">
        <f t="shared" si="276"/>
        <v>0</v>
      </c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21"/>
      <c r="AQ110" s="40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  <c r="BF110" s="13"/>
      <c r="BG110" s="13"/>
      <c r="BH110" s="13"/>
      <c r="BI110" s="23"/>
      <c r="BJ110" s="42"/>
      <c r="BL110" s="10"/>
    </row>
    <row r="111" spans="1:64" s="3" customFormat="1" hidden="1" x14ac:dyDescent="0.35">
      <c r="A111" s="54"/>
      <c r="B111" s="4" t="s">
        <v>6</v>
      </c>
      <c r="C111" s="5"/>
      <c r="D111" s="12"/>
      <c r="E111" s="40"/>
      <c r="F111" s="12"/>
      <c r="G111" s="12">
        <v>13154.028</v>
      </c>
      <c r="H111" s="12">
        <f t="shared" si="246"/>
        <v>13154.028</v>
      </c>
      <c r="I111" s="12"/>
      <c r="J111" s="12">
        <f t="shared" si="247"/>
        <v>13154.028</v>
      </c>
      <c r="K111" s="12"/>
      <c r="L111" s="12">
        <f t="shared" si="248"/>
        <v>13154.028</v>
      </c>
      <c r="M111" s="12"/>
      <c r="N111" s="12">
        <f t="shared" si="249"/>
        <v>13154.028</v>
      </c>
      <c r="O111" s="12"/>
      <c r="P111" s="12">
        <f t="shared" ref="P111:P121" si="278">N111+O111</f>
        <v>13154.028</v>
      </c>
      <c r="Q111" s="12"/>
      <c r="R111" s="12">
        <f t="shared" ref="R111:R121" si="279">P111+Q111</f>
        <v>13154.028</v>
      </c>
      <c r="S111" s="12"/>
      <c r="T111" s="12">
        <f t="shared" ref="T111:T121" si="280">R111+S111</f>
        <v>13154.028</v>
      </c>
      <c r="U111" s="21"/>
      <c r="V111" s="12">
        <f t="shared" ref="V111:V121" si="281">T111+U111</f>
        <v>13154.028</v>
      </c>
      <c r="W111" s="12">
        <v>90000</v>
      </c>
      <c r="X111" s="40"/>
      <c r="Y111" s="12">
        <f t="shared" si="276"/>
        <v>90000</v>
      </c>
      <c r="Z111" s="12">
        <v>-13154.028</v>
      </c>
      <c r="AA111" s="12">
        <f t="shared" si="255"/>
        <v>76845.971999999994</v>
      </c>
      <c r="AB111" s="12"/>
      <c r="AC111" s="12">
        <f t="shared" si="256"/>
        <v>76845.971999999994</v>
      </c>
      <c r="AD111" s="12"/>
      <c r="AE111" s="12">
        <f t="shared" si="257"/>
        <v>76845.971999999994</v>
      </c>
      <c r="AF111" s="12"/>
      <c r="AG111" s="12">
        <f t="shared" si="258"/>
        <v>76845.971999999994</v>
      </c>
      <c r="AH111" s="12">
        <f>-76845.972+37668.254</f>
        <v>-39177.717999999993</v>
      </c>
      <c r="AI111" s="12">
        <f t="shared" si="259"/>
        <v>37668.254000000001</v>
      </c>
      <c r="AJ111" s="12"/>
      <c r="AK111" s="12">
        <f t="shared" ref="AK111:AK121" si="282">AI111+AJ111</f>
        <v>37668.254000000001</v>
      </c>
      <c r="AL111" s="12"/>
      <c r="AM111" s="12">
        <f t="shared" ref="AM111:AM121" si="283">AK111+AL111</f>
        <v>37668.254000000001</v>
      </c>
      <c r="AN111" s="12"/>
      <c r="AO111" s="12">
        <f t="shared" ref="AO111:AO121" si="284">AM111+AN111</f>
        <v>37668.254000000001</v>
      </c>
      <c r="AP111" s="21"/>
      <c r="AQ111" s="12">
        <f t="shared" ref="AQ111:AQ121" si="285">AO111+AP111</f>
        <v>37668.254000000001</v>
      </c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>
        <f t="shared" si="267"/>
        <v>0</v>
      </c>
      <c r="BC111" s="13"/>
      <c r="BD111" s="13">
        <f t="shared" ref="BD111:BD121" si="286">BB111+BC111</f>
        <v>0</v>
      </c>
      <c r="BE111" s="13"/>
      <c r="BF111" s="13">
        <f t="shared" ref="BF111:BF121" si="287">BD111+BE111</f>
        <v>0</v>
      </c>
      <c r="BG111" s="23"/>
      <c r="BH111" s="13">
        <f t="shared" ref="BH111:BH121" si="288">BF111+BG111</f>
        <v>0</v>
      </c>
      <c r="BI111" s="23"/>
      <c r="BJ111" s="13">
        <f t="shared" ref="BJ111:BJ121" si="289">BH111+BI111</f>
        <v>0</v>
      </c>
      <c r="BK111" s="8" t="s">
        <v>375</v>
      </c>
      <c r="BL111" s="10">
        <v>0</v>
      </c>
    </row>
    <row r="112" spans="1:64" x14ac:dyDescent="0.35">
      <c r="A112" s="88"/>
      <c r="B112" s="93" t="s">
        <v>12</v>
      </c>
      <c r="C112" s="98"/>
      <c r="D112" s="12"/>
      <c r="E112" s="40"/>
      <c r="F112" s="12"/>
      <c r="G112" s="12"/>
      <c r="H112" s="12">
        <f t="shared" si="246"/>
        <v>0</v>
      </c>
      <c r="I112" s="12"/>
      <c r="J112" s="12">
        <f t="shared" si="247"/>
        <v>0</v>
      </c>
      <c r="K112" s="12"/>
      <c r="L112" s="12">
        <f t="shared" si="248"/>
        <v>0</v>
      </c>
      <c r="M112" s="12">
        <v>18225.278999999999</v>
      </c>
      <c r="N112" s="12">
        <f t="shared" si="249"/>
        <v>18225.278999999999</v>
      </c>
      <c r="O112" s="12"/>
      <c r="P112" s="12">
        <f t="shared" si="278"/>
        <v>18225.278999999999</v>
      </c>
      <c r="Q112" s="12"/>
      <c r="R112" s="12">
        <f t="shared" si="279"/>
        <v>18225.278999999999</v>
      </c>
      <c r="S112" s="12"/>
      <c r="T112" s="12">
        <f t="shared" si="280"/>
        <v>18225.278999999999</v>
      </c>
      <c r="U112" s="21"/>
      <c r="V112" s="40">
        <f t="shared" si="281"/>
        <v>18225.278999999999</v>
      </c>
      <c r="W112" s="12"/>
      <c r="X112" s="40"/>
      <c r="Y112" s="12">
        <f t="shared" si="276"/>
        <v>0</v>
      </c>
      <c r="Z112" s="12"/>
      <c r="AA112" s="12">
        <f t="shared" si="255"/>
        <v>0</v>
      </c>
      <c r="AB112" s="12"/>
      <c r="AC112" s="12">
        <f t="shared" si="256"/>
        <v>0</v>
      </c>
      <c r="AD112" s="12"/>
      <c r="AE112" s="12">
        <f t="shared" si="257"/>
        <v>0</v>
      </c>
      <c r="AF112" s="12"/>
      <c r="AG112" s="12">
        <f t="shared" si="258"/>
        <v>0</v>
      </c>
      <c r="AH112" s="12"/>
      <c r="AI112" s="12">
        <f t="shared" si="259"/>
        <v>0</v>
      </c>
      <c r="AJ112" s="12"/>
      <c r="AK112" s="12">
        <f t="shared" si="282"/>
        <v>0</v>
      </c>
      <c r="AL112" s="12"/>
      <c r="AM112" s="12">
        <f t="shared" si="283"/>
        <v>0</v>
      </c>
      <c r="AN112" s="12"/>
      <c r="AO112" s="12">
        <f t="shared" si="284"/>
        <v>0</v>
      </c>
      <c r="AP112" s="21"/>
      <c r="AQ112" s="40">
        <f t="shared" si="285"/>
        <v>0</v>
      </c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>
        <f t="shared" si="267"/>
        <v>0</v>
      </c>
      <c r="BC112" s="13"/>
      <c r="BD112" s="13">
        <f t="shared" si="286"/>
        <v>0</v>
      </c>
      <c r="BE112" s="13"/>
      <c r="BF112" s="13">
        <f t="shared" si="287"/>
        <v>0</v>
      </c>
      <c r="BG112" s="13"/>
      <c r="BH112" s="13">
        <f t="shared" si="288"/>
        <v>0</v>
      </c>
      <c r="BI112" s="23"/>
      <c r="BJ112" s="42">
        <f t="shared" si="289"/>
        <v>0</v>
      </c>
      <c r="BK112" s="8" t="s">
        <v>396</v>
      </c>
      <c r="BL112" s="10"/>
    </row>
    <row r="113" spans="1:65" x14ac:dyDescent="0.35">
      <c r="A113" s="88"/>
      <c r="B113" s="93" t="s">
        <v>19</v>
      </c>
      <c r="C113" s="98"/>
      <c r="D113" s="12"/>
      <c r="E113" s="40"/>
      <c r="F113" s="12"/>
      <c r="G113" s="12"/>
      <c r="H113" s="12">
        <f t="shared" si="246"/>
        <v>0</v>
      </c>
      <c r="I113" s="12"/>
      <c r="J113" s="12">
        <f t="shared" si="247"/>
        <v>0</v>
      </c>
      <c r="K113" s="12"/>
      <c r="L113" s="12">
        <f t="shared" si="248"/>
        <v>0</v>
      </c>
      <c r="M113" s="12">
        <v>346281.3</v>
      </c>
      <c r="N113" s="12">
        <f t="shared" si="249"/>
        <v>346281.3</v>
      </c>
      <c r="O113" s="12"/>
      <c r="P113" s="12">
        <f t="shared" si="278"/>
        <v>346281.3</v>
      </c>
      <c r="Q113" s="12"/>
      <c r="R113" s="12">
        <f t="shared" si="279"/>
        <v>346281.3</v>
      </c>
      <c r="S113" s="12"/>
      <c r="T113" s="12">
        <f t="shared" si="280"/>
        <v>346281.3</v>
      </c>
      <c r="U113" s="21"/>
      <c r="V113" s="40">
        <f t="shared" si="281"/>
        <v>346281.3</v>
      </c>
      <c r="W113" s="12"/>
      <c r="X113" s="40"/>
      <c r="Y113" s="12">
        <f t="shared" si="276"/>
        <v>0</v>
      </c>
      <c r="Z113" s="12"/>
      <c r="AA113" s="12">
        <f t="shared" si="255"/>
        <v>0</v>
      </c>
      <c r="AB113" s="12"/>
      <c r="AC113" s="12">
        <f t="shared" si="256"/>
        <v>0</v>
      </c>
      <c r="AD113" s="12"/>
      <c r="AE113" s="12">
        <f t="shared" si="257"/>
        <v>0</v>
      </c>
      <c r="AF113" s="12"/>
      <c r="AG113" s="12">
        <f t="shared" si="258"/>
        <v>0</v>
      </c>
      <c r="AH113" s="12"/>
      <c r="AI113" s="12">
        <f t="shared" si="259"/>
        <v>0</v>
      </c>
      <c r="AJ113" s="12"/>
      <c r="AK113" s="12">
        <f t="shared" si="282"/>
        <v>0</v>
      </c>
      <c r="AL113" s="12"/>
      <c r="AM113" s="12">
        <f t="shared" si="283"/>
        <v>0</v>
      </c>
      <c r="AN113" s="12"/>
      <c r="AO113" s="12">
        <f t="shared" si="284"/>
        <v>0</v>
      </c>
      <c r="AP113" s="21"/>
      <c r="AQ113" s="40">
        <f t="shared" si="285"/>
        <v>0</v>
      </c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>
        <f t="shared" si="267"/>
        <v>0</v>
      </c>
      <c r="BC113" s="13"/>
      <c r="BD113" s="13">
        <f t="shared" si="286"/>
        <v>0</v>
      </c>
      <c r="BE113" s="13"/>
      <c r="BF113" s="13">
        <f t="shared" si="287"/>
        <v>0</v>
      </c>
      <c r="BG113" s="13"/>
      <c r="BH113" s="13">
        <f t="shared" si="288"/>
        <v>0</v>
      </c>
      <c r="BI113" s="23"/>
      <c r="BJ113" s="42">
        <f t="shared" si="289"/>
        <v>0</v>
      </c>
      <c r="BL113" s="10"/>
    </row>
    <row r="114" spans="1:65" ht="54" x14ac:dyDescent="0.35">
      <c r="A114" s="88" t="s">
        <v>167</v>
      </c>
      <c r="B114" s="93" t="s">
        <v>65</v>
      </c>
      <c r="C114" s="98" t="s">
        <v>126</v>
      </c>
      <c r="D114" s="12">
        <v>0</v>
      </c>
      <c r="E114" s="40">
        <v>0</v>
      </c>
      <c r="F114" s="12">
        <f t="shared" si="275"/>
        <v>0</v>
      </c>
      <c r="G114" s="12">
        <v>0</v>
      </c>
      <c r="H114" s="12">
        <f t="shared" si="246"/>
        <v>0</v>
      </c>
      <c r="I114" s="12">
        <v>0</v>
      </c>
      <c r="J114" s="12">
        <f t="shared" si="247"/>
        <v>0</v>
      </c>
      <c r="K114" s="12">
        <v>0</v>
      </c>
      <c r="L114" s="12">
        <f t="shared" si="248"/>
        <v>0</v>
      </c>
      <c r="M114" s="12">
        <v>4935.2139999999999</v>
      </c>
      <c r="N114" s="12">
        <f t="shared" si="249"/>
        <v>4935.2139999999999</v>
      </c>
      <c r="O114" s="12"/>
      <c r="P114" s="12">
        <f t="shared" si="278"/>
        <v>4935.2139999999999</v>
      </c>
      <c r="Q114" s="12"/>
      <c r="R114" s="12">
        <f t="shared" si="279"/>
        <v>4935.2139999999999</v>
      </c>
      <c r="S114" s="12"/>
      <c r="T114" s="12">
        <f t="shared" si="280"/>
        <v>4935.2139999999999</v>
      </c>
      <c r="U114" s="21"/>
      <c r="V114" s="40">
        <f t="shared" si="281"/>
        <v>4935.2139999999999</v>
      </c>
      <c r="W114" s="12">
        <v>14760.4</v>
      </c>
      <c r="X114" s="40">
        <v>0</v>
      </c>
      <c r="Y114" s="12">
        <f t="shared" si="276"/>
        <v>14760.4</v>
      </c>
      <c r="Z114" s="12">
        <v>0</v>
      </c>
      <c r="AA114" s="12">
        <f t="shared" si="255"/>
        <v>14760.4</v>
      </c>
      <c r="AB114" s="12">
        <v>0</v>
      </c>
      <c r="AC114" s="12">
        <f t="shared" si="256"/>
        <v>14760.4</v>
      </c>
      <c r="AD114" s="12">
        <v>0</v>
      </c>
      <c r="AE114" s="12">
        <f t="shared" si="257"/>
        <v>14760.4</v>
      </c>
      <c r="AF114" s="12">
        <v>0</v>
      </c>
      <c r="AG114" s="12">
        <f t="shared" si="258"/>
        <v>14760.4</v>
      </c>
      <c r="AH114" s="12">
        <v>-4935.2139999999999</v>
      </c>
      <c r="AI114" s="12">
        <f t="shared" si="259"/>
        <v>9825.1859999999997</v>
      </c>
      <c r="AJ114" s="12"/>
      <c r="AK114" s="12">
        <f t="shared" si="282"/>
        <v>9825.1859999999997</v>
      </c>
      <c r="AL114" s="12"/>
      <c r="AM114" s="12">
        <f t="shared" si="283"/>
        <v>9825.1859999999997</v>
      </c>
      <c r="AN114" s="12"/>
      <c r="AO114" s="12">
        <f t="shared" si="284"/>
        <v>9825.1859999999997</v>
      </c>
      <c r="AP114" s="21"/>
      <c r="AQ114" s="40">
        <f t="shared" si="285"/>
        <v>9825.1859999999997</v>
      </c>
      <c r="AR114" s="13">
        <v>0</v>
      </c>
      <c r="AS114" s="13">
        <v>0</v>
      </c>
      <c r="AT114" s="13">
        <f t="shared" si="277"/>
        <v>0</v>
      </c>
      <c r="AU114" s="13">
        <v>0</v>
      </c>
      <c r="AV114" s="13">
        <f t="shared" si="264"/>
        <v>0</v>
      </c>
      <c r="AW114" s="13">
        <v>0</v>
      </c>
      <c r="AX114" s="13">
        <f t="shared" si="265"/>
        <v>0</v>
      </c>
      <c r="AY114" s="13">
        <v>0</v>
      </c>
      <c r="AZ114" s="13">
        <f t="shared" si="266"/>
        <v>0</v>
      </c>
      <c r="BA114" s="13">
        <v>0</v>
      </c>
      <c r="BB114" s="13">
        <f t="shared" si="267"/>
        <v>0</v>
      </c>
      <c r="BC114" s="13">
        <v>0</v>
      </c>
      <c r="BD114" s="13">
        <f t="shared" si="286"/>
        <v>0</v>
      </c>
      <c r="BE114" s="13">
        <v>0</v>
      </c>
      <c r="BF114" s="13">
        <f t="shared" si="287"/>
        <v>0</v>
      </c>
      <c r="BG114" s="13">
        <v>0</v>
      </c>
      <c r="BH114" s="13">
        <f t="shared" si="288"/>
        <v>0</v>
      </c>
      <c r="BI114" s="23">
        <v>0</v>
      </c>
      <c r="BJ114" s="42">
        <f t="shared" si="289"/>
        <v>0</v>
      </c>
      <c r="BK114" s="8" t="s">
        <v>99</v>
      </c>
      <c r="BL114" s="10"/>
    </row>
    <row r="115" spans="1:65" s="3" customFormat="1" ht="54" hidden="1" x14ac:dyDescent="0.35">
      <c r="A115" s="1" t="s">
        <v>162</v>
      </c>
      <c r="B115" s="18" t="s">
        <v>66</v>
      </c>
      <c r="C115" s="5" t="s">
        <v>126</v>
      </c>
      <c r="D115" s="12">
        <v>2697</v>
      </c>
      <c r="E115" s="40">
        <v>-2697</v>
      </c>
      <c r="F115" s="12">
        <f t="shared" si="275"/>
        <v>0</v>
      </c>
      <c r="G115" s="12"/>
      <c r="H115" s="12">
        <f t="shared" si="246"/>
        <v>0</v>
      </c>
      <c r="I115" s="12"/>
      <c r="J115" s="12">
        <f t="shared" si="247"/>
        <v>0</v>
      </c>
      <c r="K115" s="12"/>
      <c r="L115" s="12">
        <f t="shared" si="248"/>
        <v>0</v>
      </c>
      <c r="M115" s="12"/>
      <c r="N115" s="12">
        <f t="shared" si="249"/>
        <v>0</v>
      </c>
      <c r="O115" s="12"/>
      <c r="P115" s="12">
        <f t="shared" si="278"/>
        <v>0</v>
      </c>
      <c r="Q115" s="12"/>
      <c r="R115" s="12">
        <f t="shared" si="279"/>
        <v>0</v>
      </c>
      <c r="S115" s="12"/>
      <c r="T115" s="12">
        <f t="shared" si="280"/>
        <v>0</v>
      </c>
      <c r="U115" s="21"/>
      <c r="V115" s="12">
        <f t="shared" si="281"/>
        <v>0</v>
      </c>
      <c r="W115" s="12">
        <v>6293</v>
      </c>
      <c r="X115" s="40">
        <v>-6293</v>
      </c>
      <c r="Y115" s="12">
        <f t="shared" si="276"/>
        <v>0</v>
      </c>
      <c r="Z115" s="12"/>
      <c r="AA115" s="12">
        <f t="shared" si="255"/>
        <v>0</v>
      </c>
      <c r="AB115" s="12"/>
      <c r="AC115" s="12">
        <f t="shared" si="256"/>
        <v>0</v>
      </c>
      <c r="AD115" s="12"/>
      <c r="AE115" s="12">
        <f t="shared" si="257"/>
        <v>0</v>
      </c>
      <c r="AF115" s="12"/>
      <c r="AG115" s="12">
        <f t="shared" si="258"/>
        <v>0</v>
      </c>
      <c r="AH115" s="12"/>
      <c r="AI115" s="12">
        <f t="shared" si="259"/>
        <v>0</v>
      </c>
      <c r="AJ115" s="12"/>
      <c r="AK115" s="12">
        <f t="shared" si="282"/>
        <v>0</v>
      </c>
      <c r="AL115" s="12"/>
      <c r="AM115" s="12">
        <f t="shared" si="283"/>
        <v>0</v>
      </c>
      <c r="AN115" s="12"/>
      <c r="AO115" s="12">
        <f t="shared" si="284"/>
        <v>0</v>
      </c>
      <c r="AP115" s="21"/>
      <c r="AQ115" s="12">
        <f t="shared" si="285"/>
        <v>0</v>
      </c>
      <c r="AR115" s="13">
        <v>0</v>
      </c>
      <c r="AS115" s="13"/>
      <c r="AT115" s="13">
        <f t="shared" si="277"/>
        <v>0</v>
      </c>
      <c r="AU115" s="13"/>
      <c r="AV115" s="13">
        <f t="shared" si="264"/>
        <v>0</v>
      </c>
      <c r="AW115" s="13"/>
      <c r="AX115" s="13">
        <f t="shared" si="265"/>
        <v>0</v>
      </c>
      <c r="AY115" s="13"/>
      <c r="AZ115" s="13">
        <f t="shared" si="266"/>
        <v>0</v>
      </c>
      <c r="BA115" s="13"/>
      <c r="BB115" s="13">
        <f t="shared" si="267"/>
        <v>0</v>
      </c>
      <c r="BC115" s="13"/>
      <c r="BD115" s="13">
        <f t="shared" si="286"/>
        <v>0</v>
      </c>
      <c r="BE115" s="13"/>
      <c r="BF115" s="13">
        <f t="shared" si="287"/>
        <v>0</v>
      </c>
      <c r="BG115" s="23"/>
      <c r="BH115" s="13">
        <f t="shared" si="288"/>
        <v>0</v>
      </c>
      <c r="BI115" s="23"/>
      <c r="BJ115" s="13">
        <f t="shared" si="289"/>
        <v>0</v>
      </c>
      <c r="BK115" s="8" t="s">
        <v>100</v>
      </c>
      <c r="BL115" s="10">
        <v>0</v>
      </c>
    </row>
    <row r="116" spans="1:65" ht="72" x14ac:dyDescent="0.35">
      <c r="A116" s="88" t="s">
        <v>168</v>
      </c>
      <c r="B116" s="93" t="s">
        <v>66</v>
      </c>
      <c r="C116" s="98" t="s">
        <v>249</v>
      </c>
      <c r="D116" s="12"/>
      <c r="E116" s="40">
        <v>2697</v>
      </c>
      <c r="F116" s="12">
        <f t="shared" si="275"/>
        <v>2697</v>
      </c>
      <c r="G116" s="12"/>
      <c r="H116" s="12">
        <f t="shared" si="246"/>
        <v>2697</v>
      </c>
      <c r="I116" s="12"/>
      <c r="J116" s="12">
        <f t="shared" si="247"/>
        <v>2697</v>
      </c>
      <c r="K116" s="12"/>
      <c r="L116" s="12">
        <f t="shared" si="248"/>
        <v>2697</v>
      </c>
      <c r="M116" s="12"/>
      <c r="N116" s="12">
        <f t="shared" si="249"/>
        <v>2697</v>
      </c>
      <c r="O116" s="12"/>
      <c r="P116" s="12">
        <f t="shared" si="278"/>
        <v>2697</v>
      </c>
      <c r="Q116" s="12"/>
      <c r="R116" s="12">
        <f t="shared" si="279"/>
        <v>2697</v>
      </c>
      <c r="S116" s="12"/>
      <c r="T116" s="12">
        <f t="shared" si="280"/>
        <v>2697</v>
      </c>
      <c r="U116" s="21"/>
      <c r="V116" s="40">
        <f t="shared" si="281"/>
        <v>2697</v>
      </c>
      <c r="W116" s="12"/>
      <c r="X116" s="40">
        <v>6293</v>
      </c>
      <c r="Y116" s="12">
        <f t="shared" si="276"/>
        <v>6293</v>
      </c>
      <c r="Z116" s="12"/>
      <c r="AA116" s="12">
        <f t="shared" si="255"/>
        <v>6293</v>
      </c>
      <c r="AB116" s="12"/>
      <c r="AC116" s="12">
        <f t="shared" si="256"/>
        <v>6293</v>
      </c>
      <c r="AD116" s="12"/>
      <c r="AE116" s="12">
        <f t="shared" si="257"/>
        <v>6293</v>
      </c>
      <c r="AF116" s="12"/>
      <c r="AG116" s="12">
        <f t="shared" si="258"/>
        <v>6293</v>
      </c>
      <c r="AH116" s="12"/>
      <c r="AI116" s="12">
        <f t="shared" si="259"/>
        <v>6293</v>
      </c>
      <c r="AJ116" s="12"/>
      <c r="AK116" s="12">
        <f t="shared" si="282"/>
        <v>6293</v>
      </c>
      <c r="AL116" s="12"/>
      <c r="AM116" s="12">
        <f t="shared" si="283"/>
        <v>6293</v>
      </c>
      <c r="AN116" s="12"/>
      <c r="AO116" s="12">
        <f t="shared" si="284"/>
        <v>6293</v>
      </c>
      <c r="AP116" s="21"/>
      <c r="AQ116" s="40">
        <f t="shared" si="285"/>
        <v>6293</v>
      </c>
      <c r="AR116" s="13"/>
      <c r="AS116" s="13"/>
      <c r="AT116" s="13">
        <f t="shared" si="277"/>
        <v>0</v>
      </c>
      <c r="AU116" s="13"/>
      <c r="AV116" s="13">
        <f t="shared" si="264"/>
        <v>0</v>
      </c>
      <c r="AW116" s="13"/>
      <c r="AX116" s="13">
        <f t="shared" si="265"/>
        <v>0</v>
      </c>
      <c r="AY116" s="13"/>
      <c r="AZ116" s="13">
        <f t="shared" si="266"/>
        <v>0</v>
      </c>
      <c r="BA116" s="13"/>
      <c r="BB116" s="13">
        <f t="shared" si="267"/>
        <v>0</v>
      </c>
      <c r="BC116" s="13"/>
      <c r="BD116" s="13">
        <f t="shared" si="286"/>
        <v>0</v>
      </c>
      <c r="BE116" s="13"/>
      <c r="BF116" s="13">
        <f t="shared" si="287"/>
        <v>0</v>
      </c>
      <c r="BG116" s="13"/>
      <c r="BH116" s="13">
        <f t="shared" si="288"/>
        <v>0</v>
      </c>
      <c r="BI116" s="23"/>
      <c r="BJ116" s="42">
        <f t="shared" si="289"/>
        <v>0</v>
      </c>
      <c r="BK116" s="8" t="s">
        <v>100</v>
      </c>
      <c r="BL116" s="10"/>
    </row>
    <row r="117" spans="1:65" ht="54" x14ac:dyDescent="0.35">
      <c r="A117" s="88" t="s">
        <v>169</v>
      </c>
      <c r="B117" s="93" t="s">
        <v>67</v>
      </c>
      <c r="C117" s="98" t="s">
        <v>126</v>
      </c>
      <c r="D117" s="12">
        <v>41944.5</v>
      </c>
      <c r="E117" s="40"/>
      <c r="F117" s="12">
        <f t="shared" si="275"/>
        <v>41944.5</v>
      </c>
      <c r="G117" s="12"/>
      <c r="H117" s="12">
        <f t="shared" si="246"/>
        <v>41944.5</v>
      </c>
      <c r="I117" s="12"/>
      <c r="J117" s="12">
        <f t="shared" si="247"/>
        <v>41944.5</v>
      </c>
      <c r="K117" s="12"/>
      <c r="L117" s="12">
        <f t="shared" si="248"/>
        <v>41944.5</v>
      </c>
      <c r="M117" s="12">
        <v>-31672.5</v>
      </c>
      <c r="N117" s="12">
        <f t="shared" si="249"/>
        <v>10272</v>
      </c>
      <c r="O117" s="12"/>
      <c r="P117" s="12">
        <f t="shared" si="278"/>
        <v>10272</v>
      </c>
      <c r="Q117" s="12"/>
      <c r="R117" s="12">
        <f t="shared" si="279"/>
        <v>10272</v>
      </c>
      <c r="S117" s="12"/>
      <c r="T117" s="12">
        <f t="shared" si="280"/>
        <v>10272</v>
      </c>
      <c r="U117" s="21"/>
      <c r="V117" s="40">
        <f t="shared" si="281"/>
        <v>10272</v>
      </c>
      <c r="W117" s="12">
        <v>86980.4</v>
      </c>
      <c r="X117" s="40"/>
      <c r="Y117" s="12">
        <f t="shared" si="276"/>
        <v>86980.4</v>
      </c>
      <c r="Z117" s="12"/>
      <c r="AA117" s="12">
        <f t="shared" si="255"/>
        <v>86980.4</v>
      </c>
      <c r="AB117" s="12"/>
      <c r="AC117" s="12">
        <f t="shared" si="256"/>
        <v>86980.4</v>
      </c>
      <c r="AD117" s="12"/>
      <c r="AE117" s="12">
        <f t="shared" si="257"/>
        <v>86980.4</v>
      </c>
      <c r="AF117" s="12"/>
      <c r="AG117" s="12">
        <f t="shared" si="258"/>
        <v>86980.4</v>
      </c>
      <c r="AH117" s="12">
        <v>33472.125999999997</v>
      </c>
      <c r="AI117" s="12">
        <f t="shared" si="259"/>
        <v>120452.52599999998</v>
      </c>
      <c r="AJ117" s="12"/>
      <c r="AK117" s="12">
        <f t="shared" si="282"/>
        <v>120452.52599999998</v>
      </c>
      <c r="AL117" s="12"/>
      <c r="AM117" s="12">
        <f t="shared" si="283"/>
        <v>120452.52599999998</v>
      </c>
      <c r="AN117" s="12"/>
      <c r="AO117" s="12">
        <f t="shared" si="284"/>
        <v>120452.52599999998</v>
      </c>
      <c r="AP117" s="21"/>
      <c r="AQ117" s="40">
        <f t="shared" si="285"/>
        <v>120452.52599999998</v>
      </c>
      <c r="AR117" s="13">
        <v>8017</v>
      </c>
      <c r="AS117" s="13"/>
      <c r="AT117" s="13">
        <f t="shared" si="277"/>
        <v>8017</v>
      </c>
      <c r="AU117" s="13"/>
      <c r="AV117" s="13">
        <f t="shared" si="264"/>
        <v>8017</v>
      </c>
      <c r="AW117" s="13"/>
      <c r="AX117" s="13">
        <f t="shared" si="265"/>
        <v>8017</v>
      </c>
      <c r="AY117" s="13"/>
      <c r="AZ117" s="13">
        <f t="shared" si="266"/>
        <v>8017</v>
      </c>
      <c r="BA117" s="13">
        <v>-1959.69</v>
      </c>
      <c r="BB117" s="13">
        <f t="shared" si="267"/>
        <v>6057.3099999999995</v>
      </c>
      <c r="BC117" s="13"/>
      <c r="BD117" s="13">
        <f t="shared" si="286"/>
        <v>6057.3099999999995</v>
      </c>
      <c r="BE117" s="13"/>
      <c r="BF117" s="13">
        <f t="shared" si="287"/>
        <v>6057.3099999999995</v>
      </c>
      <c r="BG117" s="13"/>
      <c r="BH117" s="13">
        <f t="shared" si="288"/>
        <v>6057.3099999999995</v>
      </c>
      <c r="BI117" s="23"/>
      <c r="BJ117" s="42">
        <f t="shared" si="289"/>
        <v>6057.3099999999995</v>
      </c>
      <c r="BK117" s="8" t="s">
        <v>101</v>
      </c>
      <c r="BL117" s="10"/>
    </row>
    <row r="118" spans="1:65" ht="54" x14ac:dyDescent="0.35">
      <c r="A118" s="88" t="s">
        <v>170</v>
      </c>
      <c r="B118" s="93" t="s">
        <v>68</v>
      </c>
      <c r="C118" s="98" t="s">
        <v>126</v>
      </c>
      <c r="D118" s="12">
        <v>15000</v>
      </c>
      <c r="E118" s="40"/>
      <c r="F118" s="12">
        <f t="shared" si="275"/>
        <v>15000</v>
      </c>
      <c r="G118" s="12"/>
      <c r="H118" s="12">
        <f t="shared" si="246"/>
        <v>15000</v>
      </c>
      <c r="I118" s="12"/>
      <c r="J118" s="12">
        <f t="shared" si="247"/>
        <v>15000</v>
      </c>
      <c r="K118" s="12"/>
      <c r="L118" s="12">
        <f t="shared" si="248"/>
        <v>15000</v>
      </c>
      <c r="M118" s="12">
        <v>-15000</v>
      </c>
      <c r="N118" s="12">
        <f t="shared" si="249"/>
        <v>0</v>
      </c>
      <c r="O118" s="12"/>
      <c r="P118" s="12">
        <f t="shared" si="278"/>
        <v>0</v>
      </c>
      <c r="Q118" s="12"/>
      <c r="R118" s="12">
        <f t="shared" si="279"/>
        <v>0</v>
      </c>
      <c r="S118" s="12"/>
      <c r="T118" s="12">
        <f t="shared" si="280"/>
        <v>0</v>
      </c>
      <c r="U118" s="21"/>
      <c r="V118" s="40">
        <f t="shared" si="281"/>
        <v>0</v>
      </c>
      <c r="W118" s="12">
        <v>27000</v>
      </c>
      <c r="X118" s="40"/>
      <c r="Y118" s="12">
        <f t="shared" si="276"/>
        <v>27000</v>
      </c>
      <c r="Z118" s="12"/>
      <c r="AA118" s="12">
        <f t="shared" si="255"/>
        <v>27000</v>
      </c>
      <c r="AB118" s="12"/>
      <c r="AC118" s="12">
        <f t="shared" si="256"/>
        <v>27000</v>
      </c>
      <c r="AD118" s="12"/>
      <c r="AE118" s="12">
        <f t="shared" si="257"/>
        <v>27000</v>
      </c>
      <c r="AF118" s="12"/>
      <c r="AG118" s="12">
        <f t="shared" si="258"/>
        <v>27000</v>
      </c>
      <c r="AH118" s="12">
        <v>13040.31</v>
      </c>
      <c r="AI118" s="12">
        <f t="shared" si="259"/>
        <v>40040.31</v>
      </c>
      <c r="AJ118" s="12"/>
      <c r="AK118" s="12">
        <f t="shared" si="282"/>
        <v>40040.31</v>
      </c>
      <c r="AL118" s="12"/>
      <c r="AM118" s="12">
        <f t="shared" si="283"/>
        <v>40040.31</v>
      </c>
      <c r="AN118" s="12"/>
      <c r="AO118" s="12">
        <f t="shared" si="284"/>
        <v>40040.31</v>
      </c>
      <c r="AP118" s="21">
        <v>-35560.129999999997</v>
      </c>
      <c r="AQ118" s="40">
        <f t="shared" si="285"/>
        <v>4480.18</v>
      </c>
      <c r="AR118" s="13">
        <v>15000</v>
      </c>
      <c r="AS118" s="13"/>
      <c r="AT118" s="13">
        <f t="shared" si="277"/>
        <v>15000</v>
      </c>
      <c r="AU118" s="13"/>
      <c r="AV118" s="13">
        <f t="shared" si="264"/>
        <v>15000</v>
      </c>
      <c r="AW118" s="13"/>
      <c r="AX118" s="13">
        <f t="shared" si="265"/>
        <v>15000</v>
      </c>
      <c r="AY118" s="13"/>
      <c r="AZ118" s="13">
        <f t="shared" si="266"/>
        <v>15000</v>
      </c>
      <c r="BA118" s="13">
        <v>1959.69</v>
      </c>
      <c r="BB118" s="13">
        <f t="shared" si="267"/>
        <v>16959.689999999999</v>
      </c>
      <c r="BC118" s="13"/>
      <c r="BD118" s="13">
        <f t="shared" si="286"/>
        <v>16959.689999999999</v>
      </c>
      <c r="BE118" s="13"/>
      <c r="BF118" s="13">
        <f t="shared" si="287"/>
        <v>16959.689999999999</v>
      </c>
      <c r="BG118" s="13"/>
      <c r="BH118" s="13">
        <f t="shared" si="288"/>
        <v>16959.689999999999</v>
      </c>
      <c r="BI118" s="23">
        <v>35560.129999999997</v>
      </c>
      <c r="BJ118" s="42">
        <f t="shared" si="289"/>
        <v>52519.819999999992</v>
      </c>
      <c r="BK118" s="8" t="s">
        <v>102</v>
      </c>
      <c r="BL118" s="10"/>
    </row>
    <row r="119" spans="1:65" ht="54" x14ac:dyDescent="0.35">
      <c r="A119" s="88" t="s">
        <v>171</v>
      </c>
      <c r="B119" s="93" t="s">
        <v>69</v>
      </c>
      <c r="C119" s="98" t="s">
        <v>126</v>
      </c>
      <c r="D119" s="12">
        <v>9900</v>
      </c>
      <c r="E119" s="40"/>
      <c r="F119" s="12">
        <f t="shared" si="275"/>
        <v>9900</v>
      </c>
      <c r="G119" s="12"/>
      <c r="H119" s="12">
        <f t="shared" si="246"/>
        <v>9900</v>
      </c>
      <c r="I119" s="12"/>
      <c r="J119" s="12">
        <f t="shared" si="247"/>
        <v>9900</v>
      </c>
      <c r="K119" s="12"/>
      <c r="L119" s="12">
        <f t="shared" si="248"/>
        <v>9900</v>
      </c>
      <c r="M119" s="12"/>
      <c r="N119" s="12">
        <f t="shared" si="249"/>
        <v>9900</v>
      </c>
      <c r="O119" s="12"/>
      <c r="P119" s="12">
        <f t="shared" si="278"/>
        <v>9900</v>
      </c>
      <c r="Q119" s="12"/>
      <c r="R119" s="12">
        <f t="shared" si="279"/>
        <v>9900</v>
      </c>
      <c r="S119" s="12"/>
      <c r="T119" s="12">
        <f t="shared" si="280"/>
        <v>9900</v>
      </c>
      <c r="U119" s="21"/>
      <c r="V119" s="40">
        <f t="shared" si="281"/>
        <v>9900</v>
      </c>
      <c r="W119" s="12">
        <v>0</v>
      </c>
      <c r="X119" s="40"/>
      <c r="Y119" s="12">
        <f t="shared" si="276"/>
        <v>0</v>
      </c>
      <c r="Z119" s="12"/>
      <c r="AA119" s="12">
        <f t="shared" si="255"/>
        <v>0</v>
      </c>
      <c r="AB119" s="12"/>
      <c r="AC119" s="12">
        <f t="shared" si="256"/>
        <v>0</v>
      </c>
      <c r="AD119" s="12"/>
      <c r="AE119" s="12">
        <f t="shared" si="257"/>
        <v>0</v>
      </c>
      <c r="AF119" s="12"/>
      <c r="AG119" s="12">
        <f t="shared" si="258"/>
        <v>0</v>
      </c>
      <c r="AH119" s="12">
        <v>18177.851999999999</v>
      </c>
      <c r="AI119" s="12">
        <f t="shared" si="259"/>
        <v>18177.851999999999</v>
      </c>
      <c r="AJ119" s="12"/>
      <c r="AK119" s="12">
        <f t="shared" si="282"/>
        <v>18177.851999999999</v>
      </c>
      <c r="AL119" s="12"/>
      <c r="AM119" s="12">
        <f t="shared" si="283"/>
        <v>18177.851999999999</v>
      </c>
      <c r="AN119" s="12"/>
      <c r="AO119" s="12">
        <f t="shared" si="284"/>
        <v>18177.851999999999</v>
      </c>
      <c r="AP119" s="21"/>
      <c r="AQ119" s="40">
        <f t="shared" si="285"/>
        <v>18177.851999999999</v>
      </c>
      <c r="AR119" s="13">
        <v>0</v>
      </c>
      <c r="AS119" s="13"/>
      <c r="AT119" s="13">
        <f t="shared" si="277"/>
        <v>0</v>
      </c>
      <c r="AU119" s="13"/>
      <c r="AV119" s="13">
        <f t="shared" si="264"/>
        <v>0</v>
      </c>
      <c r="AW119" s="13"/>
      <c r="AX119" s="13">
        <f t="shared" si="265"/>
        <v>0</v>
      </c>
      <c r="AY119" s="13"/>
      <c r="AZ119" s="13">
        <f t="shared" si="266"/>
        <v>0</v>
      </c>
      <c r="BA119" s="13"/>
      <c r="BB119" s="13">
        <f t="shared" si="267"/>
        <v>0</v>
      </c>
      <c r="BC119" s="13"/>
      <c r="BD119" s="13">
        <f t="shared" si="286"/>
        <v>0</v>
      </c>
      <c r="BE119" s="13"/>
      <c r="BF119" s="13">
        <f t="shared" si="287"/>
        <v>0</v>
      </c>
      <c r="BG119" s="13"/>
      <c r="BH119" s="13">
        <f t="shared" si="288"/>
        <v>0</v>
      </c>
      <c r="BI119" s="23"/>
      <c r="BJ119" s="42">
        <f t="shared" si="289"/>
        <v>0</v>
      </c>
      <c r="BK119" s="8" t="s">
        <v>103</v>
      </c>
      <c r="BL119" s="10"/>
    </row>
    <row r="120" spans="1:65" ht="54" x14ac:dyDescent="0.35">
      <c r="A120" s="88" t="s">
        <v>172</v>
      </c>
      <c r="B120" s="93" t="s">
        <v>70</v>
      </c>
      <c r="C120" s="98" t="s">
        <v>351</v>
      </c>
      <c r="D120" s="12">
        <v>10791</v>
      </c>
      <c r="E120" s="40"/>
      <c r="F120" s="12">
        <f t="shared" si="275"/>
        <v>10791</v>
      </c>
      <c r="G120" s="12">
        <v>5553.5469999999996</v>
      </c>
      <c r="H120" s="12">
        <f t="shared" si="246"/>
        <v>16344.546999999999</v>
      </c>
      <c r="I120" s="12"/>
      <c r="J120" s="12">
        <f t="shared" si="247"/>
        <v>16344.546999999999</v>
      </c>
      <c r="K120" s="12"/>
      <c r="L120" s="12">
        <f t="shared" si="248"/>
        <v>16344.546999999999</v>
      </c>
      <c r="M120" s="12"/>
      <c r="N120" s="12">
        <f t="shared" si="249"/>
        <v>16344.546999999999</v>
      </c>
      <c r="O120" s="12"/>
      <c r="P120" s="12">
        <f t="shared" si="278"/>
        <v>16344.546999999999</v>
      </c>
      <c r="Q120" s="12"/>
      <c r="R120" s="12">
        <f t="shared" si="279"/>
        <v>16344.546999999999</v>
      </c>
      <c r="S120" s="12"/>
      <c r="T120" s="12">
        <f t="shared" si="280"/>
        <v>16344.546999999999</v>
      </c>
      <c r="U120" s="21"/>
      <c r="V120" s="40">
        <f t="shared" si="281"/>
        <v>16344.546999999999</v>
      </c>
      <c r="W120" s="12">
        <v>0</v>
      </c>
      <c r="X120" s="40"/>
      <c r="Y120" s="12">
        <f t="shared" si="276"/>
        <v>0</v>
      </c>
      <c r="Z120" s="12"/>
      <c r="AA120" s="12">
        <f t="shared" si="255"/>
        <v>0</v>
      </c>
      <c r="AB120" s="12"/>
      <c r="AC120" s="12">
        <f t="shared" si="256"/>
        <v>0</v>
      </c>
      <c r="AD120" s="12"/>
      <c r="AE120" s="12">
        <f t="shared" si="257"/>
        <v>0</v>
      </c>
      <c r="AF120" s="12"/>
      <c r="AG120" s="12">
        <f t="shared" si="258"/>
        <v>0</v>
      </c>
      <c r="AH120" s="12"/>
      <c r="AI120" s="12">
        <f t="shared" si="259"/>
        <v>0</v>
      </c>
      <c r="AJ120" s="12"/>
      <c r="AK120" s="12">
        <f t="shared" si="282"/>
        <v>0</v>
      </c>
      <c r="AL120" s="12"/>
      <c r="AM120" s="12">
        <f t="shared" si="283"/>
        <v>0</v>
      </c>
      <c r="AN120" s="12"/>
      <c r="AO120" s="12">
        <f t="shared" si="284"/>
        <v>0</v>
      </c>
      <c r="AP120" s="21"/>
      <c r="AQ120" s="40">
        <f t="shared" si="285"/>
        <v>0</v>
      </c>
      <c r="AR120" s="13">
        <v>0</v>
      </c>
      <c r="AS120" s="13"/>
      <c r="AT120" s="13">
        <f t="shared" si="277"/>
        <v>0</v>
      </c>
      <c r="AU120" s="13"/>
      <c r="AV120" s="13">
        <f t="shared" si="264"/>
        <v>0</v>
      </c>
      <c r="AW120" s="13"/>
      <c r="AX120" s="13">
        <f t="shared" si="265"/>
        <v>0</v>
      </c>
      <c r="AY120" s="13"/>
      <c r="AZ120" s="13">
        <f t="shared" si="266"/>
        <v>0</v>
      </c>
      <c r="BA120" s="13"/>
      <c r="BB120" s="13">
        <f t="shared" si="267"/>
        <v>0</v>
      </c>
      <c r="BC120" s="13"/>
      <c r="BD120" s="13">
        <f t="shared" si="286"/>
        <v>0</v>
      </c>
      <c r="BE120" s="13"/>
      <c r="BF120" s="13">
        <f t="shared" si="287"/>
        <v>0</v>
      </c>
      <c r="BG120" s="13"/>
      <c r="BH120" s="13">
        <f t="shared" si="288"/>
        <v>0</v>
      </c>
      <c r="BI120" s="23"/>
      <c r="BJ120" s="42">
        <f t="shared" si="289"/>
        <v>0</v>
      </c>
      <c r="BK120" s="8" t="s">
        <v>104</v>
      </c>
      <c r="BL120" s="10"/>
    </row>
    <row r="121" spans="1:65" ht="54" x14ac:dyDescent="0.35">
      <c r="A121" s="88" t="s">
        <v>173</v>
      </c>
      <c r="B121" s="93" t="s">
        <v>71</v>
      </c>
      <c r="C121" s="98" t="s">
        <v>3</v>
      </c>
      <c r="D121" s="12">
        <f>D123+D124+D125</f>
        <v>2034327.7</v>
      </c>
      <c r="E121" s="40">
        <f>E123+E124+E125</f>
        <v>0</v>
      </c>
      <c r="F121" s="12">
        <f t="shared" si="275"/>
        <v>2034327.7</v>
      </c>
      <c r="G121" s="12">
        <f>G123+G124+G125</f>
        <v>6.46</v>
      </c>
      <c r="H121" s="12">
        <f t="shared" si="246"/>
        <v>2034334.16</v>
      </c>
      <c r="I121" s="12">
        <f>I123+I124+I125</f>
        <v>0</v>
      </c>
      <c r="J121" s="12">
        <f t="shared" si="247"/>
        <v>2034334.16</v>
      </c>
      <c r="K121" s="12">
        <f>K123+K124+K125</f>
        <v>0</v>
      </c>
      <c r="L121" s="12">
        <f t="shared" si="248"/>
        <v>2034334.16</v>
      </c>
      <c r="M121" s="12">
        <f>M123+M124+M125</f>
        <v>1002241.904</v>
      </c>
      <c r="N121" s="12">
        <f t="shared" si="249"/>
        <v>3036576.0639999998</v>
      </c>
      <c r="O121" s="12">
        <f>O123+O124+O125</f>
        <v>492.76900000000001</v>
      </c>
      <c r="P121" s="12">
        <f t="shared" si="278"/>
        <v>3037068.8329999996</v>
      </c>
      <c r="Q121" s="12">
        <f>Q123+Q124+Q125</f>
        <v>37982.144999999997</v>
      </c>
      <c r="R121" s="12">
        <f t="shared" si="279"/>
        <v>3075050.9779999997</v>
      </c>
      <c r="S121" s="12">
        <f>S123+S124+S125</f>
        <v>189.619</v>
      </c>
      <c r="T121" s="12">
        <f t="shared" si="280"/>
        <v>3075240.5969999996</v>
      </c>
      <c r="U121" s="21">
        <f>U123+U124+U125</f>
        <v>23968.714</v>
      </c>
      <c r="V121" s="40">
        <f t="shared" si="281"/>
        <v>3099209.3109999998</v>
      </c>
      <c r="W121" s="12">
        <f>W123+W124+W125</f>
        <v>2176385.7999999998</v>
      </c>
      <c r="X121" s="40">
        <f>X123+X124+X125</f>
        <v>0</v>
      </c>
      <c r="Y121" s="12">
        <f t="shared" si="276"/>
        <v>2176385.7999999998</v>
      </c>
      <c r="Z121" s="12">
        <f>Z123+Z124+Z125</f>
        <v>0</v>
      </c>
      <c r="AA121" s="12">
        <f t="shared" si="255"/>
        <v>2176385.7999999998</v>
      </c>
      <c r="AB121" s="12">
        <f>AB123+AB124+AB125</f>
        <v>0</v>
      </c>
      <c r="AC121" s="12">
        <f t="shared" si="256"/>
        <v>2176385.7999999998</v>
      </c>
      <c r="AD121" s="12">
        <f>AD123+AD124+AD125</f>
        <v>0</v>
      </c>
      <c r="AE121" s="12">
        <f t="shared" si="257"/>
        <v>2176385.7999999998</v>
      </c>
      <c r="AF121" s="12">
        <f>AF123+AF124+AF125</f>
        <v>0</v>
      </c>
      <c r="AG121" s="12">
        <f t="shared" si="258"/>
        <v>2176385.7999999998</v>
      </c>
      <c r="AH121" s="12">
        <f>AH123+AH124+AH125</f>
        <v>-1404112.203</v>
      </c>
      <c r="AI121" s="12">
        <f t="shared" si="259"/>
        <v>772273.59699999983</v>
      </c>
      <c r="AJ121" s="12">
        <f>AJ123+AJ124+AJ125</f>
        <v>0</v>
      </c>
      <c r="AK121" s="12">
        <f t="shared" si="282"/>
        <v>772273.59699999983</v>
      </c>
      <c r="AL121" s="12">
        <f>AL123+AL124+AL125</f>
        <v>0</v>
      </c>
      <c r="AM121" s="12">
        <f t="shared" si="283"/>
        <v>772273.59699999983</v>
      </c>
      <c r="AN121" s="12">
        <f>AN123+AN124+AN125</f>
        <v>0</v>
      </c>
      <c r="AO121" s="12">
        <f t="shared" si="284"/>
        <v>772273.59699999983</v>
      </c>
      <c r="AP121" s="21">
        <f>AP123+AP124+AP125</f>
        <v>0</v>
      </c>
      <c r="AQ121" s="40">
        <f t="shared" si="285"/>
        <v>772273.59699999983</v>
      </c>
      <c r="AR121" s="12">
        <f t="shared" ref="AR121" si="290">AR123+AR124+AR125</f>
        <v>2648924.9000000004</v>
      </c>
      <c r="AS121" s="13">
        <f>AS123+AS124+AS125</f>
        <v>0</v>
      </c>
      <c r="AT121" s="13">
        <f t="shared" si="277"/>
        <v>2648924.9000000004</v>
      </c>
      <c r="AU121" s="13">
        <f>AU123+AU124+AU125</f>
        <v>0</v>
      </c>
      <c r="AV121" s="13">
        <f t="shared" si="264"/>
        <v>2648924.9000000004</v>
      </c>
      <c r="AW121" s="13">
        <f>AW123+AW124+AW125</f>
        <v>0</v>
      </c>
      <c r="AX121" s="13">
        <f t="shared" si="265"/>
        <v>2648924.9000000004</v>
      </c>
      <c r="AY121" s="13">
        <f>AY123+AY124+AY125</f>
        <v>0</v>
      </c>
      <c r="AZ121" s="13">
        <f t="shared" si="266"/>
        <v>2648924.9000000004</v>
      </c>
      <c r="BA121" s="13">
        <f>BA123+BA124+BA125</f>
        <v>-72147.930999999997</v>
      </c>
      <c r="BB121" s="13">
        <f t="shared" si="267"/>
        <v>2576776.9690000005</v>
      </c>
      <c r="BC121" s="13">
        <f>BC123+BC124+BC125</f>
        <v>0</v>
      </c>
      <c r="BD121" s="13">
        <f t="shared" si="286"/>
        <v>2576776.9690000005</v>
      </c>
      <c r="BE121" s="13">
        <f>BE123+BE124+BE125</f>
        <v>0</v>
      </c>
      <c r="BF121" s="13">
        <f t="shared" si="287"/>
        <v>2576776.9690000005</v>
      </c>
      <c r="BG121" s="13">
        <f>BG123+BG124+BG125</f>
        <v>0</v>
      </c>
      <c r="BH121" s="13">
        <f t="shared" si="288"/>
        <v>2576776.9690000005</v>
      </c>
      <c r="BI121" s="23">
        <f>BI123+BI124+BI125</f>
        <v>0</v>
      </c>
      <c r="BJ121" s="42">
        <f t="shared" si="289"/>
        <v>2576776.9690000005</v>
      </c>
      <c r="BL121" s="10"/>
    </row>
    <row r="122" spans="1:65" x14ac:dyDescent="0.35">
      <c r="A122" s="88"/>
      <c r="B122" s="89" t="s">
        <v>5</v>
      </c>
      <c r="C122" s="98"/>
      <c r="D122" s="12"/>
      <c r="E122" s="40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21"/>
      <c r="V122" s="40"/>
      <c r="W122" s="12"/>
      <c r="X122" s="40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21"/>
      <c r="AQ122" s="40"/>
      <c r="AR122" s="13"/>
      <c r="AS122" s="13"/>
      <c r="AT122" s="13"/>
      <c r="AU122" s="13"/>
      <c r="AV122" s="13"/>
      <c r="AW122" s="13"/>
      <c r="AX122" s="13"/>
      <c r="AY122" s="13"/>
      <c r="AZ122" s="13"/>
      <c r="BA122" s="13"/>
      <c r="BB122" s="13"/>
      <c r="BC122" s="13"/>
      <c r="BD122" s="13"/>
      <c r="BE122" s="13"/>
      <c r="BF122" s="13"/>
      <c r="BG122" s="13"/>
      <c r="BH122" s="13"/>
      <c r="BI122" s="23"/>
      <c r="BJ122" s="42"/>
      <c r="BL122" s="10"/>
    </row>
    <row r="123" spans="1:65" s="76" customFormat="1" ht="18.600000000000001" hidden="1" customHeight="1" x14ac:dyDescent="0.35">
      <c r="A123" s="61"/>
      <c r="B123" s="74" t="s">
        <v>6</v>
      </c>
      <c r="C123" s="75"/>
      <c r="D123" s="12">
        <v>668305.69999999995</v>
      </c>
      <c r="E123" s="40"/>
      <c r="F123" s="12">
        <f t="shared" si="275"/>
        <v>668305.69999999995</v>
      </c>
      <c r="G123" s="12">
        <f>6.46</f>
        <v>6.46</v>
      </c>
      <c r="H123" s="12">
        <f t="shared" ref="H123:H126" si="291">F123+G123</f>
        <v>668312.15999999992</v>
      </c>
      <c r="I123" s="12"/>
      <c r="J123" s="12">
        <f t="shared" ref="J123:J126" si="292">H123+I123</f>
        <v>668312.15999999992</v>
      </c>
      <c r="K123" s="12"/>
      <c r="L123" s="12">
        <f t="shared" ref="L123:L126" si="293">J123+K123</f>
        <v>668312.15999999992</v>
      </c>
      <c r="M123" s="12">
        <v>55643.81</v>
      </c>
      <c r="N123" s="12">
        <f t="shared" ref="N123:N126" si="294">L123+M123</f>
        <v>723955.97</v>
      </c>
      <c r="O123" s="12">
        <v>492.76900000000001</v>
      </c>
      <c r="P123" s="12">
        <f t="shared" ref="P123" si="295">N123+O123</f>
        <v>724448.73899999994</v>
      </c>
      <c r="Q123" s="12">
        <v>37982.144999999997</v>
      </c>
      <c r="R123" s="12">
        <f t="shared" ref="R123" si="296">P123+Q123</f>
        <v>762430.88399999996</v>
      </c>
      <c r="S123" s="12">
        <v>189.619</v>
      </c>
      <c r="T123" s="12">
        <f t="shared" ref="T123" si="297">R123+S123</f>
        <v>762620.50299999991</v>
      </c>
      <c r="U123" s="21">
        <f>2032.57+21455.047+1150.397-669.3</f>
        <v>23968.714</v>
      </c>
      <c r="V123" s="21">
        <f t="shared" ref="V123" si="298">T123+U123</f>
        <v>786589.21699999995</v>
      </c>
      <c r="W123" s="12">
        <v>65847.199999999997</v>
      </c>
      <c r="X123" s="40"/>
      <c r="Y123" s="12">
        <f t="shared" si="276"/>
        <v>65847.199999999997</v>
      </c>
      <c r="Z123" s="12"/>
      <c r="AA123" s="12">
        <f t="shared" ref="AA123:AA126" si="299">Y123+Z123</f>
        <v>65847.199999999997</v>
      </c>
      <c r="AB123" s="12"/>
      <c r="AC123" s="12">
        <f>AA123+AB123</f>
        <v>65847.199999999997</v>
      </c>
      <c r="AD123" s="12"/>
      <c r="AE123" s="12">
        <f>AC123+AD123</f>
        <v>65847.199999999997</v>
      </c>
      <c r="AF123" s="12"/>
      <c r="AG123" s="12">
        <f>AE123+AF123</f>
        <v>65847.199999999997</v>
      </c>
      <c r="AH123" s="12"/>
      <c r="AI123" s="12">
        <f>AG123+AH123</f>
        <v>65847.199999999997</v>
      </c>
      <c r="AJ123" s="12"/>
      <c r="AK123" s="12">
        <f>AI123+AJ123</f>
        <v>65847.199999999997</v>
      </c>
      <c r="AL123" s="12"/>
      <c r="AM123" s="12">
        <f>AK123+AL123</f>
        <v>65847.199999999997</v>
      </c>
      <c r="AN123" s="12"/>
      <c r="AO123" s="12">
        <f>AM123+AN123</f>
        <v>65847.199999999997</v>
      </c>
      <c r="AP123" s="21"/>
      <c r="AQ123" s="21">
        <f>AO123+AP123</f>
        <v>65847.199999999997</v>
      </c>
      <c r="AR123" s="13">
        <v>434970</v>
      </c>
      <c r="AS123" s="13"/>
      <c r="AT123" s="13">
        <f t="shared" si="277"/>
        <v>434970</v>
      </c>
      <c r="AU123" s="13"/>
      <c r="AV123" s="13">
        <f t="shared" ref="AV123:AV126" si="300">AT123+AU123</f>
        <v>434970</v>
      </c>
      <c r="AW123" s="13"/>
      <c r="AX123" s="13">
        <f t="shared" ref="AX123:AX126" si="301">AV123+AW123</f>
        <v>434970</v>
      </c>
      <c r="AY123" s="13"/>
      <c r="AZ123" s="13">
        <f t="shared" ref="AZ123:AZ126" si="302">AX123+AY123</f>
        <v>434970</v>
      </c>
      <c r="BA123" s="13"/>
      <c r="BB123" s="13">
        <f t="shared" ref="BB123:BB126" si="303">AZ123+BA123</f>
        <v>434970</v>
      </c>
      <c r="BC123" s="13"/>
      <c r="BD123" s="13">
        <f t="shared" ref="BD123:BD126" si="304">BB123+BC123</f>
        <v>434970</v>
      </c>
      <c r="BE123" s="13"/>
      <c r="BF123" s="13">
        <f t="shared" ref="BF123:BF126" si="305">BD123+BE123</f>
        <v>434970</v>
      </c>
      <c r="BG123" s="23"/>
      <c r="BH123" s="13">
        <f t="shared" ref="BH123:BH126" si="306">BF123+BG123</f>
        <v>434970</v>
      </c>
      <c r="BI123" s="23"/>
      <c r="BJ123" s="23">
        <f t="shared" ref="BJ123:BJ126" si="307">BH123+BI123</f>
        <v>434970</v>
      </c>
      <c r="BK123" s="8" t="s">
        <v>398</v>
      </c>
      <c r="BL123" s="10">
        <v>0</v>
      </c>
      <c r="BM123" s="3"/>
    </row>
    <row r="124" spans="1:65" x14ac:dyDescent="0.35">
      <c r="A124" s="88"/>
      <c r="B124" s="93" t="s">
        <v>12</v>
      </c>
      <c r="C124" s="98"/>
      <c r="D124" s="12">
        <v>691865.7</v>
      </c>
      <c r="E124" s="40"/>
      <c r="F124" s="12">
        <f t="shared" si="275"/>
        <v>691865.7</v>
      </c>
      <c r="G124" s="12"/>
      <c r="H124" s="12">
        <f t="shared" si="291"/>
        <v>691865.7</v>
      </c>
      <c r="I124" s="12"/>
      <c r="J124" s="12">
        <f t="shared" si="292"/>
        <v>691865.7</v>
      </c>
      <c r="K124" s="12"/>
      <c r="L124" s="12">
        <f t="shared" si="293"/>
        <v>691865.7</v>
      </c>
      <c r="M124" s="12">
        <v>-5114.9719999999998</v>
      </c>
      <c r="N124" s="12">
        <f>L124+M124</f>
        <v>686750.728</v>
      </c>
      <c r="O124" s="12"/>
      <c r="P124" s="12">
        <f>N124+O124</f>
        <v>686750.728</v>
      </c>
      <c r="Q124" s="12"/>
      <c r="R124" s="12">
        <f>P124+Q124</f>
        <v>686750.728</v>
      </c>
      <c r="S124" s="12"/>
      <c r="T124" s="12">
        <f>R124+S124</f>
        <v>686750.728</v>
      </c>
      <c r="U124" s="21"/>
      <c r="V124" s="40">
        <f>T124+U124</f>
        <v>686750.728</v>
      </c>
      <c r="W124" s="12">
        <v>105526.9</v>
      </c>
      <c r="X124" s="40"/>
      <c r="Y124" s="12">
        <f t="shared" si="276"/>
        <v>105526.9</v>
      </c>
      <c r="Z124" s="12"/>
      <c r="AA124" s="12">
        <f t="shared" si="299"/>
        <v>105526.9</v>
      </c>
      <c r="AB124" s="12"/>
      <c r="AC124" s="12">
        <f>AA124+AB124</f>
        <v>105526.9</v>
      </c>
      <c r="AD124" s="12"/>
      <c r="AE124" s="12">
        <f>AC124+AD124</f>
        <v>105526.9</v>
      </c>
      <c r="AF124" s="12"/>
      <c r="AG124" s="12">
        <f>AE124+AF124</f>
        <v>105526.9</v>
      </c>
      <c r="AH124" s="12">
        <v>-9621.643</v>
      </c>
      <c r="AI124" s="12">
        <f>AG124+AH124</f>
        <v>95905.256999999998</v>
      </c>
      <c r="AJ124" s="12"/>
      <c r="AK124" s="12">
        <f>AI124+AJ124</f>
        <v>95905.256999999998</v>
      </c>
      <c r="AL124" s="12"/>
      <c r="AM124" s="12">
        <f>AK124+AL124</f>
        <v>95905.256999999998</v>
      </c>
      <c r="AN124" s="12"/>
      <c r="AO124" s="12">
        <f>AM124+AN124</f>
        <v>95905.256999999998</v>
      </c>
      <c r="AP124" s="21"/>
      <c r="AQ124" s="40">
        <f>AO124+AP124</f>
        <v>95905.256999999998</v>
      </c>
      <c r="AR124" s="13">
        <v>110697.7</v>
      </c>
      <c r="AS124" s="13"/>
      <c r="AT124" s="13">
        <f t="shared" si="277"/>
        <v>110697.7</v>
      </c>
      <c r="AU124" s="13"/>
      <c r="AV124" s="13">
        <f t="shared" si="300"/>
        <v>110697.7</v>
      </c>
      <c r="AW124" s="13"/>
      <c r="AX124" s="13">
        <f t="shared" si="301"/>
        <v>110697.7</v>
      </c>
      <c r="AY124" s="13"/>
      <c r="AZ124" s="13">
        <f t="shared" si="302"/>
        <v>110697.7</v>
      </c>
      <c r="BA124" s="13">
        <v>-3607.3510000000001</v>
      </c>
      <c r="BB124" s="13">
        <f t="shared" si="303"/>
        <v>107090.349</v>
      </c>
      <c r="BC124" s="13"/>
      <c r="BD124" s="13">
        <f t="shared" si="304"/>
        <v>107090.349</v>
      </c>
      <c r="BE124" s="13"/>
      <c r="BF124" s="13">
        <f t="shared" si="305"/>
        <v>107090.349</v>
      </c>
      <c r="BG124" s="13"/>
      <c r="BH124" s="13">
        <f t="shared" si="306"/>
        <v>107090.349</v>
      </c>
      <c r="BI124" s="23"/>
      <c r="BJ124" s="42">
        <f t="shared" si="307"/>
        <v>107090.349</v>
      </c>
      <c r="BK124" s="8" t="s">
        <v>237</v>
      </c>
      <c r="BL124" s="10"/>
    </row>
    <row r="125" spans="1:65" ht="36" x14ac:dyDescent="0.35">
      <c r="A125" s="88"/>
      <c r="B125" s="93" t="s">
        <v>28</v>
      </c>
      <c r="C125" s="98"/>
      <c r="D125" s="12">
        <v>674156.3</v>
      </c>
      <c r="E125" s="40"/>
      <c r="F125" s="12">
        <f t="shared" si="275"/>
        <v>674156.3</v>
      </c>
      <c r="G125" s="12"/>
      <c r="H125" s="12">
        <f t="shared" si="291"/>
        <v>674156.3</v>
      </c>
      <c r="I125" s="12"/>
      <c r="J125" s="12">
        <f t="shared" si="292"/>
        <v>674156.3</v>
      </c>
      <c r="K125" s="12"/>
      <c r="L125" s="12">
        <f t="shared" si="293"/>
        <v>674156.3</v>
      </c>
      <c r="M125" s="12">
        <v>951713.06599999999</v>
      </c>
      <c r="N125" s="12">
        <f t="shared" si="294"/>
        <v>1625869.3659999999</v>
      </c>
      <c r="O125" s="12"/>
      <c r="P125" s="12">
        <f t="shared" ref="P125:P126" si="308">N125+O125</f>
        <v>1625869.3659999999</v>
      </c>
      <c r="Q125" s="12"/>
      <c r="R125" s="12">
        <f t="shared" ref="R125:R126" si="309">P125+Q125</f>
        <v>1625869.3659999999</v>
      </c>
      <c r="S125" s="12"/>
      <c r="T125" s="12">
        <f t="shared" ref="T125:T126" si="310">R125+S125</f>
        <v>1625869.3659999999</v>
      </c>
      <c r="U125" s="21"/>
      <c r="V125" s="40">
        <f t="shared" ref="V125:V126" si="311">T125+U125</f>
        <v>1625869.3659999999</v>
      </c>
      <c r="W125" s="12">
        <v>2005011.7</v>
      </c>
      <c r="X125" s="40"/>
      <c r="Y125" s="12">
        <f t="shared" si="276"/>
        <v>2005011.7</v>
      </c>
      <c r="Z125" s="12"/>
      <c r="AA125" s="12">
        <f t="shared" si="299"/>
        <v>2005011.7</v>
      </c>
      <c r="AB125" s="12"/>
      <c r="AC125" s="12">
        <f>AA125+AB125</f>
        <v>2005011.7</v>
      </c>
      <c r="AD125" s="12"/>
      <c r="AE125" s="12">
        <f>AC125+AD125</f>
        <v>2005011.7</v>
      </c>
      <c r="AF125" s="12"/>
      <c r="AG125" s="12">
        <f>AE125+AF125</f>
        <v>2005011.7</v>
      </c>
      <c r="AH125" s="12">
        <v>-1394490.56</v>
      </c>
      <c r="AI125" s="12">
        <f>AG125+AH125</f>
        <v>610521.1399999999</v>
      </c>
      <c r="AJ125" s="12"/>
      <c r="AK125" s="12">
        <f>AI125+AJ125</f>
        <v>610521.1399999999</v>
      </c>
      <c r="AL125" s="12"/>
      <c r="AM125" s="12">
        <f>AK125+AL125</f>
        <v>610521.1399999999</v>
      </c>
      <c r="AN125" s="12"/>
      <c r="AO125" s="12">
        <f>AM125+AN125</f>
        <v>610521.1399999999</v>
      </c>
      <c r="AP125" s="21"/>
      <c r="AQ125" s="40">
        <f>AO125+AP125</f>
        <v>610521.1399999999</v>
      </c>
      <c r="AR125" s="13">
        <v>2103257.2000000002</v>
      </c>
      <c r="AS125" s="13"/>
      <c r="AT125" s="13">
        <f t="shared" si="277"/>
        <v>2103257.2000000002</v>
      </c>
      <c r="AU125" s="13"/>
      <c r="AV125" s="13">
        <f t="shared" si="300"/>
        <v>2103257.2000000002</v>
      </c>
      <c r="AW125" s="13"/>
      <c r="AX125" s="13">
        <f t="shared" si="301"/>
        <v>2103257.2000000002</v>
      </c>
      <c r="AY125" s="13"/>
      <c r="AZ125" s="13">
        <f t="shared" si="302"/>
        <v>2103257.2000000002</v>
      </c>
      <c r="BA125" s="13">
        <v>-68540.58</v>
      </c>
      <c r="BB125" s="13">
        <f t="shared" si="303"/>
        <v>2034716.62</v>
      </c>
      <c r="BC125" s="13"/>
      <c r="BD125" s="13">
        <f t="shared" si="304"/>
        <v>2034716.62</v>
      </c>
      <c r="BE125" s="13"/>
      <c r="BF125" s="13">
        <f t="shared" si="305"/>
        <v>2034716.62</v>
      </c>
      <c r="BG125" s="13"/>
      <c r="BH125" s="13">
        <f t="shared" si="306"/>
        <v>2034716.62</v>
      </c>
      <c r="BI125" s="23"/>
      <c r="BJ125" s="42">
        <f t="shared" si="307"/>
        <v>2034716.62</v>
      </c>
      <c r="BK125" s="8" t="s">
        <v>236</v>
      </c>
      <c r="BL125" s="10"/>
    </row>
    <row r="126" spans="1:65" ht="108" x14ac:dyDescent="0.35">
      <c r="A126" s="88" t="s">
        <v>174</v>
      </c>
      <c r="B126" s="93" t="s">
        <v>72</v>
      </c>
      <c r="C126" s="98" t="s">
        <v>3</v>
      </c>
      <c r="D126" s="12">
        <f>D128</f>
        <v>72217.5</v>
      </c>
      <c r="E126" s="40">
        <f>E128</f>
        <v>0</v>
      </c>
      <c r="F126" s="12">
        <f t="shared" si="275"/>
        <v>72217.5</v>
      </c>
      <c r="G126" s="12">
        <f>G128</f>
        <v>-197.4</v>
      </c>
      <c r="H126" s="12">
        <f t="shared" si="291"/>
        <v>72020.100000000006</v>
      </c>
      <c r="I126" s="12">
        <f>I128</f>
        <v>0</v>
      </c>
      <c r="J126" s="12">
        <f t="shared" si="292"/>
        <v>72020.100000000006</v>
      </c>
      <c r="K126" s="12">
        <f>K128</f>
        <v>0</v>
      </c>
      <c r="L126" s="12">
        <f t="shared" si="293"/>
        <v>72020.100000000006</v>
      </c>
      <c r="M126" s="12">
        <f>M128</f>
        <v>0</v>
      </c>
      <c r="N126" s="12">
        <f t="shared" si="294"/>
        <v>72020.100000000006</v>
      </c>
      <c r="O126" s="12">
        <f>O128</f>
        <v>0</v>
      </c>
      <c r="P126" s="12">
        <f t="shared" si="308"/>
        <v>72020.100000000006</v>
      </c>
      <c r="Q126" s="12">
        <f>Q128</f>
        <v>0</v>
      </c>
      <c r="R126" s="12">
        <f t="shared" si="309"/>
        <v>72020.100000000006</v>
      </c>
      <c r="S126" s="12">
        <f>S128</f>
        <v>0</v>
      </c>
      <c r="T126" s="12">
        <f t="shared" si="310"/>
        <v>72020.100000000006</v>
      </c>
      <c r="U126" s="21">
        <f>U128</f>
        <v>0</v>
      </c>
      <c r="V126" s="40">
        <f t="shared" si="311"/>
        <v>72020.100000000006</v>
      </c>
      <c r="W126" s="12">
        <f t="shared" ref="W126:AR126" si="312">W128</f>
        <v>64310.3</v>
      </c>
      <c r="X126" s="40">
        <f>X128</f>
        <v>0</v>
      </c>
      <c r="Y126" s="12">
        <f t="shared" si="276"/>
        <v>64310.3</v>
      </c>
      <c r="Z126" s="12">
        <f>Z128</f>
        <v>3788.7</v>
      </c>
      <c r="AA126" s="12">
        <f t="shared" si="299"/>
        <v>68099</v>
      </c>
      <c r="AB126" s="12">
        <f>AB128</f>
        <v>0</v>
      </c>
      <c r="AC126" s="12">
        <f>AA126+AB126</f>
        <v>68099</v>
      </c>
      <c r="AD126" s="12">
        <f>AD128</f>
        <v>0</v>
      </c>
      <c r="AE126" s="12">
        <f>AC126+AD126</f>
        <v>68099</v>
      </c>
      <c r="AF126" s="12">
        <f>AF128</f>
        <v>0</v>
      </c>
      <c r="AG126" s="12">
        <f>AE126+AF126</f>
        <v>68099</v>
      </c>
      <c r="AH126" s="12">
        <f>AH128</f>
        <v>0</v>
      </c>
      <c r="AI126" s="12">
        <f>AG126+AH126</f>
        <v>68099</v>
      </c>
      <c r="AJ126" s="12">
        <f>AJ128</f>
        <v>0</v>
      </c>
      <c r="AK126" s="12">
        <f>AI126+AJ126</f>
        <v>68099</v>
      </c>
      <c r="AL126" s="12">
        <f>AL128</f>
        <v>0</v>
      </c>
      <c r="AM126" s="12">
        <f>AK126+AL126</f>
        <v>68099</v>
      </c>
      <c r="AN126" s="12">
        <f>AN128</f>
        <v>0</v>
      </c>
      <c r="AO126" s="12">
        <f>AM126+AN126</f>
        <v>68099</v>
      </c>
      <c r="AP126" s="21">
        <f>AP128</f>
        <v>0</v>
      </c>
      <c r="AQ126" s="40">
        <f>AO126+AP126</f>
        <v>68099</v>
      </c>
      <c r="AR126" s="12">
        <f t="shared" si="312"/>
        <v>52882.2</v>
      </c>
      <c r="AS126" s="13">
        <f>AS128</f>
        <v>0</v>
      </c>
      <c r="AT126" s="13">
        <f t="shared" si="277"/>
        <v>52882.2</v>
      </c>
      <c r="AU126" s="13">
        <f>AU128</f>
        <v>12395.8</v>
      </c>
      <c r="AV126" s="13">
        <f t="shared" si="300"/>
        <v>65278</v>
      </c>
      <c r="AW126" s="13">
        <f>AW128</f>
        <v>0</v>
      </c>
      <c r="AX126" s="13">
        <f t="shared" si="301"/>
        <v>65278</v>
      </c>
      <c r="AY126" s="13">
        <f>AY128</f>
        <v>0</v>
      </c>
      <c r="AZ126" s="13">
        <f t="shared" si="302"/>
        <v>65278</v>
      </c>
      <c r="BA126" s="13">
        <f>BA128</f>
        <v>0</v>
      </c>
      <c r="BB126" s="13">
        <f t="shared" si="303"/>
        <v>65278</v>
      </c>
      <c r="BC126" s="13">
        <f>BC128</f>
        <v>0</v>
      </c>
      <c r="BD126" s="13">
        <f t="shared" si="304"/>
        <v>65278</v>
      </c>
      <c r="BE126" s="13">
        <f>BE128</f>
        <v>0</v>
      </c>
      <c r="BF126" s="13">
        <f t="shared" si="305"/>
        <v>65278</v>
      </c>
      <c r="BG126" s="13">
        <f>BG128</f>
        <v>0</v>
      </c>
      <c r="BH126" s="13">
        <f t="shared" si="306"/>
        <v>65278</v>
      </c>
      <c r="BI126" s="23">
        <f>BI128</f>
        <v>0</v>
      </c>
      <c r="BJ126" s="42">
        <f t="shared" si="307"/>
        <v>65278</v>
      </c>
      <c r="BL126" s="10"/>
    </row>
    <row r="127" spans="1:65" x14ac:dyDescent="0.35">
      <c r="A127" s="88"/>
      <c r="B127" s="93" t="s">
        <v>5</v>
      </c>
      <c r="C127" s="98"/>
      <c r="D127" s="13"/>
      <c r="E127" s="42"/>
      <c r="F127" s="12"/>
      <c r="G127" s="13"/>
      <c r="H127" s="12"/>
      <c r="I127" s="13"/>
      <c r="J127" s="12"/>
      <c r="K127" s="13"/>
      <c r="L127" s="12"/>
      <c r="M127" s="13"/>
      <c r="N127" s="12"/>
      <c r="O127" s="13"/>
      <c r="P127" s="12"/>
      <c r="Q127" s="13"/>
      <c r="R127" s="12"/>
      <c r="S127" s="13"/>
      <c r="T127" s="12"/>
      <c r="U127" s="23"/>
      <c r="V127" s="40"/>
      <c r="W127" s="13"/>
      <c r="X127" s="42"/>
      <c r="Y127" s="12"/>
      <c r="Z127" s="13"/>
      <c r="AA127" s="12"/>
      <c r="AB127" s="13"/>
      <c r="AC127" s="12"/>
      <c r="AD127" s="13"/>
      <c r="AE127" s="12"/>
      <c r="AF127" s="13"/>
      <c r="AG127" s="12"/>
      <c r="AH127" s="13"/>
      <c r="AI127" s="12"/>
      <c r="AJ127" s="13"/>
      <c r="AK127" s="12"/>
      <c r="AL127" s="13"/>
      <c r="AM127" s="12"/>
      <c r="AN127" s="13"/>
      <c r="AO127" s="12"/>
      <c r="AP127" s="23"/>
      <c r="AQ127" s="40"/>
      <c r="AR127" s="13"/>
      <c r="AS127" s="13"/>
      <c r="AT127" s="13"/>
      <c r="AU127" s="13"/>
      <c r="AV127" s="13"/>
      <c r="AW127" s="13"/>
      <c r="AX127" s="13"/>
      <c r="AY127" s="13"/>
      <c r="AZ127" s="13"/>
      <c r="BA127" s="13"/>
      <c r="BB127" s="13"/>
      <c r="BC127" s="13"/>
      <c r="BD127" s="13"/>
      <c r="BE127" s="13"/>
      <c r="BF127" s="13"/>
      <c r="BG127" s="13"/>
      <c r="BH127" s="13"/>
      <c r="BI127" s="23"/>
      <c r="BJ127" s="42"/>
      <c r="BL127" s="10"/>
    </row>
    <row r="128" spans="1:65" x14ac:dyDescent="0.35">
      <c r="A128" s="88"/>
      <c r="B128" s="93" t="s">
        <v>12</v>
      </c>
      <c r="C128" s="98"/>
      <c r="D128" s="13">
        <v>72217.5</v>
      </c>
      <c r="E128" s="42"/>
      <c r="F128" s="12">
        <f t="shared" si="275"/>
        <v>72217.5</v>
      </c>
      <c r="G128" s="13">
        <v>-197.4</v>
      </c>
      <c r="H128" s="12">
        <f t="shared" ref="H128:H129" si="313">F128+G128</f>
        <v>72020.100000000006</v>
      </c>
      <c r="I128" s="13"/>
      <c r="J128" s="12">
        <f t="shared" ref="J128:J129" si="314">H128+I128</f>
        <v>72020.100000000006</v>
      </c>
      <c r="K128" s="13"/>
      <c r="L128" s="12">
        <f t="shared" ref="L128:L129" si="315">J128+K128</f>
        <v>72020.100000000006</v>
      </c>
      <c r="M128" s="13"/>
      <c r="N128" s="12">
        <f t="shared" ref="N128:N129" si="316">L128+M128</f>
        <v>72020.100000000006</v>
      </c>
      <c r="O128" s="13"/>
      <c r="P128" s="12">
        <f t="shared" ref="P128:P129" si="317">N128+O128</f>
        <v>72020.100000000006</v>
      </c>
      <c r="Q128" s="13"/>
      <c r="R128" s="12">
        <f t="shared" ref="R128:R129" si="318">P128+Q128</f>
        <v>72020.100000000006</v>
      </c>
      <c r="S128" s="13"/>
      <c r="T128" s="12">
        <f t="shared" ref="T128:T129" si="319">R128+S128</f>
        <v>72020.100000000006</v>
      </c>
      <c r="U128" s="23"/>
      <c r="V128" s="40">
        <f t="shared" ref="V128:V129" si="320">T128+U128</f>
        <v>72020.100000000006</v>
      </c>
      <c r="W128" s="13">
        <v>64310.3</v>
      </c>
      <c r="X128" s="42"/>
      <c r="Y128" s="12">
        <f t="shared" si="276"/>
        <v>64310.3</v>
      </c>
      <c r="Z128" s="13">
        <v>3788.7</v>
      </c>
      <c r="AA128" s="12">
        <f t="shared" ref="AA128:AA129" si="321">Y128+Z128</f>
        <v>68099</v>
      </c>
      <c r="AB128" s="13"/>
      <c r="AC128" s="12">
        <f>AA128+AB128</f>
        <v>68099</v>
      </c>
      <c r="AD128" s="13"/>
      <c r="AE128" s="12">
        <f>AC128+AD128</f>
        <v>68099</v>
      </c>
      <c r="AF128" s="13"/>
      <c r="AG128" s="12">
        <f>AE128+AF128</f>
        <v>68099</v>
      </c>
      <c r="AH128" s="13"/>
      <c r="AI128" s="12">
        <f>AG128+AH128</f>
        <v>68099</v>
      </c>
      <c r="AJ128" s="13"/>
      <c r="AK128" s="12">
        <f>AI128+AJ128</f>
        <v>68099</v>
      </c>
      <c r="AL128" s="13"/>
      <c r="AM128" s="12">
        <f>AK128+AL128</f>
        <v>68099</v>
      </c>
      <c r="AN128" s="13"/>
      <c r="AO128" s="12">
        <f>AM128+AN128</f>
        <v>68099</v>
      </c>
      <c r="AP128" s="23"/>
      <c r="AQ128" s="40">
        <f>AO128+AP128</f>
        <v>68099</v>
      </c>
      <c r="AR128" s="13">
        <v>52882.2</v>
      </c>
      <c r="AS128" s="13"/>
      <c r="AT128" s="13">
        <f t="shared" si="277"/>
        <v>52882.2</v>
      </c>
      <c r="AU128" s="13">
        <v>12395.8</v>
      </c>
      <c r="AV128" s="13">
        <f t="shared" ref="AV128:AV129" si="322">AT128+AU128</f>
        <v>65278</v>
      </c>
      <c r="AW128" s="13"/>
      <c r="AX128" s="13">
        <f t="shared" ref="AX128:AX129" si="323">AV128+AW128</f>
        <v>65278</v>
      </c>
      <c r="AY128" s="13"/>
      <c r="AZ128" s="13">
        <f t="shared" ref="AZ128:AZ129" si="324">AX128+AY128</f>
        <v>65278</v>
      </c>
      <c r="BA128" s="13"/>
      <c r="BB128" s="13">
        <f t="shared" ref="BB128:BB129" si="325">AZ128+BA128</f>
        <v>65278</v>
      </c>
      <c r="BC128" s="13"/>
      <c r="BD128" s="13">
        <f t="shared" ref="BD128:BD129" si="326">BB128+BC128</f>
        <v>65278</v>
      </c>
      <c r="BE128" s="13"/>
      <c r="BF128" s="13">
        <f t="shared" ref="BF128:BF129" si="327">BD128+BE128</f>
        <v>65278</v>
      </c>
      <c r="BG128" s="13"/>
      <c r="BH128" s="13">
        <f t="shared" ref="BH128:BH129" si="328">BF128+BG128</f>
        <v>65278</v>
      </c>
      <c r="BI128" s="23"/>
      <c r="BJ128" s="42">
        <f t="shared" ref="BJ128:BJ129" si="329">BH128+BI128</f>
        <v>65278</v>
      </c>
      <c r="BK128" s="8" t="s">
        <v>105</v>
      </c>
      <c r="BL128" s="10"/>
    </row>
    <row r="129" spans="1:64" ht="54" x14ac:dyDescent="0.35">
      <c r="A129" s="88" t="s">
        <v>175</v>
      </c>
      <c r="B129" s="93" t="s">
        <v>73</v>
      </c>
      <c r="C129" s="93" t="s">
        <v>3</v>
      </c>
      <c r="D129" s="13">
        <f>D131+D132</f>
        <v>179202.4</v>
      </c>
      <c r="E129" s="42">
        <f>E131+E132</f>
        <v>0</v>
      </c>
      <c r="F129" s="12">
        <f t="shared" si="275"/>
        <v>179202.4</v>
      </c>
      <c r="G129" s="13">
        <f>G131+G132</f>
        <v>13530.2</v>
      </c>
      <c r="H129" s="12">
        <f t="shared" si="313"/>
        <v>192732.6</v>
      </c>
      <c r="I129" s="13">
        <f>I131+I132</f>
        <v>0</v>
      </c>
      <c r="J129" s="12">
        <f t="shared" si="314"/>
        <v>192732.6</v>
      </c>
      <c r="K129" s="13">
        <f>K131+K132</f>
        <v>0</v>
      </c>
      <c r="L129" s="12">
        <f t="shared" si="315"/>
        <v>192732.6</v>
      </c>
      <c r="M129" s="13">
        <f>M131+M132</f>
        <v>0</v>
      </c>
      <c r="N129" s="12">
        <f t="shared" si="316"/>
        <v>192732.6</v>
      </c>
      <c r="O129" s="13">
        <f>O131+O132</f>
        <v>0</v>
      </c>
      <c r="P129" s="12">
        <f t="shared" si="317"/>
        <v>192732.6</v>
      </c>
      <c r="Q129" s="13">
        <f>Q131+Q132</f>
        <v>0</v>
      </c>
      <c r="R129" s="12">
        <f t="shared" si="318"/>
        <v>192732.6</v>
      </c>
      <c r="S129" s="13">
        <f>S131+S132</f>
        <v>0</v>
      </c>
      <c r="T129" s="12">
        <f t="shared" si="319"/>
        <v>192732.6</v>
      </c>
      <c r="U129" s="23">
        <f>U131+U132</f>
        <v>0</v>
      </c>
      <c r="V129" s="40">
        <f t="shared" si="320"/>
        <v>192732.6</v>
      </c>
      <c r="W129" s="13">
        <f t="shared" ref="W129:AR129" si="330">W131+W132</f>
        <v>183300.1</v>
      </c>
      <c r="X129" s="42">
        <f>X131+X132</f>
        <v>0</v>
      </c>
      <c r="Y129" s="12">
        <f t="shared" si="276"/>
        <v>183300.1</v>
      </c>
      <c r="Z129" s="13">
        <f>Z131+Z132</f>
        <v>9544.2999999999993</v>
      </c>
      <c r="AA129" s="12">
        <f t="shared" si="321"/>
        <v>192844.4</v>
      </c>
      <c r="AB129" s="13">
        <f>AB131+AB132</f>
        <v>0</v>
      </c>
      <c r="AC129" s="12">
        <f>AA129+AB129</f>
        <v>192844.4</v>
      </c>
      <c r="AD129" s="13">
        <f>AD131+AD132</f>
        <v>0</v>
      </c>
      <c r="AE129" s="12">
        <f>AC129+AD129</f>
        <v>192844.4</v>
      </c>
      <c r="AF129" s="13">
        <f>AF131+AF132</f>
        <v>0</v>
      </c>
      <c r="AG129" s="12">
        <f>AE129+AF129</f>
        <v>192844.4</v>
      </c>
      <c r="AH129" s="13">
        <f>AH131+AH132</f>
        <v>0</v>
      </c>
      <c r="AI129" s="12">
        <f>AG129+AH129</f>
        <v>192844.4</v>
      </c>
      <c r="AJ129" s="13">
        <f>AJ131+AJ132</f>
        <v>0</v>
      </c>
      <c r="AK129" s="12">
        <f>AI129+AJ129</f>
        <v>192844.4</v>
      </c>
      <c r="AL129" s="13">
        <f>AL131+AL132</f>
        <v>0</v>
      </c>
      <c r="AM129" s="12">
        <f>AK129+AL129</f>
        <v>192844.4</v>
      </c>
      <c r="AN129" s="13">
        <f>AN131+AN132</f>
        <v>0</v>
      </c>
      <c r="AO129" s="12">
        <f>AM129+AN129</f>
        <v>192844.4</v>
      </c>
      <c r="AP129" s="23">
        <f>AP131+AP132</f>
        <v>0</v>
      </c>
      <c r="AQ129" s="40">
        <f>AO129+AP129</f>
        <v>192844.4</v>
      </c>
      <c r="AR129" s="13">
        <f t="shared" si="330"/>
        <v>183300.1</v>
      </c>
      <c r="AS129" s="13">
        <f>AS131+AS132</f>
        <v>0</v>
      </c>
      <c r="AT129" s="13">
        <f t="shared" si="277"/>
        <v>183300.1</v>
      </c>
      <c r="AU129" s="13">
        <f>AU131+AU132</f>
        <v>-4777.1000000000004</v>
      </c>
      <c r="AV129" s="13">
        <f t="shared" si="322"/>
        <v>178523</v>
      </c>
      <c r="AW129" s="13">
        <f>AW131+AW132</f>
        <v>0</v>
      </c>
      <c r="AX129" s="13">
        <f t="shared" si="323"/>
        <v>178523</v>
      </c>
      <c r="AY129" s="13">
        <f>AY131+AY132</f>
        <v>0</v>
      </c>
      <c r="AZ129" s="13">
        <f t="shared" si="324"/>
        <v>178523</v>
      </c>
      <c r="BA129" s="13">
        <f>BA131+BA132</f>
        <v>0</v>
      </c>
      <c r="BB129" s="13">
        <f t="shared" si="325"/>
        <v>178523</v>
      </c>
      <c r="BC129" s="13">
        <f>BC131+BC132</f>
        <v>0</v>
      </c>
      <c r="BD129" s="13">
        <f t="shared" si="326"/>
        <v>178523</v>
      </c>
      <c r="BE129" s="13">
        <f>BE131+BE132</f>
        <v>0</v>
      </c>
      <c r="BF129" s="13">
        <f t="shared" si="327"/>
        <v>178523</v>
      </c>
      <c r="BG129" s="13">
        <f>BG131+BG132</f>
        <v>0</v>
      </c>
      <c r="BH129" s="13">
        <f t="shared" si="328"/>
        <v>178523</v>
      </c>
      <c r="BI129" s="23">
        <f>BI131+BI132</f>
        <v>0</v>
      </c>
      <c r="BJ129" s="42">
        <f t="shared" si="329"/>
        <v>178523</v>
      </c>
      <c r="BL129" s="10"/>
    </row>
    <row r="130" spans="1:64" x14ac:dyDescent="0.35">
      <c r="A130" s="88"/>
      <c r="B130" s="99" t="s">
        <v>5</v>
      </c>
      <c r="C130" s="98"/>
      <c r="D130" s="13"/>
      <c r="E130" s="42"/>
      <c r="F130" s="12"/>
      <c r="G130" s="13"/>
      <c r="H130" s="12"/>
      <c r="I130" s="13"/>
      <c r="J130" s="12"/>
      <c r="K130" s="13"/>
      <c r="L130" s="12"/>
      <c r="M130" s="13"/>
      <c r="N130" s="12"/>
      <c r="O130" s="13"/>
      <c r="P130" s="12"/>
      <c r="Q130" s="13"/>
      <c r="R130" s="12"/>
      <c r="S130" s="13"/>
      <c r="T130" s="12"/>
      <c r="U130" s="23"/>
      <c r="V130" s="40"/>
      <c r="W130" s="13"/>
      <c r="X130" s="42"/>
      <c r="Y130" s="12"/>
      <c r="Z130" s="13"/>
      <c r="AA130" s="12"/>
      <c r="AB130" s="13"/>
      <c r="AC130" s="12"/>
      <c r="AD130" s="13"/>
      <c r="AE130" s="12"/>
      <c r="AF130" s="13"/>
      <c r="AG130" s="12"/>
      <c r="AH130" s="13"/>
      <c r="AI130" s="12"/>
      <c r="AJ130" s="13"/>
      <c r="AK130" s="12"/>
      <c r="AL130" s="13"/>
      <c r="AM130" s="12"/>
      <c r="AN130" s="13"/>
      <c r="AO130" s="12"/>
      <c r="AP130" s="23"/>
      <c r="AQ130" s="40"/>
      <c r="AR130" s="13"/>
      <c r="AS130" s="13"/>
      <c r="AT130" s="13"/>
      <c r="AU130" s="13"/>
      <c r="AV130" s="13"/>
      <c r="AW130" s="13"/>
      <c r="AX130" s="13"/>
      <c r="AY130" s="13"/>
      <c r="AZ130" s="13"/>
      <c r="BA130" s="13"/>
      <c r="BB130" s="13"/>
      <c r="BC130" s="13"/>
      <c r="BD130" s="13"/>
      <c r="BE130" s="13"/>
      <c r="BF130" s="13"/>
      <c r="BG130" s="13"/>
      <c r="BH130" s="13"/>
      <c r="BI130" s="23"/>
      <c r="BJ130" s="42"/>
      <c r="BL130" s="10"/>
    </row>
    <row r="131" spans="1:64" x14ac:dyDescent="0.35">
      <c r="A131" s="88"/>
      <c r="B131" s="93" t="s">
        <v>12</v>
      </c>
      <c r="C131" s="98"/>
      <c r="D131" s="13">
        <v>48384.7</v>
      </c>
      <c r="E131" s="42"/>
      <c r="F131" s="12">
        <f t="shared" si="275"/>
        <v>48384.7</v>
      </c>
      <c r="G131" s="13">
        <v>3653.2</v>
      </c>
      <c r="H131" s="12">
        <f t="shared" ref="H131:H140" si="331">F131+G131</f>
        <v>52037.899999999994</v>
      </c>
      <c r="I131" s="13"/>
      <c r="J131" s="12">
        <f t="shared" ref="J131:J136" si="332">H131+I131</f>
        <v>52037.899999999994</v>
      </c>
      <c r="K131" s="13"/>
      <c r="L131" s="12">
        <f t="shared" ref="L131:L136" si="333">J131+K131</f>
        <v>52037.899999999994</v>
      </c>
      <c r="M131" s="13"/>
      <c r="N131" s="12">
        <f t="shared" ref="N131:N136" si="334">L131+M131</f>
        <v>52037.899999999994</v>
      </c>
      <c r="O131" s="13"/>
      <c r="P131" s="12">
        <f t="shared" ref="P131:P136" si="335">N131+O131</f>
        <v>52037.899999999994</v>
      </c>
      <c r="Q131" s="13"/>
      <c r="R131" s="12">
        <f t="shared" ref="R131:R136" si="336">P131+Q131</f>
        <v>52037.899999999994</v>
      </c>
      <c r="S131" s="13"/>
      <c r="T131" s="12">
        <f t="shared" ref="T131:T136" si="337">R131+S131</f>
        <v>52037.899999999994</v>
      </c>
      <c r="U131" s="23"/>
      <c r="V131" s="40">
        <f t="shared" ref="V131:V136" si="338">T131+U131</f>
        <v>52037.899999999994</v>
      </c>
      <c r="W131" s="13">
        <v>45825</v>
      </c>
      <c r="X131" s="42"/>
      <c r="Y131" s="12">
        <f t="shared" si="276"/>
        <v>45825</v>
      </c>
      <c r="Z131" s="13">
        <v>2386.1</v>
      </c>
      <c r="AA131" s="12">
        <f t="shared" ref="AA131:AA140" si="339">Y131+Z131</f>
        <v>48211.1</v>
      </c>
      <c r="AB131" s="13"/>
      <c r="AC131" s="12">
        <f t="shared" ref="AC131:AC136" si="340">AA131+AB131</f>
        <v>48211.1</v>
      </c>
      <c r="AD131" s="13"/>
      <c r="AE131" s="12">
        <f t="shared" ref="AE131:AE136" si="341">AC131+AD131</f>
        <v>48211.1</v>
      </c>
      <c r="AF131" s="13"/>
      <c r="AG131" s="12">
        <f t="shared" ref="AG131:AG136" si="342">AE131+AF131</f>
        <v>48211.1</v>
      </c>
      <c r="AH131" s="13"/>
      <c r="AI131" s="12">
        <f t="shared" ref="AI131:AI136" si="343">AG131+AH131</f>
        <v>48211.1</v>
      </c>
      <c r="AJ131" s="13"/>
      <c r="AK131" s="12">
        <f t="shared" ref="AK131:AK136" si="344">AI131+AJ131</f>
        <v>48211.1</v>
      </c>
      <c r="AL131" s="13"/>
      <c r="AM131" s="12">
        <f t="shared" ref="AM131:AM136" si="345">AK131+AL131</f>
        <v>48211.1</v>
      </c>
      <c r="AN131" s="13"/>
      <c r="AO131" s="12">
        <f t="shared" ref="AO131:AO136" si="346">AM131+AN131</f>
        <v>48211.1</v>
      </c>
      <c r="AP131" s="23"/>
      <c r="AQ131" s="40">
        <f t="shared" ref="AQ131:AQ136" si="347">AO131+AP131</f>
        <v>48211.1</v>
      </c>
      <c r="AR131" s="13">
        <v>45825</v>
      </c>
      <c r="AS131" s="13"/>
      <c r="AT131" s="13">
        <f t="shared" si="277"/>
        <v>45825</v>
      </c>
      <c r="AU131" s="13">
        <v>-1194.3</v>
      </c>
      <c r="AV131" s="13">
        <f t="shared" ref="AV131:AV140" si="348">AT131+AU131</f>
        <v>44630.7</v>
      </c>
      <c r="AW131" s="13"/>
      <c r="AX131" s="13">
        <f t="shared" ref="AX131:AX136" si="349">AV131+AW131</f>
        <v>44630.7</v>
      </c>
      <c r="AY131" s="13"/>
      <c r="AZ131" s="13">
        <f t="shared" ref="AZ131:AZ136" si="350">AX131+AY131</f>
        <v>44630.7</v>
      </c>
      <c r="BA131" s="13"/>
      <c r="BB131" s="13">
        <f t="shared" ref="BB131:BB136" si="351">AZ131+BA131</f>
        <v>44630.7</v>
      </c>
      <c r="BC131" s="13"/>
      <c r="BD131" s="13">
        <f t="shared" ref="BD131:BD136" si="352">BB131+BC131</f>
        <v>44630.7</v>
      </c>
      <c r="BE131" s="13"/>
      <c r="BF131" s="13">
        <f t="shared" ref="BF131:BF136" si="353">BD131+BE131</f>
        <v>44630.7</v>
      </c>
      <c r="BG131" s="13"/>
      <c r="BH131" s="13">
        <f t="shared" ref="BH131:BH136" si="354">BF131+BG131</f>
        <v>44630.7</v>
      </c>
      <c r="BI131" s="23"/>
      <c r="BJ131" s="42">
        <f t="shared" ref="BJ131:BJ136" si="355">BH131+BI131</f>
        <v>44630.7</v>
      </c>
      <c r="BK131" s="8" t="s">
        <v>106</v>
      </c>
      <c r="BL131" s="10"/>
    </row>
    <row r="132" spans="1:64" x14ac:dyDescent="0.35">
      <c r="A132" s="88"/>
      <c r="B132" s="93" t="s">
        <v>19</v>
      </c>
      <c r="C132" s="98"/>
      <c r="D132" s="13">
        <v>130817.7</v>
      </c>
      <c r="E132" s="42"/>
      <c r="F132" s="12">
        <f t="shared" si="275"/>
        <v>130817.7</v>
      </c>
      <c r="G132" s="13">
        <v>9877</v>
      </c>
      <c r="H132" s="12">
        <f t="shared" si="331"/>
        <v>140694.70000000001</v>
      </c>
      <c r="I132" s="13"/>
      <c r="J132" s="12">
        <f t="shared" si="332"/>
        <v>140694.70000000001</v>
      </c>
      <c r="K132" s="13"/>
      <c r="L132" s="12">
        <f t="shared" si="333"/>
        <v>140694.70000000001</v>
      </c>
      <c r="M132" s="13"/>
      <c r="N132" s="12">
        <f t="shared" si="334"/>
        <v>140694.70000000001</v>
      </c>
      <c r="O132" s="13"/>
      <c r="P132" s="12">
        <f t="shared" si="335"/>
        <v>140694.70000000001</v>
      </c>
      <c r="Q132" s="13"/>
      <c r="R132" s="12">
        <f t="shared" si="336"/>
        <v>140694.70000000001</v>
      </c>
      <c r="S132" s="13"/>
      <c r="T132" s="12">
        <f t="shared" si="337"/>
        <v>140694.70000000001</v>
      </c>
      <c r="U132" s="23"/>
      <c r="V132" s="40">
        <f t="shared" si="338"/>
        <v>140694.70000000001</v>
      </c>
      <c r="W132" s="13">
        <v>137475.1</v>
      </c>
      <c r="X132" s="42"/>
      <c r="Y132" s="12">
        <f t="shared" si="276"/>
        <v>137475.1</v>
      </c>
      <c r="Z132" s="13">
        <v>7158.2</v>
      </c>
      <c r="AA132" s="12">
        <f t="shared" si="339"/>
        <v>144633.30000000002</v>
      </c>
      <c r="AB132" s="13"/>
      <c r="AC132" s="12">
        <f t="shared" si="340"/>
        <v>144633.30000000002</v>
      </c>
      <c r="AD132" s="13"/>
      <c r="AE132" s="12">
        <f t="shared" si="341"/>
        <v>144633.30000000002</v>
      </c>
      <c r="AF132" s="13"/>
      <c r="AG132" s="12">
        <f t="shared" si="342"/>
        <v>144633.30000000002</v>
      </c>
      <c r="AH132" s="13"/>
      <c r="AI132" s="12">
        <f t="shared" si="343"/>
        <v>144633.30000000002</v>
      </c>
      <c r="AJ132" s="13"/>
      <c r="AK132" s="12">
        <f t="shared" si="344"/>
        <v>144633.30000000002</v>
      </c>
      <c r="AL132" s="13"/>
      <c r="AM132" s="12">
        <f t="shared" si="345"/>
        <v>144633.30000000002</v>
      </c>
      <c r="AN132" s="13"/>
      <c r="AO132" s="12">
        <f t="shared" si="346"/>
        <v>144633.30000000002</v>
      </c>
      <c r="AP132" s="23"/>
      <c r="AQ132" s="40">
        <f t="shared" si="347"/>
        <v>144633.30000000002</v>
      </c>
      <c r="AR132" s="13">
        <v>137475.1</v>
      </c>
      <c r="AS132" s="13"/>
      <c r="AT132" s="13">
        <f t="shared" si="277"/>
        <v>137475.1</v>
      </c>
      <c r="AU132" s="13">
        <v>-3582.8</v>
      </c>
      <c r="AV132" s="13">
        <f t="shared" si="348"/>
        <v>133892.30000000002</v>
      </c>
      <c r="AW132" s="13"/>
      <c r="AX132" s="13">
        <f t="shared" si="349"/>
        <v>133892.30000000002</v>
      </c>
      <c r="AY132" s="13"/>
      <c r="AZ132" s="13">
        <f t="shared" si="350"/>
        <v>133892.30000000002</v>
      </c>
      <c r="BA132" s="13"/>
      <c r="BB132" s="13">
        <f t="shared" si="351"/>
        <v>133892.30000000002</v>
      </c>
      <c r="BC132" s="13"/>
      <c r="BD132" s="13">
        <f t="shared" si="352"/>
        <v>133892.30000000002</v>
      </c>
      <c r="BE132" s="13"/>
      <c r="BF132" s="13">
        <f t="shared" si="353"/>
        <v>133892.30000000002</v>
      </c>
      <c r="BG132" s="13"/>
      <c r="BH132" s="13">
        <f t="shared" si="354"/>
        <v>133892.30000000002</v>
      </c>
      <c r="BI132" s="23"/>
      <c r="BJ132" s="42">
        <f t="shared" si="355"/>
        <v>133892.30000000002</v>
      </c>
      <c r="BK132" s="8" t="s">
        <v>106</v>
      </c>
      <c r="BL132" s="10"/>
    </row>
    <row r="133" spans="1:64" ht="54" x14ac:dyDescent="0.35">
      <c r="A133" s="88" t="s">
        <v>176</v>
      </c>
      <c r="B133" s="93" t="s">
        <v>343</v>
      </c>
      <c r="C133" s="98" t="s">
        <v>126</v>
      </c>
      <c r="D133" s="13"/>
      <c r="E133" s="42"/>
      <c r="F133" s="12"/>
      <c r="G133" s="13">
        <v>5138.7460000000001</v>
      </c>
      <c r="H133" s="12">
        <f t="shared" si="331"/>
        <v>5138.7460000000001</v>
      </c>
      <c r="I133" s="13"/>
      <c r="J133" s="12">
        <f t="shared" si="332"/>
        <v>5138.7460000000001</v>
      </c>
      <c r="K133" s="13"/>
      <c r="L133" s="12">
        <f t="shared" si="333"/>
        <v>5138.7460000000001</v>
      </c>
      <c r="M133" s="13"/>
      <c r="N133" s="12">
        <f t="shared" si="334"/>
        <v>5138.7460000000001</v>
      </c>
      <c r="O133" s="13"/>
      <c r="P133" s="12">
        <f t="shared" si="335"/>
        <v>5138.7460000000001</v>
      </c>
      <c r="Q133" s="13"/>
      <c r="R133" s="12">
        <f t="shared" si="336"/>
        <v>5138.7460000000001</v>
      </c>
      <c r="S133" s="13"/>
      <c r="T133" s="12">
        <f t="shared" si="337"/>
        <v>5138.7460000000001</v>
      </c>
      <c r="U133" s="23"/>
      <c r="V133" s="40">
        <f t="shared" si="338"/>
        <v>5138.7460000000001</v>
      </c>
      <c r="W133" s="13"/>
      <c r="X133" s="42"/>
      <c r="Y133" s="12"/>
      <c r="Z133" s="13"/>
      <c r="AA133" s="12">
        <f t="shared" si="339"/>
        <v>0</v>
      </c>
      <c r="AB133" s="13"/>
      <c r="AC133" s="12">
        <f t="shared" si="340"/>
        <v>0</v>
      </c>
      <c r="AD133" s="13"/>
      <c r="AE133" s="12">
        <f t="shared" si="341"/>
        <v>0</v>
      </c>
      <c r="AF133" s="13"/>
      <c r="AG133" s="12">
        <f t="shared" si="342"/>
        <v>0</v>
      </c>
      <c r="AH133" s="13"/>
      <c r="AI133" s="12">
        <f t="shared" si="343"/>
        <v>0</v>
      </c>
      <c r="AJ133" s="13"/>
      <c r="AK133" s="12">
        <f t="shared" si="344"/>
        <v>0</v>
      </c>
      <c r="AL133" s="13"/>
      <c r="AM133" s="12">
        <f t="shared" si="345"/>
        <v>0</v>
      </c>
      <c r="AN133" s="13"/>
      <c r="AO133" s="12">
        <f t="shared" si="346"/>
        <v>0</v>
      </c>
      <c r="AP133" s="23"/>
      <c r="AQ133" s="40">
        <f t="shared" si="347"/>
        <v>0</v>
      </c>
      <c r="AR133" s="13"/>
      <c r="AS133" s="13"/>
      <c r="AT133" s="13"/>
      <c r="AU133" s="13"/>
      <c r="AV133" s="13">
        <f t="shared" si="348"/>
        <v>0</v>
      </c>
      <c r="AW133" s="13"/>
      <c r="AX133" s="13">
        <f t="shared" si="349"/>
        <v>0</v>
      </c>
      <c r="AY133" s="13"/>
      <c r="AZ133" s="13">
        <f t="shared" si="350"/>
        <v>0</v>
      </c>
      <c r="BA133" s="13"/>
      <c r="BB133" s="13">
        <f t="shared" si="351"/>
        <v>0</v>
      </c>
      <c r="BC133" s="13"/>
      <c r="BD133" s="13">
        <f t="shared" si="352"/>
        <v>0</v>
      </c>
      <c r="BE133" s="13"/>
      <c r="BF133" s="13">
        <f t="shared" si="353"/>
        <v>0</v>
      </c>
      <c r="BG133" s="13"/>
      <c r="BH133" s="13">
        <f t="shared" si="354"/>
        <v>0</v>
      </c>
      <c r="BI133" s="23"/>
      <c r="BJ133" s="42">
        <f t="shared" si="355"/>
        <v>0</v>
      </c>
      <c r="BK133" s="8" t="s">
        <v>298</v>
      </c>
      <c r="BL133" s="10"/>
    </row>
    <row r="134" spans="1:64" ht="54" x14ac:dyDescent="0.35">
      <c r="A134" s="88" t="s">
        <v>177</v>
      </c>
      <c r="B134" s="93" t="s">
        <v>299</v>
      </c>
      <c r="C134" s="98" t="s">
        <v>126</v>
      </c>
      <c r="D134" s="13"/>
      <c r="E134" s="42"/>
      <c r="F134" s="12"/>
      <c r="G134" s="13">
        <v>9350</v>
      </c>
      <c r="H134" s="12">
        <f t="shared" si="331"/>
        <v>9350</v>
      </c>
      <c r="I134" s="13"/>
      <c r="J134" s="12">
        <f t="shared" si="332"/>
        <v>9350</v>
      </c>
      <c r="K134" s="13"/>
      <c r="L134" s="12">
        <f t="shared" si="333"/>
        <v>9350</v>
      </c>
      <c r="M134" s="13"/>
      <c r="N134" s="12">
        <f t="shared" si="334"/>
        <v>9350</v>
      </c>
      <c r="O134" s="13"/>
      <c r="P134" s="12">
        <f t="shared" si="335"/>
        <v>9350</v>
      </c>
      <c r="Q134" s="13"/>
      <c r="R134" s="12">
        <f t="shared" si="336"/>
        <v>9350</v>
      </c>
      <c r="S134" s="13"/>
      <c r="T134" s="12">
        <f t="shared" si="337"/>
        <v>9350</v>
      </c>
      <c r="U134" s="23"/>
      <c r="V134" s="40">
        <f t="shared" si="338"/>
        <v>9350</v>
      </c>
      <c r="W134" s="13"/>
      <c r="X134" s="42"/>
      <c r="Y134" s="12"/>
      <c r="Z134" s="13"/>
      <c r="AA134" s="12">
        <f t="shared" si="339"/>
        <v>0</v>
      </c>
      <c r="AB134" s="13"/>
      <c r="AC134" s="12">
        <f t="shared" si="340"/>
        <v>0</v>
      </c>
      <c r="AD134" s="13"/>
      <c r="AE134" s="12">
        <f t="shared" si="341"/>
        <v>0</v>
      </c>
      <c r="AF134" s="13"/>
      <c r="AG134" s="12">
        <f t="shared" si="342"/>
        <v>0</v>
      </c>
      <c r="AH134" s="13"/>
      <c r="AI134" s="12">
        <f t="shared" si="343"/>
        <v>0</v>
      </c>
      <c r="AJ134" s="13"/>
      <c r="AK134" s="12">
        <f t="shared" si="344"/>
        <v>0</v>
      </c>
      <c r="AL134" s="13"/>
      <c r="AM134" s="12">
        <f t="shared" si="345"/>
        <v>0</v>
      </c>
      <c r="AN134" s="13"/>
      <c r="AO134" s="12">
        <f t="shared" si="346"/>
        <v>0</v>
      </c>
      <c r="AP134" s="23"/>
      <c r="AQ134" s="40">
        <f t="shared" si="347"/>
        <v>0</v>
      </c>
      <c r="AR134" s="13"/>
      <c r="AS134" s="13"/>
      <c r="AT134" s="13"/>
      <c r="AU134" s="13"/>
      <c r="AV134" s="13">
        <f t="shared" si="348"/>
        <v>0</v>
      </c>
      <c r="AW134" s="13"/>
      <c r="AX134" s="13">
        <f t="shared" si="349"/>
        <v>0</v>
      </c>
      <c r="AY134" s="13"/>
      <c r="AZ134" s="13">
        <f t="shared" si="350"/>
        <v>0</v>
      </c>
      <c r="BA134" s="13"/>
      <c r="BB134" s="13">
        <f t="shared" si="351"/>
        <v>0</v>
      </c>
      <c r="BC134" s="13"/>
      <c r="BD134" s="13">
        <f t="shared" si="352"/>
        <v>0</v>
      </c>
      <c r="BE134" s="13"/>
      <c r="BF134" s="13">
        <f t="shared" si="353"/>
        <v>0</v>
      </c>
      <c r="BG134" s="13"/>
      <c r="BH134" s="13">
        <f t="shared" si="354"/>
        <v>0</v>
      </c>
      <c r="BI134" s="23"/>
      <c r="BJ134" s="42">
        <f t="shared" si="355"/>
        <v>0</v>
      </c>
      <c r="BK134" s="8" t="s">
        <v>300</v>
      </c>
      <c r="BL134" s="10"/>
    </row>
    <row r="135" spans="1:64" ht="54" x14ac:dyDescent="0.35">
      <c r="A135" s="88" t="s">
        <v>178</v>
      </c>
      <c r="B135" s="93" t="s">
        <v>301</v>
      </c>
      <c r="C135" s="98" t="s">
        <v>126</v>
      </c>
      <c r="D135" s="13"/>
      <c r="E135" s="42"/>
      <c r="F135" s="12"/>
      <c r="G135" s="13">
        <v>2092.9110000000001</v>
      </c>
      <c r="H135" s="12">
        <f t="shared" si="331"/>
        <v>2092.9110000000001</v>
      </c>
      <c r="I135" s="13"/>
      <c r="J135" s="12">
        <f t="shared" si="332"/>
        <v>2092.9110000000001</v>
      </c>
      <c r="K135" s="13"/>
      <c r="L135" s="12">
        <f t="shared" si="333"/>
        <v>2092.9110000000001</v>
      </c>
      <c r="M135" s="13"/>
      <c r="N135" s="12">
        <f t="shared" si="334"/>
        <v>2092.9110000000001</v>
      </c>
      <c r="O135" s="13"/>
      <c r="P135" s="12">
        <f t="shared" si="335"/>
        <v>2092.9110000000001</v>
      </c>
      <c r="Q135" s="13"/>
      <c r="R135" s="12">
        <f t="shared" si="336"/>
        <v>2092.9110000000001</v>
      </c>
      <c r="S135" s="13"/>
      <c r="T135" s="12">
        <f t="shared" si="337"/>
        <v>2092.9110000000001</v>
      </c>
      <c r="U135" s="23"/>
      <c r="V135" s="40">
        <f t="shared" si="338"/>
        <v>2092.9110000000001</v>
      </c>
      <c r="W135" s="13"/>
      <c r="X135" s="42"/>
      <c r="Y135" s="12"/>
      <c r="Z135" s="13"/>
      <c r="AA135" s="12">
        <f t="shared" si="339"/>
        <v>0</v>
      </c>
      <c r="AB135" s="13"/>
      <c r="AC135" s="12">
        <f t="shared" si="340"/>
        <v>0</v>
      </c>
      <c r="AD135" s="13"/>
      <c r="AE135" s="12">
        <f t="shared" si="341"/>
        <v>0</v>
      </c>
      <c r="AF135" s="13"/>
      <c r="AG135" s="12">
        <f t="shared" si="342"/>
        <v>0</v>
      </c>
      <c r="AH135" s="13"/>
      <c r="AI135" s="12">
        <f t="shared" si="343"/>
        <v>0</v>
      </c>
      <c r="AJ135" s="13"/>
      <c r="AK135" s="12">
        <f t="shared" si="344"/>
        <v>0</v>
      </c>
      <c r="AL135" s="13"/>
      <c r="AM135" s="12">
        <f t="shared" si="345"/>
        <v>0</v>
      </c>
      <c r="AN135" s="13"/>
      <c r="AO135" s="12">
        <f t="shared" si="346"/>
        <v>0</v>
      </c>
      <c r="AP135" s="23"/>
      <c r="AQ135" s="40">
        <f t="shared" si="347"/>
        <v>0</v>
      </c>
      <c r="AR135" s="13"/>
      <c r="AS135" s="13"/>
      <c r="AT135" s="13"/>
      <c r="AU135" s="13"/>
      <c r="AV135" s="13">
        <f t="shared" si="348"/>
        <v>0</v>
      </c>
      <c r="AW135" s="13"/>
      <c r="AX135" s="13">
        <f t="shared" si="349"/>
        <v>0</v>
      </c>
      <c r="AY135" s="13"/>
      <c r="AZ135" s="13">
        <f t="shared" si="350"/>
        <v>0</v>
      </c>
      <c r="BA135" s="13"/>
      <c r="BB135" s="13">
        <f t="shared" si="351"/>
        <v>0</v>
      </c>
      <c r="BC135" s="13"/>
      <c r="BD135" s="13">
        <f t="shared" si="352"/>
        <v>0</v>
      </c>
      <c r="BE135" s="13"/>
      <c r="BF135" s="13">
        <f t="shared" si="353"/>
        <v>0</v>
      </c>
      <c r="BG135" s="13"/>
      <c r="BH135" s="13">
        <f t="shared" si="354"/>
        <v>0</v>
      </c>
      <c r="BI135" s="23"/>
      <c r="BJ135" s="42">
        <f t="shared" si="355"/>
        <v>0</v>
      </c>
      <c r="BK135" s="8" t="s">
        <v>302</v>
      </c>
      <c r="BL135" s="10"/>
    </row>
    <row r="136" spans="1:64" s="3" customFormat="1" ht="72" hidden="1" x14ac:dyDescent="0.35">
      <c r="A136" s="61" t="s">
        <v>174</v>
      </c>
      <c r="B136" s="59" t="s">
        <v>315</v>
      </c>
      <c r="C136" s="5" t="s">
        <v>249</v>
      </c>
      <c r="D136" s="13"/>
      <c r="E136" s="42"/>
      <c r="F136" s="12"/>
      <c r="G136" s="13"/>
      <c r="H136" s="12">
        <f t="shared" si="331"/>
        <v>0</v>
      </c>
      <c r="I136" s="13"/>
      <c r="J136" s="12">
        <f t="shared" si="332"/>
        <v>0</v>
      </c>
      <c r="K136" s="13"/>
      <c r="L136" s="12">
        <f t="shared" si="333"/>
        <v>0</v>
      </c>
      <c r="M136" s="13"/>
      <c r="N136" s="12">
        <f t="shared" si="334"/>
        <v>0</v>
      </c>
      <c r="O136" s="13"/>
      <c r="P136" s="12">
        <f t="shared" si="335"/>
        <v>0</v>
      </c>
      <c r="Q136" s="13"/>
      <c r="R136" s="12">
        <f t="shared" si="336"/>
        <v>0</v>
      </c>
      <c r="S136" s="13"/>
      <c r="T136" s="12">
        <f t="shared" si="337"/>
        <v>0</v>
      </c>
      <c r="U136" s="23"/>
      <c r="V136" s="12">
        <f t="shared" si="338"/>
        <v>0</v>
      </c>
      <c r="W136" s="13"/>
      <c r="X136" s="42"/>
      <c r="Y136" s="12"/>
      <c r="Z136" s="13">
        <f>Z138</f>
        <v>2850</v>
      </c>
      <c r="AA136" s="12">
        <f t="shared" si="339"/>
        <v>2850</v>
      </c>
      <c r="AB136" s="13">
        <f>AB138</f>
        <v>-2850</v>
      </c>
      <c r="AC136" s="12">
        <f t="shared" si="340"/>
        <v>0</v>
      </c>
      <c r="AD136" s="13">
        <f>AD138</f>
        <v>0</v>
      </c>
      <c r="AE136" s="12">
        <f t="shared" si="341"/>
        <v>0</v>
      </c>
      <c r="AF136" s="13">
        <f>AF138</f>
        <v>0</v>
      </c>
      <c r="AG136" s="12">
        <f t="shared" si="342"/>
        <v>0</v>
      </c>
      <c r="AH136" s="13">
        <f>AH138</f>
        <v>0</v>
      </c>
      <c r="AI136" s="12">
        <f t="shared" si="343"/>
        <v>0</v>
      </c>
      <c r="AJ136" s="13">
        <f>AJ138</f>
        <v>0</v>
      </c>
      <c r="AK136" s="12">
        <f t="shared" si="344"/>
        <v>0</v>
      </c>
      <c r="AL136" s="13">
        <f>AL138</f>
        <v>0</v>
      </c>
      <c r="AM136" s="12">
        <f t="shared" si="345"/>
        <v>0</v>
      </c>
      <c r="AN136" s="13">
        <f>AN138</f>
        <v>0</v>
      </c>
      <c r="AO136" s="12">
        <f t="shared" si="346"/>
        <v>0</v>
      </c>
      <c r="AP136" s="23">
        <f>AP138</f>
        <v>0</v>
      </c>
      <c r="AQ136" s="12">
        <f t="shared" si="347"/>
        <v>0</v>
      </c>
      <c r="AR136" s="13"/>
      <c r="AS136" s="13"/>
      <c r="AT136" s="13"/>
      <c r="AU136" s="13"/>
      <c r="AV136" s="13">
        <f t="shared" si="348"/>
        <v>0</v>
      </c>
      <c r="AW136" s="13"/>
      <c r="AX136" s="13">
        <f t="shared" si="349"/>
        <v>0</v>
      </c>
      <c r="AY136" s="13"/>
      <c r="AZ136" s="13">
        <f t="shared" si="350"/>
        <v>0</v>
      </c>
      <c r="BA136" s="13"/>
      <c r="BB136" s="13">
        <f t="shared" si="351"/>
        <v>0</v>
      </c>
      <c r="BC136" s="13"/>
      <c r="BD136" s="13">
        <f t="shared" si="352"/>
        <v>0</v>
      </c>
      <c r="BE136" s="13"/>
      <c r="BF136" s="13">
        <f t="shared" si="353"/>
        <v>0</v>
      </c>
      <c r="BG136" s="23"/>
      <c r="BH136" s="13">
        <f t="shared" si="354"/>
        <v>0</v>
      </c>
      <c r="BI136" s="23"/>
      <c r="BJ136" s="13">
        <f t="shared" si="355"/>
        <v>0</v>
      </c>
      <c r="BK136" s="8" t="s">
        <v>316</v>
      </c>
      <c r="BL136" s="10">
        <v>0</v>
      </c>
    </row>
    <row r="137" spans="1:64" s="3" customFormat="1" hidden="1" x14ac:dyDescent="0.35">
      <c r="A137" s="54"/>
      <c r="B137" s="4" t="s">
        <v>5</v>
      </c>
      <c r="C137" s="5"/>
      <c r="D137" s="13"/>
      <c r="E137" s="42"/>
      <c r="F137" s="12"/>
      <c r="G137" s="13"/>
      <c r="H137" s="12"/>
      <c r="I137" s="13"/>
      <c r="J137" s="12"/>
      <c r="K137" s="13"/>
      <c r="L137" s="12"/>
      <c r="M137" s="13"/>
      <c r="N137" s="12"/>
      <c r="O137" s="13"/>
      <c r="P137" s="12"/>
      <c r="Q137" s="13"/>
      <c r="R137" s="12"/>
      <c r="S137" s="13"/>
      <c r="T137" s="12"/>
      <c r="U137" s="23"/>
      <c r="V137" s="12"/>
      <c r="W137" s="13"/>
      <c r="X137" s="42"/>
      <c r="Y137" s="12"/>
      <c r="Z137" s="13"/>
      <c r="AA137" s="12"/>
      <c r="AB137" s="13"/>
      <c r="AC137" s="12"/>
      <c r="AD137" s="13"/>
      <c r="AE137" s="12"/>
      <c r="AF137" s="13"/>
      <c r="AG137" s="12"/>
      <c r="AH137" s="13"/>
      <c r="AI137" s="12"/>
      <c r="AJ137" s="13"/>
      <c r="AK137" s="12"/>
      <c r="AL137" s="13"/>
      <c r="AM137" s="12"/>
      <c r="AN137" s="13"/>
      <c r="AO137" s="12"/>
      <c r="AP137" s="23"/>
      <c r="AQ137" s="12"/>
      <c r="AR137" s="13"/>
      <c r="AS137" s="13"/>
      <c r="AT137" s="13"/>
      <c r="AU137" s="13"/>
      <c r="AV137" s="13"/>
      <c r="AW137" s="13"/>
      <c r="AX137" s="13"/>
      <c r="AY137" s="13"/>
      <c r="AZ137" s="13"/>
      <c r="BA137" s="13"/>
      <c r="BB137" s="13"/>
      <c r="BC137" s="13"/>
      <c r="BD137" s="13"/>
      <c r="BE137" s="13"/>
      <c r="BF137" s="13"/>
      <c r="BG137" s="23"/>
      <c r="BH137" s="13"/>
      <c r="BI137" s="23"/>
      <c r="BJ137" s="13"/>
      <c r="BK137" s="8"/>
      <c r="BL137" s="10">
        <v>0</v>
      </c>
    </row>
    <row r="138" spans="1:64" s="3" customFormat="1" hidden="1" x14ac:dyDescent="0.35">
      <c r="A138" s="54"/>
      <c r="B138" s="59" t="s">
        <v>12</v>
      </c>
      <c r="C138" s="5"/>
      <c r="D138" s="13"/>
      <c r="E138" s="42"/>
      <c r="F138" s="12"/>
      <c r="G138" s="13"/>
      <c r="H138" s="12">
        <f t="shared" si="331"/>
        <v>0</v>
      </c>
      <c r="I138" s="13"/>
      <c r="J138" s="12">
        <f t="shared" ref="J138:J140" si="356">H138+I138</f>
        <v>0</v>
      </c>
      <c r="K138" s="13"/>
      <c r="L138" s="12">
        <f t="shared" ref="L138:L140" si="357">J138+K138</f>
        <v>0</v>
      </c>
      <c r="M138" s="13"/>
      <c r="N138" s="12">
        <f t="shared" ref="N138:N140" si="358">L138+M138</f>
        <v>0</v>
      </c>
      <c r="O138" s="13"/>
      <c r="P138" s="12">
        <f t="shared" ref="P138:P140" si="359">N138+O138</f>
        <v>0</v>
      </c>
      <c r="Q138" s="13"/>
      <c r="R138" s="12">
        <f t="shared" ref="R138:R140" si="360">P138+Q138</f>
        <v>0</v>
      </c>
      <c r="S138" s="13"/>
      <c r="T138" s="12">
        <f t="shared" ref="T138:T140" si="361">R138+S138</f>
        <v>0</v>
      </c>
      <c r="U138" s="23"/>
      <c r="V138" s="12">
        <f t="shared" ref="V138:V140" si="362">T138+U138</f>
        <v>0</v>
      </c>
      <c r="W138" s="13"/>
      <c r="X138" s="42"/>
      <c r="Y138" s="12"/>
      <c r="Z138" s="13">
        <v>2850</v>
      </c>
      <c r="AA138" s="12">
        <f t="shared" si="339"/>
        <v>2850</v>
      </c>
      <c r="AB138" s="13">
        <v>-2850</v>
      </c>
      <c r="AC138" s="12">
        <f>AA138+AB138</f>
        <v>0</v>
      </c>
      <c r="AD138" s="13"/>
      <c r="AE138" s="12">
        <f>AC138+AD138</f>
        <v>0</v>
      </c>
      <c r="AF138" s="13"/>
      <c r="AG138" s="12">
        <f>AE138+AF138</f>
        <v>0</v>
      </c>
      <c r="AH138" s="13"/>
      <c r="AI138" s="12">
        <f>AG138+AH138</f>
        <v>0</v>
      </c>
      <c r="AJ138" s="13"/>
      <c r="AK138" s="12">
        <f>AI138+AJ138</f>
        <v>0</v>
      </c>
      <c r="AL138" s="13"/>
      <c r="AM138" s="12">
        <f>AK138+AL138</f>
        <v>0</v>
      </c>
      <c r="AN138" s="13"/>
      <c r="AO138" s="12">
        <f>AM138+AN138</f>
        <v>0</v>
      </c>
      <c r="AP138" s="23"/>
      <c r="AQ138" s="12">
        <f>AO138+AP138</f>
        <v>0</v>
      </c>
      <c r="AR138" s="13"/>
      <c r="AS138" s="13"/>
      <c r="AT138" s="13"/>
      <c r="AU138" s="13"/>
      <c r="AV138" s="13">
        <f t="shared" si="348"/>
        <v>0</v>
      </c>
      <c r="AW138" s="13"/>
      <c r="AX138" s="13">
        <f t="shared" ref="AX138:AX140" si="363">AV138+AW138</f>
        <v>0</v>
      </c>
      <c r="AY138" s="13"/>
      <c r="AZ138" s="13">
        <f t="shared" ref="AZ138:AZ140" si="364">AX138+AY138</f>
        <v>0</v>
      </c>
      <c r="BA138" s="13"/>
      <c r="BB138" s="13">
        <f t="shared" ref="BB138:BB140" si="365">AZ138+BA138</f>
        <v>0</v>
      </c>
      <c r="BC138" s="13"/>
      <c r="BD138" s="13">
        <f t="shared" ref="BD138:BD140" si="366">BB138+BC138</f>
        <v>0</v>
      </c>
      <c r="BE138" s="13"/>
      <c r="BF138" s="13">
        <f t="shared" ref="BF138:BF140" si="367">BD138+BE138</f>
        <v>0</v>
      </c>
      <c r="BG138" s="23"/>
      <c r="BH138" s="13">
        <f t="shared" ref="BH138:BH140" si="368">BF138+BG138</f>
        <v>0</v>
      </c>
      <c r="BI138" s="23"/>
      <c r="BJ138" s="13">
        <f t="shared" ref="BJ138:BJ140" si="369">BH138+BI138</f>
        <v>0</v>
      </c>
      <c r="BK138" s="8"/>
      <c r="BL138" s="10">
        <v>0</v>
      </c>
    </row>
    <row r="139" spans="1:64" ht="54" x14ac:dyDescent="0.35">
      <c r="A139" s="88" t="s">
        <v>179</v>
      </c>
      <c r="B139" s="93" t="s">
        <v>402</v>
      </c>
      <c r="C139" s="98" t="s">
        <v>126</v>
      </c>
      <c r="D139" s="13"/>
      <c r="E139" s="42"/>
      <c r="F139" s="12"/>
      <c r="G139" s="13"/>
      <c r="H139" s="12"/>
      <c r="I139" s="13"/>
      <c r="J139" s="12"/>
      <c r="K139" s="13"/>
      <c r="L139" s="12"/>
      <c r="M139" s="13"/>
      <c r="N139" s="12">
        <f t="shared" si="358"/>
        <v>0</v>
      </c>
      <c r="O139" s="13"/>
      <c r="P139" s="12">
        <f t="shared" si="359"/>
        <v>0</v>
      </c>
      <c r="Q139" s="13"/>
      <c r="R139" s="12">
        <f t="shared" si="360"/>
        <v>0</v>
      </c>
      <c r="S139" s="13"/>
      <c r="T139" s="12">
        <f t="shared" si="361"/>
        <v>0</v>
      </c>
      <c r="U139" s="23"/>
      <c r="V139" s="40">
        <f t="shared" si="362"/>
        <v>0</v>
      </c>
      <c r="W139" s="13"/>
      <c r="X139" s="42"/>
      <c r="Y139" s="12"/>
      <c r="Z139" s="13"/>
      <c r="AA139" s="12"/>
      <c r="AB139" s="13"/>
      <c r="AC139" s="12"/>
      <c r="AD139" s="13"/>
      <c r="AE139" s="12"/>
      <c r="AF139" s="13"/>
      <c r="AG139" s="12"/>
      <c r="AH139" s="13">
        <v>45000</v>
      </c>
      <c r="AI139" s="12">
        <f>AG139+AH139</f>
        <v>45000</v>
      </c>
      <c r="AJ139" s="13"/>
      <c r="AK139" s="12">
        <f>AI139+AJ139</f>
        <v>45000</v>
      </c>
      <c r="AL139" s="13"/>
      <c r="AM139" s="12">
        <f>AK139+AL139</f>
        <v>45000</v>
      </c>
      <c r="AN139" s="13"/>
      <c r="AO139" s="12">
        <f>AM139+AN139</f>
        <v>45000</v>
      </c>
      <c r="AP139" s="23"/>
      <c r="AQ139" s="40">
        <f>AO139+AP139</f>
        <v>45000</v>
      </c>
      <c r="AR139" s="13"/>
      <c r="AS139" s="13"/>
      <c r="AT139" s="13"/>
      <c r="AU139" s="13"/>
      <c r="AV139" s="13"/>
      <c r="AW139" s="13"/>
      <c r="AX139" s="13"/>
      <c r="AY139" s="13"/>
      <c r="AZ139" s="13"/>
      <c r="BA139" s="13">
        <v>51669.557999999997</v>
      </c>
      <c r="BB139" s="13">
        <f t="shared" si="365"/>
        <v>51669.557999999997</v>
      </c>
      <c r="BC139" s="13"/>
      <c r="BD139" s="13">
        <f t="shared" si="366"/>
        <v>51669.557999999997</v>
      </c>
      <c r="BE139" s="13"/>
      <c r="BF139" s="13">
        <f t="shared" si="367"/>
        <v>51669.557999999997</v>
      </c>
      <c r="BG139" s="13"/>
      <c r="BH139" s="13">
        <f t="shared" si="368"/>
        <v>51669.557999999997</v>
      </c>
      <c r="BI139" s="23"/>
      <c r="BJ139" s="42">
        <f t="shared" si="369"/>
        <v>51669.557999999997</v>
      </c>
      <c r="BK139" s="8" t="s">
        <v>371</v>
      </c>
      <c r="BL139" s="10"/>
    </row>
    <row r="140" spans="1:64" x14ac:dyDescent="0.35">
      <c r="A140" s="88"/>
      <c r="B140" s="93" t="s">
        <v>25</v>
      </c>
      <c r="C140" s="93"/>
      <c r="D140" s="27">
        <f>D142+D143</f>
        <v>210457.8</v>
      </c>
      <c r="E140" s="27">
        <f>E142+E143</f>
        <v>67262.237999999998</v>
      </c>
      <c r="F140" s="26">
        <f t="shared" si="275"/>
        <v>277720.038</v>
      </c>
      <c r="G140" s="27">
        <f>G142+G143</f>
        <v>72670.857999999993</v>
      </c>
      <c r="H140" s="26">
        <f t="shared" si="331"/>
        <v>350390.89600000001</v>
      </c>
      <c r="I140" s="27">
        <f>I142+I143</f>
        <v>48486.6</v>
      </c>
      <c r="J140" s="26">
        <f t="shared" si="356"/>
        <v>398877.49599999998</v>
      </c>
      <c r="K140" s="27">
        <f>K142+K143</f>
        <v>21381.1</v>
      </c>
      <c r="L140" s="26">
        <f t="shared" si="357"/>
        <v>420258.59599999996</v>
      </c>
      <c r="M140" s="27">
        <f>M142+M143</f>
        <v>-38357</v>
      </c>
      <c r="N140" s="26">
        <f t="shared" si="358"/>
        <v>381901.59599999996</v>
      </c>
      <c r="O140" s="27">
        <f>O142+O143</f>
        <v>0</v>
      </c>
      <c r="P140" s="26">
        <f t="shared" si="359"/>
        <v>381901.59599999996</v>
      </c>
      <c r="Q140" s="27">
        <f>Q142+Q143</f>
        <v>0</v>
      </c>
      <c r="R140" s="26">
        <f t="shared" si="360"/>
        <v>381901.59599999996</v>
      </c>
      <c r="S140" s="27">
        <f>S142+S143</f>
        <v>0</v>
      </c>
      <c r="T140" s="26">
        <f t="shared" si="361"/>
        <v>381901.59599999996</v>
      </c>
      <c r="U140" s="27">
        <f>U142+U143</f>
        <v>-78651.597000000009</v>
      </c>
      <c r="V140" s="40">
        <f t="shared" si="362"/>
        <v>303249.99899999995</v>
      </c>
      <c r="W140" s="27">
        <f t="shared" ref="W140:AR140" si="370">W142+W143</f>
        <v>333295.7</v>
      </c>
      <c r="X140" s="27">
        <f>X142+X143</f>
        <v>0</v>
      </c>
      <c r="Y140" s="26">
        <f t="shared" si="276"/>
        <v>333295.7</v>
      </c>
      <c r="Z140" s="27">
        <f>Z142+Z143</f>
        <v>-32677.599999999999</v>
      </c>
      <c r="AA140" s="26">
        <f t="shared" si="339"/>
        <v>300618.10000000003</v>
      </c>
      <c r="AB140" s="27">
        <f>AB142+AB143</f>
        <v>0</v>
      </c>
      <c r="AC140" s="26">
        <f>AA140+AB140</f>
        <v>300618.10000000003</v>
      </c>
      <c r="AD140" s="27">
        <f>AD142+AD143</f>
        <v>-84124.5</v>
      </c>
      <c r="AE140" s="26">
        <f>AC140+AD140</f>
        <v>216493.60000000003</v>
      </c>
      <c r="AF140" s="27">
        <f>AF142+AF143</f>
        <v>0</v>
      </c>
      <c r="AG140" s="26">
        <f>AE140+AF140</f>
        <v>216493.60000000003</v>
      </c>
      <c r="AH140" s="27">
        <f>AH142+AH143</f>
        <v>38357</v>
      </c>
      <c r="AI140" s="26">
        <f>AG140+AH140</f>
        <v>254850.60000000003</v>
      </c>
      <c r="AJ140" s="27">
        <f>AJ142+AJ143</f>
        <v>0</v>
      </c>
      <c r="AK140" s="26">
        <f>AI140+AJ140</f>
        <v>254850.60000000003</v>
      </c>
      <c r="AL140" s="27">
        <f>AL142+AL143</f>
        <v>4161.4530000000004</v>
      </c>
      <c r="AM140" s="26">
        <f>AK140+AL140</f>
        <v>259012.05300000004</v>
      </c>
      <c r="AN140" s="27">
        <f>AN142+AN143</f>
        <v>0</v>
      </c>
      <c r="AO140" s="26">
        <f>AM140+AN140</f>
        <v>259012.05300000004</v>
      </c>
      <c r="AP140" s="27">
        <f>AP142+AP143</f>
        <v>121651.59700000001</v>
      </c>
      <c r="AQ140" s="40">
        <f>AO140+AP140</f>
        <v>380663.65</v>
      </c>
      <c r="AR140" s="27">
        <f t="shared" si="370"/>
        <v>296266</v>
      </c>
      <c r="AS140" s="27">
        <f>AS142+AS143</f>
        <v>0</v>
      </c>
      <c r="AT140" s="27">
        <f t="shared" si="277"/>
        <v>296266</v>
      </c>
      <c r="AU140" s="27">
        <f>AU142+AU143</f>
        <v>-155766</v>
      </c>
      <c r="AV140" s="27">
        <f t="shared" si="348"/>
        <v>140500</v>
      </c>
      <c r="AW140" s="27">
        <f>AW142+AW143</f>
        <v>-28221.547000000006</v>
      </c>
      <c r="AX140" s="27">
        <f t="shared" si="363"/>
        <v>112278.45299999999</v>
      </c>
      <c r="AY140" s="27">
        <f>AY142+AY143</f>
        <v>28221.546999999999</v>
      </c>
      <c r="AZ140" s="27">
        <f t="shared" si="364"/>
        <v>140500</v>
      </c>
      <c r="BA140" s="27">
        <f>BA142+BA143</f>
        <v>0</v>
      </c>
      <c r="BB140" s="27">
        <f t="shared" si="365"/>
        <v>140500</v>
      </c>
      <c r="BC140" s="27">
        <f>BC142+BC143</f>
        <v>0</v>
      </c>
      <c r="BD140" s="27">
        <f t="shared" si="366"/>
        <v>140500</v>
      </c>
      <c r="BE140" s="27">
        <f>BE142+BE143</f>
        <v>0</v>
      </c>
      <c r="BF140" s="27">
        <f t="shared" si="367"/>
        <v>140500</v>
      </c>
      <c r="BG140" s="13">
        <f>BG142+BG143</f>
        <v>0</v>
      </c>
      <c r="BH140" s="27">
        <f t="shared" si="368"/>
        <v>140500</v>
      </c>
      <c r="BI140" s="27">
        <f>BI142+BI143</f>
        <v>30079.5</v>
      </c>
      <c r="BJ140" s="42">
        <f t="shared" si="369"/>
        <v>170579.5</v>
      </c>
      <c r="BL140" s="10"/>
    </row>
    <row r="141" spans="1:64" x14ac:dyDescent="0.35">
      <c r="A141" s="88"/>
      <c r="B141" s="89" t="s">
        <v>5</v>
      </c>
      <c r="C141" s="93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40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26"/>
      <c r="AO141" s="26"/>
      <c r="AP141" s="26"/>
      <c r="AQ141" s="40"/>
      <c r="AR141" s="27"/>
      <c r="AS141" s="27"/>
      <c r="AT141" s="27"/>
      <c r="AU141" s="27"/>
      <c r="AV141" s="27"/>
      <c r="AW141" s="27"/>
      <c r="AX141" s="27"/>
      <c r="AY141" s="27"/>
      <c r="AZ141" s="27"/>
      <c r="BA141" s="27"/>
      <c r="BB141" s="27"/>
      <c r="BC141" s="27"/>
      <c r="BD141" s="27"/>
      <c r="BE141" s="27"/>
      <c r="BF141" s="27"/>
      <c r="BG141" s="13"/>
      <c r="BH141" s="27"/>
      <c r="BI141" s="27"/>
      <c r="BJ141" s="42"/>
      <c r="BL141" s="10"/>
    </row>
    <row r="142" spans="1:64" s="29" customFormat="1" hidden="1" x14ac:dyDescent="0.35">
      <c r="A142" s="25"/>
      <c r="B142" s="34" t="s">
        <v>6</v>
      </c>
      <c r="C142" s="44"/>
      <c r="D142" s="26">
        <f>D146+D148+D153+D154+D155+D160+D161+D158+D151</f>
        <v>148096</v>
      </c>
      <c r="E142" s="26">
        <f>E146+E148+E153+E154+E155+E160+E161+E158+E151+E163</f>
        <v>67262.237999999998</v>
      </c>
      <c r="F142" s="26">
        <f t="shared" si="275"/>
        <v>215358.23800000001</v>
      </c>
      <c r="G142" s="26">
        <f>G146+G148+G153+G154+G155+G160+G161+G158+G151+G163+G164+G165</f>
        <v>72670.857999999993</v>
      </c>
      <c r="H142" s="26">
        <f t="shared" ref="H142:H144" si="371">F142+G142</f>
        <v>288029.09600000002</v>
      </c>
      <c r="I142" s="26">
        <f>I146+I148+I153+I154+I155+I160+I161+I158+I151+I163+I164+I165</f>
        <v>48486.6</v>
      </c>
      <c r="J142" s="26">
        <f t="shared" ref="J142:J144" si="372">H142+I142</f>
        <v>336515.696</v>
      </c>
      <c r="K142" s="26">
        <f>K146+K148+K153+K154+K155+K160+K161+K158+K151+K163+K164+K165+K162</f>
        <v>21381.1</v>
      </c>
      <c r="L142" s="26">
        <f t="shared" ref="L142:L144" si="373">J142+K142</f>
        <v>357896.79599999997</v>
      </c>
      <c r="M142" s="26">
        <f>M146+M148+M153+M154+M155+M160+M161+M158+M151+M163+M164+M165+M162</f>
        <v>-38357</v>
      </c>
      <c r="N142" s="26">
        <f t="shared" ref="N142:N144" si="374">L142+M142</f>
        <v>319539.79599999997</v>
      </c>
      <c r="O142" s="26">
        <f>O146+O148+O153+O154+O155+O160+O161+O158+O151+O163+O164+O165+O162</f>
        <v>0</v>
      </c>
      <c r="P142" s="26">
        <f t="shared" ref="P142:P144" si="375">N142+O142</f>
        <v>319539.79599999997</v>
      </c>
      <c r="Q142" s="26">
        <f>Q146+Q148+Q153+Q154+Q155+Q160+Q161+Q158+Q151+Q163+Q164+Q165+Q162+Q166</f>
        <v>0</v>
      </c>
      <c r="R142" s="26">
        <f t="shared" ref="R142:R144" si="376">P142+Q142</f>
        <v>319539.79599999997</v>
      </c>
      <c r="S142" s="26">
        <f>S146+S148+S153+S154+S155+S160+S161+S158+S151+S163+S164+S165+S162+S166</f>
        <v>0</v>
      </c>
      <c r="T142" s="26">
        <f t="shared" ref="T142:T144" si="377">R142+S142</f>
        <v>319539.79599999997</v>
      </c>
      <c r="U142" s="26">
        <f>U146+U148+U153+U154+U155+U160+U161+U158+U151+U163+U164+U165+U162+U166+U167</f>
        <v>-78651.597000000009</v>
      </c>
      <c r="V142" s="26">
        <f t="shared" ref="V142:V144" si="378">T142+U142</f>
        <v>240888.19899999996</v>
      </c>
      <c r="W142" s="26">
        <f t="shared" ref="W142:AR142" si="379">W146+W148+W153+W154+W155+W160+W161+W158+W151</f>
        <v>216956.9</v>
      </c>
      <c r="X142" s="26">
        <f>X146+X148+X153+X154+X155+X160+X161+X158+X151+X163</f>
        <v>0</v>
      </c>
      <c r="Y142" s="26">
        <f t="shared" si="276"/>
        <v>216956.9</v>
      </c>
      <c r="Z142" s="26">
        <f>Z146+Z148+Z153+Z154+Z155+Z160+Z161+Z158+Z151+Z163+Z164+Z165</f>
        <v>0</v>
      </c>
      <c r="AA142" s="26">
        <f t="shared" ref="AA142:AA144" si="380">Y142+Z142</f>
        <v>216956.9</v>
      </c>
      <c r="AB142" s="26">
        <f>AB146+AB148+AB153+AB154+AB155+AB160+AB161+AB158+AB151+AB163+AB164+AB165</f>
        <v>0</v>
      </c>
      <c r="AC142" s="26">
        <f>AA142+AB142</f>
        <v>216956.9</v>
      </c>
      <c r="AD142" s="26">
        <f>AD146+AD148+AD153+AD154+AD155+AD160+AD161+AD158+AD151+AD163+AD164+AD165</f>
        <v>-84124.5</v>
      </c>
      <c r="AE142" s="26">
        <f>AC142+AD142</f>
        <v>132832.4</v>
      </c>
      <c r="AF142" s="26">
        <f>AF146+AF148+AF153+AF154+AF155+AF160+AF161+AF158+AF151+AF163+AF164+AF165+AF162</f>
        <v>0</v>
      </c>
      <c r="AG142" s="26">
        <f>AE142+AF142</f>
        <v>132832.4</v>
      </c>
      <c r="AH142" s="26">
        <f>AH146+AH148+AH153+AH154+AH155+AH160+AH161+AH158+AH151+AH163+AH164+AH165+AH162</f>
        <v>38357</v>
      </c>
      <c r="AI142" s="26">
        <f>AG142+AH142</f>
        <v>171189.4</v>
      </c>
      <c r="AJ142" s="26">
        <f>AJ146+AJ148+AJ153+AJ154+AJ155+AJ160+AJ161+AJ158+AJ151+AJ163+AJ164+AJ165+AJ162</f>
        <v>0</v>
      </c>
      <c r="AK142" s="26">
        <f>AI142+AJ142</f>
        <v>171189.4</v>
      </c>
      <c r="AL142" s="26">
        <f>AL146+AL148+AL153+AL154+AL155+AL160+AL161+AL158+AL151+AL163+AL164+AL165+AL162+AL166</f>
        <v>4161.4530000000004</v>
      </c>
      <c r="AM142" s="26">
        <f>AK142+AL142</f>
        <v>175350.853</v>
      </c>
      <c r="AN142" s="26">
        <f>AN146+AN148+AN153+AN154+AN155+AN160+AN161+AN158+AN151+AN163+AN164+AN165+AN162+AN166</f>
        <v>0</v>
      </c>
      <c r="AO142" s="26">
        <f>AM142+AN142</f>
        <v>175350.853</v>
      </c>
      <c r="AP142" s="26">
        <f>AP146+AP148+AP153+AP154+AP155+AP160+AP161+AP158+AP151+AP163+AP164+AP165+AP162+AP166+AP167</f>
        <v>121651.59700000001</v>
      </c>
      <c r="AQ142" s="26">
        <f>AO142+AP142</f>
        <v>297002.45</v>
      </c>
      <c r="AR142" s="26">
        <f t="shared" si="379"/>
        <v>140500</v>
      </c>
      <c r="AS142" s="27">
        <f>AS146+AS148+AS153+AS154+AS155+AS160+AS161+AS158+AS151+AS163</f>
        <v>0</v>
      </c>
      <c r="AT142" s="27">
        <f t="shared" si="277"/>
        <v>140500</v>
      </c>
      <c r="AU142" s="27">
        <f>AU146+AU148+AU153+AU154+AU155+AU160+AU161+AU158+AU151+AU163+AU164+AU165</f>
        <v>0</v>
      </c>
      <c r="AV142" s="27">
        <f t="shared" ref="AV142:AV144" si="381">AT142+AU142</f>
        <v>140500</v>
      </c>
      <c r="AW142" s="27">
        <f>AW146+AW148+AW153+AW154+AW155+AW160+AW161+AW158+AW151+AW163+AW164+AW165</f>
        <v>-28221.547000000006</v>
      </c>
      <c r="AX142" s="27">
        <f t="shared" ref="AX142:AX144" si="382">AV142+AW142</f>
        <v>112278.45299999999</v>
      </c>
      <c r="AY142" s="27">
        <f>AY146+AY148+AY153+AY154+AY155+AY160+AY161+AY158+AY151+AY163+AY164+AY165+AY162</f>
        <v>28221.546999999999</v>
      </c>
      <c r="AZ142" s="27">
        <f t="shared" ref="AZ142:AZ144" si="383">AX142+AY142</f>
        <v>140500</v>
      </c>
      <c r="BA142" s="27">
        <f>BA146+BA148+BA153+BA154+BA155+BA160+BA161+BA158+BA151+BA163+BA164+BA165+BA162</f>
        <v>0</v>
      </c>
      <c r="BB142" s="27">
        <f t="shared" ref="BB142:BB144" si="384">AZ142+BA142</f>
        <v>140500</v>
      </c>
      <c r="BC142" s="27">
        <f>BC146+BC148+BC153+BC154+BC155+BC160+BC161+BC158+BC151+BC163+BC164+BC165+BC162</f>
        <v>0</v>
      </c>
      <c r="BD142" s="27">
        <f t="shared" ref="BD142:BD144" si="385">BB142+BC142</f>
        <v>140500</v>
      </c>
      <c r="BE142" s="27">
        <f>BE146+BE148+BE153+BE154+BE155+BE160+BE161+BE158+BE151+BE163+BE164+BE165+BE162+BE166</f>
        <v>0</v>
      </c>
      <c r="BF142" s="27">
        <f t="shared" ref="BF142:BF144" si="386">BD142+BE142</f>
        <v>140500</v>
      </c>
      <c r="BG142" s="27">
        <f>BG146+BG148+BG153+BG154+BG155+BG160+BG161+BG158+BG151+BG163+BG164+BG165+BG162+BG166</f>
        <v>0</v>
      </c>
      <c r="BH142" s="27">
        <f t="shared" ref="BH142:BH144" si="387">BF142+BG142</f>
        <v>140500</v>
      </c>
      <c r="BI142" s="27">
        <f>BI146+BI148+BI153+BI154+BI155+BI160+BI161+BI158+BI151+BI163+BI164+BI165+BI162+BI166+BI167</f>
        <v>30079.5</v>
      </c>
      <c r="BJ142" s="27">
        <f t="shared" ref="BJ142:BJ144" si="388">BH142+BI142</f>
        <v>170579.5</v>
      </c>
      <c r="BK142" s="28"/>
      <c r="BL142" s="30">
        <v>0</v>
      </c>
    </row>
    <row r="143" spans="1:64" x14ac:dyDescent="0.35">
      <c r="A143" s="88"/>
      <c r="B143" s="89" t="s">
        <v>12</v>
      </c>
      <c r="C143" s="93"/>
      <c r="D143" s="26">
        <f>D147+D159+D152</f>
        <v>62361.8</v>
      </c>
      <c r="E143" s="26">
        <f>E147+E159+E152</f>
        <v>0</v>
      </c>
      <c r="F143" s="26">
        <f t="shared" si="275"/>
        <v>62361.8</v>
      </c>
      <c r="G143" s="26">
        <f>G147+G159+G152</f>
        <v>0</v>
      </c>
      <c r="H143" s="26">
        <f t="shared" si="371"/>
        <v>62361.8</v>
      </c>
      <c r="I143" s="26">
        <f>I147+I159+I152</f>
        <v>0</v>
      </c>
      <c r="J143" s="26">
        <f t="shared" si="372"/>
        <v>62361.8</v>
      </c>
      <c r="K143" s="26">
        <f>K147+K159+K152</f>
        <v>0</v>
      </c>
      <c r="L143" s="26">
        <f t="shared" si="373"/>
        <v>62361.8</v>
      </c>
      <c r="M143" s="26">
        <f>M147+M159+M152</f>
        <v>0</v>
      </c>
      <c r="N143" s="26">
        <f t="shared" si="374"/>
        <v>62361.8</v>
      </c>
      <c r="O143" s="26">
        <f>O147+O159+O152</f>
        <v>0</v>
      </c>
      <c r="P143" s="26">
        <f t="shared" si="375"/>
        <v>62361.8</v>
      </c>
      <c r="Q143" s="26">
        <f>Q147+Q159+Q152</f>
        <v>0</v>
      </c>
      <c r="R143" s="26">
        <f t="shared" si="376"/>
        <v>62361.8</v>
      </c>
      <c r="S143" s="26">
        <f>S147+S159+S152</f>
        <v>0</v>
      </c>
      <c r="T143" s="26">
        <f t="shared" si="377"/>
        <v>62361.8</v>
      </c>
      <c r="U143" s="26">
        <f>U147+U159+U152</f>
        <v>0</v>
      </c>
      <c r="V143" s="40">
        <f t="shared" si="378"/>
        <v>62361.8</v>
      </c>
      <c r="W143" s="26">
        <f t="shared" ref="W143:AR143" si="389">W147+W159+W152</f>
        <v>116338.8</v>
      </c>
      <c r="X143" s="26">
        <f>X147+X159+X152</f>
        <v>0</v>
      </c>
      <c r="Y143" s="26">
        <f t="shared" si="276"/>
        <v>116338.8</v>
      </c>
      <c r="Z143" s="26">
        <f>Z147+Z159+Z152</f>
        <v>-32677.599999999999</v>
      </c>
      <c r="AA143" s="26">
        <f t="shared" si="380"/>
        <v>83661.200000000012</v>
      </c>
      <c r="AB143" s="26">
        <f>AB147+AB159+AB152</f>
        <v>0</v>
      </c>
      <c r="AC143" s="26">
        <f>AA143+AB143</f>
        <v>83661.200000000012</v>
      </c>
      <c r="AD143" s="26">
        <f>AD147+AD159+AD152</f>
        <v>0</v>
      </c>
      <c r="AE143" s="26">
        <f>AC143+AD143</f>
        <v>83661.200000000012</v>
      </c>
      <c r="AF143" s="26">
        <f>AF147+AF159+AF152</f>
        <v>0</v>
      </c>
      <c r="AG143" s="26">
        <f>AE143+AF143</f>
        <v>83661.200000000012</v>
      </c>
      <c r="AH143" s="26">
        <f>AH147+AH159+AH152</f>
        <v>0</v>
      </c>
      <c r="AI143" s="26">
        <f>AG143+AH143</f>
        <v>83661.200000000012</v>
      </c>
      <c r="AJ143" s="26">
        <f>AJ147+AJ159+AJ152</f>
        <v>0</v>
      </c>
      <c r="AK143" s="26">
        <f>AI143+AJ143</f>
        <v>83661.200000000012</v>
      </c>
      <c r="AL143" s="26">
        <f>AL147+AL159+AL152</f>
        <v>0</v>
      </c>
      <c r="AM143" s="26">
        <f>AK143+AL143</f>
        <v>83661.200000000012</v>
      </c>
      <c r="AN143" s="26">
        <f>AN147+AN159+AN152</f>
        <v>0</v>
      </c>
      <c r="AO143" s="26">
        <f>AM143+AN143</f>
        <v>83661.200000000012</v>
      </c>
      <c r="AP143" s="26">
        <f>AP147+AP159+AP152</f>
        <v>0</v>
      </c>
      <c r="AQ143" s="40">
        <f>AO143+AP143</f>
        <v>83661.200000000012</v>
      </c>
      <c r="AR143" s="26">
        <f t="shared" si="389"/>
        <v>155766</v>
      </c>
      <c r="AS143" s="27">
        <f>AS147+AS159+AS152</f>
        <v>0</v>
      </c>
      <c r="AT143" s="27">
        <f t="shared" si="277"/>
        <v>155766</v>
      </c>
      <c r="AU143" s="27">
        <f>AU147+AU159+AU152</f>
        <v>-155766</v>
      </c>
      <c r="AV143" s="27">
        <f t="shared" si="381"/>
        <v>0</v>
      </c>
      <c r="AW143" s="27">
        <f>AW147+AW159+AW152</f>
        <v>0</v>
      </c>
      <c r="AX143" s="27">
        <f t="shared" si="382"/>
        <v>0</v>
      </c>
      <c r="AY143" s="27">
        <f>AY147+AY159+AY152</f>
        <v>0</v>
      </c>
      <c r="AZ143" s="27">
        <f t="shared" si="383"/>
        <v>0</v>
      </c>
      <c r="BA143" s="27">
        <f>BA147+BA159+BA152</f>
        <v>0</v>
      </c>
      <c r="BB143" s="27">
        <f t="shared" si="384"/>
        <v>0</v>
      </c>
      <c r="BC143" s="27">
        <f>BC147+BC159+BC152</f>
        <v>0</v>
      </c>
      <c r="BD143" s="27">
        <f t="shared" si="385"/>
        <v>0</v>
      </c>
      <c r="BE143" s="27">
        <f>BE147+BE159+BE152</f>
        <v>0</v>
      </c>
      <c r="BF143" s="27">
        <f t="shared" si="386"/>
        <v>0</v>
      </c>
      <c r="BG143" s="13">
        <f>BG147+BG159+BG152</f>
        <v>0</v>
      </c>
      <c r="BH143" s="27">
        <f t="shared" si="387"/>
        <v>0</v>
      </c>
      <c r="BI143" s="27">
        <f>BI147+BI159+BI152</f>
        <v>0</v>
      </c>
      <c r="BJ143" s="42">
        <f t="shared" si="388"/>
        <v>0</v>
      </c>
      <c r="BL143" s="10"/>
    </row>
    <row r="144" spans="1:64" ht="54" x14ac:dyDescent="0.35">
      <c r="A144" s="88" t="s">
        <v>180</v>
      </c>
      <c r="B144" s="89" t="s">
        <v>131</v>
      </c>
      <c r="C144" s="98" t="s">
        <v>351</v>
      </c>
      <c r="D144" s="12">
        <f>D146+D147</f>
        <v>122861.8</v>
      </c>
      <c r="E144" s="40">
        <f>E146+E147</f>
        <v>41419.322999999997</v>
      </c>
      <c r="F144" s="12">
        <f t="shared" si="275"/>
        <v>164281.12299999999</v>
      </c>
      <c r="G144" s="12">
        <f>G146+G147</f>
        <v>20363.190999999999</v>
      </c>
      <c r="H144" s="12">
        <f t="shared" si="371"/>
        <v>184644.31399999998</v>
      </c>
      <c r="I144" s="12">
        <f>I146+I147</f>
        <v>0</v>
      </c>
      <c r="J144" s="12">
        <f t="shared" si="372"/>
        <v>184644.31399999998</v>
      </c>
      <c r="K144" s="12">
        <f>K146+K147</f>
        <v>0</v>
      </c>
      <c r="L144" s="12">
        <f t="shared" si="373"/>
        <v>184644.31399999998</v>
      </c>
      <c r="M144" s="12">
        <f>M146+M147</f>
        <v>0</v>
      </c>
      <c r="N144" s="12">
        <f t="shared" si="374"/>
        <v>184644.31399999998</v>
      </c>
      <c r="O144" s="12">
        <f>O146+O147</f>
        <v>0</v>
      </c>
      <c r="P144" s="12">
        <f t="shared" si="375"/>
        <v>184644.31399999998</v>
      </c>
      <c r="Q144" s="12">
        <f>Q146+Q147</f>
        <v>0</v>
      </c>
      <c r="R144" s="12">
        <f t="shared" si="376"/>
        <v>184644.31399999998</v>
      </c>
      <c r="S144" s="12">
        <f>S146+S147</f>
        <v>0</v>
      </c>
      <c r="T144" s="12">
        <f t="shared" si="377"/>
        <v>184644.31399999998</v>
      </c>
      <c r="U144" s="21">
        <f>U146+U147</f>
        <v>0</v>
      </c>
      <c r="V144" s="40">
        <f t="shared" si="378"/>
        <v>184644.31399999998</v>
      </c>
      <c r="W144" s="12">
        <f t="shared" ref="W144:AR144" si="390">W146+W147</f>
        <v>176838.8</v>
      </c>
      <c r="X144" s="40">
        <f>X146+X147</f>
        <v>0</v>
      </c>
      <c r="Y144" s="12">
        <f t="shared" si="276"/>
        <v>176838.8</v>
      </c>
      <c r="Z144" s="12">
        <f>Z146+Z147</f>
        <v>-32677.599999999999</v>
      </c>
      <c r="AA144" s="12">
        <f t="shared" si="380"/>
        <v>144161.19999999998</v>
      </c>
      <c r="AB144" s="12">
        <f>AB146+AB147</f>
        <v>0</v>
      </c>
      <c r="AC144" s="12">
        <f>AA144+AB144</f>
        <v>144161.19999999998</v>
      </c>
      <c r="AD144" s="12">
        <f>AD146+AD147</f>
        <v>0</v>
      </c>
      <c r="AE144" s="12">
        <f>AC144+AD144</f>
        <v>144161.19999999998</v>
      </c>
      <c r="AF144" s="12">
        <f>AF146+AF147</f>
        <v>0</v>
      </c>
      <c r="AG144" s="12">
        <f>AE144+AF144</f>
        <v>144161.19999999998</v>
      </c>
      <c r="AH144" s="12">
        <f>AH146+AH147</f>
        <v>0</v>
      </c>
      <c r="AI144" s="12">
        <f>AG144+AH144</f>
        <v>144161.19999999998</v>
      </c>
      <c r="AJ144" s="12">
        <f>AJ146+AJ147</f>
        <v>0</v>
      </c>
      <c r="AK144" s="12">
        <f>AI144+AJ144</f>
        <v>144161.19999999998</v>
      </c>
      <c r="AL144" s="12">
        <f>AL146+AL147</f>
        <v>0</v>
      </c>
      <c r="AM144" s="12">
        <f>AK144+AL144</f>
        <v>144161.19999999998</v>
      </c>
      <c r="AN144" s="12">
        <f>AN146+AN147</f>
        <v>0</v>
      </c>
      <c r="AO144" s="12">
        <f>AM144+AN144</f>
        <v>144161.19999999998</v>
      </c>
      <c r="AP144" s="21">
        <f>AP146+AP147</f>
        <v>0</v>
      </c>
      <c r="AQ144" s="40">
        <f>AO144+AP144</f>
        <v>144161.19999999998</v>
      </c>
      <c r="AR144" s="12">
        <f t="shared" si="390"/>
        <v>180500</v>
      </c>
      <c r="AS144" s="13">
        <f>AS146+AS147</f>
        <v>0</v>
      </c>
      <c r="AT144" s="13">
        <f t="shared" si="277"/>
        <v>180500</v>
      </c>
      <c r="AU144" s="13">
        <f>AU146+AU147</f>
        <v>-120000</v>
      </c>
      <c r="AV144" s="13">
        <f t="shared" si="381"/>
        <v>60500</v>
      </c>
      <c r="AW144" s="13">
        <f>AW146+AW147</f>
        <v>0</v>
      </c>
      <c r="AX144" s="13">
        <f t="shared" si="382"/>
        <v>60500</v>
      </c>
      <c r="AY144" s="13">
        <f>AY146+AY147</f>
        <v>0</v>
      </c>
      <c r="AZ144" s="13">
        <f t="shared" si="383"/>
        <v>60500</v>
      </c>
      <c r="BA144" s="13">
        <f>BA146+BA147</f>
        <v>0</v>
      </c>
      <c r="BB144" s="13">
        <f t="shared" si="384"/>
        <v>60500</v>
      </c>
      <c r="BC144" s="13">
        <f>BC146+BC147</f>
        <v>0</v>
      </c>
      <c r="BD144" s="13">
        <f t="shared" si="385"/>
        <v>60500</v>
      </c>
      <c r="BE144" s="13">
        <f>BE146+BE147</f>
        <v>0</v>
      </c>
      <c r="BF144" s="13">
        <f t="shared" si="386"/>
        <v>60500</v>
      </c>
      <c r="BG144" s="13">
        <f>BG146+BG147</f>
        <v>0</v>
      </c>
      <c r="BH144" s="13">
        <f t="shared" si="387"/>
        <v>60500</v>
      </c>
      <c r="BI144" s="23">
        <f>BI146+BI147</f>
        <v>0</v>
      </c>
      <c r="BJ144" s="42">
        <f t="shared" si="388"/>
        <v>60500</v>
      </c>
      <c r="BL144" s="10"/>
    </row>
    <row r="145" spans="1:64" x14ac:dyDescent="0.35">
      <c r="A145" s="88"/>
      <c r="B145" s="89" t="s">
        <v>5</v>
      </c>
      <c r="C145" s="98"/>
      <c r="D145" s="12"/>
      <c r="E145" s="40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21"/>
      <c r="V145" s="40"/>
      <c r="W145" s="12"/>
      <c r="X145" s="40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21"/>
      <c r="AQ145" s="40"/>
      <c r="AR145" s="12"/>
      <c r="AS145" s="13"/>
      <c r="AT145" s="13"/>
      <c r="AU145" s="13"/>
      <c r="AV145" s="13"/>
      <c r="AW145" s="13"/>
      <c r="AX145" s="13"/>
      <c r="AY145" s="13"/>
      <c r="AZ145" s="13"/>
      <c r="BA145" s="13"/>
      <c r="BB145" s="13"/>
      <c r="BC145" s="13"/>
      <c r="BD145" s="13"/>
      <c r="BE145" s="13"/>
      <c r="BF145" s="13"/>
      <c r="BG145" s="13"/>
      <c r="BH145" s="13"/>
      <c r="BI145" s="23"/>
      <c r="BJ145" s="42"/>
      <c r="BL145" s="10"/>
    </row>
    <row r="146" spans="1:64" s="3" customFormat="1" hidden="1" x14ac:dyDescent="0.35">
      <c r="A146" s="1"/>
      <c r="B146" s="6" t="s">
        <v>6</v>
      </c>
      <c r="C146" s="18"/>
      <c r="D146" s="12">
        <v>60500</v>
      </c>
      <c r="E146" s="40">
        <v>41419.322999999997</v>
      </c>
      <c r="F146" s="12">
        <f t="shared" si="275"/>
        <v>101919.323</v>
      </c>
      <c r="G146" s="12">
        <v>20363.190999999999</v>
      </c>
      <c r="H146" s="12">
        <f t="shared" ref="H146:H149" si="391">F146+G146</f>
        <v>122282.514</v>
      </c>
      <c r="I146" s="12"/>
      <c r="J146" s="12">
        <f t="shared" ref="J146:J149" si="392">H146+I146</f>
        <v>122282.514</v>
      </c>
      <c r="K146" s="12"/>
      <c r="L146" s="12">
        <f t="shared" ref="L146:L149" si="393">J146+K146</f>
        <v>122282.514</v>
      </c>
      <c r="M146" s="12"/>
      <c r="N146" s="12">
        <f t="shared" ref="N146:N149" si="394">L146+M146</f>
        <v>122282.514</v>
      </c>
      <c r="O146" s="12"/>
      <c r="P146" s="12">
        <f t="shared" ref="P146:P149" si="395">N146+O146</f>
        <v>122282.514</v>
      </c>
      <c r="Q146" s="12"/>
      <c r="R146" s="12">
        <f t="shared" ref="R146:R149" si="396">P146+Q146</f>
        <v>122282.514</v>
      </c>
      <c r="S146" s="12"/>
      <c r="T146" s="12">
        <f t="shared" ref="T146:T149" si="397">R146+S146</f>
        <v>122282.514</v>
      </c>
      <c r="U146" s="21"/>
      <c r="V146" s="12">
        <f t="shared" ref="V146:V149" si="398">T146+U146</f>
        <v>122282.514</v>
      </c>
      <c r="W146" s="12">
        <v>60500</v>
      </c>
      <c r="X146" s="40"/>
      <c r="Y146" s="12">
        <f t="shared" si="276"/>
        <v>60500</v>
      </c>
      <c r="Z146" s="12"/>
      <c r="AA146" s="12">
        <f t="shared" ref="AA146:AA149" si="399">Y146+Z146</f>
        <v>60500</v>
      </c>
      <c r="AB146" s="12"/>
      <c r="AC146" s="12">
        <f>AA146+AB146</f>
        <v>60500</v>
      </c>
      <c r="AD146" s="12"/>
      <c r="AE146" s="12">
        <f>AC146+AD146</f>
        <v>60500</v>
      </c>
      <c r="AF146" s="12"/>
      <c r="AG146" s="12">
        <f>AE146+AF146</f>
        <v>60500</v>
      </c>
      <c r="AH146" s="12"/>
      <c r="AI146" s="12">
        <f>AG146+AH146</f>
        <v>60500</v>
      </c>
      <c r="AJ146" s="12"/>
      <c r="AK146" s="12">
        <f>AI146+AJ146</f>
        <v>60500</v>
      </c>
      <c r="AL146" s="12"/>
      <c r="AM146" s="12">
        <f>AK146+AL146</f>
        <v>60500</v>
      </c>
      <c r="AN146" s="12"/>
      <c r="AO146" s="12">
        <f>AM146+AN146</f>
        <v>60500</v>
      </c>
      <c r="AP146" s="21"/>
      <c r="AQ146" s="12">
        <f>AO146+AP146</f>
        <v>60500</v>
      </c>
      <c r="AR146" s="13">
        <v>60500</v>
      </c>
      <c r="AS146" s="13"/>
      <c r="AT146" s="13">
        <f t="shared" si="277"/>
        <v>60500</v>
      </c>
      <c r="AU146" s="13"/>
      <c r="AV146" s="13">
        <f t="shared" ref="AV146:AV149" si="400">AT146+AU146</f>
        <v>60500</v>
      </c>
      <c r="AW146" s="13"/>
      <c r="AX146" s="13">
        <f t="shared" ref="AX146:AX149" si="401">AV146+AW146</f>
        <v>60500</v>
      </c>
      <c r="AY146" s="13"/>
      <c r="AZ146" s="13">
        <f t="shared" ref="AZ146:AZ149" si="402">AX146+AY146</f>
        <v>60500</v>
      </c>
      <c r="BA146" s="13"/>
      <c r="BB146" s="13">
        <f t="shared" ref="BB146:BB149" si="403">AZ146+BA146</f>
        <v>60500</v>
      </c>
      <c r="BC146" s="13"/>
      <c r="BD146" s="13">
        <f t="shared" ref="BD146:BD149" si="404">BB146+BC146</f>
        <v>60500</v>
      </c>
      <c r="BE146" s="13"/>
      <c r="BF146" s="13">
        <f t="shared" ref="BF146:BF149" si="405">BD146+BE146</f>
        <v>60500</v>
      </c>
      <c r="BG146" s="23"/>
      <c r="BH146" s="13">
        <f t="shared" ref="BH146:BH149" si="406">BF146+BG146</f>
        <v>60500</v>
      </c>
      <c r="BI146" s="23"/>
      <c r="BJ146" s="13">
        <f t="shared" ref="BJ146:BJ149" si="407">BH146+BI146</f>
        <v>60500</v>
      </c>
      <c r="BK146" s="8" t="s">
        <v>220</v>
      </c>
      <c r="BL146" s="10">
        <v>0</v>
      </c>
    </row>
    <row r="147" spans="1:64" x14ac:dyDescent="0.35">
      <c r="A147" s="88"/>
      <c r="B147" s="99" t="s">
        <v>12</v>
      </c>
      <c r="C147" s="93"/>
      <c r="D147" s="12">
        <v>62361.8</v>
      </c>
      <c r="E147" s="40"/>
      <c r="F147" s="12">
        <f t="shared" si="275"/>
        <v>62361.8</v>
      </c>
      <c r="G147" s="12"/>
      <c r="H147" s="12">
        <f t="shared" si="391"/>
        <v>62361.8</v>
      </c>
      <c r="I147" s="12"/>
      <c r="J147" s="12">
        <f t="shared" si="392"/>
        <v>62361.8</v>
      </c>
      <c r="K147" s="12"/>
      <c r="L147" s="12">
        <f t="shared" si="393"/>
        <v>62361.8</v>
      </c>
      <c r="M147" s="12"/>
      <c r="N147" s="12">
        <f t="shared" si="394"/>
        <v>62361.8</v>
      </c>
      <c r="O147" s="12"/>
      <c r="P147" s="12">
        <f t="shared" si="395"/>
        <v>62361.8</v>
      </c>
      <c r="Q147" s="12"/>
      <c r="R147" s="12">
        <f t="shared" si="396"/>
        <v>62361.8</v>
      </c>
      <c r="S147" s="12"/>
      <c r="T147" s="12">
        <f t="shared" si="397"/>
        <v>62361.8</v>
      </c>
      <c r="U147" s="21"/>
      <c r="V147" s="40">
        <f t="shared" si="398"/>
        <v>62361.8</v>
      </c>
      <c r="W147" s="12">
        <v>116338.8</v>
      </c>
      <c r="X147" s="40"/>
      <c r="Y147" s="12">
        <f t="shared" si="276"/>
        <v>116338.8</v>
      </c>
      <c r="Z147" s="12">
        <v>-32677.599999999999</v>
      </c>
      <c r="AA147" s="12">
        <f t="shared" si="399"/>
        <v>83661.200000000012</v>
      </c>
      <c r="AB147" s="12"/>
      <c r="AC147" s="12">
        <f>AA147+AB147</f>
        <v>83661.200000000012</v>
      </c>
      <c r="AD147" s="12"/>
      <c r="AE147" s="12">
        <f>AC147+AD147</f>
        <v>83661.200000000012</v>
      </c>
      <c r="AF147" s="12"/>
      <c r="AG147" s="12">
        <f>AE147+AF147</f>
        <v>83661.200000000012</v>
      </c>
      <c r="AH147" s="12"/>
      <c r="AI147" s="12">
        <f>AG147+AH147</f>
        <v>83661.200000000012</v>
      </c>
      <c r="AJ147" s="12"/>
      <c r="AK147" s="12">
        <f>AI147+AJ147</f>
        <v>83661.200000000012</v>
      </c>
      <c r="AL147" s="12"/>
      <c r="AM147" s="12">
        <f>AK147+AL147</f>
        <v>83661.200000000012</v>
      </c>
      <c r="AN147" s="12"/>
      <c r="AO147" s="12">
        <f>AM147+AN147</f>
        <v>83661.200000000012</v>
      </c>
      <c r="AP147" s="21"/>
      <c r="AQ147" s="40">
        <f>AO147+AP147</f>
        <v>83661.200000000012</v>
      </c>
      <c r="AR147" s="13">
        <v>120000</v>
      </c>
      <c r="AS147" s="13"/>
      <c r="AT147" s="13">
        <f t="shared" si="277"/>
        <v>120000</v>
      </c>
      <c r="AU147" s="13">
        <v>-120000</v>
      </c>
      <c r="AV147" s="13">
        <f t="shared" si="400"/>
        <v>0</v>
      </c>
      <c r="AW147" s="13"/>
      <c r="AX147" s="13">
        <f t="shared" si="401"/>
        <v>0</v>
      </c>
      <c r="AY147" s="13"/>
      <c r="AZ147" s="13">
        <f t="shared" si="402"/>
        <v>0</v>
      </c>
      <c r="BA147" s="13"/>
      <c r="BB147" s="13">
        <f t="shared" si="403"/>
        <v>0</v>
      </c>
      <c r="BC147" s="13"/>
      <c r="BD147" s="13">
        <f t="shared" si="404"/>
        <v>0</v>
      </c>
      <c r="BE147" s="13"/>
      <c r="BF147" s="13">
        <f t="shared" si="405"/>
        <v>0</v>
      </c>
      <c r="BG147" s="13"/>
      <c r="BH147" s="13">
        <f t="shared" si="406"/>
        <v>0</v>
      </c>
      <c r="BI147" s="23"/>
      <c r="BJ147" s="42">
        <f t="shared" si="407"/>
        <v>0</v>
      </c>
      <c r="BK147" s="8" t="s">
        <v>221</v>
      </c>
      <c r="BL147" s="10"/>
    </row>
    <row r="148" spans="1:64" ht="54" x14ac:dyDescent="0.35">
      <c r="A148" s="88" t="s">
        <v>181</v>
      </c>
      <c r="B148" s="89" t="s">
        <v>76</v>
      </c>
      <c r="C148" s="98" t="s">
        <v>351</v>
      </c>
      <c r="D148" s="12">
        <v>16975.900000000001</v>
      </c>
      <c r="E148" s="40"/>
      <c r="F148" s="12">
        <f t="shared" si="275"/>
        <v>16975.900000000001</v>
      </c>
      <c r="G148" s="12"/>
      <c r="H148" s="12">
        <f t="shared" si="391"/>
        <v>16975.900000000001</v>
      </c>
      <c r="I148" s="12"/>
      <c r="J148" s="12">
        <f t="shared" si="392"/>
        <v>16975.900000000001</v>
      </c>
      <c r="K148" s="12"/>
      <c r="L148" s="12">
        <f t="shared" si="393"/>
        <v>16975.900000000001</v>
      </c>
      <c r="M148" s="12">
        <v>-16975.900000000001</v>
      </c>
      <c r="N148" s="12">
        <f t="shared" si="394"/>
        <v>0</v>
      </c>
      <c r="O148" s="12"/>
      <c r="P148" s="12">
        <f t="shared" si="395"/>
        <v>0</v>
      </c>
      <c r="Q148" s="12"/>
      <c r="R148" s="12">
        <f t="shared" si="396"/>
        <v>0</v>
      </c>
      <c r="S148" s="12"/>
      <c r="T148" s="12">
        <f t="shared" si="397"/>
        <v>0</v>
      </c>
      <c r="U148" s="21"/>
      <c r="V148" s="40">
        <f t="shared" si="398"/>
        <v>0</v>
      </c>
      <c r="W148" s="12">
        <v>0</v>
      </c>
      <c r="X148" s="40"/>
      <c r="Y148" s="12">
        <f t="shared" si="276"/>
        <v>0</v>
      </c>
      <c r="Z148" s="12"/>
      <c r="AA148" s="12">
        <f t="shared" si="399"/>
        <v>0</v>
      </c>
      <c r="AB148" s="12"/>
      <c r="AC148" s="12">
        <f>AA148+AB148</f>
        <v>0</v>
      </c>
      <c r="AD148" s="12"/>
      <c r="AE148" s="12">
        <f>AC148+AD148</f>
        <v>0</v>
      </c>
      <c r="AF148" s="12"/>
      <c r="AG148" s="12">
        <f>AE148+AF148</f>
        <v>0</v>
      </c>
      <c r="AH148" s="12">
        <v>16975.900000000001</v>
      </c>
      <c r="AI148" s="12">
        <f>AG148+AH148</f>
        <v>16975.900000000001</v>
      </c>
      <c r="AJ148" s="12"/>
      <c r="AK148" s="12">
        <f>AI148+AJ148</f>
        <v>16975.900000000001</v>
      </c>
      <c r="AL148" s="12"/>
      <c r="AM148" s="12">
        <f>AK148+AL148</f>
        <v>16975.900000000001</v>
      </c>
      <c r="AN148" s="12"/>
      <c r="AO148" s="12">
        <f>AM148+AN148</f>
        <v>16975.900000000001</v>
      </c>
      <c r="AP148" s="21"/>
      <c r="AQ148" s="40">
        <f>AO148+AP148</f>
        <v>16975.900000000001</v>
      </c>
      <c r="AR148" s="13">
        <v>0</v>
      </c>
      <c r="AS148" s="13"/>
      <c r="AT148" s="13">
        <f t="shared" si="277"/>
        <v>0</v>
      </c>
      <c r="AU148" s="13"/>
      <c r="AV148" s="13">
        <f t="shared" si="400"/>
        <v>0</v>
      </c>
      <c r="AW148" s="13"/>
      <c r="AX148" s="13">
        <f t="shared" si="401"/>
        <v>0</v>
      </c>
      <c r="AY148" s="13"/>
      <c r="AZ148" s="13">
        <f t="shared" si="402"/>
        <v>0</v>
      </c>
      <c r="BA148" s="13"/>
      <c r="BB148" s="13">
        <f t="shared" si="403"/>
        <v>0</v>
      </c>
      <c r="BC148" s="13"/>
      <c r="BD148" s="13">
        <f t="shared" si="404"/>
        <v>0</v>
      </c>
      <c r="BE148" s="13"/>
      <c r="BF148" s="13">
        <f t="shared" si="405"/>
        <v>0</v>
      </c>
      <c r="BG148" s="13"/>
      <c r="BH148" s="13">
        <f t="shared" si="406"/>
        <v>0</v>
      </c>
      <c r="BI148" s="23"/>
      <c r="BJ148" s="42">
        <f t="shared" si="407"/>
        <v>0</v>
      </c>
      <c r="BK148" s="8" t="s">
        <v>107</v>
      </c>
      <c r="BL148" s="10"/>
    </row>
    <row r="149" spans="1:64" ht="54" x14ac:dyDescent="0.35">
      <c r="A149" s="88" t="s">
        <v>182</v>
      </c>
      <c r="B149" s="89" t="s">
        <v>45</v>
      </c>
      <c r="C149" s="98" t="s">
        <v>351</v>
      </c>
      <c r="D149" s="12">
        <f>D151+D152</f>
        <v>16230.4</v>
      </c>
      <c r="E149" s="40">
        <f>E151+E152</f>
        <v>0</v>
      </c>
      <c r="F149" s="12">
        <f t="shared" si="275"/>
        <v>16230.4</v>
      </c>
      <c r="G149" s="12">
        <f>G151+G152</f>
        <v>0</v>
      </c>
      <c r="H149" s="12">
        <f t="shared" si="391"/>
        <v>16230.4</v>
      </c>
      <c r="I149" s="12">
        <f>I151+I152</f>
        <v>0</v>
      </c>
      <c r="J149" s="12">
        <f t="shared" si="392"/>
        <v>16230.4</v>
      </c>
      <c r="K149" s="12">
        <f>K151+K152</f>
        <v>0</v>
      </c>
      <c r="L149" s="12">
        <f t="shared" si="393"/>
        <v>16230.4</v>
      </c>
      <c r="M149" s="12">
        <f>M151+M152</f>
        <v>0</v>
      </c>
      <c r="N149" s="12">
        <f t="shared" si="394"/>
        <v>16230.4</v>
      </c>
      <c r="O149" s="12">
        <f>O151+O152</f>
        <v>0</v>
      </c>
      <c r="P149" s="12">
        <f t="shared" si="395"/>
        <v>16230.4</v>
      </c>
      <c r="Q149" s="12">
        <f>Q151+Q152</f>
        <v>0</v>
      </c>
      <c r="R149" s="12">
        <f t="shared" si="396"/>
        <v>16230.4</v>
      </c>
      <c r="S149" s="12">
        <f>S151+S152</f>
        <v>0</v>
      </c>
      <c r="T149" s="12">
        <f t="shared" si="397"/>
        <v>16230.4</v>
      </c>
      <c r="U149" s="21">
        <f>U151+U152</f>
        <v>-10236.805</v>
      </c>
      <c r="V149" s="40">
        <f t="shared" si="398"/>
        <v>5993.5949999999993</v>
      </c>
      <c r="W149" s="12">
        <f t="shared" ref="W149:AR149" si="408">W151+W152</f>
        <v>39980.400000000001</v>
      </c>
      <c r="X149" s="40">
        <f>X151+X152</f>
        <v>0</v>
      </c>
      <c r="Y149" s="12">
        <f t="shared" si="276"/>
        <v>39980.400000000001</v>
      </c>
      <c r="Z149" s="12">
        <f>Z151+Z152</f>
        <v>0</v>
      </c>
      <c r="AA149" s="12">
        <f t="shared" si="399"/>
        <v>39980.400000000001</v>
      </c>
      <c r="AB149" s="12">
        <f>AB151+AB152</f>
        <v>0</v>
      </c>
      <c r="AC149" s="12">
        <f>AA149+AB149</f>
        <v>39980.400000000001</v>
      </c>
      <c r="AD149" s="12">
        <f>AD151+AD152</f>
        <v>0</v>
      </c>
      <c r="AE149" s="12">
        <f>AC149+AD149</f>
        <v>39980.400000000001</v>
      </c>
      <c r="AF149" s="12">
        <f>AF151+AF152</f>
        <v>0</v>
      </c>
      <c r="AG149" s="12">
        <f>AE149+AF149</f>
        <v>39980.400000000001</v>
      </c>
      <c r="AH149" s="12">
        <f>AH151+AH152</f>
        <v>0</v>
      </c>
      <c r="AI149" s="12">
        <f>AG149+AH149</f>
        <v>39980.400000000001</v>
      </c>
      <c r="AJ149" s="12">
        <f>AJ151+AJ152</f>
        <v>0</v>
      </c>
      <c r="AK149" s="12">
        <f>AI149+AJ149</f>
        <v>39980.400000000001</v>
      </c>
      <c r="AL149" s="12">
        <f>AL151+AL152</f>
        <v>0</v>
      </c>
      <c r="AM149" s="12">
        <f>AK149+AL149</f>
        <v>39980.400000000001</v>
      </c>
      <c r="AN149" s="12">
        <f>AN151+AN152</f>
        <v>0</v>
      </c>
      <c r="AO149" s="12">
        <f>AM149+AN149</f>
        <v>39980.400000000001</v>
      </c>
      <c r="AP149" s="21">
        <f>AP151+AP152</f>
        <v>10236.805</v>
      </c>
      <c r="AQ149" s="40">
        <f>AO149+AP149</f>
        <v>50217.205000000002</v>
      </c>
      <c r="AR149" s="12">
        <f t="shared" si="408"/>
        <v>17701.5</v>
      </c>
      <c r="AS149" s="13">
        <f>AS151+AS152</f>
        <v>0</v>
      </c>
      <c r="AT149" s="13">
        <f t="shared" si="277"/>
        <v>17701.5</v>
      </c>
      <c r="AU149" s="13">
        <f>AU151+AU152</f>
        <v>-17701.5</v>
      </c>
      <c r="AV149" s="13">
        <f t="shared" si="400"/>
        <v>0</v>
      </c>
      <c r="AW149" s="13">
        <f>AW151+AW152</f>
        <v>28022.061000000002</v>
      </c>
      <c r="AX149" s="13">
        <f t="shared" si="401"/>
        <v>28022.061000000002</v>
      </c>
      <c r="AY149" s="13">
        <f>AY151+AY152</f>
        <v>0</v>
      </c>
      <c r="AZ149" s="13">
        <f t="shared" si="402"/>
        <v>28022.061000000002</v>
      </c>
      <c r="BA149" s="13">
        <f>BA151+BA152</f>
        <v>0</v>
      </c>
      <c r="BB149" s="13">
        <f t="shared" si="403"/>
        <v>28022.061000000002</v>
      </c>
      <c r="BC149" s="13">
        <f>BC151+BC152</f>
        <v>0</v>
      </c>
      <c r="BD149" s="13">
        <f t="shared" si="404"/>
        <v>28022.061000000002</v>
      </c>
      <c r="BE149" s="13">
        <f>BE151+BE152</f>
        <v>0</v>
      </c>
      <c r="BF149" s="13">
        <f t="shared" si="405"/>
        <v>28022.061000000002</v>
      </c>
      <c r="BG149" s="13">
        <f>BG151+BG152</f>
        <v>0</v>
      </c>
      <c r="BH149" s="13">
        <f t="shared" si="406"/>
        <v>28022.061000000002</v>
      </c>
      <c r="BI149" s="23">
        <f>BI151+BI152</f>
        <v>0</v>
      </c>
      <c r="BJ149" s="42">
        <f t="shared" si="407"/>
        <v>28022.061000000002</v>
      </c>
      <c r="BK149" s="8" t="s">
        <v>108</v>
      </c>
      <c r="BL149" s="10"/>
    </row>
    <row r="150" spans="1:64" s="3" customFormat="1" hidden="1" x14ac:dyDescent="0.35">
      <c r="A150" s="1"/>
      <c r="B150" s="6" t="s">
        <v>5</v>
      </c>
      <c r="C150" s="5"/>
      <c r="D150" s="12"/>
      <c r="E150" s="40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21"/>
      <c r="V150" s="12"/>
      <c r="W150" s="12"/>
      <c r="X150" s="40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21"/>
      <c r="AQ150" s="12"/>
      <c r="AR150" s="13"/>
      <c r="AS150" s="13"/>
      <c r="AT150" s="13"/>
      <c r="AU150" s="13"/>
      <c r="AV150" s="13"/>
      <c r="AW150" s="13"/>
      <c r="AX150" s="13"/>
      <c r="AY150" s="13"/>
      <c r="AZ150" s="13"/>
      <c r="BA150" s="13"/>
      <c r="BB150" s="13"/>
      <c r="BC150" s="13"/>
      <c r="BD150" s="13"/>
      <c r="BE150" s="13"/>
      <c r="BF150" s="13"/>
      <c r="BG150" s="23"/>
      <c r="BH150" s="13"/>
      <c r="BI150" s="23"/>
      <c r="BJ150" s="13"/>
      <c r="BK150" s="8"/>
      <c r="BL150" s="10">
        <v>0</v>
      </c>
    </row>
    <row r="151" spans="1:64" s="3" customFormat="1" hidden="1" x14ac:dyDescent="0.35">
      <c r="A151" s="1"/>
      <c r="B151" s="6" t="s">
        <v>6</v>
      </c>
      <c r="C151" s="5"/>
      <c r="D151" s="12">
        <v>16230.4</v>
      </c>
      <c r="E151" s="40"/>
      <c r="F151" s="12">
        <f t="shared" si="275"/>
        <v>16230.4</v>
      </c>
      <c r="G151" s="12"/>
      <c r="H151" s="12">
        <f t="shared" ref="H151:H156" si="409">F151+G151</f>
        <v>16230.4</v>
      </c>
      <c r="I151" s="12"/>
      <c r="J151" s="12">
        <f t="shared" ref="J151:J156" si="410">H151+I151</f>
        <v>16230.4</v>
      </c>
      <c r="K151" s="12"/>
      <c r="L151" s="12">
        <f t="shared" ref="L151:L156" si="411">J151+K151</f>
        <v>16230.4</v>
      </c>
      <c r="M151" s="12"/>
      <c r="N151" s="12">
        <f t="shared" ref="N151:N156" si="412">L151+M151</f>
        <v>16230.4</v>
      </c>
      <c r="O151" s="12"/>
      <c r="P151" s="12">
        <f t="shared" ref="P151:P156" si="413">N151+O151</f>
        <v>16230.4</v>
      </c>
      <c r="Q151" s="12"/>
      <c r="R151" s="12">
        <f t="shared" ref="R151:R156" si="414">P151+Q151</f>
        <v>16230.4</v>
      </c>
      <c r="S151" s="12"/>
      <c r="T151" s="12">
        <f t="shared" ref="T151:T156" si="415">R151+S151</f>
        <v>16230.4</v>
      </c>
      <c r="U151" s="21">
        <v>-10236.805</v>
      </c>
      <c r="V151" s="12">
        <f t="shared" ref="V151:V156" si="416">T151+U151</f>
        <v>5993.5949999999993</v>
      </c>
      <c r="W151" s="12">
        <v>39980.400000000001</v>
      </c>
      <c r="X151" s="40"/>
      <c r="Y151" s="12">
        <f t="shared" si="276"/>
        <v>39980.400000000001</v>
      </c>
      <c r="Z151" s="12"/>
      <c r="AA151" s="12">
        <f t="shared" ref="AA151:AA156" si="417">Y151+Z151</f>
        <v>39980.400000000001</v>
      </c>
      <c r="AB151" s="12"/>
      <c r="AC151" s="12">
        <f t="shared" ref="AC151:AC156" si="418">AA151+AB151</f>
        <v>39980.400000000001</v>
      </c>
      <c r="AD151" s="12"/>
      <c r="AE151" s="12">
        <f t="shared" ref="AE151:AE156" si="419">AC151+AD151</f>
        <v>39980.400000000001</v>
      </c>
      <c r="AF151" s="12"/>
      <c r="AG151" s="12">
        <f t="shared" ref="AG151:AG156" si="420">AE151+AF151</f>
        <v>39980.400000000001</v>
      </c>
      <c r="AH151" s="12"/>
      <c r="AI151" s="12">
        <f t="shared" ref="AI151:AI156" si="421">AG151+AH151</f>
        <v>39980.400000000001</v>
      </c>
      <c r="AJ151" s="12"/>
      <c r="AK151" s="12">
        <f t="shared" ref="AK151:AK156" si="422">AI151+AJ151</f>
        <v>39980.400000000001</v>
      </c>
      <c r="AL151" s="12"/>
      <c r="AM151" s="12">
        <f t="shared" ref="AM151:AM156" si="423">AK151+AL151</f>
        <v>39980.400000000001</v>
      </c>
      <c r="AN151" s="12"/>
      <c r="AO151" s="12">
        <f t="shared" ref="AO151:AO156" si="424">AM151+AN151</f>
        <v>39980.400000000001</v>
      </c>
      <c r="AP151" s="21">
        <v>10236.805</v>
      </c>
      <c r="AQ151" s="12">
        <f t="shared" ref="AQ151:AQ156" si="425">AO151+AP151</f>
        <v>50217.205000000002</v>
      </c>
      <c r="AR151" s="13">
        <v>0</v>
      </c>
      <c r="AS151" s="13"/>
      <c r="AT151" s="13">
        <f t="shared" si="277"/>
        <v>0</v>
      </c>
      <c r="AU151" s="13"/>
      <c r="AV151" s="13">
        <f t="shared" ref="AV151:AV156" si="426">AT151+AU151</f>
        <v>0</v>
      </c>
      <c r="AW151" s="13">
        <v>28022.061000000002</v>
      </c>
      <c r="AX151" s="13">
        <f t="shared" ref="AX151:AX156" si="427">AV151+AW151</f>
        <v>28022.061000000002</v>
      </c>
      <c r="AY151" s="13"/>
      <c r="AZ151" s="13">
        <f t="shared" ref="AZ151:AZ156" si="428">AX151+AY151</f>
        <v>28022.061000000002</v>
      </c>
      <c r="BA151" s="13"/>
      <c r="BB151" s="13">
        <f t="shared" ref="BB151:BB156" si="429">AZ151+BA151</f>
        <v>28022.061000000002</v>
      </c>
      <c r="BC151" s="13"/>
      <c r="BD151" s="13">
        <f t="shared" ref="BD151:BD156" si="430">BB151+BC151</f>
        <v>28022.061000000002</v>
      </c>
      <c r="BE151" s="13"/>
      <c r="BF151" s="13">
        <f t="shared" ref="BF151:BF156" si="431">BD151+BE151</f>
        <v>28022.061000000002</v>
      </c>
      <c r="BG151" s="23"/>
      <c r="BH151" s="13">
        <f t="shared" ref="BH151:BH156" si="432">BF151+BG151</f>
        <v>28022.061000000002</v>
      </c>
      <c r="BI151" s="23"/>
      <c r="BJ151" s="13">
        <f t="shared" ref="BJ151:BJ156" si="433">BH151+BI151</f>
        <v>28022.061000000002</v>
      </c>
      <c r="BK151" s="8" t="s">
        <v>108</v>
      </c>
      <c r="BL151" s="10">
        <v>0</v>
      </c>
    </row>
    <row r="152" spans="1:64" s="3" customFormat="1" hidden="1" x14ac:dyDescent="0.35">
      <c r="A152" s="1"/>
      <c r="B152" s="4" t="s">
        <v>12</v>
      </c>
      <c r="C152" s="5"/>
      <c r="D152" s="12">
        <v>0</v>
      </c>
      <c r="E152" s="40">
        <v>0</v>
      </c>
      <c r="F152" s="12">
        <f t="shared" si="275"/>
        <v>0</v>
      </c>
      <c r="G152" s="12">
        <v>0</v>
      </c>
      <c r="H152" s="12">
        <f t="shared" si="409"/>
        <v>0</v>
      </c>
      <c r="I152" s="12">
        <v>0</v>
      </c>
      <c r="J152" s="12">
        <f t="shared" si="410"/>
        <v>0</v>
      </c>
      <c r="K152" s="12">
        <v>0</v>
      </c>
      <c r="L152" s="12">
        <f t="shared" si="411"/>
        <v>0</v>
      </c>
      <c r="M152" s="12">
        <v>0</v>
      </c>
      <c r="N152" s="12">
        <f t="shared" si="412"/>
        <v>0</v>
      </c>
      <c r="O152" s="12">
        <v>0</v>
      </c>
      <c r="P152" s="12">
        <f t="shared" si="413"/>
        <v>0</v>
      </c>
      <c r="Q152" s="12">
        <v>0</v>
      </c>
      <c r="R152" s="12">
        <f t="shared" si="414"/>
        <v>0</v>
      </c>
      <c r="S152" s="12">
        <v>0</v>
      </c>
      <c r="T152" s="12">
        <f t="shared" si="415"/>
        <v>0</v>
      </c>
      <c r="U152" s="21">
        <v>0</v>
      </c>
      <c r="V152" s="12">
        <f t="shared" si="416"/>
        <v>0</v>
      </c>
      <c r="W152" s="12">
        <v>0</v>
      </c>
      <c r="X152" s="40">
        <v>0</v>
      </c>
      <c r="Y152" s="12">
        <f t="shared" si="276"/>
        <v>0</v>
      </c>
      <c r="Z152" s="12">
        <v>0</v>
      </c>
      <c r="AA152" s="12">
        <f t="shared" si="417"/>
        <v>0</v>
      </c>
      <c r="AB152" s="12">
        <v>0</v>
      </c>
      <c r="AC152" s="12">
        <f t="shared" si="418"/>
        <v>0</v>
      </c>
      <c r="AD152" s="12">
        <v>0</v>
      </c>
      <c r="AE152" s="12">
        <f t="shared" si="419"/>
        <v>0</v>
      </c>
      <c r="AF152" s="12">
        <v>0</v>
      </c>
      <c r="AG152" s="12">
        <f t="shared" si="420"/>
        <v>0</v>
      </c>
      <c r="AH152" s="12">
        <v>0</v>
      </c>
      <c r="AI152" s="12">
        <f t="shared" si="421"/>
        <v>0</v>
      </c>
      <c r="AJ152" s="12">
        <v>0</v>
      </c>
      <c r="AK152" s="12">
        <f t="shared" si="422"/>
        <v>0</v>
      </c>
      <c r="AL152" s="12">
        <v>0</v>
      </c>
      <c r="AM152" s="12">
        <f t="shared" si="423"/>
        <v>0</v>
      </c>
      <c r="AN152" s="12">
        <v>0</v>
      </c>
      <c r="AO152" s="12">
        <f t="shared" si="424"/>
        <v>0</v>
      </c>
      <c r="AP152" s="21">
        <v>0</v>
      </c>
      <c r="AQ152" s="12">
        <f t="shared" si="425"/>
        <v>0</v>
      </c>
      <c r="AR152" s="13">
        <v>17701.5</v>
      </c>
      <c r="AS152" s="13">
        <v>0</v>
      </c>
      <c r="AT152" s="13">
        <f t="shared" si="277"/>
        <v>17701.5</v>
      </c>
      <c r="AU152" s="13">
        <v>-17701.5</v>
      </c>
      <c r="AV152" s="13">
        <f t="shared" si="426"/>
        <v>0</v>
      </c>
      <c r="AW152" s="13"/>
      <c r="AX152" s="13">
        <f t="shared" si="427"/>
        <v>0</v>
      </c>
      <c r="AY152" s="13"/>
      <c r="AZ152" s="13">
        <f t="shared" si="428"/>
        <v>0</v>
      </c>
      <c r="BA152" s="13"/>
      <c r="BB152" s="13">
        <f t="shared" si="429"/>
        <v>0</v>
      </c>
      <c r="BC152" s="13"/>
      <c r="BD152" s="13">
        <f t="shared" si="430"/>
        <v>0</v>
      </c>
      <c r="BE152" s="13"/>
      <c r="BF152" s="13">
        <f t="shared" si="431"/>
        <v>0</v>
      </c>
      <c r="BG152" s="23"/>
      <c r="BH152" s="13">
        <f t="shared" si="432"/>
        <v>0</v>
      </c>
      <c r="BI152" s="23"/>
      <c r="BJ152" s="13">
        <f t="shared" si="433"/>
        <v>0</v>
      </c>
      <c r="BK152" s="8" t="s">
        <v>222</v>
      </c>
      <c r="BL152" s="10">
        <v>0</v>
      </c>
    </row>
    <row r="153" spans="1:64" s="3" customFormat="1" ht="54" hidden="1" x14ac:dyDescent="0.35">
      <c r="A153" s="54" t="s">
        <v>177</v>
      </c>
      <c r="B153" s="6" t="s">
        <v>46</v>
      </c>
      <c r="C153" s="5" t="s">
        <v>351</v>
      </c>
      <c r="D153" s="12">
        <v>0</v>
      </c>
      <c r="E153" s="40">
        <v>0</v>
      </c>
      <c r="F153" s="12">
        <f t="shared" si="275"/>
        <v>0</v>
      </c>
      <c r="G153" s="12">
        <v>0</v>
      </c>
      <c r="H153" s="12">
        <f t="shared" si="409"/>
        <v>0</v>
      </c>
      <c r="I153" s="12"/>
      <c r="J153" s="12">
        <f t="shared" si="410"/>
        <v>0</v>
      </c>
      <c r="K153" s="12"/>
      <c r="L153" s="12">
        <f t="shared" si="411"/>
        <v>0</v>
      </c>
      <c r="M153" s="12"/>
      <c r="N153" s="12">
        <f t="shared" si="412"/>
        <v>0</v>
      </c>
      <c r="O153" s="12"/>
      <c r="P153" s="12">
        <f t="shared" si="413"/>
        <v>0</v>
      </c>
      <c r="Q153" s="12"/>
      <c r="R153" s="12">
        <f t="shared" si="414"/>
        <v>0</v>
      </c>
      <c r="S153" s="12"/>
      <c r="T153" s="12">
        <f t="shared" si="415"/>
        <v>0</v>
      </c>
      <c r="U153" s="21"/>
      <c r="V153" s="12">
        <f t="shared" si="416"/>
        <v>0</v>
      </c>
      <c r="W153" s="12">
        <v>14256.8</v>
      </c>
      <c r="X153" s="40">
        <v>0</v>
      </c>
      <c r="Y153" s="12">
        <f t="shared" si="276"/>
        <v>14256.8</v>
      </c>
      <c r="Z153" s="12">
        <v>0</v>
      </c>
      <c r="AA153" s="12">
        <f t="shared" si="417"/>
        <v>14256.8</v>
      </c>
      <c r="AB153" s="12">
        <v>0</v>
      </c>
      <c r="AC153" s="12">
        <f t="shared" si="418"/>
        <v>14256.8</v>
      </c>
      <c r="AD153" s="12">
        <v>-14256.8</v>
      </c>
      <c r="AE153" s="12">
        <f t="shared" si="419"/>
        <v>0</v>
      </c>
      <c r="AF153" s="12"/>
      <c r="AG153" s="12">
        <f t="shared" si="420"/>
        <v>0</v>
      </c>
      <c r="AH153" s="12"/>
      <c r="AI153" s="12">
        <f t="shared" si="421"/>
        <v>0</v>
      </c>
      <c r="AJ153" s="12"/>
      <c r="AK153" s="12">
        <f t="shared" si="422"/>
        <v>0</v>
      </c>
      <c r="AL153" s="12"/>
      <c r="AM153" s="12">
        <f t="shared" si="423"/>
        <v>0</v>
      </c>
      <c r="AN153" s="12"/>
      <c r="AO153" s="12">
        <f t="shared" si="424"/>
        <v>0</v>
      </c>
      <c r="AP153" s="21"/>
      <c r="AQ153" s="12">
        <f t="shared" si="425"/>
        <v>0</v>
      </c>
      <c r="AR153" s="13">
        <v>0</v>
      </c>
      <c r="AS153" s="13">
        <v>0</v>
      </c>
      <c r="AT153" s="13">
        <f t="shared" si="277"/>
        <v>0</v>
      </c>
      <c r="AU153" s="13">
        <v>0</v>
      </c>
      <c r="AV153" s="13">
        <f t="shared" si="426"/>
        <v>0</v>
      </c>
      <c r="AW153" s="13">
        <v>0</v>
      </c>
      <c r="AX153" s="13">
        <f t="shared" si="427"/>
        <v>0</v>
      </c>
      <c r="AY153" s="13">
        <v>0</v>
      </c>
      <c r="AZ153" s="13">
        <f t="shared" si="428"/>
        <v>0</v>
      </c>
      <c r="BA153" s="13">
        <v>0</v>
      </c>
      <c r="BB153" s="13">
        <f t="shared" si="429"/>
        <v>0</v>
      </c>
      <c r="BC153" s="13">
        <v>0</v>
      </c>
      <c r="BD153" s="13">
        <f t="shared" si="430"/>
        <v>0</v>
      </c>
      <c r="BE153" s="13">
        <v>0</v>
      </c>
      <c r="BF153" s="13">
        <f t="shared" si="431"/>
        <v>0</v>
      </c>
      <c r="BG153" s="23">
        <v>0</v>
      </c>
      <c r="BH153" s="13">
        <f t="shared" si="432"/>
        <v>0</v>
      </c>
      <c r="BI153" s="23">
        <v>0</v>
      </c>
      <c r="BJ153" s="13">
        <f t="shared" si="433"/>
        <v>0</v>
      </c>
      <c r="BK153" s="7" t="s">
        <v>109</v>
      </c>
      <c r="BL153" s="10">
        <v>0</v>
      </c>
    </row>
    <row r="154" spans="1:64" ht="54" x14ac:dyDescent="0.35">
      <c r="A154" s="88" t="s">
        <v>183</v>
      </c>
      <c r="B154" s="89" t="s">
        <v>47</v>
      </c>
      <c r="C154" s="98" t="s">
        <v>351</v>
      </c>
      <c r="D154" s="12">
        <v>12170.5</v>
      </c>
      <c r="E154" s="40"/>
      <c r="F154" s="12">
        <f t="shared" si="275"/>
        <v>12170.5</v>
      </c>
      <c r="G154" s="12"/>
      <c r="H154" s="12">
        <f t="shared" si="409"/>
        <v>12170.5</v>
      </c>
      <c r="I154" s="12">
        <v>26867.7</v>
      </c>
      <c r="J154" s="12">
        <f t="shared" si="410"/>
        <v>39038.199999999997</v>
      </c>
      <c r="K154" s="12"/>
      <c r="L154" s="12">
        <f t="shared" si="411"/>
        <v>39038.199999999997</v>
      </c>
      <c r="M154" s="12"/>
      <c r="N154" s="12">
        <f t="shared" si="412"/>
        <v>39038.199999999997</v>
      </c>
      <c r="O154" s="12"/>
      <c r="P154" s="12">
        <f t="shared" si="413"/>
        <v>39038.199999999997</v>
      </c>
      <c r="Q154" s="12"/>
      <c r="R154" s="12">
        <f t="shared" si="414"/>
        <v>39038.199999999997</v>
      </c>
      <c r="S154" s="12"/>
      <c r="T154" s="12">
        <f t="shared" si="415"/>
        <v>39038.199999999997</v>
      </c>
      <c r="U154" s="21">
        <v>-26202.266</v>
      </c>
      <c r="V154" s="40">
        <f t="shared" si="416"/>
        <v>12835.933999999997</v>
      </c>
      <c r="W154" s="12">
        <v>37733.300000000003</v>
      </c>
      <c r="X154" s="40"/>
      <c r="Y154" s="12">
        <f t="shared" si="276"/>
        <v>37733.300000000003</v>
      </c>
      <c r="Z154" s="12"/>
      <c r="AA154" s="12">
        <f t="shared" si="417"/>
        <v>37733.300000000003</v>
      </c>
      <c r="AB154" s="12"/>
      <c r="AC154" s="12">
        <f t="shared" si="418"/>
        <v>37733.300000000003</v>
      </c>
      <c r="AD154" s="12">
        <v>-22429.963</v>
      </c>
      <c r="AE154" s="12">
        <f t="shared" si="419"/>
        <v>15303.337000000003</v>
      </c>
      <c r="AF154" s="12"/>
      <c r="AG154" s="12">
        <f t="shared" si="420"/>
        <v>15303.337000000003</v>
      </c>
      <c r="AH154" s="12"/>
      <c r="AI154" s="12">
        <f t="shared" si="421"/>
        <v>15303.337000000003</v>
      </c>
      <c r="AJ154" s="12"/>
      <c r="AK154" s="12">
        <f t="shared" si="422"/>
        <v>15303.337000000003</v>
      </c>
      <c r="AL154" s="12"/>
      <c r="AM154" s="12">
        <f t="shared" si="423"/>
        <v>15303.337000000003</v>
      </c>
      <c r="AN154" s="12"/>
      <c r="AO154" s="12">
        <f t="shared" si="424"/>
        <v>15303.337000000003</v>
      </c>
      <c r="AP154" s="21">
        <v>26202.266</v>
      </c>
      <c r="AQ154" s="40">
        <f t="shared" si="425"/>
        <v>41505.603000000003</v>
      </c>
      <c r="AR154" s="13">
        <v>0</v>
      </c>
      <c r="AS154" s="13"/>
      <c r="AT154" s="13">
        <f t="shared" si="277"/>
        <v>0</v>
      </c>
      <c r="AU154" s="13"/>
      <c r="AV154" s="13">
        <f t="shared" si="426"/>
        <v>0</v>
      </c>
      <c r="AW154" s="13"/>
      <c r="AX154" s="13">
        <f t="shared" si="427"/>
        <v>0</v>
      </c>
      <c r="AY154" s="13"/>
      <c r="AZ154" s="13">
        <f t="shared" si="428"/>
        <v>0</v>
      </c>
      <c r="BA154" s="13"/>
      <c r="BB154" s="13">
        <f t="shared" si="429"/>
        <v>0</v>
      </c>
      <c r="BC154" s="13"/>
      <c r="BD154" s="13">
        <f t="shared" si="430"/>
        <v>0</v>
      </c>
      <c r="BE154" s="13"/>
      <c r="BF154" s="13">
        <f t="shared" si="431"/>
        <v>0</v>
      </c>
      <c r="BG154" s="13"/>
      <c r="BH154" s="13">
        <f t="shared" si="432"/>
        <v>0</v>
      </c>
      <c r="BI154" s="23"/>
      <c r="BJ154" s="42">
        <f t="shared" si="433"/>
        <v>0</v>
      </c>
      <c r="BK154" s="7" t="s">
        <v>110</v>
      </c>
      <c r="BL154" s="10"/>
    </row>
    <row r="155" spans="1:64" ht="54" x14ac:dyDescent="0.35">
      <c r="A155" s="88" t="s">
        <v>184</v>
      </c>
      <c r="B155" s="89" t="s">
        <v>48</v>
      </c>
      <c r="C155" s="98" t="s">
        <v>351</v>
      </c>
      <c r="D155" s="12">
        <v>18910</v>
      </c>
      <c r="E155" s="40"/>
      <c r="F155" s="12">
        <f t="shared" si="275"/>
        <v>18910</v>
      </c>
      <c r="G155" s="12"/>
      <c r="H155" s="12">
        <f t="shared" si="409"/>
        <v>18910</v>
      </c>
      <c r="I155" s="12">
        <v>43000</v>
      </c>
      <c r="J155" s="12">
        <f t="shared" si="410"/>
        <v>61910</v>
      </c>
      <c r="K155" s="12"/>
      <c r="L155" s="12">
        <f t="shared" si="411"/>
        <v>61910</v>
      </c>
      <c r="M155" s="12"/>
      <c r="N155" s="12">
        <f t="shared" si="412"/>
        <v>61910</v>
      </c>
      <c r="O155" s="12"/>
      <c r="P155" s="12">
        <f t="shared" si="413"/>
        <v>61910</v>
      </c>
      <c r="Q155" s="12"/>
      <c r="R155" s="12">
        <f t="shared" si="414"/>
        <v>61910</v>
      </c>
      <c r="S155" s="12"/>
      <c r="T155" s="12">
        <f t="shared" si="415"/>
        <v>61910</v>
      </c>
      <c r="U155" s="21">
        <v>-42212.525999999998</v>
      </c>
      <c r="V155" s="40">
        <f t="shared" si="416"/>
        <v>19697.474000000002</v>
      </c>
      <c r="W155" s="12">
        <v>53457.599999999999</v>
      </c>
      <c r="X155" s="40"/>
      <c r="Y155" s="12">
        <f t="shared" si="276"/>
        <v>53457.599999999999</v>
      </c>
      <c r="Z155" s="12"/>
      <c r="AA155" s="12">
        <f t="shared" si="417"/>
        <v>53457.599999999999</v>
      </c>
      <c r="AB155" s="12"/>
      <c r="AC155" s="12">
        <f t="shared" si="418"/>
        <v>53457.599999999999</v>
      </c>
      <c r="AD155" s="12">
        <v>-39481.737000000001</v>
      </c>
      <c r="AE155" s="12">
        <f t="shared" si="419"/>
        <v>13975.862999999998</v>
      </c>
      <c r="AF155" s="12"/>
      <c r="AG155" s="12">
        <f t="shared" si="420"/>
        <v>13975.862999999998</v>
      </c>
      <c r="AH155" s="12"/>
      <c r="AI155" s="12">
        <f t="shared" si="421"/>
        <v>13975.862999999998</v>
      </c>
      <c r="AJ155" s="12"/>
      <c r="AK155" s="12">
        <f t="shared" si="422"/>
        <v>13975.862999999998</v>
      </c>
      <c r="AL155" s="12"/>
      <c r="AM155" s="12">
        <f t="shared" si="423"/>
        <v>13975.862999999998</v>
      </c>
      <c r="AN155" s="12"/>
      <c r="AO155" s="12">
        <f t="shared" si="424"/>
        <v>13975.862999999998</v>
      </c>
      <c r="AP155" s="21">
        <v>42212.525999999998</v>
      </c>
      <c r="AQ155" s="40">
        <f t="shared" si="425"/>
        <v>56188.388999999996</v>
      </c>
      <c r="AR155" s="13">
        <v>0</v>
      </c>
      <c r="AS155" s="13"/>
      <c r="AT155" s="13">
        <f t="shared" si="277"/>
        <v>0</v>
      </c>
      <c r="AU155" s="13"/>
      <c r="AV155" s="13">
        <f t="shared" si="426"/>
        <v>0</v>
      </c>
      <c r="AW155" s="13">
        <v>5691.8919999999998</v>
      </c>
      <c r="AX155" s="13">
        <f t="shared" si="427"/>
        <v>5691.8919999999998</v>
      </c>
      <c r="AY155" s="13"/>
      <c r="AZ155" s="13">
        <f t="shared" si="428"/>
        <v>5691.8919999999998</v>
      </c>
      <c r="BA155" s="13"/>
      <c r="BB155" s="13">
        <f t="shared" si="429"/>
        <v>5691.8919999999998</v>
      </c>
      <c r="BC155" s="13"/>
      <c r="BD155" s="13">
        <f t="shared" si="430"/>
        <v>5691.8919999999998</v>
      </c>
      <c r="BE155" s="13"/>
      <c r="BF155" s="13">
        <f t="shared" si="431"/>
        <v>5691.8919999999998</v>
      </c>
      <c r="BG155" s="13"/>
      <c r="BH155" s="13">
        <f t="shared" si="432"/>
        <v>5691.8919999999998</v>
      </c>
      <c r="BI155" s="23"/>
      <c r="BJ155" s="42">
        <f t="shared" si="433"/>
        <v>5691.8919999999998</v>
      </c>
      <c r="BK155" s="7" t="s">
        <v>208</v>
      </c>
      <c r="BL155" s="10"/>
    </row>
    <row r="156" spans="1:64" ht="54" x14ac:dyDescent="0.35">
      <c r="A156" s="88" t="s">
        <v>185</v>
      </c>
      <c r="B156" s="89" t="s">
        <v>49</v>
      </c>
      <c r="C156" s="98" t="s">
        <v>351</v>
      </c>
      <c r="D156" s="12">
        <f>D158+D159</f>
        <v>1928.1</v>
      </c>
      <c r="E156" s="40">
        <f>E158+E159</f>
        <v>0</v>
      </c>
      <c r="F156" s="12">
        <f t="shared" si="275"/>
        <v>1928.1</v>
      </c>
      <c r="G156" s="12">
        <f>G158+G159</f>
        <v>0</v>
      </c>
      <c r="H156" s="12">
        <f t="shared" si="409"/>
        <v>1928.1</v>
      </c>
      <c r="I156" s="12">
        <f>I158+I159</f>
        <v>0</v>
      </c>
      <c r="J156" s="12">
        <f t="shared" si="410"/>
        <v>1928.1</v>
      </c>
      <c r="K156" s="12">
        <f>K158+K159</f>
        <v>0</v>
      </c>
      <c r="L156" s="12">
        <f t="shared" si="411"/>
        <v>1928.1</v>
      </c>
      <c r="M156" s="12">
        <f>M158+M159</f>
        <v>0</v>
      </c>
      <c r="N156" s="12">
        <f t="shared" si="412"/>
        <v>1928.1</v>
      </c>
      <c r="O156" s="12">
        <f>O158+O159</f>
        <v>0</v>
      </c>
      <c r="P156" s="12">
        <f t="shared" si="413"/>
        <v>1928.1</v>
      </c>
      <c r="Q156" s="12">
        <f>Q158+Q159</f>
        <v>0</v>
      </c>
      <c r="R156" s="12">
        <f t="shared" si="414"/>
        <v>1928.1</v>
      </c>
      <c r="S156" s="12">
        <f>S158+S159</f>
        <v>0</v>
      </c>
      <c r="T156" s="12">
        <f t="shared" si="415"/>
        <v>1928.1</v>
      </c>
      <c r="U156" s="21">
        <f>U158+U159</f>
        <v>0</v>
      </c>
      <c r="V156" s="40">
        <f t="shared" si="416"/>
        <v>1928.1</v>
      </c>
      <c r="W156" s="12">
        <f t="shared" ref="W156:AR156" si="434">W158+W159</f>
        <v>3072.8</v>
      </c>
      <c r="X156" s="40">
        <f>X158+X159</f>
        <v>0</v>
      </c>
      <c r="Y156" s="12">
        <f t="shared" si="276"/>
        <v>3072.8</v>
      </c>
      <c r="Z156" s="12">
        <f>Z158+Z159</f>
        <v>0</v>
      </c>
      <c r="AA156" s="12">
        <f t="shared" si="417"/>
        <v>3072.8</v>
      </c>
      <c r="AB156" s="12">
        <f>AB158+AB159</f>
        <v>0</v>
      </c>
      <c r="AC156" s="12">
        <f t="shared" si="418"/>
        <v>3072.8</v>
      </c>
      <c r="AD156" s="12">
        <f>AD158+AD159</f>
        <v>0</v>
      </c>
      <c r="AE156" s="12">
        <f t="shared" si="419"/>
        <v>3072.8</v>
      </c>
      <c r="AF156" s="12">
        <f>AF158+AF159</f>
        <v>0</v>
      </c>
      <c r="AG156" s="12">
        <f t="shared" si="420"/>
        <v>3072.8</v>
      </c>
      <c r="AH156" s="12">
        <f>AH158+AH159</f>
        <v>0</v>
      </c>
      <c r="AI156" s="12">
        <f t="shared" si="421"/>
        <v>3072.8</v>
      </c>
      <c r="AJ156" s="12">
        <f>AJ158+AJ159</f>
        <v>0</v>
      </c>
      <c r="AK156" s="12">
        <f t="shared" si="422"/>
        <v>3072.8</v>
      </c>
      <c r="AL156" s="12">
        <f>AL158+AL159</f>
        <v>0</v>
      </c>
      <c r="AM156" s="12">
        <f t="shared" si="423"/>
        <v>3072.8</v>
      </c>
      <c r="AN156" s="12">
        <f>AN158+AN159</f>
        <v>0</v>
      </c>
      <c r="AO156" s="12">
        <f t="shared" si="424"/>
        <v>3072.8</v>
      </c>
      <c r="AP156" s="21">
        <f>AP158+AP159</f>
        <v>0</v>
      </c>
      <c r="AQ156" s="40">
        <f t="shared" si="425"/>
        <v>3072.8</v>
      </c>
      <c r="AR156" s="12">
        <f t="shared" si="434"/>
        <v>18064.5</v>
      </c>
      <c r="AS156" s="13">
        <f>AS158+AS159</f>
        <v>0</v>
      </c>
      <c r="AT156" s="13">
        <f t="shared" si="277"/>
        <v>18064.5</v>
      </c>
      <c r="AU156" s="13">
        <f>AU158+AU159</f>
        <v>-18064.5</v>
      </c>
      <c r="AV156" s="13">
        <f t="shared" si="426"/>
        <v>0</v>
      </c>
      <c r="AW156" s="13">
        <f>AW158+AW159</f>
        <v>18064.5</v>
      </c>
      <c r="AX156" s="13">
        <f t="shared" si="427"/>
        <v>18064.5</v>
      </c>
      <c r="AY156" s="13">
        <f>AY158+AY159</f>
        <v>0</v>
      </c>
      <c r="AZ156" s="13">
        <f t="shared" si="428"/>
        <v>18064.5</v>
      </c>
      <c r="BA156" s="13">
        <f>BA158+BA159</f>
        <v>0</v>
      </c>
      <c r="BB156" s="13">
        <f t="shared" si="429"/>
        <v>18064.5</v>
      </c>
      <c r="BC156" s="13">
        <f>BC158+BC159</f>
        <v>0</v>
      </c>
      <c r="BD156" s="13">
        <f t="shared" si="430"/>
        <v>18064.5</v>
      </c>
      <c r="BE156" s="13">
        <f>BE158+BE159</f>
        <v>0</v>
      </c>
      <c r="BF156" s="13">
        <f t="shared" si="431"/>
        <v>18064.5</v>
      </c>
      <c r="BG156" s="13">
        <f>BG158+BG159</f>
        <v>0</v>
      </c>
      <c r="BH156" s="13">
        <f t="shared" si="432"/>
        <v>18064.5</v>
      </c>
      <c r="BI156" s="23">
        <f>BI158+BI159</f>
        <v>0</v>
      </c>
      <c r="BJ156" s="42">
        <f t="shared" si="433"/>
        <v>18064.5</v>
      </c>
      <c r="BK156" s="8" t="s">
        <v>111</v>
      </c>
      <c r="BL156" s="10"/>
    </row>
    <row r="157" spans="1:64" s="3" customFormat="1" hidden="1" x14ac:dyDescent="0.35">
      <c r="A157" s="1"/>
      <c r="B157" s="6" t="s">
        <v>5</v>
      </c>
      <c r="C157" s="5"/>
      <c r="D157" s="12"/>
      <c r="E157" s="40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21"/>
      <c r="V157" s="12"/>
      <c r="W157" s="12"/>
      <c r="X157" s="40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21"/>
      <c r="AQ157" s="12"/>
      <c r="AR157" s="13"/>
      <c r="AS157" s="13"/>
      <c r="AT157" s="13"/>
      <c r="AU157" s="13"/>
      <c r="AV157" s="13"/>
      <c r="AW157" s="13"/>
      <c r="AX157" s="13"/>
      <c r="AY157" s="13"/>
      <c r="AZ157" s="13"/>
      <c r="BA157" s="13"/>
      <c r="BB157" s="13"/>
      <c r="BC157" s="13"/>
      <c r="BD157" s="13"/>
      <c r="BE157" s="13"/>
      <c r="BF157" s="13"/>
      <c r="BG157" s="23"/>
      <c r="BH157" s="13"/>
      <c r="BI157" s="23"/>
      <c r="BJ157" s="13"/>
      <c r="BK157" s="7"/>
      <c r="BL157" s="10">
        <v>0</v>
      </c>
    </row>
    <row r="158" spans="1:64" s="3" customFormat="1" hidden="1" x14ac:dyDescent="0.35">
      <c r="A158" s="1"/>
      <c r="B158" s="6" t="s">
        <v>6</v>
      </c>
      <c r="C158" s="5"/>
      <c r="D158" s="12">
        <v>1928.1</v>
      </c>
      <c r="E158" s="40"/>
      <c r="F158" s="12">
        <f t="shared" si="275"/>
        <v>1928.1</v>
      </c>
      <c r="G158" s="12"/>
      <c r="H158" s="12">
        <f t="shared" ref="H158:H168" si="435">F158+G158</f>
        <v>1928.1</v>
      </c>
      <c r="I158" s="12"/>
      <c r="J158" s="12">
        <f t="shared" ref="J158:J168" si="436">H158+I158</f>
        <v>1928.1</v>
      </c>
      <c r="K158" s="12"/>
      <c r="L158" s="12">
        <f t="shared" ref="L158:L168" si="437">J158+K158</f>
        <v>1928.1</v>
      </c>
      <c r="M158" s="12"/>
      <c r="N158" s="12">
        <f t="shared" ref="N158:N168" si="438">L158+M158</f>
        <v>1928.1</v>
      </c>
      <c r="O158" s="12"/>
      <c r="P158" s="12">
        <f t="shared" ref="P158:P168" si="439">N158+O158</f>
        <v>1928.1</v>
      </c>
      <c r="Q158" s="12"/>
      <c r="R158" s="12">
        <f t="shared" ref="R158:R168" si="440">P158+Q158</f>
        <v>1928.1</v>
      </c>
      <c r="S158" s="12"/>
      <c r="T158" s="12">
        <f t="shared" ref="T158:T168" si="441">R158+S158</f>
        <v>1928.1</v>
      </c>
      <c r="U158" s="21"/>
      <c r="V158" s="12">
        <f t="shared" ref="V158:V168" si="442">T158+U158</f>
        <v>1928.1</v>
      </c>
      <c r="W158" s="12">
        <v>3072.8</v>
      </c>
      <c r="X158" s="40"/>
      <c r="Y158" s="12">
        <f t="shared" si="276"/>
        <v>3072.8</v>
      </c>
      <c r="Z158" s="12"/>
      <c r="AA158" s="12">
        <f t="shared" ref="AA158:AA168" si="443">Y158+Z158</f>
        <v>3072.8</v>
      </c>
      <c r="AB158" s="12"/>
      <c r="AC158" s="12">
        <f t="shared" ref="AC158:AC168" si="444">AA158+AB158</f>
        <v>3072.8</v>
      </c>
      <c r="AD158" s="12"/>
      <c r="AE158" s="12">
        <f t="shared" ref="AE158:AE168" si="445">AC158+AD158</f>
        <v>3072.8</v>
      </c>
      <c r="AF158" s="12"/>
      <c r="AG158" s="12">
        <f t="shared" ref="AG158:AG168" si="446">AE158+AF158</f>
        <v>3072.8</v>
      </c>
      <c r="AH158" s="12"/>
      <c r="AI158" s="12">
        <f t="shared" ref="AI158:AI168" si="447">AG158+AH158</f>
        <v>3072.8</v>
      </c>
      <c r="AJ158" s="12"/>
      <c r="AK158" s="12">
        <f t="shared" ref="AK158:AK168" si="448">AI158+AJ158</f>
        <v>3072.8</v>
      </c>
      <c r="AL158" s="12"/>
      <c r="AM158" s="12">
        <f t="shared" ref="AM158:AM168" si="449">AK158+AL158</f>
        <v>3072.8</v>
      </c>
      <c r="AN158" s="12"/>
      <c r="AO158" s="12">
        <f t="shared" ref="AO158:AO168" si="450">AM158+AN158</f>
        <v>3072.8</v>
      </c>
      <c r="AP158" s="21"/>
      <c r="AQ158" s="12">
        <f t="shared" ref="AQ158:AQ168" si="451">AO158+AP158</f>
        <v>3072.8</v>
      </c>
      <c r="AR158" s="13">
        <v>0</v>
      </c>
      <c r="AS158" s="13"/>
      <c r="AT158" s="13">
        <f t="shared" si="277"/>
        <v>0</v>
      </c>
      <c r="AU158" s="13"/>
      <c r="AV158" s="13">
        <f t="shared" ref="AV158:AV168" si="452">AT158+AU158</f>
        <v>0</v>
      </c>
      <c r="AW158" s="13">
        <v>18064.5</v>
      </c>
      <c r="AX158" s="13">
        <f t="shared" ref="AX158:AX168" si="453">AV158+AW158</f>
        <v>18064.5</v>
      </c>
      <c r="AY158" s="13"/>
      <c r="AZ158" s="13">
        <f t="shared" ref="AZ158:AZ168" si="454">AX158+AY158</f>
        <v>18064.5</v>
      </c>
      <c r="BA158" s="13"/>
      <c r="BB158" s="13">
        <f t="shared" ref="BB158:BB168" si="455">AZ158+BA158</f>
        <v>18064.5</v>
      </c>
      <c r="BC158" s="13"/>
      <c r="BD158" s="13">
        <f t="shared" ref="BD158:BD168" si="456">BB158+BC158</f>
        <v>18064.5</v>
      </c>
      <c r="BE158" s="13"/>
      <c r="BF158" s="13">
        <f t="shared" ref="BF158:BF168" si="457">BD158+BE158</f>
        <v>18064.5</v>
      </c>
      <c r="BG158" s="23"/>
      <c r="BH158" s="13">
        <f t="shared" ref="BH158:BH168" si="458">BF158+BG158</f>
        <v>18064.5</v>
      </c>
      <c r="BI158" s="23"/>
      <c r="BJ158" s="13">
        <f t="shared" ref="BJ158:BJ168" si="459">BH158+BI158</f>
        <v>18064.5</v>
      </c>
      <c r="BK158" s="7" t="s">
        <v>111</v>
      </c>
      <c r="BL158" s="10">
        <v>0</v>
      </c>
    </row>
    <row r="159" spans="1:64" s="3" customFormat="1" hidden="1" x14ac:dyDescent="0.35">
      <c r="A159" s="1"/>
      <c r="B159" s="4" t="s">
        <v>12</v>
      </c>
      <c r="C159" s="5"/>
      <c r="D159" s="12">
        <v>0</v>
      </c>
      <c r="E159" s="40">
        <v>0</v>
      </c>
      <c r="F159" s="12">
        <f t="shared" si="275"/>
        <v>0</v>
      </c>
      <c r="G159" s="12">
        <v>0</v>
      </c>
      <c r="H159" s="12">
        <f t="shared" si="435"/>
        <v>0</v>
      </c>
      <c r="I159" s="12">
        <v>0</v>
      </c>
      <c r="J159" s="12">
        <f t="shared" si="436"/>
        <v>0</v>
      </c>
      <c r="K159" s="12">
        <v>0</v>
      </c>
      <c r="L159" s="12">
        <f t="shared" si="437"/>
        <v>0</v>
      </c>
      <c r="M159" s="12">
        <v>0</v>
      </c>
      <c r="N159" s="12">
        <f t="shared" si="438"/>
        <v>0</v>
      </c>
      <c r="O159" s="12">
        <v>0</v>
      </c>
      <c r="P159" s="12">
        <f t="shared" si="439"/>
        <v>0</v>
      </c>
      <c r="Q159" s="12">
        <v>0</v>
      </c>
      <c r="R159" s="12">
        <f t="shared" si="440"/>
        <v>0</v>
      </c>
      <c r="S159" s="12">
        <v>0</v>
      </c>
      <c r="T159" s="12">
        <f t="shared" si="441"/>
        <v>0</v>
      </c>
      <c r="U159" s="21">
        <v>0</v>
      </c>
      <c r="V159" s="12">
        <f t="shared" si="442"/>
        <v>0</v>
      </c>
      <c r="W159" s="12">
        <v>0</v>
      </c>
      <c r="X159" s="40">
        <v>0</v>
      </c>
      <c r="Y159" s="12">
        <f t="shared" si="276"/>
        <v>0</v>
      </c>
      <c r="Z159" s="12">
        <v>0</v>
      </c>
      <c r="AA159" s="12">
        <f t="shared" si="443"/>
        <v>0</v>
      </c>
      <c r="AB159" s="12">
        <v>0</v>
      </c>
      <c r="AC159" s="12">
        <f t="shared" si="444"/>
        <v>0</v>
      </c>
      <c r="AD159" s="12">
        <v>0</v>
      </c>
      <c r="AE159" s="12">
        <f t="shared" si="445"/>
        <v>0</v>
      </c>
      <c r="AF159" s="12">
        <v>0</v>
      </c>
      <c r="AG159" s="12">
        <f t="shared" si="446"/>
        <v>0</v>
      </c>
      <c r="AH159" s="12">
        <v>0</v>
      </c>
      <c r="AI159" s="12">
        <f t="shared" si="447"/>
        <v>0</v>
      </c>
      <c r="AJ159" s="12">
        <v>0</v>
      </c>
      <c r="AK159" s="12">
        <f t="shared" si="448"/>
        <v>0</v>
      </c>
      <c r="AL159" s="12">
        <v>0</v>
      </c>
      <c r="AM159" s="12">
        <f t="shared" si="449"/>
        <v>0</v>
      </c>
      <c r="AN159" s="12">
        <v>0</v>
      </c>
      <c r="AO159" s="12">
        <f t="shared" si="450"/>
        <v>0</v>
      </c>
      <c r="AP159" s="21">
        <v>0</v>
      </c>
      <c r="AQ159" s="12">
        <f t="shared" si="451"/>
        <v>0</v>
      </c>
      <c r="AR159" s="13">
        <v>18064.5</v>
      </c>
      <c r="AS159" s="13">
        <v>0</v>
      </c>
      <c r="AT159" s="13">
        <f t="shared" si="277"/>
        <v>18064.5</v>
      </c>
      <c r="AU159" s="13">
        <v>-18064.5</v>
      </c>
      <c r="AV159" s="13">
        <f t="shared" si="452"/>
        <v>0</v>
      </c>
      <c r="AW159" s="13"/>
      <c r="AX159" s="13">
        <f t="shared" si="453"/>
        <v>0</v>
      </c>
      <c r="AY159" s="13"/>
      <c r="AZ159" s="13">
        <f t="shared" si="454"/>
        <v>0</v>
      </c>
      <c r="BA159" s="13"/>
      <c r="BB159" s="13">
        <f t="shared" si="455"/>
        <v>0</v>
      </c>
      <c r="BC159" s="13"/>
      <c r="BD159" s="13">
        <f t="shared" si="456"/>
        <v>0</v>
      </c>
      <c r="BE159" s="13"/>
      <c r="BF159" s="13">
        <f t="shared" si="457"/>
        <v>0</v>
      </c>
      <c r="BG159" s="23"/>
      <c r="BH159" s="13">
        <f t="shared" si="458"/>
        <v>0</v>
      </c>
      <c r="BI159" s="23"/>
      <c r="BJ159" s="13">
        <f t="shared" si="459"/>
        <v>0</v>
      </c>
      <c r="BK159" s="7" t="s">
        <v>222</v>
      </c>
      <c r="BL159" s="10">
        <v>0</v>
      </c>
    </row>
    <row r="160" spans="1:64" ht="54" x14ac:dyDescent="0.35">
      <c r="A160" s="88" t="s">
        <v>186</v>
      </c>
      <c r="B160" s="89" t="s">
        <v>75</v>
      </c>
      <c r="C160" s="98" t="s">
        <v>351</v>
      </c>
      <c r="D160" s="12">
        <v>0</v>
      </c>
      <c r="E160" s="40">
        <v>0</v>
      </c>
      <c r="F160" s="12">
        <f t="shared" si="275"/>
        <v>0</v>
      </c>
      <c r="G160" s="12">
        <v>0</v>
      </c>
      <c r="H160" s="12">
        <f t="shared" si="435"/>
        <v>0</v>
      </c>
      <c r="I160" s="12">
        <v>0</v>
      </c>
      <c r="J160" s="12">
        <f t="shared" si="436"/>
        <v>0</v>
      </c>
      <c r="K160" s="12">
        <v>0</v>
      </c>
      <c r="L160" s="12">
        <f t="shared" si="437"/>
        <v>0</v>
      </c>
      <c r="M160" s="12">
        <v>0</v>
      </c>
      <c r="N160" s="12">
        <f t="shared" si="438"/>
        <v>0</v>
      </c>
      <c r="O160" s="12">
        <v>0</v>
      </c>
      <c r="P160" s="12">
        <f t="shared" si="439"/>
        <v>0</v>
      </c>
      <c r="Q160" s="12">
        <v>0</v>
      </c>
      <c r="R160" s="12">
        <f t="shared" si="440"/>
        <v>0</v>
      </c>
      <c r="S160" s="12">
        <v>0</v>
      </c>
      <c r="T160" s="12">
        <f t="shared" si="441"/>
        <v>0</v>
      </c>
      <c r="U160" s="21">
        <v>0</v>
      </c>
      <c r="V160" s="40">
        <f t="shared" si="442"/>
        <v>0</v>
      </c>
      <c r="W160" s="12">
        <v>7956</v>
      </c>
      <c r="X160" s="40">
        <v>0</v>
      </c>
      <c r="Y160" s="12">
        <f t="shared" si="276"/>
        <v>7956</v>
      </c>
      <c r="Z160" s="12">
        <v>0</v>
      </c>
      <c r="AA160" s="12">
        <f t="shared" si="443"/>
        <v>7956</v>
      </c>
      <c r="AB160" s="12">
        <v>0</v>
      </c>
      <c r="AC160" s="12">
        <f t="shared" si="444"/>
        <v>7956</v>
      </c>
      <c r="AD160" s="12">
        <v>-7956</v>
      </c>
      <c r="AE160" s="12">
        <f t="shared" si="445"/>
        <v>0</v>
      </c>
      <c r="AF160" s="12"/>
      <c r="AG160" s="12">
        <f t="shared" si="446"/>
        <v>0</v>
      </c>
      <c r="AH160" s="12"/>
      <c r="AI160" s="12">
        <f t="shared" si="447"/>
        <v>0</v>
      </c>
      <c r="AJ160" s="12"/>
      <c r="AK160" s="12">
        <f t="shared" si="448"/>
        <v>0</v>
      </c>
      <c r="AL160" s="12"/>
      <c r="AM160" s="12">
        <f t="shared" si="449"/>
        <v>0</v>
      </c>
      <c r="AN160" s="12"/>
      <c r="AO160" s="12">
        <f t="shared" si="450"/>
        <v>0</v>
      </c>
      <c r="AP160" s="21"/>
      <c r="AQ160" s="40">
        <f t="shared" si="451"/>
        <v>0</v>
      </c>
      <c r="AR160" s="13">
        <v>80000</v>
      </c>
      <c r="AS160" s="13">
        <v>0</v>
      </c>
      <c r="AT160" s="13">
        <f t="shared" si="277"/>
        <v>80000</v>
      </c>
      <c r="AU160" s="13">
        <v>0</v>
      </c>
      <c r="AV160" s="13">
        <f t="shared" si="452"/>
        <v>80000</v>
      </c>
      <c r="AW160" s="13">
        <v>-80000</v>
      </c>
      <c r="AX160" s="13">
        <f t="shared" si="453"/>
        <v>0</v>
      </c>
      <c r="AY160" s="13">
        <v>28221.546999999999</v>
      </c>
      <c r="AZ160" s="13">
        <f t="shared" si="454"/>
        <v>28221.546999999999</v>
      </c>
      <c r="BA160" s="13"/>
      <c r="BB160" s="13">
        <f t="shared" si="455"/>
        <v>28221.546999999999</v>
      </c>
      <c r="BC160" s="13"/>
      <c r="BD160" s="13">
        <f t="shared" si="456"/>
        <v>28221.546999999999</v>
      </c>
      <c r="BE160" s="13"/>
      <c r="BF160" s="13">
        <f t="shared" si="457"/>
        <v>28221.546999999999</v>
      </c>
      <c r="BG160" s="13"/>
      <c r="BH160" s="13">
        <f t="shared" si="458"/>
        <v>28221.546999999999</v>
      </c>
      <c r="BI160" s="23"/>
      <c r="BJ160" s="42">
        <f t="shared" si="459"/>
        <v>28221.546999999999</v>
      </c>
      <c r="BK160" s="7" t="s">
        <v>112</v>
      </c>
      <c r="BL160" s="10"/>
    </row>
    <row r="161" spans="1:64" s="3" customFormat="1" ht="54" hidden="1" x14ac:dyDescent="0.35">
      <c r="A161" s="61" t="s">
        <v>181</v>
      </c>
      <c r="B161" s="6" t="s">
        <v>378</v>
      </c>
      <c r="C161" s="5" t="s">
        <v>126</v>
      </c>
      <c r="D161" s="12">
        <v>21381.1</v>
      </c>
      <c r="E161" s="40"/>
      <c r="F161" s="12">
        <f t="shared" si="275"/>
        <v>21381.1</v>
      </c>
      <c r="G161" s="12"/>
      <c r="H161" s="12">
        <f t="shared" si="435"/>
        <v>21381.1</v>
      </c>
      <c r="I161" s="12">
        <v>-21381.1</v>
      </c>
      <c r="J161" s="12">
        <f t="shared" si="436"/>
        <v>0</v>
      </c>
      <c r="K161" s="12"/>
      <c r="L161" s="12">
        <f t="shared" si="437"/>
        <v>0</v>
      </c>
      <c r="M161" s="12"/>
      <c r="N161" s="12">
        <f t="shared" si="438"/>
        <v>0</v>
      </c>
      <c r="O161" s="12"/>
      <c r="P161" s="12">
        <f t="shared" si="439"/>
        <v>0</v>
      </c>
      <c r="Q161" s="12"/>
      <c r="R161" s="12">
        <f t="shared" si="440"/>
        <v>0</v>
      </c>
      <c r="S161" s="12"/>
      <c r="T161" s="12">
        <f t="shared" si="441"/>
        <v>0</v>
      </c>
      <c r="U161" s="21"/>
      <c r="V161" s="12">
        <f t="shared" si="442"/>
        <v>0</v>
      </c>
      <c r="W161" s="12">
        <v>0</v>
      </c>
      <c r="X161" s="40"/>
      <c r="Y161" s="12">
        <f t="shared" si="276"/>
        <v>0</v>
      </c>
      <c r="Z161" s="12"/>
      <c r="AA161" s="12">
        <f t="shared" si="443"/>
        <v>0</v>
      </c>
      <c r="AB161" s="12"/>
      <c r="AC161" s="12">
        <f t="shared" si="444"/>
        <v>0</v>
      </c>
      <c r="AD161" s="12"/>
      <c r="AE161" s="12">
        <f t="shared" si="445"/>
        <v>0</v>
      </c>
      <c r="AF161" s="12"/>
      <c r="AG161" s="12">
        <f t="shared" si="446"/>
        <v>0</v>
      </c>
      <c r="AH161" s="12"/>
      <c r="AI161" s="12">
        <f t="shared" si="447"/>
        <v>0</v>
      </c>
      <c r="AJ161" s="12"/>
      <c r="AK161" s="12">
        <f t="shared" si="448"/>
        <v>0</v>
      </c>
      <c r="AL161" s="12"/>
      <c r="AM161" s="12">
        <f t="shared" si="449"/>
        <v>0</v>
      </c>
      <c r="AN161" s="12"/>
      <c r="AO161" s="12">
        <f t="shared" si="450"/>
        <v>0</v>
      </c>
      <c r="AP161" s="21"/>
      <c r="AQ161" s="12">
        <f t="shared" si="451"/>
        <v>0</v>
      </c>
      <c r="AR161" s="12">
        <v>0</v>
      </c>
      <c r="AS161" s="13"/>
      <c r="AT161" s="13">
        <f t="shared" si="277"/>
        <v>0</v>
      </c>
      <c r="AU161" s="13"/>
      <c r="AV161" s="13">
        <f t="shared" si="452"/>
        <v>0</v>
      </c>
      <c r="AW161" s="13"/>
      <c r="AX161" s="13">
        <f t="shared" si="453"/>
        <v>0</v>
      </c>
      <c r="AY161" s="13"/>
      <c r="AZ161" s="13">
        <f t="shared" si="454"/>
        <v>0</v>
      </c>
      <c r="BA161" s="13"/>
      <c r="BB161" s="13">
        <f t="shared" si="455"/>
        <v>0</v>
      </c>
      <c r="BC161" s="13"/>
      <c r="BD161" s="13">
        <f t="shared" si="456"/>
        <v>0</v>
      </c>
      <c r="BE161" s="13"/>
      <c r="BF161" s="13">
        <f t="shared" si="457"/>
        <v>0</v>
      </c>
      <c r="BG161" s="23"/>
      <c r="BH161" s="13">
        <f t="shared" si="458"/>
        <v>0</v>
      </c>
      <c r="BI161" s="23"/>
      <c r="BJ161" s="13">
        <f t="shared" si="459"/>
        <v>0</v>
      </c>
      <c r="BK161" s="7" t="s">
        <v>113</v>
      </c>
      <c r="BL161" s="10">
        <v>0</v>
      </c>
    </row>
    <row r="162" spans="1:64" ht="54" x14ac:dyDescent="0.35">
      <c r="A162" s="88" t="s">
        <v>187</v>
      </c>
      <c r="B162" s="89" t="s">
        <v>378</v>
      </c>
      <c r="C162" s="98" t="s">
        <v>351</v>
      </c>
      <c r="D162" s="12"/>
      <c r="E162" s="40"/>
      <c r="F162" s="12"/>
      <c r="G162" s="12"/>
      <c r="H162" s="12"/>
      <c r="I162" s="12"/>
      <c r="J162" s="12"/>
      <c r="K162" s="12">
        <v>21381.1</v>
      </c>
      <c r="L162" s="12">
        <f t="shared" si="437"/>
        <v>21381.1</v>
      </c>
      <c r="M162" s="12">
        <v>-21381.1</v>
      </c>
      <c r="N162" s="12">
        <f t="shared" si="438"/>
        <v>0</v>
      </c>
      <c r="O162" s="12"/>
      <c r="P162" s="12">
        <f t="shared" si="439"/>
        <v>0</v>
      </c>
      <c r="Q162" s="12"/>
      <c r="R162" s="12">
        <f t="shared" si="440"/>
        <v>0</v>
      </c>
      <c r="S162" s="12"/>
      <c r="T162" s="12">
        <f t="shared" si="441"/>
        <v>0</v>
      </c>
      <c r="U162" s="21"/>
      <c r="V162" s="40">
        <f t="shared" si="442"/>
        <v>0</v>
      </c>
      <c r="W162" s="12"/>
      <c r="X162" s="40"/>
      <c r="Y162" s="12"/>
      <c r="Z162" s="12"/>
      <c r="AA162" s="12"/>
      <c r="AB162" s="12"/>
      <c r="AC162" s="12"/>
      <c r="AD162" s="12"/>
      <c r="AE162" s="12"/>
      <c r="AF162" s="12"/>
      <c r="AG162" s="12">
        <f t="shared" si="446"/>
        <v>0</v>
      </c>
      <c r="AH162" s="12">
        <v>21381.1</v>
      </c>
      <c r="AI162" s="12">
        <f t="shared" si="447"/>
        <v>21381.1</v>
      </c>
      <c r="AJ162" s="12"/>
      <c r="AK162" s="12">
        <f t="shared" si="448"/>
        <v>21381.1</v>
      </c>
      <c r="AL162" s="12"/>
      <c r="AM162" s="12">
        <f t="shared" si="449"/>
        <v>21381.1</v>
      </c>
      <c r="AN162" s="12"/>
      <c r="AO162" s="12">
        <f t="shared" si="450"/>
        <v>21381.1</v>
      </c>
      <c r="AP162" s="21"/>
      <c r="AQ162" s="40">
        <f t="shared" si="451"/>
        <v>21381.1</v>
      </c>
      <c r="AR162" s="12"/>
      <c r="AS162" s="13"/>
      <c r="AT162" s="13"/>
      <c r="AU162" s="13"/>
      <c r="AV162" s="13"/>
      <c r="AW162" s="13"/>
      <c r="AX162" s="13"/>
      <c r="AY162" s="13"/>
      <c r="AZ162" s="13">
        <f t="shared" si="454"/>
        <v>0</v>
      </c>
      <c r="BA162" s="13"/>
      <c r="BB162" s="13">
        <f t="shared" si="455"/>
        <v>0</v>
      </c>
      <c r="BC162" s="13"/>
      <c r="BD162" s="13">
        <f t="shared" si="456"/>
        <v>0</v>
      </c>
      <c r="BE162" s="13"/>
      <c r="BF162" s="13">
        <f t="shared" si="457"/>
        <v>0</v>
      </c>
      <c r="BG162" s="13"/>
      <c r="BH162" s="13">
        <f t="shared" si="458"/>
        <v>0</v>
      </c>
      <c r="BI162" s="23"/>
      <c r="BJ162" s="42">
        <f t="shared" si="459"/>
        <v>0</v>
      </c>
      <c r="BK162" s="7" t="s">
        <v>113</v>
      </c>
      <c r="BL162" s="10"/>
    </row>
    <row r="163" spans="1:64" ht="54" x14ac:dyDescent="0.35">
      <c r="A163" s="88" t="s">
        <v>188</v>
      </c>
      <c r="B163" s="89" t="s">
        <v>245</v>
      </c>
      <c r="C163" s="98" t="s">
        <v>351</v>
      </c>
      <c r="D163" s="12"/>
      <c r="E163" s="40">
        <v>25842.915000000001</v>
      </c>
      <c r="F163" s="12">
        <f t="shared" si="275"/>
        <v>25842.915000000001</v>
      </c>
      <c r="G163" s="12">
        <v>6287.3549999999996</v>
      </c>
      <c r="H163" s="12">
        <f t="shared" si="435"/>
        <v>32130.27</v>
      </c>
      <c r="I163" s="12"/>
      <c r="J163" s="12">
        <f t="shared" si="436"/>
        <v>32130.27</v>
      </c>
      <c r="K163" s="12"/>
      <c r="L163" s="12">
        <f t="shared" si="437"/>
        <v>32130.27</v>
      </c>
      <c r="M163" s="12"/>
      <c r="N163" s="12">
        <f t="shared" si="438"/>
        <v>32130.27</v>
      </c>
      <c r="O163" s="12"/>
      <c r="P163" s="12">
        <f t="shared" si="439"/>
        <v>32130.27</v>
      </c>
      <c r="Q163" s="12"/>
      <c r="R163" s="12">
        <f t="shared" si="440"/>
        <v>32130.27</v>
      </c>
      <c r="S163" s="12"/>
      <c r="T163" s="12">
        <f t="shared" si="441"/>
        <v>32130.27</v>
      </c>
      <c r="U163" s="21"/>
      <c r="V163" s="40">
        <f t="shared" si="442"/>
        <v>32130.27</v>
      </c>
      <c r="W163" s="12"/>
      <c r="X163" s="40"/>
      <c r="Y163" s="12">
        <f t="shared" si="276"/>
        <v>0</v>
      </c>
      <c r="Z163" s="12"/>
      <c r="AA163" s="12">
        <f t="shared" si="443"/>
        <v>0</v>
      </c>
      <c r="AB163" s="12"/>
      <c r="AC163" s="12">
        <f t="shared" si="444"/>
        <v>0</v>
      </c>
      <c r="AD163" s="12"/>
      <c r="AE163" s="12">
        <f t="shared" si="445"/>
        <v>0</v>
      </c>
      <c r="AF163" s="12"/>
      <c r="AG163" s="12">
        <f t="shared" si="446"/>
        <v>0</v>
      </c>
      <c r="AH163" s="12"/>
      <c r="AI163" s="12">
        <f t="shared" si="447"/>
        <v>0</v>
      </c>
      <c r="AJ163" s="12"/>
      <c r="AK163" s="12">
        <f t="shared" si="448"/>
        <v>0</v>
      </c>
      <c r="AL163" s="12"/>
      <c r="AM163" s="12">
        <f t="shared" si="449"/>
        <v>0</v>
      </c>
      <c r="AN163" s="12"/>
      <c r="AO163" s="12">
        <f t="shared" si="450"/>
        <v>0</v>
      </c>
      <c r="AP163" s="21"/>
      <c r="AQ163" s="40">
        <f t="shared" si="451"/>
        <v>0</v>
      </c>
      <c r="AR163" s="12"/>
      <c r="AS163" s="13"/>
      <c r="AT163" s="13">
        <f t="shared" si="277"/>
        <v>0</v>
      </c>
      <c r="AU163" s="13"/>
      <c r="AV163" s="13">
        <f t="shared" si="452"/>
        <v>0</v>
      </c>
      <c r="AW163" s="13"/>
      <c r="AX163" s="13">
        <f t="shared" si="453"/>
        <v>0</v>
      </c>
      <c r="AY163" s="13"/>
      <c r="AZ163" s="13">
        <f t="shared" si="454"/>
        <v>0</v>
      </c>
      <c r="BA163" s="13"/>
      <c r="BB163" s="13">
        <f t="shared" si="455"/>
        <v>0</v>
      </c>
      <c r="BC163" s="13"/>
      <c r="BD163" s="13">
        <f t="shared" si="456"/>
        <v>0</v>
      </c>
      <c r="BE163" s="13"/>
      <c r="BF163" s="13">
        <f t="shared" si="457"/>
        <v>0</v>
      </c>
      <c r="BG163" s="13"/>
      <c r="BH163" s="13">
        <f t="shared" si="458"/>
        <v>0</v>
      </c>
      <c r="BI163" s="23"/>
      <c r="BJ163" s="42">
        <f t="shared" si="459"/>
        <v>0</v>
      </c>
      <c r="BK163" s="7" t="s">
        <v>246</v>
      </c>
      <c r="BL163" s="10"/>
    </row>
    <row r="164" spans="1:64" ht="54" x14ac:dyDescent="0.35">
      <c r="A164" s="88" t="s">
        <v>189</v>
      </c>
      <c r="B164" s="89" t="s">
        <v>319</v>
      </c>
      <c r="C164" s="98" t="s">
        <v>351</v>
      </c>
      <c r="D164" s="12"/>
      <c r="E164" s="40"/>
      <c r="F164" s="12"/>
      <c r="G164" s="12">
        <v>23340.873</v>
      </c>
      <c r="H164" s="12">
        <f t="shared" si="435"/>
        <v>23340.873</v>
      </c>
      <c r="I164" s="12"/>
      <c r="J164" s="12">
        <f t="shared" si="436"/>
        <v>23340.873</v>
      </c>
      <c r="K164" s="12"/>
      <c r="L164" s="12">
        <f t="shared" si="437"/>
        <v>23340.873</v>
      </c>
      <c r="M164" s="12"/>
      <c r="N164" s="12">
        <f t="shared" si="438"/>
        <v>23340.873</v>
      </c>
      <c r="O164" s="12"/>
      <c r="P164" s="12">
        <f t="shared" si="439"/>
        <v>23340.873</v>
      </c>
      <c r="Q164" s="12"/>
      <c r="R164" s="12">
        <f t="shared" si="440"/>
        <v>23340.873</v>
      </c>
      <c r="S164" s="12"/>
      <c r="T164" s="12">
        <f t="shared" si="441"/>
        <v>23340.873</v>
      </c>
      <c r="U164" s="21"/>
      <c r="V164" s="40">
        <f t="shared" si="442"/>
        <v>23340.873</v>
      </c>
      <c r="W164" s="12"/>
      <c r="X164" s="40"/>
      <c r="Y164" s="12"/>
      <c r="Z164" s="12"/>
      <c r="AA164" s="12">
        <f t="shared" si="443"/>
        <v>0</v>
      </c>
      <c r="AB164" s="12"/>
      <c r="AC164" s="12">
        <f t="shared" si="444"/>
        <v>0</v>
      </c>
      <c r="AD164" s="12"/>
      <c r="AE164" s="12">
        <f t="shared" si="445"/>
        <v>0</v>
      </c>
      <c r="AF164" s="12"/>
      <c r="AG164" s="12">
        <f t="shared" si="446"/>
        <v>0</v>
      </c>
      <c r="AH164" s="12"/>
      <c r="AI164" s="12">
        <f t="shared" si="447"/>
        <v>0</v>
      </c>
      <c r="AJ164" s="12"/>
      <c r="AK164" s="12">
        <f t="shared" si="448"/>
        <v>0</v>
      </c>
      <c r="AL164" s="12"/>
      <c r="AM164" s="12">
        <f t="shared" si="449"/>
        <v>0</v>
      </c>
      <c r="AN164" s="12"/>
      <c r="AO164" s="12">
        <f t="shared" si="450"/>
        <v>0</v>
      </c>
      <c r="AP164" s="21"/>
      <c r="AQ164" s="40">
        <f t="shared" si="451"/>
        <v>0</v>
      </c>
      <c r="AR164" s="12"/>
      <c r="AS164" s="13"/>
      <c r="AT164" s="13"/>
      <c r="AU164" s="13"/>
      <c r="AV164" s="13">
        <f t="shared" si="452"/>
        <v>0</v>
      </c>
      <c r="AW164" s="13"/>
      <c r="AX164" s="13">
        <f t="shared" si="453"/>
        <v>0</v>
      </c>
      <c r="AY164" s="13"/>
      <c r="AZ164" s="13">
        <f t="shared" si="454"/>
        <v>0</v>
      </c>
      <c r="BA164" s="13"/>
      <c r="BB164" s="13">
        <f t="shared" si="455"/>
        <v>0</v>
      </c>
      <c r="BC164" s="13"/>
      <c r="BD164" s="13">
        <f t="shared" si="456"/>
        <v>0</v>
      </c>
      <c r="BE164" s="13"/>
      <c r="BF164" s="13">
        <f t="shared" si="457"/>
        <v>0</v>
      </c>
      <c r="BG164" s="13"/>
      <c r="BH164" s="13">
        <f t="shared" si="458"/>
        <v>0</v>
      </c>
      <c r="BI164" s="23"/>
      <c r="BJ164" s="42">
        <f t="shared" si="459"/>
        <v>0</v>
      </c>
      <c r="BK164" s="7" t="s">
        <v>321</v>
      </c>
      <c r="BL164" s="10"/>
    </row>
    <row r="165" spans="1:64" ht="54" x14ac:dyDescent="0.35">
      <c r="A165" s="88" t="s">
        <v>190</v>
      </c>
      <c r="B165" s="89" t="s">
        <v>320</v>
      </c>
      <c r="C165" s="98" t="s">
        <v>351</v>
      </c>
      <c r="D165" s="12"/>
      <c r="E165" s="40"/>
      <c r="F165" s="12"/>
      <c r="G165" s="12">
        <v>22679.438999999998</v>
      </c>
      <c r="H165" s="12">
        <f t="shared" si="435"/>
        <v>22679.438999999998</v>
      </c>
      <c r="I165" s="12"/>
      <c r="J165" s="12">
        <f t="shared" si="436"/>
        <v>22679.438999999998</v>
      </c>
      <c r="K165" s="12"/>
      <c r="L165" s="12">
        <f t="shared" si="437"/>
        <v>22679.438999999998</v>
      </c>
      <c r="M165" s="12"/>
      <c r="N165" s="12">
        <f t="shared" si="438"/>
        <v>22679.438999999998</v>
      </c>
      <c r="O165" s="12"/>
      <c r="P165" s="12">
        <f t="shared" si="439"/>
        <v>22679.438999999998</v>
      </c>
      <c r="Q165" s="12"/>
      <c r="R165" s="12">
        <f t="shared" si="440"/>
        <v>22679.438999999998</v>
      </c>
      <c r="S165" s="12"/>
      <c r="T165" s="12">
        <f t="shared" si="441"/>
        <v>22679.438999999998</v>
      </c>
      <c r="U165" s="21"/>
      <c r="V165" s="40">
        <f t="shared" si="442"/>
        <v>22679.438999999998</v>
      </c>
      <c r="W165" s="12"/>
      <c r="X165" s="40"/>
      <c r="Y165" s="12"/>
      <c r="Z165" s="12"/>
      <c r="AA165" s="12">
        <f t="shared" si="443"/>
        <v>0</v>
      </c>
      <c r="AB165" s="12"/>
      <c r="AC165" s="12">
        <f t="shared" si="444"/>
        <v>0</v>
      </c>
      <c r="AD165" s="12"/>
      <c r="AE165" s="12">
        <f t="shared" si="445"/>
        <v>0</v>
      </c>
      <c r="AF165" s="12"/>
      <c r="AG165" s="12">
        <f t="shared" si="446"/>
        <v>0</v>
      </c>
      <c r="AH165" s="12"/>
      <c r="AI165" s="12">
        <f t="shared" si="447"/>
        <v>0</v>
      </c>
      <c r="AJ165" s="12"/>
      <c r="AK165" s="12">
        <f t="shared" si="448"/>
        <v>0</v>
      </c>
      <c r="AL165" s="12"/>
      <c r="AM165" s="12">
        <f t="shared" si="449"/>
        <v>0</v>
      </c>
      <c r="AN165" s="12"/>
      <c r="AO165" s="12">
        <f t="shared" si="450"/>
        <v>0</v>
      </c>
      <c r="AP165" s="21"/>
      <c r="AQ165" s="40">
        <f t="shared" si="451"/>
        <v>0</v>
      </c>
      <c r="AR165" s="12"/>
      <c r="AS165" s="13"/>
      <c r="AT165" s="13"/>
      <c r="AU165" s="13"/>
      <c r="AV165" s="13">
        <f t="shared" si="452"/>
        <v>0</v>
      </c>
      <c r="AW165" s="13"/>
      <c r="AX165" s="13">
        <f t="shared" si="453"/>
        <v>0</v>
      </c>
      <c r="AY165" s="13"/>
      <c r="AZ165" s="13">
        <f t="shared" si="454"/>
        <v>0</v>
      </c>
      <c r="BA165" s="13"/>
      <c r="BB165" s="13">
        <f t="shared" si="455"/>
        <v>0</v>
      </c>
      <c r="BC165" s="13"/>
      <c r="BD165" s="13">
        <f t="shared" si="456"/>
        <v>0</v>
      </c>
      <c r="BE165" s="13"/>
      <c r="BF165" s="13">
        <f t="shared" si="457"/>
        <v>0</v>
      </c>
      <c r="BG165" s="13"/>
      <c r="BH165" s="13">
        <f t="shared" si="458"/>
        <v>0</v>
      </c>
      <c r="BI165" s="23"/>
      <c r="BJ165" s="42">
        <f t="shared" si="459"/>
        <v>0</v>
      </c>
      <c r="BK165" s="7" t="s">
        <v>322</v>
      </c>
      <c r="BL165" s="10"/>
    </row>
    <row r="166" spans="1:64" ht="54" x14ac:dyDescent="0.35">
      <c r="A166" s="88" t="s">
        <v>191</v>
      </c>
      <c r="B166" s="93" t="s">
        <v>383</v>
      </c>
      <c r="C166" s="98" t="s">
        <v>126</v>
      </c>
      <c r="D166" s="12"/>
      <c r="E166" s="40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>
        <f t="shared" si="440"/>
        <v>0</v>
      </c>
      <c r="S166" s="12"/>
      <c r="T166" s="12">
        <f t="shared" si="441"/>
        <v>0</v>
      </c>
      <c r="U166" s="21"/>
      <c r="V166" s="40">
        <f t="shared" si="442"/>
        <v>0</v>
      </c>
      <c r="W166" s="12"/>
      <c r="X166" s="40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>
        <v>4161.4530000000004</v>
      </c>
      <c r="AM166" s="12">
        <f t="shared" si="449"/>
        <v>4161.4530000000004</v>
      </c>
      <c r="AN166" s="12"/>
      <c r="AO166" s="12">
        <f t="shared" si="450"/>
        <v>4161.4530000000004</v>
      </c>
      <c r="AP166" s="21"/>
      <c r="AQ166" s="40">
        <f t="shared" si="451"/>
        <v>4161.4530000000004</v>
      </c>
      <c r="AR166" s="12"/>
      <c r="AS166" s="13"/>
      <c r="AT166" s="13"/>
      <c r="AU166" s="13"/>
      <c r="AV166" s="13"/>
      <c r="AW166" s="13"/>
      <c r="AX166" s="13"/>
      <c r="AY166" s="13"/>
      <c r="AZ166" s="13"/>
      <c r="BA166" s="13"/>
      <c r="BB166" s="13"/>
      <c r="BC166" s="13"/>
      <c r="BD166" s="13"/>
      <c r="BE166" s="13"/>
      <c r="BF166" s="13">
        <f t="shared" si="457"/>
        <v>0</v>
      </c>
      <c r="BG166" s="13"/>
      <c r="BH166" s="13">
        <f t="shared" si="458"/>
        <v>0</v>
      </c>
      <c r="BI166" s="23"/>
      <c r="BJ166" s="42">
        <f t="shared" si="459"/>
        <v>0</v>
      </c>
      <c r="BK166" s="7" t="s">
        <v>384</v>
      </c>
      <c r="BL166" s="10"/>
    </row>
    <row r="167" spans="1:64" ht="54" x14ac:dyDescent="0.35">
      <c r="A167" s="88" t="s">
        <v>192</v>
      </c>
      <c r="B167" s="93" t="s">
        <v>406</v>
      </c>
      <c r="C167" s="98" t="s">
        <v>351</v>
      </c>
      <c r="D167" s="12"/>
      <c r="E167" s="40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21"/>
      <c r="V167" s="40">
        <f t="shared" si="442"/>
        <v>0</v>
      </c>
      <c r="W167" s="12"/>
      <c r="X167" s="40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21">
        <v>43000</v>
      </c>
      <c r="AQ167" s="40">
        <f t="shared" si="451"/>
        <v>43000</v>
      </c>
      <c r="AR167" s="12"/>
      <c r="AS167" s="13"/>
      <c r="AT167" s="13"/>
      <c r="AU167" s="13"/>
      <c r="AV167" s="13"/>
      <c r="AW167" s="13"/>
      <c r="AX167" s="13"/>
      <c r="AY167" s="13"/>
      <c r="AZ167" s="13"/>
      <c r="BA167" s="13"/>
      <c r="BB167" s="13"/>
      <c r="BC167" s="13"/>
      <c r="BD167" s="13"/>
      <c r="BE167" s="13"/>
      <c r="BF167" s="13"/>
      <c r="BG167" s="13"/>
      <c r="BH167" s="13"/>
      <c r="BI167" s="23">
        <v>30079.5</v>
      </c>
      <c r="BJ167" s="42">
        <f t="shared" si="459"/>
        <v>30079.5</v>
      </c>
      <c r="BK167" s="7" t="s">
        <v>401</v>
      </c>
      <c r="BL167" s="10"/>
    </row>
    <row r="168" spans="1:64" x14ac:dyDescent="0.35">
      <c r="A168" s="88"/>
      <c r="B168" s="93" t="s">
        <v>4</v>
      </c>
      <c r="C168" s="93"/>
      <c r="D168" s="27">
        <f>D170+D171</f>
        <v>2702073</v>
      </c>
      <c r="E168" s="27">
        <f>E170+E171</f>
        <v>12363.3</v>
      </c>
      <c r="F168" s="26">
        <f t="shared" si="275"/>
        <v>2714436.3</v>
      </c>
      <c r="G168" s="27">
        <f>G170+G171</f>
        <v>284356.26200000005</v>
      </c>
      <c r="H168" s="26">
        <f t="shared" si="435"/>
        <v>2998792.5619999999</v>
      </c>
      <c r="I168" s="27">
        <f>I170+I171</f>
        <v>0</v>
      </c>
      <c r="J168" s="26">
        <f t="shared" si="436"/>
        <v>2998792.5619999999</v>
      </c>
      <c r="K168" s="27">
        <f>K170+K171</f>
        <v>0</v>
      </c>
      <c r="L168" s="26">
        <f t="shared" si="437"/>
        <v>2998792.5619999999</v>
      </c>
      <c r="M168" s="27">
        <f>M170+M171</f>
        <v>-437360.86</v>
      </c>
      <c r="N168" s="26">
        <f t="shared" si="438"/>
        <v>2561431.702</v>
      </c>
      <c r="O168" s="27">
        <f>O170+O171</f>
        <v>0</v>
      </c>
      <c r="P168" s="26">
        <f t="shared" si="439"/>
        <v>2561431.702</v>
      </c>
      <c r="Q168" s="27">
        <f>Q170+Q171</f>
        <v>-113121.58600000001</v>
      </c>
      <c r="R168" s="26">
        <f t="shared" si="440"/>
        <v>2448310.1159999999</v>
      </c>
      <c r="S168" s="27">
        <f>S170+S171</f>
        <v>0</v>
      </c>
      <c r="T168" s="26">
        <f t="shared" si="441"/>
        <v>2448310.1159999999</v>
      </c>
      <c r="U168" s="27">
        <f>U170+U171</f>
        <v>-620</v>
      </c>
      <c r="V168" s="40">
        <f t="shared" si="442"/>
        <v>2447690.1159999999</v>
      </c>
      <c r="W168" s="27">
        <f t="shared" ref="W168:AR168" si="460">W170+W171</f>
        <v>2943856.3</v>
      </c>
      <c r="X168" s="27">
        <f>X170+X171</f>
        <v>0</v>
      </c>
      <c r="Y168" s="26">
        <f t="shared" si="276"/>
        <v>2943856.3</v>
      </c>
      <c r="Z168" s="27">
        <f>Z170+Z171</f>
        <v>0</v>
      </c>
      <c r="AA168" s="26">
        <f t="shared" si="443"/>
        <v>2943856.3</v>
      </c>
      <c r="AB168" s="27">
        <f>AB170+AB171</f>
        <v>0</v>
      </c>
      <c r="AC168" s="26">
        <f t="shared" si="444"/>
        <v>2943856.3</v>
      </c>
      <c r="AD168" s="27">
        <f>AD170+AD171</f>
        <v>0</v>
      </c>
      <c r="AE168" s="26">
        <f t="shared" si="445"/>
        <v>2943856.3</v>
      </c>
      <c r="AF168" s="27">
        <f>AF170+AF171</f>
        <v>0</v>
      </c>
      <c r="AG168" s="26">
        <f t="shared" si="446"/>
        <v>2943856.3</v>
      </c>
      <c r="AH168" s="27">
        <f>AH170+AH171</f>
        <v>469152.16</v>
      </c>
      <c r="AI168" s="26">
        <f t="shared" si="447"/>
        <v>3413008.46</v>
      </c>
      <c r="AJ168" s="27">
        <f>AJ170+AJ171</f>
        <v>0</v>
      </c>
      <c r="AK168" s="26">
        <f t="shared" si="448"/>
        <v>3413008.46</v>
      </c>
      <c r="AL168" s="27">
        <f>AL170+AL171</f>
        <v>21398.400000000001</v>
      </c>
      <c r="AM168" s="26">
        <f t="shared" si="449"/>
        <v>3434406.86</v>
      </c>
      <c r="AN168" s="27">
        <f>AN170+AN171</f>
        <v>0</v>
      </c>
      <c r="AO168" s="26">
        <f t="shared" si="450"/>
        <v>3434406.86</v>
      </c>
      <c r="AP168" s="27">
        <f>AP170+AP171</f>
        <v>5820.4989999999998</v>
      </c>
      <c r="AQ168" s="40">
        <f t="shared" si="451"/>
        <v>3440227.3589999997</v>
      </c>
      <c r="AR168" s="27">
        <f t="shared" si="460"/>
        <v>3590793.7</v>
      </c>
      <c r="AS168" s="27">
        <f>AS170+AS171</f>
        <v>0</v>
      </c>
      <c r="AT168" s="27">
        <f t="shared" si="277"/>
        <v>3590793.7</v>
      </c>
      <c r="AU168" s="27">
        <f>AU170+AU171</f>
        <v>0</v>
      </c>
      <c r="AV168" s="27">
        <f t="shared" si="452"/>
        <v>3590793.7</v>
      </c>
      <c r="AW168" s="27">
        <f>AW170+AW171</f>
        <v>0</v>
      </c>
      <c r="AX168" s="27">
        <f t="shared" si="453"/>
        <v>3590793.7</v>
      </c>
      <c r="AY168" s="27">
        <f>AY170+AY171</f>
        <v>0</v>
      </c>
      <c r="AZ168" s="27">
        <f t="shared" si="454"/>
        <v>3590793.7</v>
      </c>
      <c r="BA168" s="27">
        <f>BA170+BA171</f>
        <v>0</v>
      </c>
      <c r="BB168" s="27">
        <f t="shared" si="455"/>
        <v>3590793.7</v>
      </c>
      <c r="BC168" s="27">
        <f>BC170+BC171</f>
        <v>0</v>
      </c>
      <c r="BD168" s="27">
        <f t="shared" si="456"/>
        <v>3590793.7</v>
      </c>
      <c r="BE168" s="27">
        <f>BE170+BE171</f>
        <v>0</v>
      </c>
      <c r="BF168" s="27">
        <f t="shared" si="457"/>
        <v>3590793.7</v>
      </c>
      <c r="BG168" s="13">
        <f>BG170+BG171</f>
        <v>0</v>
      </c>
      <c r="BH168" s="27">
        <f t="shared" si="458"/>
        <v>3590793.7</v>
      </c>
      <c r="BI168" s="27">
        <f>BI170+BI171</f>
        <v>0</v>
      </c>
      <c r="BJ168" s="42">
        <f t="shared" si="459"/>
        <v>3590793.7</v>
      </c>
      <c r="BL168" s="10"/>
    </row>
    <row r="169" spans="1:64" x14ac:dyDescent="0.35">
      <c r="A169" s="88"/>
      <c r="B169" s="89" t="s">
        <v>5</v>
      </c>
      <c r="C169" s="100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40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6"/>
      <c r="AI169" s="26"/>
      <c r="AJ169" s="26"/>
      <c r="AK169" s="26"/>
      <c r="AL169" s="26"/>
      <c r="AM169" s="26"/>
      <c r="AN169" s="26"/>
      <c r="AO169" s="26"/>
      <c r="AP169" s="26"/>
      <c r="AQ169" s="40"/>
      <c r="AR169" s="26"/>
      <c r="AS169" s="27"/>
      <c r="AT169" s="27"/>
      <c r="AU169" s="27"/>
      <c r="AV169" s="27"/>
      <c r="AW169" s="27"/>
      <c r="AX169" s="27"/>
      <c r="AY169" s="27"/>
      <c r="AZ169" s="27"/>
      <c r="BA169" s="27"/>
      <c r="BB169" s="27"/>
      <c r="BC169" s="27"/>
      <c r="BD169" s="27"/>
      <c r="BE169" s="27"/>
      <c r="BF169" s="27"/>
      <c r="BG169" s="13"/>
      <c r="BH169" s="27"/>
      <c r="BI169" s="27"/>
      <c r="BJ169" s="42"/>
      <c r="BL169" s="10"/>
    </row>
    <row r="170" spans="1:64" s="29" customFormat="1" hidden="1" x14ac:dyDescent="0.35">
      <c r="A170" s="25"/>
      <c r="B170" s="34" t="s">
        <v>6</v>
      </c>
      <c r="C170" s="48"/>
      <c r="D170" s="36">
        <f>D174+D178+D182+D186+D190+D194+D198+D202+D206+D209+D212+D216+D220+D208</f>
        <v>599118</v>
      </c>
      <c r="E170" s="36">
        <f>E174+E178+E182+E186+E190+E194+E198+E202+E206+E209+E212+E216+E220+E208+E222</f>
        <v>12363.3</v>
      </c>
      <c r="F170" s="26">
        <f t="shared" si="275"/>
        <v>611481.30000000005</v>
      </c>
      <c r="G170" s="36">
        <f>G174+G178+G182+G186+G190+G194+G198+G202+G206+G209+G212+G216+G220+G208+G222+G223+G227+G228+G232</f>
        <v>284356.26200000005</v>
      </c>
      <c r="H170" s="26">
        <f t="shared" ref="H170:H172" si="461">F170+G170</f>
        <v>895837.56200000015</v>
      </c>
      <c r="I170" s="36">
        <f>I174+I178+I182+I186+I190+I194+I198+I202+I206+I209+I212+I216+I220+I208+I222+I223+I227+I228+I232</f>
        <v>0</v>
      </c>
      <c r="J170" s="26">
        <f t="shared" ref="J170:J172" si="462">H170+I170</f>
        <v>895837.56200000015</v>
      </c>
      <c r="K170" s="36">
        <f>K174+K178+K182+K186+K190+K194+K198+K202+K206+K209+K212+K216+K220+K208+K222+K223+K227+K228+K232</f>
        <v>0</v>
      </c>
      <c r="L170" s="26">
        <f t="shared" ref="L170:L172" si="463">J170+K170</f>
        <v>895837.56200000015</v>
      </c>
      <c r="M170" s="36">
        <f>M174+M178+M182+M186+M190+M194+M198+M202+M206+M209+M212+M216+M220+M208+M222+M223+M227+M228+M232+M233</f>
        <v>-99467.26</v>
      </c>
      <c r="N170" s="26">
        <f t="shared" ref="N170:N172" si="464">L170+M170</f>
        <v>796370.30200000014</v>
      </c>
      <c r="O170" s="36">
        <f>O174+O178+O182+O186+O190+O194+O198+O202+O206+O209+O212+O216+O220+O208+O222+O223+O227+O228+O232+O233</f>
        <v>0</v>
      </c>
      <c r="P170" s="26">
        <f t="shared" ref="P170:P172" si="465">N170+O170</f>
        <v>796370.30200000014</v>
      </c>
      <c r="Q170" s="36">
        <f>Q174+Q178+Q182+Q186+Q190+Q194+Q198+Q202+Q206+Q209+Q212+Q216+Q220+Q208+Q222+Q223+Q227+Q228+Q232+Q233</f>
        <v>-113121.58600000001</v>
      </c>
      <c r="R170" s="26">
        <f t="shared" ref="R170:R172" si="466">P170+Q170</f>
        <v>683248.71600000013</v>
      </c>
      <c r="S170" s="36">
        <f>S174+S178+S182+S186+S190+S194+S198+S202+S206+S209+S212+S216+S220+S208+S222+S223+S227+S228+S232+S233</f>
        <v>0</v>
      </c>
      <c r="T170" s="26">
        <f t="shared" ref="T170:T172" si="467">R170+S170</f>
        <v>683248.71600000013</v>
      </c>
      <c r="U170" s="36">
        <f>U174+U178+U182+U186+U190+U194+U198+U202+U206+U209+U212+U216+U220+U208+U222+U227+U232+U233+U230+U225+U234</f>
        <v>-620</v>
      </c>
      <c r="V170" s="26">
        <f t="shared" ref="V170:V172" si="468">T170+U170</f>
        <v>682628.71600000013</v>
      </c>
      <c r="W170" s="36">
        <f t="shared" ref="W170:AR170" si="469">W174+W178+W182+W186+W190+W194+W198+W202+W206+W209+W212+W216+W220+W208</f>
        <v>1083181.3</v>
      </c>
      <c r="X170" s="36">
        <f>X174+X178+X182+X186+X190+X194+X198+X202+X206+X209+X212+X216+X220+X208+X222</f>
        <v>0</v>
      </c>
      <c r="Y170" s="26">
        <f t="shared" si="276"/>
        <v>1083181.3</v>
      </c>
      <c r="Z170" s="36">
        <f>Z174+Z178+Z182+Z186+Z190+Z194+Z198+Z202+Z206+Z209+Z212+Z216+Z220+Z208+Z222+Z223+Z227+Z228+Z232</f>
        <v>0</v>
      </c>
      <c r="AA170" s="26">
        <f t="shared" ref="AA170:AA172" si="470">Y170+Z170</f>
        <v>1083181.3</v>
      </c>
      <c r="AB170" s="36">
        <f>AB174+AB178+AB182+AB186+AB190+AB194+AB198+AB202+AB206+AB209+AB212+AB216+AB220+AB208+AB222+AB223+AB227+AB228+AB232</f>
        <v>0</v>
      </c>
      <c r="AC170" s="26">
        <f>AA170+AB170</f>
        <v>1083181.3</v>
      </c>
      <c r="AD170" s="36">
        <f>AD174+AD178+AD182+AD186+AD190+AD194+AD198+AD202+AD206+AD209+AD212+AD216+AD220+AD208+AD222+AD223+AD227+AD228+AD232</f>
        <v>0</v>
      </c>
      <c r="AE170" s="26">
        <f>AC170+AD170</f>
        <v>1083181.3</v>
      </c>
      <c r="AF170" s="36">
        <f>AF174+AF178+AF182+AF186+AF190+AF194+AF198+AF202+AF206+AF209+AF212+AF216+AF220+AF208+AF222+AF223+AF227+AF228+AF232</f>
        <v>0</v>
      </c>
      <c r="AG170" s="26">
        <f>AE170+AF170</f>
        <v>1083181.3</v>
      </c>
      <c r="AH170" s="36">
        <f>AH174+AH178+AH182+AH186+AH190+AH194+AH198+AH202+AH206+AH209+AH212+AH216+AH220+AH208+AH222+AH223+AH227+AH228+AH232+AH233</f>
        <v>89821.06</v>
      </c>
      <c r="AI170" s="26">
        <f>AG170+AH170</f>
        <v>1173002.3600000001</v>
      </c>
      <c r="AJ170" s="36">
        <f>AJ174+AJ178+AJ182+AJ186+AJ190+AJ194+AJ198+AJ202+AJ206+AJ209+AJ212+AJ216+AJ220+AJ208+AJ222+AJ223+AJ227+AJ228+AJ232+AJ233</f>
        <v>0</v>
      </c>
      <c r="AK170" s="26">
        <f>AI170+AJ170</f>
        <v>1173002.3600000001</v>
      </c>
      <c r="AL170" s="36">
        <f>AL174+AL178+AL182+AL186+AL190+AL194+AL198+AL202+AL206+AL209+AL212+AL216+AL220+AL208+AL222+AL223+AL227+AL228+AL232+AL233</f>
        <v>21398.400000000001</v>
      </c>
      <c r="AM170" s="26">
        <f>AK170+AL170</f>
        <v>1194400.76</v>
      </c>
      <c r="AN170" s="36">
        <f>AN174+AN178+AN182+AN186+AN190+AN194+AN198+AN202+AN206+AN209+AN212+AN216+AN220+AN208+AN222+AN223+AN227+AN228+AN232+AN233</f>
        <v>0</v>
      </c>
      <c r="AO170" s="26">
        <f>AM170+AN170</f>
        <v>1194400.76</v>
      </c>
      <c r="AP170" s="36">
        <f>AP174+AP178+AP182+AP186+AP190+AP194+AP198+AP202+AP206+AP209+AP212+AP216+AP220+AP208+AP222+AP227+AP232+AP233+AP230+AP225+AP234</f>
        <v>5820.4989999999998</v>
      </c>
      <c r="AQ170" s="26">
        <f>AO170+AP170</f>
        <v>1200221.2590000001</v>
      </c>
      <c r="AR170" s="36">
        <f t="shared" si="469"/>
        <v>1333689.2</v>
      </c>
      <c r="AS170" s="37">
        <f>AS174+AS178+AS182+AS186+AS190+AS194+AS198+AS202+AS206+AS209+AS212+AS216+AS220+AS208+AS222</f>
        <v>0</v>
      </c>
      <c r="AT170" s="27">
        <f t="shared" si="277"/>
        <v>1333689.2</v>
      </c>
      <c r="AU170" s="37">
        <f>AU174+AU178+AU182+AU186+AU190+AU194+AU198+AU202+AU206+AU209+AU212+AU216+AU220+AU208+AU222+AU223+AU227+AU228+AU232</f>
        <v>0</v>
      </c>
      <c r="AV170" s="27">
        <f t="shared" ref="AV170:AV172" si="471">AT170+AU170</f>
        <v>1333689.2</v>
      </c>
      <c r="AW170" s="37">
        <f>AW174+AW178+AW182+AW186+AW190+AW194+AW198+AW202+AW206+AW209+AW212+AW216+AW220+AW208+AW222+AW223+AW227+AW228+AW232</f>
        <v>0</v>
      </c>
      <c r="AX170" s="27">
        <f t="shared" ref="AX170:AX172" si="472">AV170+AW170</f>
        <v>1333689.2</v>
      </c>
      <c r="AY170" s="37">
        <f>AY174+AY178+AY182+AY186+AY190+AY194+AY198+AY202+AY206+AY209+AY212+AY216+AY220+AY208+AY222+AY223+AY227+AY228+AY232</f>
        <v>0</v>
      </c>
      <c r="AZ170" s="27">
        <f t="shared" ref="AZ170:AZ172" si="473">AX170+AY170</f>
        <v>1333689.2</v>
      </c>
      <c r="BA170" s="37">
        <f>BA174+BA178+BA182+BA186+BA190+BA194+BA198+BA202+BA206+BA209+BA212+BA216+BA220+BA208+BA222+BA223+BA227+BA228+BA232+BA233</f>
        <v>0</v>
      </c>
      <c r="BB170" s="27">
        <f t="shared" ref="BB170:BB172" si="474">AZ170+BA170</f>
        <v>1333689.2</v>
      </c>
      <c r="BC170" s="37">
        <f>BC174+BC178+BC182+BC186+BC190+BC194+BC198+BC202+BC206+BC209+BC212+BC216+BC220+BC208+BC222+BC223+BC227+BC228+BC232+BC233</f>
        <v>0</v>
      </c>
      <c r="BD170" s="27">
        <f t="shared" ref="BD170:BD172" si="475">BB170+BC170</f>
        <v>1333689.2</v>
      </c>
      <c r="BE170" s="37">
        <f>BE174+BE178+BE182+BE186+BE190+BE194+BE198+BE202+BE206+BE209+BE212+BE216+BE220+BE208+BE222+BE223+BE227+BE228+BE232+BE233</f>
        <v>0</v>
      </c>
      <c r="BF170" s="27">
        <f t="shared" ref="BF170:BF172" si="476">BD170+BE170</f>
        <v>1333689.2</v>
      </c>
      <c r="BG170" s="37">
        <f>BG174+BG178+BG182+BG186+BG190+BG194+BG198+BG202+BG206+BG209+BG212+BG216+BG220+BG208+BG222+BG223+BG227+BG228+BG232+BG233</f>
        <v>0</v>
      </c>
      <c r="BH170" s="27">
        <f t="shared" ref="BH170:BH172" si="477">BF170+BG170</f>
        <v>1333689.2</v>
      </c>
      <c r="BI170" s="37">
        <f>BI174+BI178+BI182+BI186+BI190+BI194+BI198+BI202+BI206+BI209+BI212+BI216+BI220+BI208+BI222+BI227+BI232+BI233+BI230+BI225+BI234</f>
        <v>0</v>
      </c>
      <c r="BJ170" s="27">
        <f t="shared" ref="BJ170:BJ172" si="478">BH170+BI170</f>
        <v>1333689.2</v>
      </c>
      <c r="BK170" s="28"/>
      <c r="BL170" s="30">
        <v>0</v>
      </c>
    </row>
    <row r="171" spans="1:64" x14ac:dyDescent="0.35">
      <c r="A171" s="88"/>
      <c r="B171" s="93" t="s">
        <v>20</v>
      </c>
      <c r="C171" s="100"/>
      <c r="D171" s="26">
        <f>D175+D179+D183+D187+D191+D195+D199+D203+D207+D213+D217+D221</f>
        <v>2102955</v>
      </c>
      <c r="E171" s="26">
        <f>E175+E179+E183+E187+E191+E195+E199+E203+E207+E213+E217+E221</f>
        <v>0</v>
      </c>
      <c r="F171" s="26">
        <f t="shared" si="275"/>
        <v>2102955</v>
      </c>
      <c r="G171" s="26">
        <f>G175+G179+G183+G187+G191+G195+G199+G203+G207+G213+G217+G221</f>
        <v>0</v>
      </c>
      <c r="H171" s="26">
        <f t="shared" si="461"/>
        <v>2102955</v>
      </c>
      <c r="I171" s="26">
        <f>I175+I179+I183+I187+I191+I195+I199+I203+I207+I213+I217+I221</f>
        <v>0</v>
      </c>
      <c r="J171" s="26">
        <f t="shared" si="462"/>
        <v>2102955</v>
      </c>
      <c r="K171" s="26">
        <f>K175+K179+K183+K187+K191+K195+K199+K203+K207+K213+K217+K221</f>
        <v>0</v>
      </c>
      <c r="L171" s="26">
        <f t="shared" si="463"/>
        <v>2102955</v>
      </c>
      <c r="M171" s="26">
        <f>M175+M179+M183+M187+M191+M195+M199+M203+M207+M213+M217+M221</f>
        <v>-337893.6</v>
      </c>
      <c r="N171" s="26">
        <f t="shared" si="464"/>
        <v>1765061.4</v>
      </c>
      <c r="O171" s="26">
        <f>O175+O179+O183+O187+O191+O195+O199+O203+O207+O213+O217+O221</f>
        <v>0</v>
      </c>
      <c r="P171" s="26">
        <f t="shared" si="465"/>
        <v>1765061.4</v>
      </c>
      <c r="Q171" s="26">
        <f>Q175+Q179+Q183+Q187+Q191+Q195+Q199+Q203+Q207+Q213+Q217+Q221</f>
        <v>0</v>
      </c>
      <c r="R171" s="26">
        <f t="shared" si="466"/>
        <v>1765061.4</v>
      </c>
      <c r="S171" s="26">
        <f>S175+S179+S183+S187+S191+S195+S199+S203+S207+S213+S217+S221</f>
        <v>0</v>
      </c>
      <c r="T171" s="26">
        <f t="shared" si="467"/>
        <v>1765061.4</v>
      </c>
      <c r="U171" s="26">
        <f>U175+U179+U183+U187+U191+U195+U199+U203+U207+U213+U217+U221+U231+U226</f>
        <v>0</v>
      </c>
      <c r="V171" s="40">
        <f t="shared" si="468"/>
        <v>1765061.4</v>
      </c>
      <c r="W171" s="26">
        <f t="shared" ref="W171:AR171" si="479">W175+W179+W183+W187+W191+W195+W199+W203+W207+W213+W217+W221</f>
        <v>1860675</v>
      </c>
      <c r="X171" s="26">
        <f>X175+X179+X183+X187+X191+X195+X199+X203+X207+X213+X217+X221</f>
        <v>0</v>
      </c>
      <c r="Y171" s="26">
        <f t="shared" si="276"/>
        <v>1860675</v>
      </c>
      <c r="Z171" s="26">
        <f>Z175+Z179+Z183+Z187+Z191+Z195+Z199+Z203+Z207+Z213+Z217+Z221</f>
        <v>0</v>
      </c>
      <c r="AA171" s="26">
        <f t="shared" si="470"/>
        <v>1860675</v>
      </c>
      <c r="AB171" s="26">
        <f>AB175+AB179+AB183+AB187+AB191+AB195+AB199+AB203+AB207+AB213+AB217+AB221</f>
        <v>0</v>
      </c>
      <c r="AC171" s="26">
        <f>AA171+AB171</f>
        <v>1860675</v>
      </c>
      <c r="AD171" s="26">
        <f>AD175+AD179+AD183+AD187+AD191+AD195+AD199+AD203+AD207+AD213+AD217+AD221</f>
        <v>0</v>
      </c>
      <c r="AE171" s="26">
        <f>AC171+AD171</f>
        <v>1860675</v>
      </c>
      <c r="AF171" s="26">
        <f>AF175+AF179+AF183+AF187+AF191+AF195+AF199+AF203+AF207+AF213+AF217+AF221</f>
        <v>0</v>
      </c>
      <c r="AG171" s="26">
        <f>AE171+AF171</f>
        <v>1860675</v>
      </c>
      <c r="AH171" s="26">
        <f>AH175+AH179+AH183+AH187+AH191+AH195+AH199+AH203+AH207+AH213+AH217+AH221</f>
        <v>379331.1</v>
      </c>
      <c r="AI171" s="26">
        <f>AG171+AH171</f>
        <v>2240006.1</v>
      </c>
      <c r="AJ171" s="26">
        <f>AJ175+AJ179+AJ183+AJ187+AJ191+AJ195+AJ199+AJ203+AJ207+AJ213+AJ217+AJ221</f>
        <v>0</v>
      </c>
      <c r="AK171" s="26">
        <f>AI171+AJ171</f>
        <v>2240006.1</v>
      </c>
      <c r="AL171" s="26">
        <f>AL175+AL179+AL183+AL187+AL191+AL195+AL199+AL203+AL207+AL213+AL217+AL221</f>
        <v>0</v>
      </c>
      <c r="AM171" s="26">
        <f>AK171+AL171</f>
        <v>2240006.1</v>
      </c>
      <c r="AN171" s="26">
        <f>AN175+AN179+AN183+AN187+AN191+AN195+AN199+AN203+AN207+AN213+AN217+AN221</f>
        <v>0</v>
      </c>
      <c r="AO171" s="26">
        <f>AM171+AN171</f>
        <v>2240006.1</v>
      </c>
      <c r="AP171" s="26">
        <f>AP175+AP179+AP183+AP187+AP191+AP195+AP199+AP203+AP207+AP213+AP217+AP221+AP231+AP226</f>
        <v>0</v>
      </c>
      <c r="AQ171" s="40">
        <f>AO171+AP171</f>
        <v>2240006.1</v>
      </c>
      <c r="AR171" s="26">
        <f t="shared" si="479"/>
        <v>2257104.5</v>
      </c>
      <c r="AS171" s="27">
        <f>AS175+AS179+AS183+AS187+AS191+AS195+AS199+AS203+AS207+AS213+AS217+AS221</f>
        <v>0</v>
      </c>
      <c r="AT171" s="27">
        <f t="shared" si="277"/>
        <v>2257104.5</v>
      </c>
      <c r="AU171" s="27">
        <f>AU175+AU179+AU183+AU187+AU191+AU195+AU199+AU203+AU207+AU213+AU217+AU221</f>
        <v>0</v>
      </c>
      <c r="AV171" s="27">
        <f t="shared" si="471"/>
        <v>2257104.5</v>
      </c>
      <c r="AW171" s="27">
        <f>AW175+AW179+AW183+AW187+AW191+AW195+AW199+AW203+AW207+AW213+AW217+AW221</f>
        <v>0</v>
      </c>
      <c r="AX171" s="27">
        <f t="shared" si="472"/>
        <v>2257104.5</v>
      </c>
      <c r="AY171" s="27">
        <f>AY175+AY179+AY183+AY187+AY191+AY195+AY199+AY203+AY207+AY213+AY217+AY221</f>
        <v>0</v>
      </c>
      <c r="AZ171" s="27">
        <f t="shared" si="473"/>
        <v>2257104.5</v>
      </c>
      <c r="BA171" s="27">
        <f>BA175+BA179+BA183+BA187+BA191+BA195+BA199+BA203+BA207+BA213+BA217+BA221</f>
        <v>0</v>
      </c>
      <c r="BB171" s="27">
        <f t="shared" si="474"/>
        <v>2257104.5</v>
      </c>
      <c r="BC171" s="27">
        <f>BC175+BC179+BC183+BC187+BC191+BC195+BC199+BC203+BC207+BC213+BC217+BC221</f>
        <v>0</v>
      </c>
      <c r="BD171" s="27">
        <f t="shared" si="475"/>
        <v>2257104.5</v>
      </c>
      <c r="BE171" s="27">
        <f>BE175+BE179+BE183+BE187+BE191+BE195+BE199+BE203+BE207+BE213+BE217+BE221</f>
        <v>0</v>
      </c>
      <c r="BF171" s="27">
        <f t="shared" si="476"/>
        <v>2257104.5</v>
      </c>
      <c r="BG171" s="13">
        <f>BG175+BG179+BG183+BG187+BG191+BG195+BG199+BG203+BG207+BG213+BG217+BG221</f>
        <v>0</v>
      </c>
      <c r="BH171" s="27">
        <f t="shared" si="477"/>
        <v>2257104.5</v>
      </c>
      <c r="BI171" s="27">
        <f>BI175+BI179+BI183+BI187+BI191+BI195+BI199+BI203+BI207+BI213+BI217+BI221+BI231+BI226</f>
        <v>0</v>
      </c>
      <c r="BJ171" s="42">
        <f t="shared" si="478"/>
        <v>2257104.5</v>
      </c>
      <c r="BL171" s="10"/>
    </row>
    <row r="172" spans="1:64" ht="54" x14ac:dyDescent="0.35">
      <c r="A172" s="88" t="s">
        <v>193</v>
      </c>
      <c r="B172" s="93" t="s">
        <v>132</v>
      </c>
      <c r="C172" s="98" t="s">
        <v>351</v>
      </c>
      <c r="D172" s="12">
        <f>D174+D175</f>
        <v>311998.90000000002</v>
      </c>
      <c r="E172" s="40">
        <f>E174+E175</f>
        <v>0</v>
      </c>
      <c r="F172" s="12">
        <f t="shared" si="275"/>
        <v>311998.90000000002</v>
      </c>
      <c r="G172" s="12">
        <f>G174+G175</f>
        <v>90690.504000000001</v>
      </c>
      <c r="H172" s="12">
        <f t="shared" si="461"/>
        <v>402689.40400000004</v>
      </c>
      <c r="I172" s="12">
        <f>I174+I175</f>
        <v>0</v>
      </c>
      <c r="J172" s="12">
        <f t="shared" si="462"/>
        <v>402689.40400000004</v>
      </c>
      <c r="K172" s="12">
        <f>K174+K175</f>
        <v>0</v>
      </c>
      <c r="L172" s="12">
        <f t="shared" si="463"/>
        <v>402689.40400000004</v>
      </c>
      <c r="M172" s="12">
        <f>M174+M175</f>
        <v>0</v>
      </c>
      <c r="N172" s="12">
        <f t="shared" si="464"/>
        <v>402689.40400000004</v>
      </c>
      <c r="O172" s="12">
        <f>O174+O175</f>
        <v>0</v>
      </c>
      <c r="P172" s="12">
        <f t="shared" si="465"/>
        <v>402689.40400000004</v>
      </c>
      <c r="Q172" s="12">
        <f>Q174+Q175</f>
        <v>0</v>
      </c>
      <c r="R172" s="12">
        <f t="shared" si="466"/>
        <v>402689.40400000004</v>
      </c>
      <c r="S172" s="12">
        <f>S174+S175</f>
        <v>0</v>
      </c>
      <c r="T172" s="12">
        <f t="shared" si="467"/>
        <v>402689.40400000004</v>
      </c>
      <c r="U172" s="21">
        <f>U174+U175</f>
        <v>0</v>
      </c>
      <c r="V172" s="40">
        <f t="shared" si="468"/>
        <v>402689.40400000004</v>
      </c>
      <c r="W172" s="12">
        <f>W174+W175</f>
        <v>0</v>
      </c>
      <c r="X172" s="40">
        <f>X174+X175</f>
        <v>0</v>
      </c>
      <c r="Y172" s="12">
        <f t="shared" si="276"/>
        <v>0</v>
      </c>
      <c r="Z172" s="12">
        <f>Z174+Z175</f>
        <v>0</v>
      </c>
      <c r="AA172" s="12">
        <f t="shared" si="470"/>
        <v>0</v>
      </c>
      <c r="AB172" s="12">
        <f>AB174+AB175</f>
        <v>0</v>
      </c>
      <c r="AC172" s="12">
        <f>AA172+AB172</f>
        <v>0</v>
      </c>
      <c r="AD172" s="12">
        <f>AD174+AD175</f>
        <v>0</v>
      </c>
      <c r="AE172" s="12">
        <f>AC172+AD172</f>
        <v>0</v>
      </c>
      <c r="AF172" s="12">
        <f>AF174+AF175</f>
        <v>0</v>
      </c>
      <c r="AG172" s="12">
        <f>AE172+AF172</f>
        <v>0</v>
      </c>
      <c r="AH172" s="12">
        <f>AH174+AH175</f>
        <v>0</v>
      </c>
      <c r="AI172" s="12">
        <f>AG172+AH172</f>
        <v>0</v>
      </c>
      <c r="AJ172" s="12">
        <f>AJ174+AJ175</f>
        <v>0</v>
      </c>
      <c r="AK172" s="12">
        <f>AI172+AJ172</f>
        <v>0</v>
      </c>
      <c r="AL172" s="12">
        <f>AL174+AL175</f>
        <v>0</v>
      </c>
      <c r="AM172" s="12">
        <f>AK172+AL172</f>
        <v>0</v>
      </c>
      <c r="AN172" s="12">
        <f>AN174+AN175</f>
        <v>0</v>
      </c>
      <c r="AO172" s="12">
        <f>AM172+AN172</f>
        <v>0</v>
      </c>
      <c r="AP172" s="21">
        <f>AP174+AP175</f>
        <v>0</v>
      </c>
      <c r="AQ172" s="40">
        <f>AO172+AP172</f>
        <v>0</v>
      </c>
      <c r="AR172" s="12">
        <f>AR174+AR175</f>
        <v>0</v>
      </c>
      <c r="AS172" s="13">
        <f>AS174+AS175</f>
        <v>0</v>
      </c>
      <c r="AT172" s="13">
        <f t="shared" si="277"/>
        <v>0</v>
      </c>
      <c r="AU172" s="13">
        <f>AU174+AU175</f>
        <v>0</v>
      </c>
      <c r="AV172" s="13">
        <f t="shared" si="471"/>
        <v>0</v>
      </c>
      <c r="AW172" s="13">
        <f>AW174+AW175</f>
        <v>0</v>
      </c>
      <c r="AX172" s="13">
        <f t="shared" si="472"/>
        <v>0</v>
      </c>
      <c r="AY172" s="13">
        <f>AY174+AY175</f>
        <v>0</v>
      </c>
      <c r="AZ172" s="13">
        <f t="shared" si="473"/>
        <v>0</v>
      </c>
      <c r="BA172" s="13">
        <f>BA174+BA175</f>
        <v>0</v>
      </c>
      <c r="BB172" s="13">
        <f t="shared" si="474"/>
        <v>0</v>
      </c>
      <c r="BC172" s="13">
        <f>BC174+BC175</f>
        <v>0</v>
      </c>
      <c r="BD172" s="13">
        <f t="shared" si="475"/>
        <v>0</v>
      </c>
      <c r="BE172" s="13">
        <f>BE174+BE175</f>
        <v>0</v>
      </c>
      <c r="BF172" s="13">
        <f t="shared" si="476"/>
        <v>0</v>
      </c>
      <c r="BG172" s="13">
        <f>BG174+BG175</f>
        <v>0</v>
      </c>
      <c r="BH172" s="13">
        <f t="shared" si="477"/>
        <v>0</v>
      </c>
      <c r="BI172" s="23">
        <f>BI174+BI175</f>
        <v>0</v>
      </c>
      <c r="BJ172" s="42">
        <f t="shared" si="478"/>
        <v>0</v>
      </c>
      <c r="BL172" s="10"/>
    </row>
    <row r="173" spans="1:64" x14ac:dyDescent="0.35">
      <c r="A173" s="88"/>
      <c r="B173" s="93" t="s">
        <v>5</v>
      </c>
      <c r="C173" s="100"/>
      <c r="D173" s="12"/>
      <c r="E173" s="40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21"/>
      <c r="V173" s="40"/>
      <c r="W173" s="12"/>
      <c r="X173" s="40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21"/>
      <c r="AQ173" s="40"/>
      <c r="AR173" s="13"/>
      <c r="AS173" s="13"/>
      <c r="AT173" s="13"/>
      <c r="AU173" s="13"/>
      <c r="AV173" s="13"/>
      <c r="AW173" s="13"/>
      <c r="AX173" s="13"/>
      <c r="AY173" s="13"/>
      <c r="AZ173" s="13"/>
      <c r="BA173" s="13"/>
      <c r="BB173" s="13"/>
      <c r="BC173" s="13"/>
      <c r="BD173" s="13"/>
      <c r="BE173" s="13"/>
      <c r="BF173" s="13"/>
      <c r="BG173" s="13"/>
      <c r="BH173" s="13"/>
      <c r="BI173" s="23"/>
      <c r="BJ173" s="42"/>
      <c r="BL173" s="10"/>
    </row>
    <row r="174" spans="1:64" s="3" customFormat="1" hidden="1" x14ac:dyDescent="0.35">
      <c r="A174" s="1"/>
      <c r="B174" s="18" t="s">
        <v>6</v>
      </c>
      <c r="C174" s="2"/>
      <c r="D174" s="15">
        <v>85005.3</v>
      </c>
      <c r="E174" s="41"/>
      <c r="F174" s="12">
        <f t="shared" si="275"/>
        <v>85005.3</v>
      </c>
      <c r="G174" s="15">
        <f>40.056+90650.448</f>
        <v>90690.504000000001</v>
      </c>
      <c r="H174" s="12">
        <f t="shared" ref="H174:H176" si="480">F174+G174</f>
        <v>175695.804</v>
      </c>
      <c r="I174" s="15"/>
      <c r="J174" s="12">
        <f t="shared" ref="J174:J176" si="481">H174+I174</f>
        <v>175695.804</v>
      </c>
      <c r="K174" s="15"/>
      <c r="L174" s="12">
        <f t="shared" ref="L174:L176" si="482">J174+K174</f>
        <v>175695.804</v>
      </c>
      <c r="M174" s="15"/>
      <c r="N174" s="12">
        <f t="shared" ref="N174:N176" si="483">L174+M174</f>
        <v>175695.804</v>
      </c>
      <c r="O174" s="15"/>
      <c r="P174" s="12">
        <f t="shared" ref="P174:P176" si="484">N174+O174</f>
        <v>175695.804</v>
      </c>
      <c r="Q174" s="15"/>
      <c r="R174" s="12">
        <f t="shared" ref="R174:R176" si="485">P174+Q174</f>
        <v>175695.804</v>
      </c>
      <c r="S174" s="15"/>
      <c r="T174" s="12">
        <f t="shared" ref="T174:T176" si="486">R174+S174</f>
        <v>175695.804</v>
      </c>
      <c r="U174" s="22">
        <v>-13500</v>
      </c>
      <c r="V174" s="12">
        <f t="shared" ref="V174:V176" si="487">T174+U174</f>
        <v>162195.804</v>
      </c>
      <c r="W174" s="15">
        <v>0</v>
      </c>
      <c r="X174" s="41"/>
      <c r="Y174" s="12">
        <f t="shared" si="276"/>
        <v>0</v>
      </c>
      <c r="Z174" s="15"/>
      <c r="AA174" s="12">
        <f t="shared" ref="AA174:AA176" si="488">Y174+Z174</f>
        <v>0</v>
      </c>
      <c r="AB174" s="15"/>
      <c r="AC174" s="12">
        <f>AA174+AB174</f>
        <v>0</v>
      </c>
      <c r="AD174" s="15"/>
      <c r="AE174" s="12">
        <f>AC174+AD174</f>
        <v>0</v>
      </c>
      <c r="AF174" s="15"/>
      <c r="AG174" s="12">
        <f>AE174+AF174</f>
        <v>0</v>
      </c>
      <c r="AH174" s="15"/>
      <c r="AI174" s="12">
        <f>AG174+AH174</f>
        <v>0</v>
      </c>
      <c r="AJ174" s="15"/>
      <c r="AK174" s="12">
        <f>AI174+AJ174</f>
        <v>0</v>
      </c>
      <c r="AL174" s="15"/>
      <c r="AM174" s="12">
        <f>AK174+AL174</f>
        <v>0</v>
      </c>
      <c r="AN174" s="15"/>
      <c r="AO174" s="12">
        <f>AM174+AN174</f>
        <v>0</v>
      </c>
      <c r="AP174" s="22"/>
      <c r="AQ174" s="12">
        <f>AO174+AP174</f>
        <v>0</v>
      </c>
      <c r="AR174" s="14">
        <v>0</v>
      </c>
      <c r="AS174" s="14"/>
      <c r="AT174" s="13">
        <f t="shared" si="277"/>
        <v>0</v>
      </c>
      <c r="AU174" s="14"/>
      <c r="AV174" s="13">
        <f t="shared" ref="AV174:AV176" si="489">AT174+AU174</f>
        <v>0</v>
      </c>
      <c r="AW174" s="14"/>
      <c r="AX174" s="13">
        <f t="shared" ref="AX174:AX176" si="490">AV174+AW174</f>
        <v>0</v>
      </c>
      <c r="AY174" s="14"/>
      <c r="AZ174" s="13">
        <f t="shared" ref="AZ174:AZ176" si="491">AX174+AY174</f>
        <v>0</v>
      </c>
      <c r="BA174" s="14"/>
      <c r="BB174" s="13">
        <f t="shared" ref="BB174:BB176" si="492">AZ174+BA174</f>
        <v>0</v>
      </c>
      <c r="BC174" s="14"/>
      <c r="BD174" s="13">
        <f t="shared" ref="BD174:BD176" si="493">BB174+BC174</f>
        <v>0</v>
      </c>
      <c r="BE174" s="14"/>
      <c r="BF174" s="13">
        <f t="shared" ref="BF174:BF176" si="494">BD174+BE174</f>
        <v>0</v>
      </c>
      <c r="BG174" s="24"/>
      <c r="BH174" s="13">
        <f t="shared" ref="BH174:BH176" si="495">BF174+BG174</f>
        <v>0</v>
      </c>
      <c r="BI174" s="24"/>
      <c r="BJ174" s="13">
        <f t="shared" ref="BJ174:BJ176" si="496">BH174+BI174</f>
        <v>0</v>
      </c>
      <c r="BK174" s="8" t="s">
        <v>230</v>
      </c>
      <c r="BL174" s="10">
        <v>0</v>
      </c>
    </row>
    <row r="175" spans="1:64" x14ac:dyDescent="0.35">
      <c r="A175" s="88"/>
      <c r="B175" s="93" t="s">
        <v>20</v>
      </c>
      <c r="C175" s="100"/>
      <c r="D175" s="12">
        <v>226993.6</v>
      </c>
      <c r="E175" s="40"/>
      <c r="F175" s="12">
        <f t="shared" si="275"/>
        <v>226993.6</v>
      </c>
      <c r="G175" s="12"/>
      <c r="H175" s="12">
        <f t="shared" si="480"/>
        <v>226993.6</v>
      </c>
      <c r="I175" s="12"/>
      <c r="J175" s="12">
        <f t="shared" si="481"/>
        <v>226993.6</v>
      </c>
      <c r="K175" s="12"/>
      <c r="L175" s="12">
        <f t="shared" si="482"/>
        <v>226993.6</v>
      </c>
      <c r="M175" s="12"/>
      <c r="N175" s="12">
        <f t="shared" si="483"/>
        <v>226993.6</v>
      </c>
      <c r="O175" s="12"/>
      <c r="P175" s="12">
        <f t="shared" si="484"/>
        <v>226993.6</v>
      </c>
      <c r="Q175" s="12"/>
      <c r="R175" s="12">
        <f t="shared" si="485"/>
        <v>226993.6</v>
      </c>
      <c r="S175" s="12"/>
      <c r="T175" s="12">
        <f t="shared" si="486"/>
        <v>226993.6</v>
      </c>
      <c r="U175" s="21">
        <f>13500</f>
        <v>13500</v>
      </c>
      <c r="V175" s="40">
        <f t="shared" si="487"/>
        <v>240493.6</v>
      </c>
      <c r="W175" s="12">
        <v>0</v>
      </c>
      <c r="X175" s="40"/>
      <c r="Y175" s="12">
        <f t="shared" si="276"/>
        <v>0</v>
      </c>
      <c r="Z175" s="12"/>
      <c r="AA175" s="12">
        <f t="shared" si="488"/>
        <v>0</v>
      </c>
      <c r="AB175" s="12"/>
      <c r="AC175" s="12">
        <f>AA175+AB175</f>
        <v>0</v>
      </c>
      <c r="AD175" s="12"/>
      <c r="AE175" s="12">
        <f>AC175+AD175</f>
        <v>0</v>
      </c>
      <c r="AF175" s="12"/>
      <c r="AG175" s="12">
        <f>AE175+AF175</f>
        <v>0</v>
      </c>
      <c r="AH175" s="12"/>
      <c r="AI175" s="12">
        <f>AG175+AH175</f>
        <v>0</v>
      </c>
      <c r="AJ175" s="12"/>
      <c r="AK175" s="12">
        <f>AI175+AJ175</f>
        <v>0</v>
      </c>
      <c r="AL175" s="12"/>
      <c r="AM175" s="12">
        <f>AK175+AL175</f>
        <v>0</v>
      </c>
      <c r="AN175" s="12"/>
      <c r="AO175" s="12">
        <f>AM175+AN175</f>
        <v>0</v>
      </c>
      <c r="AP175" s="21"/>
      <c r="AQ175" s="40">
        <f>AO175+AP175</f>
        <v>0</v>
      </c>
      <c r="AR175" s="13">
        <v>0</v>
      </c>
      <c r="AS175" s="13"/>
      <c r="AT175" s="13">
        <f t="shared" si="277"/>
        <v>0</v>
      </c>
      <c r="AU175" s="13"/>
      <c r="AV175" s="13">
        <f t="shared" si="489"/>
        <v>0</v>
      </c>
      <c r="AW175" s="13"/>
      <c r="AX175" s="13">
        <f t="shared" si="490"/>
        <v>0</v>
      </c>
      <c r="AY175" s="13"/>
      <c r="AZ175" s="13">
        <f t="shared" si="491"/>
        <v>0</v>
      </c>
      <c r="BA175" s="13"/>
      <c r="BB175" s="13">
        <f t="shared" si="492"/>
        <v>0</v>
      </c>
      <c r="BC175" s="13"/>
      <c r="BD175" s="13">
        <f t="shared" si="493"/>
        <v>0</v>
      </c>
      <c r="BE175" s="13"/>
      <c r="BF175" s="13">
        <f t="shared" si="494"/>
        <v>0</v>
      </c>
      <c r="BG175" s="13"/>
      <c r="BH175" s="13">
        <f t="shared" si="495"/>
        <v>0</v>
      </c>
      <c r="BI175" s="23"/>
      <c r="BJ175" s="42">
        <f t="shared" si="496"/>
        <v>0</v>
      </c>
      <c r="BK175" s="8" t="s">
        <v>231</v>
      </c>
      <c r="BL175" s="10"/>
    </row>
    <row r="176" spans="1:64" ht="54" x14ac:dyDescent="0.35">
      <c r="A176" s="88" t="s">
        <v>194</v>
      </c>
      <c r="B176" s="93" t="s">
        <v>36</v>
      </c>
      <c r="C176" s="98" t="s">
        <v>351</v>
      </c>
      <c r="D176" s="12">
        <f>D178+D179</f>
        <v>469142.3</v>
      </c>
      <c r="E176" s="40">
        <f>E178+E179</f>
        <v>0</v>
      </c>
      <c r="F176" s="12">
        <f t="shared" si="275"/>
        <v>469142.3</v>
      </c>
      <c r="G176" s="12">
        <f>G178+G179</f>
        <v>0</v>
      </c>
      <c r="H176" s="12">
        <f t="shared" si="480"/>
        <v>469142.3</v>
      </c>
      <c r="I176" s="12">
        <f>I178+I179</f>
        <v>0</v>
      </c>
      <c r="J176" s="12">
        <f t="shared" si="481"/>
        <v>469142.3</v>
      </c>
      <c r="K176" s="12">
        <f>K178+K179</f>
        <v>0</v>
      </c>
      <c r="L176" s="12">
        <f t="shared" si="482"/>
        <v>469142.3</v>
      </c>
      <c r="M176" s="12">
        <f>M178+M179</f>
        <v>0</v>
      </c>
      <c r="N176" s="12">
        <f t="shared" si="483"/>
        <v>469142.3</v>
      </c>
      <c r="O176" s="12">
        <f>O178+O179</f>
        <v>0</v>
      </c>
      <c r="P176" s="12">
        <f t="shared" si="484"/>
        <v>469142.3</v>
      </c>
      <c r="Q176" s="12">
        <f>Q178+Q179</f>
        <v>0</v>
      </c>
      <c r="R176" s="12">
        <f t="shared" si="485"/>
        <v>469142.3</v>
      </c>
      <c r="S176" s="12">
        <f>S178+S179</f>
        <v>0</v>
      </c>
      <c r="T176" s="12">
        <f t="shared" si="486"/>
        <v>469142.3</v>
      </c>
      <c r="U176" s="21">
        <f>U178+U179</f>
        <v>0</v>
      </c>
      <c r="V176" s="40">
        <f t="shared" si="487"/>
        <v>469142.3</v>
      </c>
      <c r="W176" s="12">
        <f t="shared" ref="W176:AR176" si="497">W178+W179</f>
        <v>0</v>
      </c>
      <c r="X176" s="40">
        <f>X178+X179</f>
        <v>0</v>
      </c>
      <c r="Y176" s="12">
        <f t="shared" si="276"/>
        <v>0</v>
      </c>
      <c r="Z176" s="12">
        <f>Z178+Z179</f>
        <v>0</v>
      </c>
      <c r="AA176" s="12">
        <f t="shared" si="488"/>
        <v>0</v>
      </c>
      <c r="AB176" s="12">
        <f>AB178+AB179</f>
        <v>0</v>
      </c>
      <c r="AC176" s="12">
        <f>AA176+AB176</f>
        <v>0</v>
      </c>
      <c r="AD176" s="12">
        <f>AD178+AD179</f>
        <v>0</v>
      </c>
      <c r="AE176" s="12">
        <f>AC176+AD176</f>
        <v>0</v>
      </c>
      <c r="AF176" s="12">
        <f>AF178+AF179</f>
        <v>0</v>
      </c>
      <c r="AG176" s="12">
        <f>AE176+AF176</f>
        <v>0</v>
      </c>
      <c r="AH176" s="12">
        <f>AH178+AH179</f>
        <v>0</v>
      </c>
      <c r="AI176" s="12">
        <f>AG176+AH176</f>
        <v>0</v>
      </c>
      <c r="AJ176" s="12">
        <f>AJ178+AJ179</f>
        <v>0</v>
      </c>
      <c r="AK176" s="12">
        <f>AI176+AJ176</f>
        <v>0</v>
      </c>
      <c r="AL176" s="12">
        <f>AL178+AL179</f>
        <v>0</v>
      </c>
      <c r="AM176" s="12">
        <f>AK176+AL176</f>
        <v>0</v>
      </c>
      <c r="AN176" s="12">
        <f>AN178+AN179</f>
        <v>0</v>
      </c>
      <c r="AO176" s="12">
        <f>AM176+AN176</f>
        <v>0</v>
      </c>
      <c r="AP176" s="21">
        <f>AP178+AP179</f>
        <v>0</v>
      </c>
      <c r="AQ176" s="40">
        <f>AO176+AP176</f>
        <v>0</v>
      </c>
      <c r="AR176" s="12">
        <f t="shared" si="497"/>
        <v>0</v>
      </c>
      <c r="AS176" s="13">
        <f>AS178+AS179</f>
        <v>0</v>
      </c>
      <c r="AT176" s="13">
        <f t="shared" si="277"/>
        <v>0</v>
      </c>
      <c r="AU176" s="13">
        <f>AU178+AU179</f>
        <v>0</v>
      </c>
      <c r="AV176" s="13">
        <f t="shared" si="489"/>
        <v>0</v>
      </c>
      <c r="AW176" s="13">
        <f>AW178+AW179</f>
        <v>0</v>
      </c>
      <c r="AX176" s="13">
        <f t="shared" si="490"/>
        <v>0</v>
      </c>
      <c r="AY176" s="13">
        <f>AY178+AY179</f>
        <v>0</v>
      </c>
      <c r="AZ176" s="13">
        <f t="shared" si="491"/>
        <v>0</v>
      </c>
      <c r="BA176" s="13">
        <f>BA178+BA179</f>
        <v>0</v>
      </c>
      <c r="BB176" s="13">
        <f t="shared" si="492"/>
        <v>0</v>
      </c>
      <c r="BC176" s="13">
        <f>BC178+BC179</f>
        <v>0</v>
      </c>
      <c r="BD176" s="13">
        <f t="shared" si="493"/>
        <v>0</v>
      </c>
      <c r="BE176" s="13">
        <f>BE178+BE179</f>
        <v>0</v>
      </c>
      <c r="BF176" s="13">
        <f t="shared" si="494"/>
        <v>0</v>
      </c>
      <c r="BG176" s="13">
        <f>BG178+BG179</f>
        <v>0</v>
      </c>
      <c r="BH176" s="13">
        <f t="shared" si="495"/>
        <v>0</v>
      </c>
      <c r="BI176" s="23">
        <f>BI178+BI179</f>
        <v>0</v>
      </c>
      <c r="BJ176" s="42">
        <f t="shared" si="496"/>
        <v>0</v>
      </c>
      <c r="BL176" s="10"/>
    </row>
    <row r="177" spans="1:64" x14ac:dyDescent="0.35">
      <c r="A177" s="88"/>
      <c r="B177" s="93" t="s">
        <v>5</v>
      </c>
      <c r="C177" s="101"/>
      <c r="D177" s="12"/>
      <c r="E177" s="40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21"/>
      <c r="V177" s="40"/>
      <c r="W177" s="12"/>
      <c r="X177" s="40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21"/>
      <c r="AQ177" s="40"/>
      <c r="AR177" s="13"/>
      <c r="AS177" s="13"/>
      <c r="AT177" s="13"/>
      <c r="AU177" s="13"/>
      <c r="AV177" s="13"/>
      <c r="AW177" s="13"/>
      <c r="AX177" s="13"/>
      <c r="AY177" s="13"/>
      <c r="AZ177" s="13"/>
      <c r="BA177" s="13"/>
      <c r="BB177" s="13"/>
      <c r="BC177" s="13"/>
      <c r="BD177" s="13"/>
      <c r="BE177" s="13"/>
      <c r="BF177" s="13"/>
      <c r="BG177" s="13"/>
      <c r="BH177" s="13"/>
      <c r="BI177" s="23"/>
      <c r="BJ177" s="42"/>
      <c r="BL177" s="10"/>
    </row>
    <row r="178" spans="1:64" s="3" customFormat="1" hidden="1" x14ac:dyDescent="0.35">
      <c r="A178" s="1"/>
      <c r="B178" s="18" t="s">
        <v>6</v>
      </c>
      <c r="C178" s="19"/>
      <c r="D178" s="12">
        <v>117285.5</v>
      </c>
      <c r="E178" s="40"/>
      <c r="F178" s="12">
        <f t="shared" si="275"/>
        <v>117285.5</v>
      </c>
      <c r="G178" s="12"/>
      <c r="H178" s="12">
        <f t="shared" ref="H178:H180" si="498">F178+G178</f>
        <v>117285.5</v>
      </c>
      <c r="I178" s="12"/>
      <c r="J178" s="12">
        <f t="shared" ref="J178:J180" si="499">H178+I178</f>
        <v>117285.5</v>
      </c>
      <c r="K178" s="12"/>
      <c r="L178" s="12">
        <f t="shared" ref="L178:L180" si="500">J178+K178</f>
        <v>117285.5</v>
      </c>
      <c r="M178" s="12"/>
      <c r="N178" s="12">
        <f t="shared" ref="N178:N180" si="501">L178+M178</f>
        <v>117285.5</v>
      </c>
      <c r="O178" s="12"/>
      <c r="P178" s="12">
        <f t="shared" ref="P178:P180" si="502">N178+O178</f>
        <v>117285.5</v>
      </c>
      <c r="Q178" s="12"/>
      <c r="R178" s="12">
        <f t="shared" ref="R178:R180" si="503">P178+Q178</f>
        <v>117285.5</v>
      </c>
      <c r="S178" s="12"/>
      <c r="T178" s="12">
        <f t="shared" ref="T178:T180" si="504">R178+S178</f>
        <v>117285.5</v>
      </c>
      <c r="U178" s="21">
        <v>3000</v>
      </c>
      <c r="V178" s="12">
        <f t="shared" ref="V178:V180" si="505">T178+U178</f>
        <v>120285.5</v>
      </c>
      <c r="W178" s="12">
        <v>0</v>
      </c>
      <c r="X178" s="40"/>
      <c r="Y178" s="12">
        <f t="shared" si="276"/>
        <v>0</v>
      </c>
      <c r="Z178" s="12"/>
      <c r="AA178" s="12">
        <f t="shared" ref="AA178:AA180" si="506">Y178+Z178</f>
        <v>0</v>
      </c>
      <c r="AB178" s="12"/>
      <c r="AC178" s="12">
        <f>AA178+AB178</f>
        <v>0</v>
      </c>
      <c r="AD178" s="12"/>
      <c r="AE178" s="12">
        <f>AC178+AD178</f>
        <v>0</v>
      </c>
      <c r="AF178" s="12"/>
      <c r="AG178" s="12">
        <f>AE178+AF178</f>
        <v>0</v>
      </c>
      <c r="AH178" s="12"/>
      <c r="AI178" s="12">
        <f>AG178+AH178</f>
        <v>0</v>
      </c>
      <c r="AJ178" s="12"/>
      <c r="AK178" s="12">
        <f>AI178+AJ178</f>
        <v>0</v>
      </c>
      <c r="AL178" s="12"/>
      <c r="AM178" s="12">
        <f>AK178+AL178</f>
        <v>0</v>
      </c>
      <c r="AN178" s="12"/>
      <c r="AO178" s="12">
        <f>AM178+AN178</f>
        <v>0</v>
      </c>
      <c r="AP178" s="21"/>
      <c r="AQ178" s="12">
        <f>AO178+AP178</f>
        <v>0</v>
      </c>
      <c r="AR178" s="13">
        <v>0</v>
      </c>
      <c r="AS178" s="13"/>
      <c r="AT178" s="13">
        <f t="shared" si="277"/>
        <v>0</v>
      </c>
      <c r="AU178" s="13"/>
      <c r="AV178" s="13">
        <f t="shared" ref="AV178:AV180" si="507">AT178+AU178</f>
        <v>0</v>
      </c>
      <c r="AW178" s="13"/>
      <c r="AX178" s="13">
        <f t="shared" ref="AX178:AX180" si="508">AV178+AW178</f>
        <v>0</v>
      </c>
      <c r="AY178" s="13"/>
      <c r="AZ178" s="13">
        <f t="shared" ref="AZ178:AZ180" si="509">AX178+AY178</f>
        <v>0</v>
      </c>
      <c r="BA178" s="13"/>
      <c r="BB178" s="13">
        <f t="shared" ref="BB178:BB180" si="510">AZ178+BA178</f>
        <v>0</v>
      </c>
      <c r="BC178" s="13"/>
      <c r="BD178" s="13">
        <f t="shared" ref="BD178:BD180" si="511">BB178+BC178</f>
        <v>0</v>
      </c>
      <c r="BE178" s="13"/>
      <c r="BF178" s="13">
        <f t="shared" ref="BF178:BF180" si="512">BD178+BE178</f>
        <v>0</v>
      </c>
      <c r="BG178" s="23"/>
      <c r="BH178" s="13">
        <f t="shared" ref="BH178:BH180" si="513">BF178+BG178</f>
        <v>0</v>
      </c>
      <c r="BI178" s="23"/>
      <c r="BJ178" s="13">
        <f t="shared" ref="BJ178:BJ180" si="514">BH178+BI178</f>
        <v>0</v>
      </c>
      <c r="BK178" s="8" t="s">
        <v>228</v>
      </c>
      <c r="BL178" s="10">
        <v>0</v>
      </c>
    </row>
    <row r="179" spans="1:64" x14ac:dyDescent="0.35">
      <c r="A179" s="88"/>
      <c r="B179" s="93" t="s">
        <v>20</v>
      </c>
      <c r="C179" s="101"/>
      <c r="D179" s="12">
        <v>351856.8</v>
      </c>
      <c r="E179" s="40"/>
      <c r="F179" s="12">
        <f t="shared" si="275"/>
        <v>351856.8</v>
      </c>
      <c r="G179" s="12"/>
      <c r="H179" s="12">
        <f t="shared" si="498"/>
        <v>351856.8</v>
      </c>
      <c r="I179" s="12"/>
      <c r="J179" s="12">
        <f t="shared" si="499"/>
        <v>351856.8</v>
      </c>
      <c r="K179" s="12"/>
      <c r="L179" s="12">
        <f t="shared" si="500"/>
        <v>351856.8</v>
      </c>
      <c r="M179" s="12"/>
      <c r="N179" s="12">
        <f t="shared" si="501"/>
        <v>351856.8</v>
      </c>
      <c r="O179" s="12"/>
      <c r="P179" s="12">
        <f t="shared" si="502"/>
        <v>351856.8</v>
      </c>
      <c r="Q179" s="12"/>
      <c r="R179" s="12">
        <f t="shared" si="503"/>
        <v>351856.8</v>
      </c>
      <c r="S179" s="12"/>
      <c r="T179" s="12">
        <f t="shared" si="504"/>
        <v>351856.8</v>
      </c>
      <c r="U179" s="21">
        <f>-3000</f>
        <v>-3000</v>
      </c>
      <c r="V179" s="40">
        <f t="shared" si="505"/>
        <v>348856.8</v>
      </c>
      <c r="W179" s="12">
        <v>0</v>
      </c>
      <c r="X179" s="40"/>
      <c r="Y179" s="12">
        <f t="shared" si="276"/>
        <v>0</v>
      </c>
      <c r="Z179" s="12"/>
      <c r="AA179" s="12">
        <f t="shared" si="506"/>
        <v>0</v>
      </c>
      <c r="AB179" s="12"/>
      <c r="AC179" s="12">
        <f>AA179+AB179</f>
        <v>0</v>
      </c>
      <c r="AD179" s="12"/>
      <c r="AE179" s="12">
        <f>AC179+AD179</f>
        <v>0</v>
      </c>
      <c r="AF179" s="12"/>
      <c r="AG179" s="12">
        <f>AE179+AF179</f>
        <v>0</v>
      </c>
      <c r="AH179" s="12"/>
      <c r="AI179" s="12">
        <f>AG179+AH179</f>
        <v>0</v>
      </c>
      <c r="AJ179" s="12"/>
      <c r="AK179" s="12">
        <f>AI179+AJ179</f>
        <v>0</v>
      </c>
      <c r="AL179" s="12"/>
      <c r="AM179" s="12">
        <f>AK179+AL179</f>
        <v>0</v>
      </c>
      <c r="AN179" s="12"/>
      <c r="AO179" s="12">
        <f>AM179+AN179</f>
        <v>0</v>
      </c>
      <c r="AP179" s="21"/>
      <c r="AQ179" s="40">
        <f>AO179+AP179</f>
        <v>0</v>
      </c>
      <c r="AR179" s="13">
        <v>0</v>
      </c>
      <c r="AS179" s="13"/>
      <c r="AT179" s="13">
        <f t="shared" si="277"/>
        <v>0</v>
      </c>
      <c r="AU179" s="13"/>
      <c r="AV179" s="13">
        <f t="shared" si="507"/>
        <v>0</v>
      </c>
      <c r="AW179" s="13"/>
      <c r="AX179" s="13">
        <f t="shared" si="508"/>
        <v>0</v>
      </c>
      <c r="AY179" s="13"/>
      <c r="AZ179" s="13">
        <f t="shared" si="509"/>
        <v>0</v>
      </c>
      <c r="BA179" s="13"/>
      <c r="BB179" s="13">
        <f t="shared" si="510"/>
        <v>0</v>
      </c>
      <c r="BC179" s="13"/>
      <c r="BD179" s="13">
        <f t="shared" si="511"/>
        <v>0</v>
      </c>
      <c r="BE179" s="13"/>
      <c r="BF179" s="13">
        <f t="shared" si="512"/>
        <v>0</v>
      </c>
      <c r="BG179" s="13"/>
      <c r="BH179" s="13">
        <f t="shared" si="513"/>
        <v>0</v>
      </c>
      <c r="BI179" s="23"/>
      <c r="BJ179" s="42">
        <f t="shared" si="514"/>
        <v>0</v>
      </c>
      <c r="BK179" s="8" t="s">
        <v>231</v>
      </c>
      <c r="BL179" s="10"/>
    </row>
    <row r="180" spans="1:64" ht="54" x14ac:dyDescent="0.35">
      <c r="A180" s="88" t="s">
        <v>195</v>
      </c>
      <c r="B180" s="93" t="s">
        <v>240</v>
      </c>
      <c r="C180" s="98" t="s">
        <v>351</v>
      </c>
      <c r="D180" s="12">
        <f>D182+D183</f>
        <v>62004.900000000009</v>
      </c>
      <c r="E180" s="40">
        <f>E182+E183</f>
        <v>0</v>
      </c>
      <c r="F180" s="12">
        <f t="shared" si="275"/>
        <v>62004.900000000009</v>
      </c>
      <c r="G180" s="12">
        <f>G182+G183</f>
        <v>5305</v>
      </c>
      <c r="H180" s="12">
        <f t="shared" si="498"/>
        <v>67309.900000000009</v>
      </c>
      <c r="I180" s="12">
        <f>I182+I183</f>
        <v>0</v>
      </c>
      <c r="J180" s="12">
        <f t="shared" si="499"/>
        <v>67309.900000000009</v>
      </c>
      <c r="K180" s="12">
        <f>K182+K183</f>
        <v>0</v>
      </c>
      <c r="L180" s="12">
        <f t="shared" si="500"/>
        <v>67309.900000000009</v>
      </c>
      <c r="M180" s="12">
        <f>M182+M183</f>
        <v>0</v>
      </c>
      <c r="N180" s="12">
        <f t="shared" si="501"/>
        <v>67309.900000000009</v>
      </c>
      <c r="O180" s="12">
        <f>O182+O183</f>
        <v>0</v>
      </c>
      <c r="P180" s="12">
        <f t="shared" si="502"/>
        <v>67309.900000000009</v>
      </c>
      <c r="Q180" s="12">
        <f>Q182+Q183</f>
        <v>0</v>
      </c>
      <c r="R180" s="12">
        <f t="shared" si="503"/>
        <v>67309.900000000009</v>
      </c>
      <c r="S180" s="12">
        <f>S182+S183</f>
        <v>0</v>
      </c>
      <c r="T180" s="12">
        <f t="shared" si="504"/>
        <v>67309.900000000009</v>
      </c>
      <c r="U180" s="21">
        <f>U182+U183</f>
        <v>0</v>
      </c>
      <c r="V180" s="40">
        <f t="shared" si="505"/>
        <v>67309.900000000009</v>
      </c>
      <c r="W180" s="12">
        <f t="shared" ref="W180:AR180" si="515">W182+W183</f>
        <v>279089.3</v>
      </c>
      <c r="X180" s="40">
        <f>X182+X183</f>
        <v>0</v>
      </c>
      <c r="Y180" s="12">
        <f t="shared" si="276"/>
        <v>279089.3</v>
      </c>
      <c r="Z180" s="12">
        <f>Z182+Z183</f>
        <v>0</v>
      </c>
      <c r="AA180" s="12">
        <f t="shared" si="506"/>
        <v>279089.3</v>
      </c>
      <c r="AB180" s="12">
        <f>AB182+AB183</f>
        <v>0</v>
      </c>
      <c r="AC180" s="12">
        <f>AA180+AB180</f>
        <v>279089.3</v>
      </c>
      <c r="AD180" s="12">
        <f>AD182+AD183</f>
        <v>0</v>
      </c>
      <c r="AE180" s="12">
        <f>AC180+AD180</f>
        <v>279089.3</v>
      </c>
      <c r="AF180" s="12">
        <f>AF182+AF183</f>
        <v>0</v>
      </c>
      <c r="AG180" s="12">
        <f>AE180+AF180</f>
        <v>279089.3</v>
      </c>
      <c r="AH180" s="12">
        <f>AH182+AH183</f>
        <v>0</v>
      </c>
      <c r="AI180" s="12">
        <f>AG180+AH180</f>
        <v>279089.3</v>
      </c>
      <c r="AJ180" s="12">
        <f>AJ182+AJ183</f>
        <v>0</v>
      </c>
      <c r="AK180" s="12">
        <f>AI180+AJ180</f>
        <v>279089.3</v>
      </c>
      <c r="AL180" s="12">
        <f>AL182+AL183</f>
        <v>0</v>
      </c>
      <c r="AM180" s="12">
        <f>AK180+AL180</f>
        <v>279089.3</v>
      </c>
      <c r="AN180" s="12">
        <f>AN182+AN183</f>
        <v>0</v>
      </c>
      <c r="AO180" s="12">
        <f>AM180+AN180</f>
        <v>279089.3</v>
      </c>
      <c r="AP180" s="21">
        <f>AP182+AP183</f>
        <v>0</v>
      </c>
      <c r="AQ180" s="40">
        <f>AO180+AP180</f>
        <v>279089.3</v>
      </c>
      <c r="AR180" s="12">
        <f t="shared" si="515"/>
        <v>1088484.5</v>
      </c>
      <c r="AS180" s="13">
        <f>AS182+AS183</f>
        <v>0</v>
      </c>
      <c r="AT180" s="13">
        <f t="shared" si="277"/>
        <v>1088484.5</v>
      </c>
      <c r="AU180" s="13">
        <f>AU182+AU183</f>
        <v>0</v>
      </c>
      <c r="AV180" s="13">
        <f t="shared" si="507"/>
        <v>1088484.5</v>
      </c>
      <c r="AW180" s="13">
        <f>AW182+AW183</f>
        <v>0</v>
      </c>
      <c r="AX180" s="13">
        <f t="shared" si="508"/>
        <v>1088484.5</v>
      </c>
      <c r="AY180" s="13">
        <f>AY182+AY183</f>
        <v>0</v>
      </c>
      <c r="AZ180" s="13">
        <f t="shared" si="509"/>
        <v>1088484.5</v>
      </c>
      <c r="BA180" s="13">
        <f>BA182+BA183</f>
        <v>0</v>
      </c>
      <c r="BB180" s="13">
        <f t="shared" si="510"/>
        <v>1088484.5</v>
      </c>
      <c r="BC180" s="13">
        <f>BC182+BC183</f>
        <v>0</v>
      </c>
      <c r="BD180" s="13">
        <f t="shared" si="511"/>
        <v>1088484.5</v>
      </c>
      <c r="BE180" s="13">
        <f>BE182+BE183</f>
        <v>0</v>
      </c>
      <c r="BF180" s="13">
        <f t="shared" si="512"/>
        <v>1088484.5</v>
      </c>
      <c r="BG180" s="13">
        <f>BG182+BG183</f>
        <v>0</v>
      </c>
      <c r="BH180" s="13">
        <f t="shared" si="513"/>
        <v>1088484.5</v>
      </c>
      <c r="BI180" s="23">
        <f>BI182+BI183</f>
        <v>0</v>
      </c>
      <c r="BJ180" s="42">
        <f t="shared" si="514"/>
        <v>1088484.5</v>
      </c>
      <c r="BL180" s="10"/>
    </row>
    <row r="181" spans="1:64" x14ac:dyDescent="0.35">
      <c r="A181" s="88"/>
      <c r="B181" s="93" t="s">
        <v>5</v>
      </c>
      <c r="C181" s="101"/>
      <c r="D181" s="12"/>
      <c r="E181" s="40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21"/>
      <c r="V181" s="40"/>
      <c r="W181" s="12"/>
      <c r="X181" s="40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21"/>
      <c r="AQ181" s="40"/>
      <c r="AR181" s="13"/>
      <c r="AS181" s="13"/>
      <c r="AT181" s="13"/>
      <c r="AU181" s="13"/>
      <c r="AV181" s="13"/>
      <c r="AW181" s="13"/>
      <c r="AX181" s="13"/>
      <c r="AY181" s="13"/>
      <c r="AZ181" s="13"/>
      <c r="BA181" s="13"/>
      <c r="BB181" s="13"/>
      <c r="BC181" s="13"/>
      <c r="BD181" s="13"/>
      <c r="BE181" s="13"/>
      <c r="BF181" s="13"/>
      <c r="BG181" s="13"/>
      <c r="BH181" s="13"/>
      <c r="BI181" s="23"/>
      <c r="BJ181" s="42"/>
      <c r="BL181" s="10"/>
    </row>
    <row r="182" spans="1:64" s="3" customFormat="1" hidden="1" x14ac:dyDescent="0.35">
      <c r="A182" s="1"/>
      <c r="B182" s="18" t="s">
        <v>6</v>
      </c>
      <c r="C182" s="19"/>
      <c r="D182" s="12">
        <v>11580.600000000006</v>
      </c>
      <c r="E182" s="40"/>
      <c r="F182" s="12">
        <f t="shared" si="275"/>
        <v>11580.600000000006</v>
      </c>
      <c r="G182" s="12">
        <v>5305</v>
      </c>
      <c r="H182" s="12">
        <f t="shared" ref="H182:H184" si="516">F182+G182</f>
        <v>16885.600000000006</v>
      </c>
      <c r="I182" s="12"/>
      <c r="J182" s="12">
        <f t="shared" ref="J182:J184" si="517">H182+I182</f>
        <v>16885.600000000006</v>
      </c>
      <c r="K182" s="12"/>
      <c r="L182" s="12">
        <f t="shared" ref="L182:L184" si="518">J182+K182</f>
        <v>16885.600000000006</v>
      </c>
      <c r="M182" s="12"/>
      <c r="N182" s="12">
        <f t="shared" ref="N182:N184" si="519">L182+M182</f>
        <v>16885.600000000006</v>
      </c>
      <c r="O182" s="12"/>
      <c r="P182" s="12">
        <f t="shared" ref="P182:P184" si="520">N182+O182</f>
        <v>16885.600000000006</v>
      </c>
      <c r="Q182" s="12"/>
      <c r="R182" s="12">
        <f t="shared" ref="R182:R184" si="521">P182+Q182</f>
        <v>16885.600000000006</v>
      </c>
      <c r="S182" s="12"/>
      <c r="T182" s="12">
        <f t="shared" ref="T182:T184" si="522">R182+S182</f>
        <v>16885.600000000006</v>
      </c>
      <c r="U182" s="21"/>
      <c r="V182" s="12">
        <f t="shared" ref="V182:V184" si="523">T182+U182</f>
        <v>16885.600000000006</v>
      </c>
      <c r="W182" s="12">
        <v>279089.3</v>
      </c>
      <c r="X182" s="40"/>
      <c r="Y182" s="12">
        <f t="shared" si="276"/>
        <v>279089.3</v>
      </c>
      <c r="Z182" s="12"/>
      <c r="AA182" s="12">
        <f t="shared" ref="AA182:AA184" si="524">Y182+Z182</f>
        <v>279089.3</v>
      </c>
      <c r="AB182" s="12"/>
      <c r="AC182" s="12">
        <f>AA182+AB182</f>
        <v>279089.3</v>
      </c>
      <c r="AD182" s="12"/>
      <c r="AE182" s="12">
        <f>AC182+AD182</f>
        <v>279089.3</v>
      </c>
      <c r="AF182" s="12"/>
      <c r="AG182" s="12">
        <f>AE182+AF182</f>
        <v>279089.3</v>
      </c>
      <c r="AH182" s="12"/>
      <c r="AI182" s="12">
        <f>AG182+AH182</f>
        <v>279089.3</v>
      </c>
      <c r="AJ182" s="12"/>
      <c r="AK182" s="12">
        <f>AI182+AJ182</f>
        <v>279089.3</v>
      </c>
      <c r="AL182" s="12"/>
      <c r="AM182" s="12">
        <f>AK182+AL182</f>
        <v>279089.3</v>
      </c>
      <c r="AN182" s="12"/>
      <c r="AO182" s="12">
        <f>AM182+AN182</f>
        <v>279089.3</v>
      </c>
      <c r="AP182" s="21"/>
      <c r="AQ182" s="12">
        <f>AO182+AP182</f>
        <v>279089.3</v>
      </c>
      <c r="AR182" s="13">
        <v>338484.5</v>
      </c>
      <c r="AS182" s="13"/>
      <c r="AT182" s="13">
        <f t="shared" si="277"/>
        <v>338484.5</v>
      </c>
      <c r="AU182" s="13"/>
      <c r="AV182" s="13">
        <f t="shared" ref="AV182:AV184" si="525">AT182+AU182</f>
        <v>338484.5</v>
      </c>
      <c r="AW182" s="13"/>
      <c r="AX182" s="13">
        <f t="shared" ref="AX182:AX184" si="526">AV182+AW182</f>
        <v>338484.5</v>
      </c>
      <c r="AY182" s="13"/>
      <c r="AZ182" s="13">
        <f t="shared" ref="AZ182:AZ184" si="527">AX182+AY182</f>
        <v>338484.5</v>
      </c>
      <c r="BA182" s="13"/>
      <c r="BB182" s="13">
        <f t="shared" ref="BB182:BB184" si="528">AZ182+BA182</f>
        <v>338484.5</v>
      </c>
      <c r="BC182" s="13"/>
      <c r="BD182" s="13">
        <f t="shared" ref="BD182:BD184" si="529">BB182+BC182</f>
        <v>338484.5</v>
      </c>
      <c r="BE182" s="13"/>
      <c r="BF182" s="13">
        <f t="shared" ref="BF182:BF184" si="530">BD182+BE182</f>
        <v>338484.5</v>
      </c>
      <c r="BG182" s="23"/>
      <c r="BH182" s="13">
        <f t="shared" ref="BH182:BH184" si="531">BF182+BG182</f>
        <v>338484.5</v>
      </c>
      <c r="BI182" s="23"/>
      <c r="BJ182" s="13">
        <f t="shared" ref="BJ182:BJ184" si="532">BH182+BI182</f>
        <v>338484.5</v>
      </c>
      <c r="BK182" s="3" t="s">
        <v>227</v>
      </c>
      <c r="BL182" s="10">
        <v>0</v>
      </c>
    </row>
    <row r="183" spans="1:64" x14ac:dyDescent="0.35">
      <c r="A183" s="88"/>
      <c r="B183" s="93" t="s">
        <v>20</v>
      </c>
      <c r="C183" s="101"/>
      <c r="D183" s="12">
        <v>50424.3</v>
      </c>
      <c r="E183" s="40"/>
      <c r="F183" s="12">
        <f t="shared" si="275"/>
        <v>50424.3</v>
      </c>
      <c r="G183" s="12"/>
      <c r="H183" s="12">
        <f t="shared" si="516"/>
        <v>50424.3</v>
      </c>
      <c r="I183" s="12"/>
      <c r="J183" s="12">
        <f t="shared" si="517"/>
        <v>50424.3</v>
      </c>
      <c r="K183" s="12"/>
      <c r="L183" s="12">
        <f t="shared" si="518"/>
        <v>50424.3</v>
      </c>
      <c r="M183" s="12"/>
      <c r="N183" s="12">
        <f t="shared" si="519"/>
        <v>50424.3</v>
      </c>
      <c r="O183" s="12"/>
      <c r="P183" s="12">
        <f t="shared" si="520"/>
        <v>50424.3</v>
      </c>
      <c r="Q183" s="12"/>
      <c r="R183" s="12">
        <f t="shared" si="521"/>
        <v>50424.3</v>
      </c>
      <c r="S183" s="12"/>
      <c r="T183" s="12">
        <f t="shared" si="522"/>
        <v>50424.3</v>
      </c>
      <c r="U183" s="21"/>
      <c r="V183" s="40">
        <f t="shared" si="523"/>
        <v>50424.3</v>
      </c>
      <c r="W183" s="12">
        <v>0</v>
      </c>
      <c r="X183" s="40"/>
      <c r="Y183" s="12">
        <f t="shared" si="276"/>
        <v>0</v>
      </c>
      <c r="Z183" s="12"/>
      <c r="AA183" s="12">
        <f t="shared" si="524"/>
        <v>0</v>
      </c>
      <c r="AB183" s="12"/>
      <c r="AC183" s="12">
        <f>AA183+AB183</f>
        <v>0</v>
      </c>
      <c r="AD183" s="12"/>
      <c r="AE183" s="12">
        <f>AC183+AD183</f>
        <v>0</v>
      </c>
      <c r="AF183" s="12"/>
      <c r="AG183" s="12">
        <f>AE183+AF183</f>
        <v>0</v>
      </c>
      <c r="AH183" s="12"/>
      <c r="AI183" s="12">
        <f>AG183+AH183</f>
        <v>0</v>
      </c>
      <c r="AJ183" s="12"/>
      <c r="AK183" s="12">
        <f>AI183+AJ183</f>
        <v>0</v>
      </c>
      <c r="AL183" s="12"/>
      <c r="AM183" s="12">
        <f>AK183+AL183</f>
        <v>0</v>
      </c>
      <c r="AN183" s="12"/>
      <c r="AO183" s="12">
        <f>AM183+AN183</f>
        <v>0</v>
      </c>
      <c r="AP183" s="21"/>
      <c r="AQ183" s="40">
        <f>AO183+AP183</f>
        <v>0</v>
      </c>
      <c r="AR183" s="13">
        <v>750000</v>
      </c>
      <c r="AS183" s="13"/>
      <c r="AT183" s="13">
        <f t="shared" si="277"/>
        <v>750000</v>
      </c>
      <c r="AU183" s="13"/>
      <c r="AV183" s="13">
        <f t="shared" si="525"/>
        <v>750000</v>
      </c>
      <c r="AW183" s="13"/>
      <c r="AX183" s="13">
        <f t="shared" si="526"/>
        <v>750000</v>
      </c>
      <c r="AY183" s="13"/>
      <c r="AZ183" s="13">
        <f t="shared" si="527"/>
        <v>750000</v>
      </c>
      <c r="BA183" s="13"/>
      <c r="BB183" s="13">
        <f t="shared" si="528"/>
        <v>750000</v>
      </c>
      <c r="BC183" s="13"/>
      <c r="BD183" s="13">
        <f t="shared" si="529"/>
        <v>750000</v>
      </c>
      <c r="BE183" s="13"/>
      <c r="BF183" s="13">
        <f t="shared" si="530"/>
        <v>750000</v>
      </c>
      <c r="BG183" s="13"/>
      <c r="BH183" s="13">
        <f t="shared" si="531"/>
        <v>750000</v>
      </c>
      <c r="BI183" s="23"/>
      <c r="BJ183" s="42">
        <f t="shared" si="532"/>
        <v>750000</v>
      </c>
      <c r="BK183" s="8" t="s">
        <v>231</v>
      </c>
      <c r="BL183" s="10"/>
    </row>
    <row r="184" spans="1:64" ht="54" x14ac:dyDescent="0.35">
      <c r="A184" s="88" t="s">
        <v>196</v>
      </c>
      <c r="B184" s="93" t="s">
        <v>209</v>
      </c>
      <c r="C184" s="98" t="s">
        <v>351</v>
      </c>
      <c r="D184" s="12">
        <f>D186+D187</f>
        <v>0</v>
      </c>
      <c r="E184" s="40">
        <f>E186+E187</f>
        <v>0</v>
      </c>
      <c r="F184" s="12">
        <f t="shared" si="275"/>
        <v>0</v>
      </c>
      <c r="G184" s="12">
        <f>G186+G187</f>
        <v>0</v>
      </c>
      <c r="H184" s="12">
        <f t="shared" si="516"/>
        <v>0</v>
      </c>
      <c r="I184" s="12">
        <f>I186+I187</f>
        <v>0</v>
      </c>
      <c r="J184" s="12">
        <f t="shared" si="517"/>
        <v>0</v>
      </c>
      <c r="K184" s="12">
        <f>K186+K187</f>
        <v>0</v>
      </c>
      <c r="L184" s="12">
        <f t="shared" si="518"/>
        <v>0</v>
      </c>
      <c r="M184" s="12">
        <f>M186+M187</f>
        <v>0</v>
      </c>
      <c r="N184" s="12">
        <f t="shared" si="519"/>
        <v>0</v>
      </c>
      <c r="O184" s="12">
        <f>O186+O187</f>
        <v>0</v>
      </c>
      <c r="P184" s="12">
        <f t="shared" si="520"/>
        <v>0</v>
      </c>
      <c r="Q184" s="12">
        <f>Q186+Q187</f>
        <v>0</v>
      </c>
      <c r="R184" s="12">
        <f t="shared" si="521"/>
        <v>0</v>
      </c>
      <c r="S184" s="12">
        <f>S186+S187</f>
        <v>0</v>
      </c>
      <c r="T184" s="12">
        <f t="shared" si="522"/>
        <v>0</v>
      </c>
      <c r="U184" s="21">
        <f>U186+U187</f>
        <v>0</v>
      </c>
      <c r="V184" s="40">
        <f t="shared" si="523"/>
        <v>0</v>
      </c>
      <c r="W184" s="12">
        <f t="shared" ref="W184:AR184" si="533">W186+W187</f>
        <v>41507.199999999997</v>
      </c>
      <c r="X184" s="40">
        <f>X186+X187</f>
        <v>0</v>
      </c>
      <c r="Y184" s="12">
        <f t="shared" si="276"/>
        <v>41507.199999999997</v>
      </c>
      <c r="Z184" s="12">
        <f>Z186+Z187</f>
        <v>0</v>
      </c>
      <c r="AA184" s="12">
        <f t="shared" si="524"/>
        <v>41507.199999999997</v>
      </c>
      <c r="AB184" s="12">
        <f>AB186+AB187</f>
        <v>0</v>
      </c>
      <c r="AC184" s="12">
        <f>AA184+AB184</f>
        <v>41507.199999999997</v>
      </c>
      <c r="AD184" s="12">
        <f>AD186+AD187</f>
        <v>0</v>
      </c>
      <c r="AE184" s="12">
        <f>AC184+AD184</f>
        <v>41507.199999999997</v>
      </c>
      <c r="AF184" s="12">
        <f>AF186+AF187</f>
        <v>0</v>
      </c>
      <c r="AG184" s="12">
        <f>AE184+AF184</f>
        <v>41507.199999999997</v>
      </c>
      <c r="AH184" s="12">
        <f>AH186+AH187</f>
        <v>0</v>
      </c>
      <c r="AI184" s="12">
        <f>AG184+AH184</f>
        <v>41507.199999999997</v>
      </c>
      <c r="AJ184" s="12">
        <f>AJ186+AJ187</f>
        <v>0</v>
      </c>
      <c r="AK184" s="12">
        <f>AI184+AJ184</f>
        <v>41507.199999999997</v>
      </c>
      <c r="AL184" s="12">
        <f>AL186+AL187</f>
        <v>0</v>
      </c>
      <c r="AM184" s="12">
        <f>AK184+AL184</f>
        <v>41507.199999999997</v>
      </c>
      <c r="AN184" s="12">
        <f>AN186+AN187</f>
        <v>0</v>
      </c>
      <c r="AO184" s="12">
        <f>AM184+AN184</f>
        <v>41507.199999999997</v>
      </c>
      <c r="AP184" s="21">
        <f>AP186+AP187</f>
        <v>0</v>
      </c>
      <c r="AQ184" s="40">
        <f>AO184+AP184</f>
        <v>41507.199999999997</v>
      </c>
      <c r="AR184" s="12">
        <f t="shared" si="533"/>
        <v>0</v>
      </c>
      <c r="AS184" s="13">
        <f>AS186+AS187</f>
        <v>0</v>
      </c>
      <c r="AT184" s="13">
        <f t="shared" si="277"/>
        <v>0</v>
      </c>
      <c r="AU184" s="13">
        <f>AU186+AU187</f>
        <v>0</v>
      </c>
      <c r="AV184" s="13">
        <f t="shared" si="525"/>
        <v>0</v>
      </c>
      <c r="AW184" s="13">
        <f>AW186+AW187</f>
        <v>0</v>
      </c>
      <c r="AX184" s="13">
        <f t="shared" si="526"/>
        <v>0</v>
      </c>
      <c r="AY184" s="13">
        <f>AY186+AY187</f>
        <v>0</v>
      </c>
      <c r="AZ184" s="13">
        <f t="shared" si="527"/>
        <v>0</v>
      </c>
      <c r="BA184" s="13">
        <f>BA186+BA187</f>
        <v>0</v>
      </c>
      <c r="BB184" s="13">
        <f t="shared" si="528"/>
        <v>0</v>
      </c>
      <c r="BC184" s="13">
        <f>BC186+BC187</f>
        <v>0</v>
      </c>
      <c r="BD184" s="13">
        <f t="shared" si="529"/>
        <v>0</v>
      </c>
      <c r="BE184" s="13">
        <f>BE186+BE187</f>
        <v>0</v>
      </c>
      <c r="BF184" s="13">
        <f t="shared" si="530"/>
        <v>0</v>
      </c>
      <c r="BG184" s="13">
        <f>BG186+BG187</f>
        <v>0</v>
      </c>
      <c r="BH184" s="13">
        <f t="shared" si="531"/>
        <v>0</v>
      </c>
      <c r="BI184" s="23">
        <f>BI186+BI187</f>
        <v>0</v>
      </c>
      <c r="BJ184" s="42">
        <f t="shared" si="532"/>
        <v>0</v>
      </c>
      <c r="BL184" s="10"/>
    </row>
    <row r="185" spans="1:64" x14ac:dyDescent="0.35">
      <c r="A185" s="88"/>
      <c r="B185" s="93" t="s">
        <v>5</v>
      </c>
      <c r="C185" s="101"/>
      <c r="D185" s="12"/>
      <c r="E185" s="40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21"/>
      <c r="V185" s="40"/>
      <c r="W185" s="12"/>
      <c r="X185" s="40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21"/>
      <c r="AQ185" s="40"/>
      <c r="AR185" s="13"/>
      <c r="AS185" s="13"/>
      <c r="AT185" s="13"/>
      <c r="AU185" s="13"/>
      <c r="AV185" s="13"/>
      <c r="AW185" s="13"/>
      <c r="AX185" s="13"/>
      <c r="AY185" s="13"/>
      <c r="AZ185" s="13"/>
      <c r="BA185" s="13"/>
      <c r="BB185" s="13"/>
      <c r="BC185" s="13"/>
      <c r="BD185" s="13"/>
      <c r="BE185" s="13"/>
      <c r="BF185" s="13"/>
      <c r="BG185" s="13"/>
      <c r="BH185" s="13"/>
      <c r="BI185" s="23"/>
      <c r="BJ185" s="42"/>
      <c r="BL185" s="10"/>
    </row>
    <row r="186" spans="1:64" s="3" customFormat="1" hidden="1" x14ac:dyDescent="0.35">
      <c r="A186" s="1"/>
      <c r="B186" s="18" t="s">
        <v>6</v>
      </c>
      <c r="C186" s="19"/>
      <c r="D186" s="12">
        <v>0</v>
      </c>
      <c r="E186" s="40">
        <v>0</v>
      </c>
      <c r="F186" s="12">
        <f t="shared" si="275"/>
        <v>0</v>
      </c>
      <c r="G186" s="12">
        <v>0</v>
      </c>
      <c r="H186" s="12">
        <f t="shared" ref="H186:H188" si="534">F186+G186</f>
        <v>0</v>
      </c>
      <c r="I186" s="12">
        <v>0</v>
      </c>
      <c r="J186" s="12">
        <f t="shared" ref="J186:J188" si="535">H186+I186</f>
        <v>0</v>
      </c>
      <c r="K186" s="12">
        <v>0</v>
      </c>
      <c r="L186" s="12">
        <f t="shared" ref="L186:L188" si="536">J186+K186</f>
        <v>0</v>
      </c>
      <c r="M186" s="12">
        <v>0</v>
      </c>
      <c r="N186" s="12">
        <f t="shared" ref="N186:N188" si="537">L186+M186</f>
        <v>0</v>
      </c>
      <c r="O186" s="12">
        <v>0</v>
      </c>
      <c r="P186" s="12">
        <f t="shared" ref="P186:P188" si="538">N186+O186</f>
        <v>0</v>
      </c>
      <c r="Q186" s="12">
        <v>0</v>
      </c>
      <c r="R186" s="12">
        <f t="shared" ref="R186:R188" si="539">P186+Q186</f>
        <v>0</v>
      </c>
      <c r="S186" s="12">
        <v>0</v>
      </c>
      <c r="T186" s="12">
        <f t="shared" ref="T186:T188" si="540">R186+S186</f>
        <v>0</v>
      </c>
      <c r="U186" s="21">
        <v>0</v>
      </c>
      <c r="V186" s="12">
        <f t="shared" ref="V186:V188" si="541">T186+U186</f>
        <v>0</v>
      </c>
      <c r="W186" s="12">
        <v>10376.9</v>
      </c>
      <c r="X186" s="40">
        <v>0</v>
      </c>
      <c r="Y186" s="12">
        <f t="shared" si="276"/>
        <v>10376.9</v>
      </c>
      <c r="Z186" s="12">
        <v>0</v>
      </c>
      <c r="AA186" s="12">
        <f t="shared" ref="AA186:AA188" si="542">Y186+Z186</f>
        <v>10376.9</v>
      </c>
      <c r="AB186" s="12">
        <v>0</v>
      </c>
      <c r="AC186" s="12">
        <f>AA186+AB186</f>
        <v>10376.9</v>
      </c>
      <c r="AD186" s="12">
        <v>0</v>
      </c>
      <c r="AE186" s="12">
        <f>AC186+AD186</f>
        <v>10376.9</v>
      </c>
      <c r="AF186" s="12">
        <v>0</v>
      </c>
      <c r="AG186" s="12">
        <f>AE186+AF186</f>
        <v>10376.9</v>
      </c>
      <c r="AH186" s="12">
        <v>0</v>
      </c>
      <c r="AI186" s="12">
        <f>AG186+AH186</f>
        <v>10376.9</v>
      </c>
      <c r="AJ186" s="12">
        <v>0</v>
      </c>
      <c r="AK186" s="12">
        <f>AI186+AJ186</f>
        <v>10376.9</v>
      </c>
      <c r="AL186" s="12">
        <v>0</v>
      </c>
      <c r="AM186" s="12">
        <f>AK186+AL186</f>
        <v>10376.9</v>
      </c>
      <c r="AN186" s="12">
        <v>0</v>
      </c>
      <c r="AO186" s="12">
        <f>AM186+AN186</f>
        <v>10376.9</v>
      </c>
      <c r="AP186" s="21">
        <v>0</v>
      </c>
      <c r="AQ186" s="12">
        <f>AO186+AP186</f>
        <v>10376.9</v>
      </c>
      <c r="AR186" s="13">
        <v>0</v>
      </c>
      <c r="AS186" s="13">
        <v>0</v>
      </c>
      <c r="AT186" s="13">
        <f t="shared" si="277"/>
        <v>0</v>
      </c>
      <c r="AU186" s="13">
        <v>0</v>
      </c>
      <c r="AV186" s="13">
        <f t="shared" ref="AV186:AV188" si="543">AT186+AU186</f>
        <v>0</v>
      </c>
      <c r="AW186" s="13">
        <v>0</v>
      </c>
      <c r="AX186" s="13">
        <f t="shared" ref="AX186:AX188" si="544">AV186+AW186</f>
        <v>0</v>
      </c>
      <c r="AY186" s="13">
        <v>0</v>
      </c>
      <c r="AZ186" s="13">
        <f t="shared" ref="AZ186:AZ188" si="545">AX186+AY186</f>
        <v>0</v>
      </c>
      <c r="BA186" s="13">
        <v>0</v>
      </c>
      <c r="BB186" s="13">
        <f t="shared" ref="BB186:BB188" si="546">AZ186+BA186</f>
        <v>0</v>
      </c>
      <c r="BC186" s="13">
        <v>0</v>
      </c>
      <c r="BD186" s="13">
        <f t="shared" ref="BD186:BD188" si="547">BB186+BC186</f>
        <v>0</v>
      </c>
      <c r="BE186" s="13">
        <v>0</v>
      </c>
      <c r="BF186" s="13">
        <f t="shared" ref="BF186:BF188" si="548">BD186+BE186</f>
        <v>0</v>
      </c>
      <c r="BG186" s="23">
        <v>0</v>
      </c>
      <c r="BH186" s="13">
        <f t="shared" ref="BH186:BH188" si="549">BF186+BG186</f>
        <v>0</v>
      </c>
      <c r="BI186" s="23">
        <v>0</v>
      </c>
      <c r="BJ186" s="13">
        <f t="shared" ref="BJ186:BJ188" si="550">BH186+BI186</f>
        <v>0</v>
      </c>
      <c r="BK186" s="8" t="s">
        <v>234</v>
      </c>
      <c r="BL186" s="10">
        <v>0</v>
      </c>
    </row>
    <row r="187" spans="1:64" x14ac:dyDescent="0.35">
      <c r="A187" s="88"/>
      <c r="B187" s="93" t="s">
        <v>20</v>
      </c>
      <c r="C187" s="101"/>
      <c r="D187" s="12">
        <v>0</v>
      </c>
      <c r="E187" s="40">
        <v>0</v>
      </c>
      <c r="F187" s="12">
        <f t="shared" si="275"/>
        <v>0</v>
      </c>
      <c r="G187" s="12">
        <v>0</v>
      </c>
      <c r="H187" s="12">
        <f t="shared" si="534"/>
        <v>0</v>
      </c>
      <c r="I187" s="12">
        <v>0</v>
      </c>
      <c r="J187" s="12">
        <f t="shared" si="535"/>
        <v>0</v>
      </c>
      <c r="K187" s="12">
        <v>0</v>
      </c>
      <c r="L187" s="12">
        <f t="shared" si="536"/>
        <v>0</v>
      </c>
      <c r="M187" s="12">
        <v>0</v>
      </c>
      <c r="N187" s="12">
        <f t="shared" si="537"/>
        <v>0</v>
      </c>
      <c r="O187" s="12">
        <v>0</v>
      </c>
      <c r="P187" s="12">
        <f t="shared" si="538"/>
        <v>0</v>
      </c>
      <c r="Q187" s="12">
        <v>0</v>
      </c>
      <c r="R187" s="12">
        <f t="shared" si="539"/>
        <v>0</v>
      </c>
      <c r="S187" s="12">
        <v>0</v>
      </c>
      <c r="T187" s="12">
        <f t="shared" si="540"/>
        <v>0</v>
      </c>
      <c r="U187" s="21">
        <v>0</v>
      </c>
      <c r="V187" s="40">
        <f t="shared" si="541"/>
        <v>0</v>
      </c>
      <c r="W187" s="12">
        <v>31130.3</v>
      </c>
      <c r="X187" s="40">
        <v>0</v>
      </c>
      <c r="Y187" s="12">
        <f t="shared" si="276"/>
        <v>31130.3</v>
      </c>
      <c r="Z187" s="12">
        <v>0</v>
      </c>
      <c r="AA187" s="12">
        <f t="shared" si="542"/>
        <v>31130.3</v>
      </c>
      <c r="AB187" s="12">
        <v>0</v>
      </c>
      <c r="AC187" s="12">
        <f>AA187+AB187</f>
        <v>31130.3</v>
      </c>
      <c r="AD187" s="12">
        <v>0</v>
      </c>
      <c r="AE187" s="12">
        <f>AC187+AD187</f>
        <v>31130.3</v>
      </c>
      <c r="AF187" s="12">
        <v>0</v>
      </c>
      <c r="AG187" s="12">
        <f>AE187+AF187</f>
        <v>31130.3</v>
      </c>
      <c r="AH187" s="12">
        <v>0</v>
      </c>
      <c r="AI187" s="12">
        <f>AG187+AH187</f>
        <v>31130.3</v>
      </c>
      <c r="AJ187" s="12">
        <v>0</v>
      </c>
      <c r="AK187" s="12">
        <f>AI187+AJ187</f>
        <v>31130.3</v>
      </c>
      <c r="AL187" s="12">
        <v>0</v>
      </c>
      <c r="AM187" s="12">
        <f>AK187+AL187</f>
        <v>31130.3</v>
      </c>
      <c r="AN187" s="12">
        <v>0</v>
      </c>
      <c r="AO187" s="12">
        <f>AM187+AN187</f>
        <v>31130.3</v>
      </c>
      <c r="AP187" s="21">
        <v>0</v>
      </c>
      <c r="AQ187" s="40">
        <f>AO187+AP187</f>
        <v>31130.3</v>
      </c>
      <c r="AR187" s="13">
        <v>0</v>
      </c>
      <c r="AS187" s="13">
        <v>0</v>
      </c>
      <c r="AT187" s="13">
        <f t="shared" si="277"/>
        <v>0</v>
      </c>
      <c r="AU187" s="13">
        <v>0</v>
      </c>
      <c r="AV187" s="13">
        <f t="shared" si="543"/>
        <v>0</v>
      </c>
      <c r="AW187" s="13">
        <v>0</v>
      </c>
      <c r="AX187" s="13">
        <f t="shared" si="544"/>
        <v>0</v>
      </c>
      <c r="AY187" s="13">
        <v>0</v>
      </c>
      <c r="AZ187" s="13">
        <f t="shared" si="545"/>
        <v>0</v>
      </c>
      <c r="BA187" s="13">
        <v>0</v>
      </c>
      <c r="BB187" s="13">
        <f t="shared" si="546"/>
        <v>0</v>
      </c>
      <c r="BC187" s="13">
        <v>0</v>
      </c>
      <c r="BD187" s="13">
        <f t="shared" si="547"/>
        <v>0</v>
      </c>
      <c r="BE187" s="13">
        <v>0</v>
      </c>
      <c r="BF187" s="13">
        <f t="shared" si="548"/>
        <v>0</v>
      </c>
      <c r="BG187" s="13">
        <v>0</v>
      </c>
      <c r="BH187" s="13">
        <f t="shared" si="549"/>
        <v>0</v>
      </c>
      <c r="BI187" s="23">
        <v>0</v>
      </c>
      <c r="BJ187" s="42">
        <f t="shared" si="550"/>
        <v>0</v>
      </c>
      <c r="BK187" s="8" t="s">
        <v>231</v>
      </c>
      <c r="BL187" s="10"/>
    </row>
    <row r="188" spans="1:64" ht="72" x14ac:dyDescent="0.35">
      <c r="A188" s="88" t="s">
        <v>197</v>
      </c>
      <c r="B188" s="93" t="s">
        <v>37</v>
      </c>
      <c r="C188" s="98" t="s">
        <v>351</v>
      </c>
      <c r="D188" s="12">
        <f>D190+D191</f>
        <v>0</v>
      </c>
      <c r="E188" s="40">
        <f>E190+E191</f>
        <v>0</v>
      </c>
      <c r="F188" s="12">
        <f t="shared" si="275"/>
        <v>0</v>
      </c>
      <c r="G188" s="12">
        <f>G190+G191</f>
        <v>0</v>
      </c>
      <c r="H188" s="12">
        <f t="shared" si="534"/>
        <v>0</v>
      </c>
      <c r="I188" s="12">
        <f>I190+I191</f>
        <v>0</v>
      </c>
      <c r="J188" s="12">
        <f t="shared" si="535"/>
        <v>0</v>
      </c>
      <c r="K188" s="12">
        <f>K190+K191</f>
        <v>0</v>
      </c>
      <c r="L188" s="12">
        <f t="shared" si="536"/>
        <v>0</v>
      </c>
      <c r="M188" s="12">
        <f>M190+M191</f>
        <v>0</v>
      </c>
      <c r="N188" s="12">
        <f t="shared" si="537"/>
        <v>0</v>
      </c>
      <c r="O188" s="12">
        <f>O190+O191</f>
        <v>0</v>
      </c>
      <c r="P188" s="12">
        <f t="shared" si="538"/>
        <v>0</v>
      </c>
      <c r="Q188" s="12">
        <f>Q190+Q191</f>
        <v>0</v>
      </c>
      <c r="R188" s="12">
        <f t="shared" si="539"/>
        <v>0</v>
      </c>
      <c r="S188" s="12">
        <f>S190+S191</f>
        <v>0</v>
      </c>
      <c r="T188" s="12">
        <f t="shared" si="540"/>
        <v>0</v>
      </c>
      <c r="U188" s="21">
        <f>U190+U191</f>
        <v>0</v>
      </c>
      <c r="V188" s="40">
        <f t="shared" si="541"/>
        <v>0</v>
      </c>
      <c r="W188" s="12">
        <f t="shared" ref="W188:AR188" si="551">W190+W191</f>
        <v>46155</v>
      </c>
      <c r="X188" s="40">
        <f>X190+X191</f>
        <v>0</v>
      </c>
      <c r="Y188" s="12">
        <f t="shared" si="276"/>
        <v>46155</v>
      </c>
      <c r="Z188" s="12">
        <f>Z190+Z191</f>
        <v>0</v>
      </c>
      <c r="AA188" s="12">
        <f t="shared" si="542"/>
        <v>46155</v>
      </c>
      <c r="AB188" s="12">
        <f>AB190+AB191</f>
        <v>0</v>
      </c>
      <c r="AC188" s="12">
        <f>AA188+AB188</f>
        <v>46155</v>
      </c>
      <c r="AD188" s="12">
        <f>AD190+AD191</f>
        <v>0</v>
      </c>
      <c r="AE188" s="12">
        <f>AC188+AD188</f>
        <v>46155</v>
      </c>
      <c r="AF188" s="12">
        <f>AF190+AF191</f>
        <v>0</v>
      </c>
      <c r="AG188" s="12">
        <f>AE188+AF188</f>
        <v>46155</v>
      </c>
      <c r="AH188" s="12">
        <f>AH190+AH191</f>
        <v>0</v>
      </c>
      <c r="AI188" s="12">
        <f>AG188+AH188</f>
        <v>46155</v>
      </c>
      <c r="AJ188" s="12">
        <f>AJ190+AJ191</f>
        <v>0</v>
      </c>
      <c r="AK188" s="12">
        <f>AI188+AJ188</f>
        <v>46155</v>
      </c>
      <c r="AL188" s="12">
        <f>AL190+AL191</f>
        <v>0</v>
      </c>
      <c r="AM188" s="12">
        <f>AK188+AL188</f>
        <v>46155</v>
      </c>
      <c r="AN188" s="12">
        <f>AN190+AN191</f>
        <v>0</v>
      </c>
      <c r="AO188" s="12">
        <f>AM188+AN188</f>
        <v>46155</v>
      </c>
      <c r="AP188" s="21">
        <f>AP190+AP191</f>
        <v>0</v>
      </c>
      <c r="AQ188" s="40">
        <f>AO188+AP188</f>
        <v>46155</v>
      </c>
      <c r="AR188" s="12">
        <f t="shared" si="551"/>
        <v>0</v>
      </c>
      <c r="AS188" s="13">
        <f>AS190+AS191</f>
        <v>0</v>
      </c>
      <c r="AT188" s="13">
        <f t="shared" si="277"/>
        <v>0</v>
      </c>
      <c r="AU188" s="13">
        <f>AU190+AU191</f>
        <v>0</v>
      </c>
      <c r="AV188" s="13">
        <f t="shared" si="543"/>
        <v>0</v>
      </c>
      <c r="AW188" s="13">
        <f>AW190+AW191</f>
        <v>0</v>
      </c>
      <c r="AX188" s="13">
        <f t="shared" si="544"/>
        <v>0</v>
      </c>
      <c r="AY188" s="13">
        <f>AY190+AY191</f>
        <v>0</v>
      </c>
      <c r="AZ188" s="13">
        <f t="shared" si="545"/>
        <v>0</v>
      </c>
      <c r="BA188" s="13">
        <f>BA190+BA191</f>
        <v>0</v>
      </c>
      <c r="BB188" s="13">
        <f t="shared" si="546"/>
        <v>0</v>
      </c>
      <c r="BC188" s="13">
        <f>BC190+BC191</f>
        <v>0</v>
      </c>
      <c r="BD188" s="13">
        <f t="shared" si="547"/>
        <v>0</v>
      </c>
      <c r="BE188" s="13">
        <f>BE190+BE191</f>
        <v>0</v>
      </c>
      <c r="BF188" s="13">
        <f t="shared" si="548"/>
        <v>0</v>
      </c>
      <c r="BG188" s="13">
        <f>BG190+BG191</f>
        <v>0</v>
      </c>
      <c r="BH188" s="13">
        <f t="shared" si="549"/>
        <v>0</v>
      </c>
      <c r="BI188" s="23">
        <f>BI190+BI191</f>
        <v>0</v>
      </c>
      <c r="BJ188" s="42">
        <f t="shared" si="550"/>
        <v>0</v>
      </c>
      <c r="BL188" s="10"/>
    </row>
    <row r="189" spans="1:64" x14ac:dyDescent="0.35">
      <c r="A189" s="88"/>
      <c r="B189" s="93" t="s">
        <v>5</v>
      </c>
      <c r="C189" s="100"/>
      <c r="D189" s="12"/>
      <c r="E189" s="40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21"/>
      <c r="V189" s="40"/>
      <c r="W189" s="12"/>
      <c r="X189" s="40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21"/>
      <c r="AQ189" s="40"/>
      <c r="AR189" s="13"/>
      <c r="AS189" s="13"/>
      <c r="AT189" s="13"/>
      <c r="AU189" s="13"/>
      <c r="AV189" s="13"/>
      <c r="AW189" s="13"/>
      <c r="AX189" s="13"/>
      <c r="AY189" s="13"/>
      <c r="AZ189" s="13"/>
      <c r="BA189" s="13"/>
      <c r="BB189" s="13"/>
      <c r="BC189" s="13"/>
      <c r="BD189" s="13"/>
      <c r="BE189" s="13"/>
      <c r="BF189" s="13"/>
      <c r="BG189" s="13"/>
      <c r="BH189" s="13"/>
      <c r="BI189" s="23"/>
      <c r="BJ189" s="42"/>
      <c r="BL189" s="10"/>
    </row>
    <row r="190" spans="1:64" s="3" customFormat="1" hidden="1" x14ac:dyDescent="0.35">
      <c r="A190" s="1"/>
      <c r="B190" s="18" t="s">
        <v>6</v>
      </c>
      <c r="C190" s="2"/>
      <c r="D190" s="15">
        <v>0</v>
      </c>
      <c r="E190" s="41">
        <v>0</v>
      </c>
      <c r="F190" s="12">
        <f t="shared" ref="F190:F266" si="552">D190+E190</f>
        <v>0</v>
      </c>
      <c r="G190" s="15">
        <v>0</v>
      </c>
      <c r="H190" s="12">
        <f t="shared" ref="H190:H192" si="553">F190+G190</f>
        <v>0</v>
      </c>
      <c r="I190" s="15">
        <v>0</v>
      </c>
      <c r="J190" s="12">
        <f t="shared" ref="J190:J192" si="554">H190+I190</f>
        <v>0</v>
      </c>
      <c r="K190" s="15">
        <v>0</v>
      </c>
      <c r="L190" s="12">
        <f t="shared" ref="L190:L192" si="555">J190+K190</f>
        <v>0</v>
      </c>
      <c r="M190" s="15">
        <v>0</v>
      </c>
      <c r="N190" s="12">
        <f t="shared" ref="N190:N192" si="556">L190+M190</f>
        <v>0</v>
      </c>
      <c r="O190" s="15">
        <v>0</v>
      </c>
      <c r="P190" s="12">
        <f t="shared" ref="P190:P192" si="557">N190+O190</f>
        <v>0</v>
      </c>
      <c r="Q190" s="15">
        <v>0</v>
      </c>
      <c r="R190" s="12">
        <f t="shared" ref="R190:R192" si="558">P190+Q190</f>
        <v>0</v>
      </c>
      <c r="S190" s="15">
        <v>0</v>
      </c>
      <c r="T190" s="12">
        <f t="shared" ref="T190:T192" si="559">R190+S190</f>
        <v>0</v>
      </c>
      <c r="U190" s="22">
        <v>0</v>
      </c>
      <c r="V190" s="12">
        <f t="shared" ref="V190:V192" si="560">T190+U190</f>
        <v>0</v>
      </c>
      <c r="W190" s="15">
        <v>11538.9</v>
      </c>
      <c r="X190" s="41">
        <v>0</v>
      </c>
      <c r="Y190" s="12">
        <f t="shared" ref="Y190:Y266" si="561">W190+X190</f>
        <v>11538.9</v>
      </c>
      <c r="Z190" s="15">
        <v>0</v>
      </c>
      <c r="AA190" s="12">
        <f t="shared" ref="AA190:AA192" si="562">Y190+Z190</f>
        <v>11538.9</v>
      </c>
      <c r="AB190" s="15">
        <v>0</v>
      </c>
      <c r="AC190" s="12">
        <f>AA190+AB190</f>
        <v>11538.9</v>
      </c>
      <c r="AD190" s="15">
        <v>0</v>
      </c>
      <c r="AE190" s="12">
        <f>AC190+AD190</f>
        <v>11538.9</v>
      </c>
      <c r="AF190" s="15">
        <v>0</v>
      </c>
      <c r="AG190" s="12">
        <f>AE190+AF190</f>
        <v>11538.9</v>
      </c>
      <c r="AH190" s="15">
        <v>0</v>
      </c>
      <c r="AI190" s="12">
        <f>AG190+AH190</f>
        <v>11538.9</v>
      </c>
      <c r="AJ190" s="15">
        <v>0</v>
      </c>
      <c r="AK190" s="12">
        <f>AI190+AJ190</f>
        <v>11538.9</v>
      </c>
      <c r="AL190" s="15">
        <v>0</v>
      </c>
      <c r="AM190" s="12">
        <f>AK190+AL190</f>
        <v>11538.9</v>
      </c>
      <c r="AN190" s="15">
        <v>0</v>
      </c>
      <c r="AO190" s="12">
        <f>AM190+AN190</f>
        <v>11538.9</v>
      </c>
      <c r="AP190" s="22">
        <v>0</v>
      </c>
      <c r="AQ190" s="12">
        <f>AO190+AP190</f>
        <v>11538.9</v>
      </c>
      <c r="AR190" s="14">
        <v>0</v>
      </c>
      <c r="AS190" s="14">
        <v>0</v>
      </c>
      <c r="AT190" s="13">
        <f t="shared" ref="AT190:AT266" si="563">AR190+AS190</f>
        <v>0</v>
      </c>
      <c r="AU190" s="14">
        <v>0</v>
      </c>
      <c r="AV190" s="13">
        <f t="shared" ref="AV190:AV192" si="564">AT190+AU190</f>
        <v>0</v>
      </c>
      <c r="AW190" s="14">
        <v>0</v>
      </c>
      <c r="AX190" s="13">
        <f t="shared" ref="AX190:AX192" si="565">AV190+AW190</f>
        <v>0</v>
      </c>
      <c r="AY190" s="14">
        <v>0</v>
      </c>
      <c r="AZ190" s="13">
        <f t="shared" ref="AZ190:AZ192" si="566">AX190+AY190</f>
        <v>0</v>
      </c>
      <c r="BA190" s="14">
        <v>0</v>
      </c>
      <c r="BB190" s="13">
        <f t="shared" ref="BB190:BB192" si="567">AZ190+BA190</f>
        <v>0</v>
      </c>
      <c r="BC190" s="14">
        <v>0</v>
      </c>
      <c r="BD190" s="13">
        <f t="shared" ref="BD190:BD192" si="568">BB190+BC190</f>
        <v>0</v>
      </c>
      <c r="BE190" s="14">
        <v>0</v>
      </c>
      <c r="BF190" s="13">
        <f t="shared" ref="BF190:BF192" si="569">BD190+BE190</f>
        <v>0</v>
      </c>
      <c r="BG190" s="24">
        <v>0</v>
      </c>
      <c r="BH190" s="13">
        <f t="shared" ref="BH190:BH192" si="570">BF190+BG190</f>
        <v>0</v>
      </c>
      <c r="BI190" s="24">
        <v>0</v>
      </c>
      <c r="BJ190" s="13">
        <f t="shared" ref="BJ190:BJ192" si="571">BH190+BI190</f>
        <v>0</v>
      </c>
      <c r="BK190" s="7" t="s">
        <v>235</v>
      </c>
      <c r="BL190" s="10">
        <v>0</v>
      </c>
    </row>
    <row r="191" spans="1:64" x14ac:dyDescent="0.35">
      <c r="A191" s="88"/>
      <c r="B191" s="93" t="s">
        <v>20</v>
      </c>
      <c r="C191" s="100"/>
      <c r="D191" s="12">
        <v>0</v>
      </c>
      <c r="E191" s="40">
        <v>0</v>
      </c>
      <c r="F191" s="12">
        <f t="shared" si="552"/>
        <v>0</v>
      </c>
      <c r="G191" s="12">
        <v>0</v>
      </c>
      <c r="H191" s="12">
        <f t="shared" si="553"/>
        <v>0</v>
      </c>
      <c r="I191" s="12">
        <v>0</v>
      </c>
      <c r="J191" s="12">
        <f t="shared" si="554"/>
        <v>0</v>
      </c>
      <c r="K191" s="12">
        <v>0</v>
      </c>
      <c r="L191" s="12">
        <f t="shared" si="555"/>
        <v>0</v>
      </c>
      <c r="M191" s="12">
        <v>0</v>
      </c>
      <c r="N191" s="12">
        <f t="shared" si="556"/>
        <v>0</v>
      </c>
      <c r="O191" s="12">
        <v>0</v>
      </c>
      <c r="P191" s="12">
        <f t="shared" si="557"/>
        <v>0</v>
      </c>
      <c r="Q191" s="12">
        <v>0</v>
      </c>
      <c r="R191" s="12">
        <f t="shared" si="558"/>
        <v>0</v>
      </c>
      <c r="S191" s="12">
        <v>0</v>
      </c>
      <c r="T191" s="12">
        <f t="shared" si="559"/>
        <v>0</v>
      </c>
      <c r="U191" s="21">
        <v>0</v>
      </c>
      <c r="V191" s="40">
        <f t="shared" si="560"/>
        <v>0</v>
      </c>
      <c r="W191" s="12">
        <v>34616.1</v>
      </c>
      <c r="X191" s="40">
        <v>0</v>
      </c>
      <c r="Y191" s="12">
        <f t="shared" si="561"/>
        <v>34616.1</v>
      </c>
      <c r="Z191" s="12">
        <v>0</v>
      </c>
      <c r="AA191" s="12">
        <f t="shared" si="562"/>
        <v>34616.1</v>
      </c>
      <c r="AB191" s="12">
        <v>0</v>
      </c>
      <c r="AC191" s="12">
        <f>AA191+AB191</f>
        <v>34616.1</v>
      </c>
      <c r="AD191" s="12">
        <v>0</v>
      </c>
      <c r="AE191" s="12">
        <f>AC191+AD191</f>
        <v>34616.1</v>
      </c>
      <c r="AF191" s="12">
        <v>0</v>
      </c>
      <c r="AG191" s="12">
        <f>AE191+AF191</f>
        <v>34616.1</v>
      </c>
      <c r="AH191" s="12">
        <v>0</v>
      </c>
      <c r="AI191" s="12">
        <f>AG191+AH191</f>
        <v>34616.1</v>
      </c>
      <c r="AJ191" s="12">
        <v>0</v>
      </c>
      <c r="AK191" s="12">
        <f>AI191+AJ191</f>
        <v>34616.1</v>
      </c>
      <c r="AL191" s="12">
        <v>0</v>
      </c>
      <c r="AM191" s="12">
        <f>AK191+AL191</f>
        <v>34616.1</v>
      </c>
      <c r="AN191" s="12">
        <v>0</v>
      </c>
      <c r="AO191" s="12">
        <f>AM191+AN191</f>
        <v>34616.1</v>
      </c>
      <c r="AP191" s="21">
        <v>0</v>
      </c>
      <c r="AQ191" s="40">
        <f>AO191+AP191</f>
        <v>34616.1</v>
      </c>
      <c r="AR191" s="13">
        <v>0</v>
      </c>
      <c r="AS191" s="13">
        <v>0</v>
      </c>
      <c r="AT191" s="13">
        <f t="shared" si="563"/>
        <v>0</v>
      </c>
      <c r="AU191" s="13">
        <v>0</v>
      </c>
      <c r="AV191" s="13">
        <f t="shared" si="564"/>
        <v>0</v>
      </c>
      <c r="AW191" s="13">
        <v>0</v>
      </c>
      <c r="AX191" s="13">
        <f t="shared" si="565"/>
        <v>0</v>
      </c>
      <c r="AY191" s="13">
        <v>0</v>
      </c>
      <c r="AZ191" s="13">
        <f t="shared" si="566"/>
        <v>0</v>
      </c>
      <c r="BA191" s="13">
        <v>0</v>
      </c>
      <c r="BB191" s="13">
        <f t="shared" si="567"/>
        <v>0</v>
      </c>
      <c r="BC191" s="13">
        <v>0</v>
      </c>
      <c r="BD191" s="13">
        <f t="shared" si="568"/>
        <v>0</v>
      </c>
      <c r="BE191" s="13">
        <v>0</v>
      </c>
      <c r="BF191" s="13">
        <f t="shared" si="569"/>
        <v>0</v>
      </c>
      <c r="BG191" s="13">
        <v>0</v>
      </c>
      <c r="BH191" s="13">
        <f t="shared" si="570"/>
        <v>0</v>
      </c>
      <c r="BI191" s="23">
        <v>0</v>
      </c>
      <c r="BJ191" s="42">
        <f t="shared" si="571"/>
        <v>0</v>
      </c>
      <c r="BK191" s="8" t="s">
        <v>231</v>
      </c>
      <c r="BL191" s="10"/>
    </row>
    <row r="192" spans="1:64" ht="54" x14ac:dyDescent="0.35">
      <c r="A192" s="88" t="s">
        <v>198</v>
      </c>
      <c r="B192" s="93" t="s">
        <v>38</v>
      </c>
      <c r="C192" s="98" t="s">
        <v>351</v>
      </c>
      <c r="D192" s="12">
        <f>D194+D195</f>
        <v>955530.5</v>
      </c>
      <c r="E192" s="40">
        <f>E194+E195</f>
        <v>0</v>
      </c>
      <c r="F192" s="12">
        <f t="shared" si="552"/>
        <v>955530.5</v>
      </c>
      <c r="G192" s="12">
        <f>G194+G195</f>
        <v>48155.483999999997</v>
      </c>
      <c r="H192" s="12">
        <f t="shared" si="553"/>
        <v>1003685.9839999999</v>
      </c>
      <c r="I192" s="12">
        <f>I194+I195</f>
        <v>0</v>
      </c>
      <c r="J192" s="12">
        <f t="shared" si="554"/>
        <v>1003685.9839999999</v>
      </c>
      <c r="K192" s="12">
        <f>K194+K195</f>
        <v>0</v>
      </c>
      <c r="L192" s="12">
        <f t="shared" si="555"/>
        <v>1003685.9839999999</v>
      </c>
      <c r="M192" s="12">
        <f>M194+M195</f>
        <v>0</v>
      </c>
      <c r="N192" s="12">
        <f t="shared" si="556"/>
        <v>1003685.9839999999</v>
      </c>
      <c r="O192" s="12">
        <f>O194+O195</f>
        <v>0</v>
      </c>
      <c r="P192" s="12">
        <f t="shared" si="557"/>
        <v>1003685.9839999999</v>
      </c>
      <c r="Q192" s="12">
        <f>Q194+Q195</f>
        <v>0</v>
      </c>
      <c r="R192" s="12">
        <f t="shared" si="558"/>
        <v>1003685.9839999999</v>
      </c>
      <c r="S192" s="12">
        <f>S194+S195</f>
        <v>0</v>
      </c>
      <c r="T192" s="12">
        <f t="shared" si="559"/>
        <v>1003685.9839999999</v>
      </c>
      <c r="U192" s="21">
        <f>U194+U195</f>
        <v>-600</v>
      </c>
      <c r="V192" s="40">
        <f t="shared" si="560"/>
        <v>1003085.9839999999</v>
      </c>
      <c r="W192" s="12">
        <f t="shared" ref="W192:AR192" si="572">W194+W195</f>
        <v>1475299.3</v>
      </c>
      <c r="X192" s="40">
        <f>X194+X195</f>
        <v>0</v>
      </c>
      <c r="Y192" s="12">
        <f t="shared" si="561"/>
        <v>1475299.3</v>
      </c>
      <c r="Z192" s="12">
        <f>Z194+Z195</f>
        <v>0</v>
      </c>
      <c r="AA192" s="12">
        <f t="shared" si="562"/>
        <v>1475299.3</v>
      </c>
      <c r="AB192" s="12">
        <f>AB194+AB195</f>
        <v>0</v>
      </c>
      <c r="AC192" s="12">
        <f>AA192+AB192</f>
        <v>1475299.3</v>
      </c>
      <c r="AD192" s="12">
        <f>AD194+AD195</f>
        <v>0</v>
      </c>
      <c r="AE192" s="12">
        <f>AC192+AD192</f>
        <v>1475299.3</v>
      </c>
      <c r="AF192" s="12">
        <f>AF194+AF195</f>
        <v>0</v>
      </c>
      <c r="AG192" s="12">
        <f>AE192+AF192</f>
        <v>1475299.3</v>
      </c>
      <c r="AH192" s="12">
        <f>AH194+AH195</f>
        <v>0</v>
      </c>
      <c r="AI192" s="12">
        <f>AG192+AH192</f>
        <v>1475299.3</v>
      </c>
      <c r="AJ192" s="12">
        <f>AJ194+AJ195</f>
        <v>0</v>
      </c>
      <c r="AK192" s="12">
        <f>AI192+AJ192</f>
        <v>1475299.3</v>
      </c>
      <c r="AL192" s="12">
        <f>AL194+AL195</f>
        <v>0</v>
      </c>
      <c r="AM192" s="12">
        <f>AK192+AL192</f>
        <v>1475299.3</v>
      </c>
      <c r="AN192" s="12">
        <f>AN194+AN195</f>
        <v>0</v>
      </c>
      <c r="AO192" s="12">
        <f>AM192+AN192</f>
        <v>1475299.3</v>
      </c>
      <c r="AP192" s="21">
        <f>AP194+AP195</f>
        <v>0</v>
      </c>
      <c r="AQ192" s="40">
        <f>AO192+AP192</f>
        <v>1475299.3</v>
      </c>
      <c r="AR192" s="12">
        <f t="shared" si="572"/>
        <v>2402309.2000000002</v>
      </c>
      <c r="AS192" s="13">
        <f>AS194+AS195</f>
        <v>0</v>
      </c>
      <c r="AT192" s="13">
        <f t="shared" si="563"/>
        <v>2402309.2000000002</v>
      </c>
      <c r="AU192" s="13">
        <f>AU194+AU195</f>
        <v>0</v>
      </c>
      <c r="AV192" s="13">
        <f t="shared" si="564"/>
        <v>2402309.2000000002</v>
      </c>
      <c r="AW192" s="13">
        <f>AW194+AW195</f>
        <v>0</v>
      </c>
      <c r="AX192" s="13">
        <f t="shared" si="565"/>
        <v>2402309.2000000002</v>
      </c>
      <c r="AY192" s="13">
        <f>AY194+AY195</f>
        <v>0</v>
      </c>
      <c r="AZ192" s="13">
        <f t="shared" si="566"/>
        <v>2402309.2000000002</v>
      </c>
      <c r="BA192" s="13">
        <f>BA194+BA195</f>
        <v>0</v>
      </c>
      <c r="BB192" s="13">
        <f t="shared" si="567"/>
        <v>2402309.2000000002</v>
      </c>
      <c r="BC192" s="13">
        <f>BC194+BC195</f>
        <v>0</v>
      </c>
      <c r="BD192" s="13">
        <f t="shared" si="568"/>
        <v>2402309.2000000002</v>
      </c>
      <c r="BE192" s="13">
        <f>BE194+BE195</f>
        <v>0</v>
      </c>
      <c r="BF192" s="13">
        <f t="shared" si="569"/>
        <v>2402309.2000000002</v>
      </c>
      <c r="BG192" s="13">
        <f>BG194+BG195</f>
        <v>0</v>
      </c>
      <c r="BH192" s="13">
        <f t="shared" si="570"/>
        <v>2402309.2000000002</v>
      </c>
      <c r="BI192" s="23">
        <f>BI194+BI195</f>
        <v>0</v>
      </c>
      <c r="BJ192" s="42">
        <f t="shared" si="571"/>
        <v>2402309.2000000002</v>
      </c>
      <c r="BL192" s="10"/>
    </row>
    <row r="193" spans="1:64" x14ac:dyDescent="0.35">
      <c r="A193" s="88"/>
      <c r="B193" s="93" t="s">
        <v>5</v>
      </c>
      <c r="C193" s="100"/>
      <c r="D193" s="12"/>
      <c r="E193" s="40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21"/>
      <c r="V193" s="40"/>
      <c r="W193" s="12"/>
      <c r="X193" s="40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21"/>
      <c r="AQ193" s="40"/>
      <c r="AR193" s="13"/>
      <c r="AS193" s="13"/>
      <c r="AT193" s="13"/>
      <c r="AU193" s="13"/>
      <c r="AV193" s="13"/>
      <c r="AW193" s="13"/>
      <c r="AX193" s="13"/>
      <c r="AY193" s="13"/>
      <c r="AZ193" s="13"/>
      <c r="BA193" s="13"/>
      <c r="BB193" s="13"/>
      <c r="BC193" s="13"/>
      <c r="BD193" s="13"/>
      <c r="BE193" s="13"/>
      <c r="BF193" s="13"/>
      <c r="BG193" s="13"/>
      <c r="BH193" s="13"/>
      <c r="BI193" s="23"/>
      <c r="BJ193" s="42"/>
      <c r="BL193" s="10"/>
    </row>
    <row r="194" spans="1:64" s="3" customFormat="1" hidden="1" x14ac:dyDescent="0.35">
      <c r="A194" s="1"/>
      <c r="B194" s="18" t="s">
        <v>6</v>
      </c>
      <c r="C194" s="2"/>
      <c r="D194" s="15">
        <v>156098.9</v>
      </c>
      <c r="E194" s="41"/>
      <c r="F194" s="12">
        <f t="shared" si="552"/>
        <v>156098.9</v>
      </c>
      <c r="G194" s="15">
        <v>48155.483999999997</v>
      </c>
      <c r="H194" s="12">
        <f t="shared" ref="H194:H196" si="573">F194+G194</f>
        <v>204254.38399999999</v>
      </c>
      <c r="I194" s="15"/>
      <c r="J194" s="12">
        <f t="shared" ref="J194:J196" si="574">H194+I194</f>
        <v>204254.38399999999</v>
      </c>
      <c r="K194" s="15"/>
      <c r="L194" s="12">
        <f t="shared" ref="L194:L196" si="575">J194+K194</f>
        <v>204254.38399999999</v>
      </c>
      <c r="M194" s="15"/>
      <c r="N194" s="12">
        <f t="shared" ref="N194:N196" si="576">L194+M194</f>
        <v>204254.38399999999</v>
      </c>
      <c r="O194" s="15"/>
      <c r="P194" s="12">
        <f t="shared" ref="P194:P196" si="577">N194+O194</f>
        <v>204254.38399999999</v>
      </c>
      <c r="Q194" s="15"/>
      <c r="R194" s="12">
        <f t="shared" ref="R194:R196" si="578">P194+Q194</f>
        <v>204254.38399999999</v>
      </c>
      <c r="S194" s="15"/>
      <c r="T194" s="12">
        <f t="shared" ref="T194:T196" si="579">R194+S194</f>
        <v>204254.38399999999</v>
      </c>
      <c r="U194" s="22">
        <v>-600</v>
      </c>
      <c r="V194" s="12">
        <f t="shared" ref="V194:V196" si="580">T194+U194</f>
        <v>203654.38399999999</v>
      </c>
      <c r="W194" s="15">
        <v>434567.5</v>
      </c>
      <c r="X194" s="41"/>
      <c r="Y194" s="12">
        <f t="shared" si="561"/>
        <v>434567.5</v>
      </c>
      <c r="Z194" s="15"/>
      <c r="AA194" s="12">
        <f t="shared" ref="AA194:AA196" si="581">Y194+Z194</f>
        <v>434567.5</v>
      </c>
      <c r="AB194" s="15"/>
      <c r="AC194" s="12">
        <f>AA194+AB194</f>
        <v>434567.5</v>
      </c>
      <c r="AD194" s="15"/>
      <c r="AE194" s="12">
        <f>AC194+AD194</f>
        <v>434567.5</v>
      </c>
      <c r="AF194" s="15"/>
      <c r="AG194" s="12">
        <f>AE194+AF194</f>
        <v>434567.5</v>
      </c>
      <c r="AH194" s="15"/>
      <c r="AI194" s="12">
        <f>AG194+AH194</f>
        <v>434567.5</v>
      </c>
      <c r="AJ194" s="15"/>
      <c r="AK194" s="12">
        <f>AI194+AJ194</f>
        <v>434567.5</v>
      </c>
      <c r="AL194" s="15"/>
      <c r="AM194" s="12">
        <f>AK194+AL194</f>
        <v>434567.5</v>
      </c>
      <c r="AN194" s="15"/>
      <c r="AO194" s="12">
        <f>AM194+AN194</f>
        <v>434567.5</v>
      </c>
      <c r="AP194" s="22"/>
      <c r="AQ194" s="12">
        <f>AO194+AP194</f>
        <v>434567.5</v>
      </c>
      <c r="AR194" s="14">
        <v>970204.7</v>
      </c>
      <c r="AS194" s="14"/>
      <c r="AT194" s="13">
        <f t="shared" si="563"/>
        <v>970204.7</v>
      </c>
      <c r="AU194" s="14"/>
      <c r="AV194" s="13">
        <f t="shared" ref="AV194:AV196" si="582">AT194+AU194</f>
        <v>970204.7</v>
      </c>
      <c r="AW194" s="14"/>
      <c r="AX194" s="13">
        <f t="shared" ref="AX194:AX196" si="583">AV194+AW194</f>
        <v>970204.7</v>
      </c>
      <c r="AY194" s="14"/>
      <c r="AZ194" s="13">
        <f t="shared" ref="AZ194:AZ196" si="584">AX194+AY194</f>
        <v>970204.7</v>
      </c>
      <c r="BA194" s="14"/>
      <c r="BB194" s="13">
        <f t="shared" ref="BB194:BB196" si="585">AZ194+BA194</f>
        <v>970204.7</v>
      </c>
      <c r="BC194" s="14"/>
      <c r="BD194" s="13">
        <f t="shared" ref="BD194:BD196" si="586">BB194+BC194</f>
        <v>970204.7</v>
      </c>
      <c r="BE194" s="14"/>
      <c r="BF194" s="13">
        <f t="shared" ref="BF194:BF196" si="587">BD194+BE194</f>
        <v>970204.7</v>
      </c>
      <c r="BG194" s="24"/>
      <c r="BH194" s="13">
        <f t="shared" ref="BH194:BH196" si="588">BF194+BG194</f>
        <v>970204.7</v>
      </c>
      <c r="BI194" s="24"/>
      <c r="BJ194" s="13">
        <f t="shared" ref="BJ194:BJ196" si="589">BH194+BI194</f>
        <v>970204.7</v>
      </c>
      <c r="BK194" s="7" t="s">
        <v>226</v>
      </c>
      <c r="BL194" s="10">
        <v>0</v>
      </c>
    </row>
    <row r="195" spans="1:64" x14ac:dyDescent="0.35">
      <c r="A195" s="88"/>
      <c r="B195" s="93" t="s">
        <v>20</v>
      </c>
      <c r="C195" s="100"/>
      <c r="D195" s="12">
        <v>799431.6</v>
      </c>
      <c r="E195" s="40"/>
      <c r="F195" s="12">
        <f t="shared" si="552"/>
        <v>799431.6</v>
      </c>
      <c r="G195" s="12"/>
      <c r="H195" s="12">
        <f t="shared" si="573"/>
        <v>799431.6</v>
      </c>
      <c r="I195" s="12"/>
      <c r="J195" s="12">
        <f t="shared" si="574"/>
        <v>799431.6</v>
      </c>
      <c r="K195" s="12"/>
      <c r="L195" s="12">
        <f t="shared" si="575"/>
        <v>799431.6</v>
      </c>
      <c r="M195" s="12"/>
      <c r="N195" s="12">
        <f t="shared" si="576"/>
        <v>799431.6</v>
      </c>
      <c r="O195" s="12"/>
      <c r="P195" s="12">
        <f t="shared" si="577"/>
        <v>799431.6</v>
      </c>
      <c r="Q195" s="12"/>
      <c r="R195" s="12">
        <f t="shared" si="578"/>
        <v>799431.6</v>
      </c>
      <c r="S195" s="12"/>
      <c r="T195" s="12">
        <f t="shared" si="579"/>
        <v>799431.6</v>
      </c>
      <c r="U195" s="21"/>
      <c r="V195" s="40">
        <f t="shared" si="580"/>
        <v>799431.6</v>
      </c>
      <c r="W195" s="12">
        <v>1040731.8</v>
      </c>
      <c r="X195" s="40"/>
      <c r="Y195" s="12">
        <f t="shared" si="561"/>
        <v>1040731.8</v>
      </c>
      <c r="Z195" s="12"/>
      <c r="AA195" s="12">
        <f t="shared" si="581"/>
        <v>1040731.8</v>
      </c>
      <c r="AB195" s="12"/>
      <c r="AC195" s="12">
        <f>AA195+AB195</f>
        <v>1040731.8</v>
      </c>
      <c r="AD195" s="12"/>
      <c r="AE195" s="12">
        <f>AC195+AD195</f>
        <v>1040731.8</v>
      </c>
      <c r="AF195" s="12"/>
      <c r="AG195" s="12">
        <f>AE195+AF195</f>
        <v>1040731.8</v>
      </c>
      <c r="AH195" s="12"/>
      <c r="AI195" s="12">
        <f>AG195+AH195</f>
        <v>1040731.8</v>
      </c>
      <c r="AJ195" s="12"/>
      <c r="AK195" s="12">
        <f>AI195+AJ195</f>
        <v>1040731.8</v>
      </c>
      <c r="AL195" s="12"/>
      <c r="AM195" s="12">
        <f>AK195+AL195</f>
        <v>1040731.8</v>
      </c>
      <c r="AN195" s="12"/>
      <c r="AO195" s="12">
        <f>AM195+AN195</f>
        <v>1040731.8</v>
      </c>
      <c r="AP195" s="21"/>
      <c r="AQ195" s="40">
        <f>AO195+AP195</f>
        <v>1040731.8</v>
      </c>
      <c r="AR195" s="13">
        <v>1432104.5</v>
      </c>
      <c r="AS195" s="13"/>
      <c r="AT195" s="13">
        <f t="shared" si="563"/>
        <v>1432104.5</v>
      </c>
      <c r="AU195" s="13"/>
      <c r="AV195" s="13">
        <f t="shared" si="582"/>
        <v>1432104.5</v>
      </c>
      <c r="AW195" s="13"/>
      <c r="AX195" s="13">
        <f t="shared" si="583"/>
        <v>1432104.5</v>
      </c>
      <c r="AY195" s="13"/>
      <c r="AZ195" s="13">
        <f t="shared" si="584"/>
        <v>1432104.5</v>
      </c>
      <c r="BA195" s="13"/>
      <c r="BB195" s="13">
        <f t="shared" si="585"/>
        <v>1432104.5</v>
      </c>
      <c r="BC195" s="13"/>
      <c r="BD195" s="13">
        <f t="shared" si="586"/>
        <v>1432104.5</v>
      </c>
      <c r="BE195" s="13"/>
      <c r="BF195" s="13">
        <f t="shared" si="587"/>
        <v>1432104.5</v>
      </c>
      <c r="BG195" s="13"/>
      <c r="BH195" s="13">
        <f t="shared" si="588"/>
        <v>1432104.5</v>
      </c>
      <c r="BI195" s="23"/>
      <c r="BJ195" s="42">
        <f t="shared" si="589"/>
        <v>1432104.5</v>
      </c>
      <c r="BK195" s="8" t="s">
        <v>231</v>
      </c>
      <c r="BL195" s="10"/>
    </row>
    <row r="196" spans="1:64" ht="54" x14ac:dyDescent="0.35">
      <c r="A196" s="88" t="s">
        <v>199</v>
      </c>
      <c r="B196" s="93" t="s">
        <v>39</v>
      </c>
      <c r="C196" s="98" t="s">
        <v>351</v>
      </c>
      <c r="D196" s="12">
        <f>D198+D199</f>
        <v>393223.6</v>
      </c>
      <c r="E196" s="40">
        <f>E198+E199</f>
        <v>0</v>
      </c>
      <c r="F196" s="12">
        <f t="shared" si="552"/>
        <v>393223.6</v>
      </c>
      <c r="G196" s="12">
        <f>G198+G199</f>
        <v>0</v>
      </c>
      <c r="H196" s="12">
        <f t="shared" si="573"/>
        <v>393223.6</v>
      </c>
      <c r="I196" s="12">
        <f>I198+I199</f>
        <v>0</v>
      </c>
      <c r="J196" s="12">
        <f t="shared" si="574"/>
        <v>393223.6</v>
      </c>
      <c r="K196" s="12">
        <f>K198+K199</f>
        <v>0</v>
      </c>
      <c r="L196" s="12">
        <f t="shared" si="575"/>
        <v>393223.6</v>
      </c>
      <c r="M196" s="12">
        <f>M198+M199</f>
        <v>0</v>
      </c>
      <c r="N196" s="12">
        <f t="shared" si="576"/>
        <v>393223.6</v>
      </c>
      <c r="O196" s="12">
        <f>O198+O199</f>
        <v>0</v>
      </c>
      <c r="P196" s="12">
        <f t="shared" si="577"/>
        <v>393223.6</v>
      </c>
      <c r="Q196" s="12">
        <f>Q198+Q199</f>
        <v>0</v>
      </c>
      <c r="R196" s="12">
        <f t="shared" si="578"/>
        <v>393223.6</v>
      </c>
      <c r="S196" s="12">
        <f>S198+S199</f>
        <v>0</v>
      </c>
      <c r="T196" s="12">
        <f t="shared" si="579"/>
        <v>393223.6</v>
      </c>
      <c r="U196" s="21">
        <f>U198+U199</f>
        <v>0</v>
      </c>
      <c r="V196" s="40">
        <f t="shared" si="580"/>
        <v>393223.6</v>
      </c>
      <c r="W196" s="12">
        <f t="shared" ref="W196:AR196" si="590">W198+W199</f>
        <v>0</v>
      </c>
      <c r="X196" s="40">
        <f>X198+X199</f>
        <v>0</v>
      </c>
      <c r="Y196" s="12">
        <f t="shared" si="561"/>
        <v>0</v>
      </c>
      <c r="Z196" s="12">
        <f>Z198+Z199</f>
        <v>0</v>
      </c>
      <c r="AA196" s="12">
        <f t="shared" si="581"/>
        <v>0</v>
      </c>
      <c r="AB196" s="12">
        <f>AB198+AB199</f>
        <v>0</v>
      </c>
      <c r="AC196" s="12">
        <f>AA196+AB196</f>
        <v>0</v>
      </c>
      <c r="AD196" s="12">
        <f>AD198+AD199</f>
        <v>0</v>
      </c>
      <c r="AE196" s="12">
        <f>AC196+AD196</f>
        <v>0</v>
      </c>
      <c r="AF196" s="12">
        <f>AF198+AF199</f>
        <v>0</v>
      </c>
      <c r="AG196" s="12">
        <f>AE196+AF196</f>
        <v>0</v>
      </c>
      <c r="AH196" s="12">
        <f>AH198+AH199</f>
        <v>0</v>
      </c>
      <c r="AI196" s="12">
        <f>AG196+AH196</f>
        <v>0</v>
      </c>
      <c r="AJ196" s="12">
        <f>AJ198+AJ199</f>
        <v>0</v>
      </c>
      <c r="AK196" s="12">
        <f>AI196+AJ196</f>
        <v>0</v>
      </c>
      <c r="AL196" s="12">
        <f>AL198+AL199</f>
        <v>0</v>
      </c>
      <c r="AM196" s="12">
        <f>AK196+AL196</f>
        <v>0</v>
      </c>
      <c r="AN196" s="12">
        <f>AN198+AN199</f>
        <v>0</v>
      </c>
      <c r="AO196" s="12">
        <f>AM196+AN196</f>
        <v>0</v>
      </c>
      <c r="AP196" s="21">
        <f>AP198+AP199</f>
        <v>0</v>
      </c>
      <c r="AQ196" s="40">
        <f>AO196+AP196</f>
        <v>0</v>
      </c>
      <c r="AR196" s="12">
        <f t="shared" si="590"/>
        <v>0</v>
      </c>
      <c r="AS196" s="13">
        <f>AS198+AS199</f>
        <v>0</v>
      </c>
      <c r="AT196" s="13">
        <f t="shared" si="563"/>
        <v>0</v>
      </c>
      <c r="AU196" s="13">
        <f>AU198+AU199</f>
        <v>0</v>
      </c>
      <c r="AV196" s="13">
        <f t="shared" si="582"/>
        <v>0</v>
      </c>
      <c r="AW196" s="13">
        <f>AW198+AW199</f>
        <v>0</v>
      </c>
      <c r="AX196" s="13">
        <f t="shared" si="583"/>
        <v>0</v>
      </c>
      <c r="AY196" s="13">
        <f>AY198+AY199</f>
        <v>0</v>
      </c>
      <c r="AZ196" s="13">
        <f t="shared" si="584"/>
        <v>0</v>
      </c>
      <c r="BA196" s="13">
        <f>BA198+BA199</f>
        <v>0</v>
      </c>
      <c r="BB196" s="13">
        <f t="shared" si="585"/>
        <v>0</v>
      </c>
      <c r="BC196" s="13">
        <f>BC198+BC199</f>
        <v>0</v>
      </c>
      <c r="BD196" s="13">
        <f t="shared" si="586"/>
        <v>0</v>
      </c>
      <c r="BE196" s="13">
        <f>BE198+BE199</f>
        <v>0</v>
      </c>
      <c r="BF196" s="13">
        <f t="shared" si="587"/>
        <v>0</v>
      </c>
      <c r="BG196" s="13">
        <f>BG198+BG199</f>
        <v>0</v>
      </c>
      <c r="BH196" s="13">
        <f t="shared" si="588"/>
        <v>0</v>
      </c>
      <c r="BI196" s="23">
        <f>BI198+BI199</f>
        <v>0</v>
      </c>
      <c r="BJ196" s="42">
        <f t="shared" si="589"/>
        <v>0</v>
      </c>
      <c r="BL196" s="10"/>
    </row>
    <row r="197" spans="1:64" x14ac:dyDescent="0.35">
      <c r="A197" s="88"/>
      <c r="B197" s="93" t="s">
        <v>5</v>
      </c>
      <c r="C197" s="98"/>
      <c r="D197" s="12"/>
      <c r="E197" s="40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21"/>
      <c r="V197" s="40"/>
      <c r="W197" s="12"/>
      <c r="X197" s="40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21"/>
      <c r="AQ197" s="40"/>
      <c r="AR197" s="12"/>
      <c r="AS197" s="13"/>
      <c r="AT197" s="13"/>
      <c r="AU197" s="13"/>
      <c r="AV197" s="13"/>
      <c r="AW197" s="13"/>
      <c r="AX197" s="13"/>
      <c r="AY197" s="13"/>
      <c r="AZ197" s="13"/>
      <c r="BA197" s="13"/>
      <c r="BB197" s="13"/>
      <c r="BC197" s="13"/>
      <c r="BD197" s="13"/>
      <c r="BE197" s="13"/>
      <c r="BF197" s="13"/>
      <c r="BG197" s="13"/>
      <c r="BH197" s="13"/>
      <c r="BI197" s="23"/>
      <c r="BJ197" s="42"/>
      <c r="BL197" s="10"/>
    </row>
    <row r="198" spans="1:64" s="3" customFormat="1" hidden="1" x14ac:dyDescent="0.35">
      <c r="A198" s="1"/>
      <c r="B198" s="18" t="s">
        <v>6</v>
      </c>
      <c r="C198" s="18"/>
      <c r="D198" s="12">
        <v>98306</v>
      </c>
      <c r="E198" s="40"/>
      <c r="F198" s="12">
        <f t="shared" si="552"/>
        <v>98306</v>
      </c>
      <c r="G198" s="12"/>
      <c r="H198" s="12">
        <f t="shared" ref="H198:H200" si="591">F198+G198</f>
        <v>98306</v>
      </c>
      <c r="I198" s="12"/>
      <c r="J198" s="12">
        <f t="shared" ref="J198:J200" si="592">H198+I198</f>
        <v>98306</v>
      </c>
      <c r="K198" s="12"/>
      <c r="L198" s="12">
        <f t="shared" ref="L198:L200" si="593">J198+K198</f>
        <v>98306</v>
      </c>
      <c r="M198" s="12"/>
      <c r="N198" s="12">
        <f t="shared" ref="N198:N200" si="594">L198+M198</f>
        <v>98306</v>
      </c>
      <c r="O198" s="12"/>
      <c r="P198" s="12">
        <f t="shared" ref="P198:P200" si="595">N198+O198</f>
        <v>98306</v>
      </c>
      <c r="Q198" s="12"/>
      <c r="R198" s="12">
        <f t="shared" ref="R198:R200" si="596">P198+Q198</f>
        <v>98306</v>
      </c>
      <c r="S198" s="12"/>
      <c r="T198" s="12">
        <f t="shared" ref="T198:T200" si="597">R198+S198</f>
        <v>98306</v>
      </c>
      <c r="U198" s="21">
        <v>10500</v>
      </c>
      <c r="V198" s="12">
        <f t="shared" ref="V198:V200" si="598">T198+U198</f>
        <v>108806</v>
      </c>
      <c r="W198" s="12">
        <v>0</v>
      </c>
      <c r="X198" s="40"/>
      <c r="Y198" s="12">
        <f t="shared" si="561"/>
        <v>0</v>
      </c>
      <c r="Z198" s="12"/>
      <c r="AA198" s="12">
        <f t="shared" ref="AA198:AA200" si="599">Y198+Z198</f>
        <v>0</v>
      </c>
      <c r="AB198" s="12"/>
      <c r="AC198" s="12">
        <f>AA198+AB198</f>
        <v>0</v>
      </c>
      <c r="AD198" s="12"/>
      <c r="AE198" s="12">
        <f>AC198+AD198</f>
        <v>0</v>
      </c>
      <c r="AF198" s="12"/>
      <c r="AG198" s="12">
        <f>AE198+AF198</f>
        <v>0</v>
      </c>
      <c r="AH198" s="12"/>
      <c r="AI198" s="12">
        <f>AG198+AH198</f>
        <v>0</v>
      </c>
      <c r="AJ198" s="12"/>
      <c r="AK198" s="12">
        <f>AI198+AJ198</f>
        <v>0</v>
      </c>
      <c r="AL198" s="12"/>
      <c r="AM198" s="12">
        <f>AK198+AL198</f>
        <v>0</v>
      </c>
      <c r="AN198" s="12"/>
      <c r="AO198" s="12">
        <f>AM198+AN198</f>
        <v>0</v>
      </c>
      <c r="AP198" s="21"/>
      <c r="AQ198" s="12">
        <f>AO198+AP198</f>
        <v>0</v>
      </c>
      <c r="AR198" s="13">
        <v>0</v>
      </c>
      <c r="AS198" s="13"/>
      <c r="AT198" s="13">
        <f t="shared" si="563"/>
        <v>0</v>
      </c>
      <c r="AU198" s="13"/>
      <c r="AV198" s="13">
        <f t="shared" ref="AV198:AV200" si="600">AT198+AU198</f>
        <v>0</v>
      </c>
      <c r="AW198" s="13"/>
      <c r="AX198" s="13">
        <f t="shared" ref="AX198:AX200" si="601">AV198+AW198</f>
        <v>0</v>
      </c>
      <c r="AY198" s="13"/>
      <c r="AZ198" s="13">
        <f t="shared" ref="AZ198:AZ200" si="602">AX198+AY198</f>
        <v>0</v>
      </c>
      <c r="BA198" s="13"/>
      <c r="BB198" s="13">
        <f t="shared" ref="BB198:BB200" si="603">AZ198+BA198</f>
        <v>0</v>
      </c>
      <c r="BC198" s="13"/>
      <c r="BD198" s="13">
        <f t="shared" ref="BD198:BD200" si="604">BB198+BC198</f>
        <v>0</v>
      </c>
      <c r="BE198" s="13"/>
      <c r="BF198" s="13">
        <f t="shared" ref="BF198:BF200" si="605">BD198+BE198</f>
        <v>0</v>
      </c>
      <c r="BG198" s="23"/>
      <c r="BH198" s="13">
        <f t="shared" ref="BH198:BH200" si="606">BF198+BG198</f>
        <v>0</v>
      </c>
      <c r="BI198" s="23"/>
      <c r="BJ198" s="13">
        <f t="shared" ref="BJ198:BJ200" si="607">BH198+BI198</f>
        <v>0</v>
      </c>
      <c r="BK198" s="8" t="s">
        <v>224</v>
      </c>
      <c r="BL198" s="10">
        <v>0</v>
      </c>
    </row>
    <row r="199" spans="1:64" x14ac:dyDescent="0.35">
      <c r="A199" s="88"/>
      <c r="B199" s="93" t="s">
        <v>20</v>
      </c>
      <c r="C199" s="93"/>
      <c r="D199" s="12">
        <v>294917.59999999998</v>
      </c>
      <c r="E199" s="40"/>
      <c r="F199" s="12">
        <f t="shared" si="552"/>
        <v>294917.59999999998</v>
      </c>
      <c r="G199" s="12"/>
      <c r="H199" s="12">
        <f t="shared" si="591"/>
        <v>294917.59999999998</v>
      </c>
      <c r="I199" s="12"/>
      <c r="J199" s="12">
        <f t="shared" si="592"/>
        <v>294917.59999999998</v>
      </c>
      <c r="K199" s="12"/>
      <c r="L199" s="12">
        <f t="shared" si="593"/>
        <v>294917.59999999998</v>
      </c>
      <c r="M199" s="12"/>
      <c r="N199" s="12">
        <f t="shared" si="594"/>
        <v>294917.59999999998</v>
      </c>
      <c r="O199" s="12"/>
      <c r="P199" s="12">
        <f t="shared" si="595"/>
        <v>294917.59999999998</v>
      </c>
      <c r="Q199" s="12"/>
      <c r="R199" s="12">
        <f t="shared" si="596"/>
        <v>294917.59999999998</v>
      </c>
      <c r="S199" s="12"/>
      <c r="T199" s="12">
        <f t="shared" si="597"/>
        <v>294917.59999999998</v>
      </c>
      <c r="U199" s="21">
        <f>-10500</f>
        <v>-10500</v>
      </c>
      <c r="V199" s="40">
        <f t="shared" si="598"/>
        <v>284417.59999999998</v>
      </c>
      <c r="W199" s="12">
        <v>0</v>
      </c>
      <c r="X199" s="40"/>
      <c r="Y199" s="12">
        <f t="shared" si="561"/>
        <v>0</v>
      </c>
      <c r="Z199" s="12"/>
      <c r="AA199" s="12">
        <f t="shared" si="599"/>
        <v>0</v>
      </c>
      <c r="AB199" s="12"/>
      <c r="AC199" s="12">
        <f>AA199+AB199</f>
        <v>0</v>
      </c>
      <c r="AD199" s="12"/>
      <c r="AE199" s="12">
        <f>AC199+AD199</f>
        <v>0</v>
      </c>
      <c r="AF199" s="12"/>
      <c r="AG199" s="12">
        <f>AE199+AF199</f>
        <v>0</v>
      </c>
      <c r="AH199" s="12"/>
      <c r="AI199" s="12">
        <f>AG199+AH199</f>
        <v>0</v>
      </c>
      <c r="AJ199" s="12"/>
      <c r="AK199" s="12">
        <f>AI199+AJ199</f>
        <v>0</v>
      </c>
      <c r="AL199" s="12"/>
      <c r="AM199" s="12">
        <f>AK199+AL199</f>
        <v>0</v>
      </c>
      <c r="AN199" s="12"/>
      <c r="AO199" s="12">
        <f>AM199+AN199</f>
        <v>0</v>
      </c>
      <c r="AP199" s="21"/>
      <c r="AQ199" s="40">
        <f>AO199+AP199</f>
        <v>0</v>
      </c>
      <c r="AR199" s="13">
        <v>0</v>
      </c>
      <c r="AS199" s="13"/>
      <c r="AT199" s="13">
        <f t="shared" si="563"/>
        <v>0</v>
      </c>
      <c r="AU199" s="13"/>
      <c r="AV199" s="13">
        <f t="shared" si="600"/>
        <v>0</v>
      </c>
      <c r="AW199" s="13"/>
      <c r="AX199" s="13">
        <f t="shared" si="601"/>
        <v>0</v>
      </c>
      <c r="AY199" s="13"/>
      <c r="AZ199" s="13">
        <f t="shared" si="602"/>
        <v>0</v>
      </c>
      <c r="BA199" s="13"/>
      <c r="BB199" s="13">
        <f t="shared" si="603"/>
        <v>0</v>
      </c>
      <c r="BC199" s="13"/>
      <c r="BD199" s="13">
        <f t="shared" si="604"/>
        <v>0</v>
      </c>
      <c r="BE199" s="13"/>
      <c r="BF199" s="13">
        <f t="shared" si="605"/>
        <v>0</v>
      </c>
      <c r="BG199" s="13"/>
      <c r="BH199" s="13">
        <f t="shared" si="606"/>
        <v>0</v>
      </c>
      <c r="BI199" s="23"/>
      <c r="BJ199" s="42">
        <f t="shared" si="607"/>
        <v>0</v>
      </c>
      <c r="BK199" s="8" t="s">
        <v>231</v>
      </c>
      <c r="BL199" s="10"/>
    </row>
    <row r="200" spans="1:64" ht="54" x14ac:dyDescent="0.35">
      <c r="A200" s="88" t="s">
        <v>200</v>
      </c>
      <c r="B200" s="93" t="s">
        <v>40</v>
      </c>
      <c r="C200" s="98" t="s">
        <v>351</v>
      </c>
      <c r="D200" s="12">
        <f>D202+D203</f>
        <v>100000</v>
      </c>
      <c r="E200" s="40">
        <f>E202+E203</f>
        <v>0</v>
      </c>
      <c r="F200" s="12">
        <f t="shared" si="552"/>
        <v>100000</v>
      </c>
      <c r="G200" s="12">
        <f>G202+G203</f>
        <v>0</v>
      </c>
      <c r="H200" s="12">
        <f t="shared" si="591"/>
        <v>100000</v>
      </c>
      <c r="I200" s="12">
        <f>I202+I203</f>
        <v>0</v>
      </c>
      <c r="J200" s="12">
        <f t="shared" si="592"/>
        <v>100000</v>
      </c>
      <c r="K200" s="12">
        <f>K202+K203</f>
        <v>0</v>
      </c>
      <c r="L200" s="12">
        <f t="shared" si="593"/>
        <v>100000</v>
      </c>
      <c r="M200" s="12">
        <f>M202+M203</f>
        <v>-100000</v>
      </c>
      <c r="N200" s="12">
        <f t="shared" si="594"/>
        <v>0</v>
      </c>
      <c r="O200" s="12">
        <f>O202+O203</f>
        <v>0</v>
      </c>
      <c r="P200" s="12">
        <f t="shared" si="595"/>
        <v>0</v>
      </c>
      <c r="Q200" s="12">
        <f>Q202+Q203</f>
        <v>0</v>
      </c>
      <c r="R200" s="12">
        <f t="shared" si="596"/>
        <v>0</v>
      </c>
      <c r="S200" s="12">
        <f>S202+S203</f>
        <v>0</v>
      </c>
      <c r="T200" s="12">
        <f t="shared" si="597"/>
        <v>0</v>
      </c>
      <c r="U200" s="21">
        <f>U202+U203</f>
        <v>0</v>
      </c>
      <c r="V200" s="40">
        <f t="shared" si="598"/>
        <v>0</v>
      </c>
      <c r="W200" s="12">
        <f t="shared" ref="W200:AR200" si="608">W202+W203</f>
        <v>999358.3</v>
      </c>
      <c r="X200" s="40">
        <f>X202+X203</f>
        <v>0</v>
      </c>
      <c r="Y200" s="12">
        <f t="shared" si="561"/>
        <v>999358.3</v>
      </c>
      <c r="Z200" s="12">
        <f>Z202+Z203</f>
        <v>0</v>
      </c>
      <c r="AA200" s="12">
        <f t="shared" si="599"/>
        <v>999358.3</v>
      </c>
      <c r="AB200" s="12">
        <f>AB202+AB203</f>
        <v>0</v>
      </c>
      <c r="AC200" s="12">
        <f>AA200+AB200</f>
        <v>999358.3</v>
      </c>
      <c r="AD200" s="12">
        <f>AD202+AD203</f>
        <v>0</v>
      </c>
      <c r="AE200" s="12">
        <f>AC200+AD200</f>
        <v>999358.3</v>
      </c>
      <c r="AF200" s="12">
        <f>AF202+AF203</f>
        <v>0</v>
      </c>
      <c r="AG200" s="12">
        <f>AE200+AF200</f>
        <v>999358.3</v>
      </c>
      <c r="AH200" s="12">
        <f>AH202+AH203</f>
        <v>100000</v>
      </c>
      <c r="AI200" s="12">
        <f>AG200+AH200</f>
        <v>1099358.3</v>
      </c>
      <c r="AJ200" s="12">
        <f>AJ202+AJ203</f>
        <v>0</v>
      </c>
      <c r="AK200" s="12">
        <f>AI200+AJ200</f>
        <v>1099358.3</v>
      </c>
      <c r="AL200" s="12">
        <f>AL202+AL203</f>
        <v>0</v>
      </c>
      <c r="AM200" s="12">
        <f>AK200+AL200</f>
        <v>1099358.3</v>
      </c>
      <c r="AN200" s="12">
        <f>AN202+AN203</f>
        <v>0</v>
      </c>
      <c r="AO200" s="12">
        <f>AM200+AN200</f>
        <v>1099358.3</v>
      </c>
      <c r="AP200" s="21">
        <f>AP202+AP203</f>
        <v>0</v>
      </c>
      <c r="AQ200" s="40">
        <f>AO200+AP200</f>
        <v>1099358.3</v>
      </c>
      <c r="AR200" s="12">
        <f t="shared" si="608"/>
        <v>100000</v>
      </c>
      <c r="AS200" s="13">
        <f>AS202+AS203</f>
        <v>0</v>
      </c>
      <c r="AT200" s="13">
        <f t="shared" si="563"/>
        <v>100000</v>
      </c>
      <c r="AU200" s="13">
        <f>AU202+AU203</f>
        <v>0</v>
      </c>
      <c r="AV200" s="13">
        <f t="shared" si="600"/>
        <v>100000</v>
      </c>
      <c r="AW200" s="13">
        <f>AW202+AW203</f>
        <v>0</v>
      </c>
      <c r="AX200" s="13">
        <f t="shared" si="601"/>
        <v>100000</v>
      </c>
      <c r="AY200" s="13">
        <f>AY202+AY203</f>
        <v>0</v>
      </c>
      <c r="AZ200" s="13">
        <f t="shared" si="602"/>
        <v>100000</v>
      </c>
      <c r="BA200" s="13">
        <f>BA202+BA203</f>
        <v>0</v>
      </c>
      <c r="BB200" s="13">
        <f t="shared" si="603"/>
        <v>100000</v>
      </c>
      <c r="BC200" s="13">
        <f>BC202+BC203</f>
        <v>0</v>
      </c>
      <c r="BD200" s="13">
        <f t="shared" si="604"/>
        <v>100000</v>
      </c>
      <c r="BE200" s="13">
        <f>BE202+BE203</f>
        <v>0</v>
      </c>
      <c r="BF200" s="13">
        <f t="shared" si="605"/>
        <v>100000</v>
      </c>
      <c r="BG200" s="13">
        <f>BG202+BG203</f>
        <v>0</v>
      </c>
      <c r="BH200" s="13">
        <f t="shared" si="606"/>
        <v>100000</v>
      </c>
      <c r="BI200" s="23">
        <f>BI202+BI203</f>
        <v>0</v>
      </c>
      <c r="BJ200" s="42">
        <f t="shared" si="607"/>
        <v>100000</v>
      </c>
      <c r="BL200" s="10"/>
    </row>
    <row r="201" spans="1:64" x14ac:dyDescent="0.35">
      <c r="A201" s="88"/>
      <c r="B201" s="93" t="s">
        <v>5</v>
      </c>
      <c r="C201" s="98"/>
      <c r="D201" s="12"/>
      <c r="E201" s="40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21"/>
      <c r="V201" s="40"/>
      <c r="W201" s="12"/>
      <c r="X201" s="40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21"/>
      <c r="AQ201" s="40"/>
      <c r="AR201" s="12"/>
      <c r="AS201" s="13"/>
      <c r="AT201" s="13"/>
      <c r="AU201" s="13"/>
      <c r="AV201" s="13"/>
      <c r="AW201" s="13"/>
      <c r="AX201" s="13"/>
      <c r="AY201" s="13"/>
      <c r="AZ201" s="13"/>
      <c r="BA201" s="13"/>
      <c r="BB201" s="13"/>
      <c r="BC201" s="13"/>
      <c r="BD201" s="13"/>
      <c r="BE201" s="13"/>
      <c r="BF201" s="13"/>
      <c r="BG201" s="13"/>
      <c r="BH201" s="13"/>
      <c r="BI201" s="23"/>
      <c r="BJ201" s="42"/>
      <c r="BL201" s="10"/>
    </row>
    <row r="202" spans="1:64" s="3" customFormat="1" hidden="1" x14ac:dyDescent="0.35">
      <c r="A202" s="1"/>
      <c r="B202" s="18" t="s">
        <v>6</v>
      </c>
      <c r="C202" s="18"/>
      <c r="D202" s="12">
        <v>25000</v>
      </c>
      <c r="E202" s="40"/>
      <c r="F202" s="12">
        <f t="shared" si="552"/>
        <v>25000</v>
      </c>
      <c r="G202" s="12"/>
      <c r="H202" s="12">
        <f t="shared" ref="H202:H204" si="609">F202+G202</f>
        <v>25000</v>
      </c>
      <c r="I202" s="12"/>
      <c r="J202" s="12">
        <f t="shared" ref="J202:J204" si="610">H202+I202</f>
        <v>25000</v>
      </c>
      <c r="K202" s="12"/>
      <c r="L202" s="12">
        <f t="shared" ref="L202:L204" si="611">J202+K202</f>
        <v>25000</v>
      </c>
      <c r="M202" s="12">
        <v>-25000</v>
      </c>
      <c r="N202" s="12">
        <f t="shared" ref="N202:N204" si="612">L202+M202</f>
        <v>0</v>
      </c>
      <c r="O202" s="12"/>
      <c r="P202" s="12">
        <f t="shared" ref="P202:P204" si="613">N202+O202</f>
        <v>0</v>
      </c>
      <c r="Q202" s="12"/>
      <c r="R202" s="12">
        <f t="shared" ref="R202:R204" si="614">P202+Q202</f>
        <v>0</v>
      </c>
      <c r="S202" s="12"/>
      <c r="T202" s="12">
        <f t="shared" ref="T202:T204" si="615">R202+S202</f>
        <v>0</v>
      </c>
      <c r="U202" s="21"/>
      <c r="V202" s="12">
        <f t="shared" ref="V202:V204" si="616">T202+U202</f>
        <v>0</v>
      </c>
      <c r="W202" s="12">
        <v>284496.90000000002</v>
      </c>
      <c r="X202" s="40"/>
      <c r="Y202" s="12">
        <f t="shared" si="561"/>
        <v>284496.90000000002</v>
      </c>
      <c r="Z202" s="12"/>
      <c r="AA202" s="12">
        <f t="shared" ref="AA202:AA204" si="617">Y202+Z202</f>
        <v>284496.90000000002</v>
      </c>
      <c r="AB202" s="12"/>
      <c r="AC202" s="12">
        <f>AA202+AB202</f>
        <v>284496.90000000002</v>
      </c>
      <c r="AD202" s="12"/>
      <c r="AE202" s="12">
        <f>AC202+AD202</f>
        <v>284496.90000000002</v>
      </c>
      <c r="AF202" s="12"/>
      <c r="AG202" s="12">
        <f>AE202+AF202</f>
        <v>284496.90000000002</v>
      </c>
      <c r="AH202" s="12">
        <v>25000</v>
      </c>
      <c r="AI202" s="12">
        <f>AG202+AH202</f>
        <v>309496.90000000002</v>
      </c>
      <c r="AJ202" s="12"/>
      <c r="AK202" s="12">
        <f>AI202+AJ202</f>
        <v>309496.90000000002</v>
      </c>
      <c r="AL202" s="12"/>
      <c r="AM202" s="12">
        <f>AK202+AL202</f>
        <v>309496.90000000002</v>
      </c>
      <c r="AN202" s="12"/>
      <c r="AO202" s="12">
        <f>AM202+AN202</f>
        <v>309496.90000000002</v>
      </c>
      <c r="AP202" s="21"/>
      <c r="AQ202" s="12">
        <f>AO202+AP202</f>
        <v>309496.90000000002</v>
      </c>
      <c r="AR202" s="13">
        <v>25000</v>
      </c>
      <c r="AS202" s="13"/>
      <c r="AT202" s="13">
        <f t="shared" si="563"/>
        <v>25000</v>
      </c>
      <c r="AU202" s="13"/>
      <c r="AV202" s="13">
        <f t="shared" ref="AV202:AV204" si="618">AT202+AU202</f>
        <v>25000</v>
      </c>
      <c r="AW202" s="13"/>
      <c r="AX202" s="13">
        <f t="shared" ref="AX202:AX204" si="619">AV202+AW202</f>
        <v>25000</v>
      </c>
      <c r="AY202" s="13"/>
      <c r="AZ202" s="13">
        <f t="shared" ref="AZ202:AZ204" si="620">AX202+AY202</f>
        <v>25000</v>
      </c>
      <c r="BA202" s="13"/>
      <c r="BB202" s="13">
        <f t="shared" ref="BB202:BB204" si="621">AZ202+BA202</f>
        <v>25000</v>
      </c>
      <c r="BC202" s="13"/>
      <c r="BD202" s="13">
        <f t="shared" ref="BD202:BD204" si="622">BB202+BC202</f>
        <v>25000</v>
      </c>
      <c r="BE202" s="13"/>
      <c r="BF202" s="13">
        <f t="shared" ref="BF202:BF204" si="623">BD202+BE202</f>
        <v>25000</v>
      </c>
      <c r="BG202" s="23"/>
      <c r="BH202" s="13">
        <f t="shared" ref="BH202:BH204" si="624">BF202+BG202</f>
        <v>25000</v>
      </c>
      <c r="BI202" s="23"/>
      <c r="BJ202" s="13">
        <f t="shared" ref="BJ202:BJ204" si="625">BH202+BI202</f>
        <v>25000</v>
      </c>
      <c r="BK202" s="8" t="s">
        <v>223</v>
      </c>
      <c r="BL202" s="10">
        <v>0</v>
      </c>
    </row>
    <row r="203" spans="1:64" x14ac:dyDescent="0.35">
      <c r="A203" s="88"/>
      <c r="B203" s="93" t="s">
        <v>20</v>
      </c>
      <c r="C203" s="93"/>
      <c r="D203" s="12">
        <v>75000</v>
      </c>
      <c r="E203" s="40"/>
      <c r="F203" s="12">
        <f t="shared" si="552"/>
        <v>75000</v>
      </c>
      <c r="G203" s="12"/>
      <c r="H203" s="12">
        <f t="shared" si="609"/>
        <v>75000</v>
      </c>
      <c r="I203" s="12"/>
      <c r="J203" s="12">
        <f t="shared" si="610"/>
        <v>75000</v>
      </c>
      <c r="K203" s="12"/>
      <c r="L203" s="12">
        <f t="shared" si="611"/>
        <v>75000</v>
      </c>
      <c r="M203" s="12">
        <v>-75000</v>
      </c>
      <c r="N203" s="12">
        <f t="shared" si="612"/>
        <v>0</v>
      </c>
      <c r="O203" s="12"/>
      <c r="P203" s="12">
        <f t="shared" si="613"/>
        <v>0</v>
      </c>
      <c r="Q203" s="12"/>
      <c r="R203" s="12">
        <f t="shared" si="614"/>
        <v>0</v>
      </c>
      <c r="S203" s="12"/>
      <c r="T203" s="12">
        <f t="shared" si="615"/>
        <v>0</v>
      </c>
      <c r="U203" s="21"/>
      <c r="V203" s="40">
        <f t="shared" si="616"/>
        <v>0</v>
      </c>
      <c r="W203" s="12">
        <v>714861.4</v>
      </c>
      <c r="X203" s="40"/>
      <c r="Y203" s="12">
        <f t="shared" si="561"/>
        <v>714861.4</v>
      </c>
      <c r="Z203" s="12"/>
      <c r="AA203" s="12">
        <f t="shared" si="617"/>
        <v>714861.4</v>
      </c>
      <c r="AB203" s="12"/>
      <c r="AC203" s="12">
        <f>AA203+AB203</f>
        <v>714861.4</v>
      </c>
      <c r="AD203" s="12"/>
      <c r="AE203" s="12">
        <f>AC203+AD203</f>
        <v>714861.4</v>
      </c>
      <c r="AF203" s="12"/>
      <c r="AG203" s="12">
        <f>AE203+AF203</f>
        <v>714861.4</v>
      </c>
      <c r="AH203" s="12">
        <v>75000</v>
      </c>
      <c r="AI203" s="12">
        <f>AG203+AH203</f>
        <v>789861.4</v>
      </c>
      <c r="AJ203" s="12"/>
      <c r="AK203" s="12">
        <f>AI203+AJ203</f>
        <v>789861.4</v>
      </c>
      <c r="AL203" s="12"/>
      <c r="AM203" s="12">
        <f>AK203+AL203</f>
        <v>789861.4</v>
      </c>
      <c r="AN203" s="12"/>
      <c r="AO203" s="12">
        <f>AM203+AN203</f>
        <v>789861.4</v>
      </c>
      <c r="AP203" s="21"/>
      <c r="AQ203" s="40">
        <f>AO203+AP203</f>
        <v>789861.4</v>
      </c>
      <c r="AR203" s="13">
        <v>75000</v>
      </c>
      <c r="AS203" s="13"/>
      <c r="AT203" s="13">
        <f t="shared" si="563"/>
        <v>75000</v>
      </c>
      <c r="AU203" s="13"/>
      <c r="AV203" s="13">
        <f t="shared" si="618"/>
        <v>75000</v>
      </c>
      <c r="AW203" s="13"/>
      <c r="AX203" s="13">
        <f t="shared" si="619"/>
        <v>75000</v>
      </c>
      <c r="AY203" s="13"/>
      <c r="AZ203" s="13">
        <f t="shared" si="620"/>
        <v>75000</v>
      </c>
      <c r="BA203" s="13"/>
      <c r="BB203" s="13">
        <f t="shared" si="621"/>
        <v>75000</v>
      </c>
      <c r="BC203" s="13"/>
      <c r="BD203" s="13">
        <f t="shared" si="622"/>
        <v>75000</v>
      </c>
      <c r="BE203" s="13"/>
      <c r="BF203" s="13">
        <f t="shared" si="623"/>
        <v>75000</v>
      </c>
      <c r="BG203" s="13"/>
      <c r="BH203" s="13">
        <f t="shared" si="624"/>
        <v>75000</v>
      </c>
      <c r="BI203" s="23"/>
      <c r="BJ203" s="42">
        <f t="shared" si="625"/>
        <v>75000</v>
      </c>
      <c r="BK203" s="8" t="s">
        <v>231</v>
      </c>
      <c r="BL203" s="10"/>
    </row>
    <row r="204" spans="1:64" ht="54" x14ac:dyDescent="0.35">
      <c r="A204" s="88" t="s">
        <v>201</v>
      </c>
      <c r="B204" s="93" t="s">
        <v>238</v>
      </c>
      <c r="C204" s="98" t="s">
        <v>351</v>
      </c>
      <c r="D204" s="12">
        <f>D206+D207</f>
        <v>344108.19999999995</v>
      </c>
      <c r="E204" s="40">
        <f>E206+E207</f>
        <v>0</v>
      </c>
      <c r="F204" s="12">
        <f t="shared" si="552"/>
        <v>344108.19999999995</v>
      </c>
      <c r="G204" s="12">
        <f>G206+G207</f>
        <v>13812.6</v>
      </c>
      <c r="H204" s="12">
        <f t="shared" si="609"/>
        <v>357920.79999999993</v>
      </c>
      <c r="I204" s="12">
        <f>I206+I207</f>
        <v>0</v>
      </c>
      <c r="J204" s="12">
        <f t="shared" si="610"/>
        <v>357920.79999999993</v>
      </c>
      <c r="K204" s="12">
        <f>K206+K207</f>
        <v>0</v>
      </c>
      <c r="L204" s="12">
        <f t="shared" si="611"/>
        <v>357920.79999999993</v>
      </c>
      <c r="M204" s="12">
        <f>M206+M207</f>
        <v>-292714.65999999997</v>
      </c>
      <c r="N204" s="12">
        <f t="shared" si="612"/>
        <v>65206.139999999956</v>
      </c>
      <c r="O204" s="12">
        <f>O206+O207</f>
        <v>0</v>
      </c>
      <c r="P204" s="12">
        <f t="shared" si="613"/>
        <v>65206.139999999956</v>
      </c>
      <c r="Q204" s="12">
        <f>Q206+Q207</f>
        <v>0</v>
      </c>
      <c r="R204" s="12">
        <f t="shared" si="614"/>
        <v>65206.139999999956</v>
      </c>
      <c r="S204" s="12">
        <f>S206+S207</f>
        <v>0</v>
      </c>
      <c r="T204" s="12">
        <f t="shared" si="615"/>
        <v>65206.139999999956</v>
      </c>
      <c r="U204" s="21">
        <f>U206+U207</f>
        <v>0</v>
      </c>
      <c r="V204" s="40">
        <f t="shared" si="616"/>
        <v>65206.139999999956</v>
      </c>
      <c r="W204" s="12">
        <f t="shared" ref="W204:AR204" si="626">W206+W207</f>
        <v>50000</v>
      </c>
      <c r="X204" s="40">
        <f>X206+X207</f>
        <v>0</v>
      </c>
      <c r="Y204" s="12">
        <f t="shared" si="561"/>
        <v>50000</v>
      </c>
      <c r="Z204" s="12">
        <f>Z206+Z207</f>
        <v>0</v>
      </c>
      <c r="AA204" s="12">
        <f t="shared" si="617"/>
        <v>50000</v>
      </c>
      <c r="AB204" s="12">
        <f>AB206+AB207</f>
        <v>0</v>
      </c>
      <c r="AC204" s="12">
        <f>AA204+AB204</f>
        <v>50000</v>
      </c>
      <c r="AD204" s="12">
        <f>AD206+AD207</f>
        <v>0</v>
      </c>
      <c r="AE204" s="12">
        <f>AC204+AD204</f>
        <v>50000</v>
      </c>
      <c r="AF204" s="12">
        <f>AF206+AF207</f>
        <v>0</v>
      </c>
      <c r="AG204" s="12">
        <f>AE204+AF204</f>
        <v>50000</v>
      </c>
      <c r="AH204" s="12">
        <f>AH206+AH207</f>
        <v>334152.15999999997</v>
      </c>
      <c r="AI204" s="12">
        <f>AG204+AH204</f>
        <v>384152.16</v>
      </c>
      <c r="AJ204" s="12">
        <f>AJ206+AJ207</f>
        <v>0</v>
      </c>
      <c r="AK204" s="12">
        <f>AI204+AJ204</f>
        <v>384152.16</v>
      </c>
      <c r="AL204" s="12">
        <f>AL206+AL207</f>
        <v>0</v>
      </c>
      <c r="AM204" s="12">
        <f>AK204+AL204</f>
        <v>384152.16</v>
      </c>
      <c r="AN204" s="12">
        <f>AN206+AN207</f>
        <v>0</v>
      </c>
      <c r="AO204" s="12">
        <f>AM204+AN204</f>
        <v>384152.16</v>
      </c>
      <c r="AP204" s="21">
        <f>AP206+AP207</f>
        <v>0</v>
      </c>
      <c r="AQ204" s="40">
        <f>AO204+AP204</f>
        <v>384152.16</v>
      </c>
      <c r="AR204" s="12">
        <f t="shared" si="626"/>
        <v>0</v>
      </c>
      <c r="AS204" s="13">
        <f>AS206+AS207</f>
        <v>0</v>
      </c>
      <c r="AT204" s="13">
        <f t="shared" si="563"/>
        <v>0</v>
      </c>
      <c r="AU204" s="13">
        <f>AU206+AU207</f>
        <v>0</v>
      </c>
      <c r="AV204" s="13">
        <f t="shared" si="618"/>
        <v>0</v>
      </c>
      <c r="AW204" s="13">
        <f>AW206+AW207</f>
        <v>0</v>
      </c>
      <c r="AX204" s="13">
        <f t="shared" si="619"/>
        <v>0</v>
      </c>
      <c r="AY204" s="13">
        <f>AY206+AY207</f>
        <v>0</v>
      </c>
      <c r="AZ204" s="13">
        <f t="shared" si="620"/>
        <v>0</v>
      </c>
      <c r="BA204" s="13">
        <f>BA206+BA207</f>
        <v>0</v>
      </c>
      <c r="BB204" s="13">
        <f t="shared" si="621"/>
        <v>0</v>
      </c>
      <c r="BC204" s="13">
        <f>BC206+BC207</f>
        <v>0</v>
      </c>
      <c r="BD204" s="13">
        <f t="shared" si="622"/>
        <v>0</v>
      </c>
      <c r="BE204" s="13">
        <f>BE206+BE207</f>
        <v>0</v>
      </c>
      <c r="BF204" s="13">
        <f t="shared" si="623"/>
        <v>0</v>
      </c>
      <c r="BG204" s="13">
        <f>BG206+BG207</f>
        <v>0</v>
      </c>
      <c r="BH204" s="13">
        <f t="shared" si="624"/>
        <v>0</v>
      </c>
      <c r="BI204" s="23">
        <f>BI206+BI207</f>
        <v>0</v>
      </c>
      <c r="BJ204" s="42">
        <f t="shared" si="625"/>
        <v>0</v>
      </c>
      <c r="BL204" s="10"/>
    </row>
    <row r="205" spans="1:64" x14ac:dyDescent="0.35">
      <c r="A205" s="88"/>
      <c r="B205" s="93" t="s">
        <v>5</v>
      </c>
      <c r="C205" s="98"/>
      <c r="D205" s="12"/>
      <c r="E205" s="40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21"/>
      <c r="V205" s="40"/>
      <c r="W205" s="12"/>
      <c r="X205" s="40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21"/>
      <c r="AQ205" s="40"/>
      <c r="AR205" s="12"/>
      <c r="AS205" s="13"/>
      <c r="AT205" s="13"/>
      <c r="AU205" s="13"/>
      <c r="AV205" s="13"/>
      <c r="AW205" s="13"/>
      <c r="AX205" s="13"/>
      <c r="AY205" s="13"/>
      <c r="AZ205" s="13"/>
      <c r="BA205" s="13"/>
      <c r="BB205" s="13"/>
      <c r="BC205" s="13"/>
      <c r="BD205" s="13"/>
      <c r="BE205" s="13"/>
      <c r="BF205" s="13"/>
      <c r="BG205" s="13"/>
      <c r="BH205" s="13"/>
      <c r="BI205" s="23"/>
      <c r="BJ205" s="42"/>
      <c r="BL205" s="10"/>
    </row>
    <row r="206" spans="1:64" s="3" customFormat="1" hidden="1" x14ac:dyDescent="0.35">
      <c r="A206" s="1"/>
      <c r="B206" s="18" t="s">
        <v>6</v>
      </c>
      <c r="C206" s="18"/>
      <c r="D206" s="12">
        <v>48527.100000000006</v>
      </c>
      <c r="E206" s="40"/>
      <c r="F206" s="12">
        <f t="shared" si="552"/>
        <v>48527.100000000006</v>
      </c>
      <c r="G206" s="12">
        <v>13812.6</v>
      </c>
      <c r="H206" s="12">
        <f t="shared" ref="H206:H210" si="627">F206+G206</f>
        <v>62339.700000000004</v>
      </c>
      <c r="I206" s="12"/>
      <c r="J206" s="12">
        <f t="shared" ref="J206:J210" si="628">H206+I206</f>
        <v>62339.700000000004</v>
      </c>
      <c r="K206" s="12"/>
      <c r="L206" s="12">
        <f t="shared" ref="L206:L210" si="629">J206+K206</f>
        <v>62339.700000000004</v>
      </c>
      <c r="M206" s="12">
        <v>-38571.06</v>
      </c>
      <c r="N206" s="12">
        <f t="shared" ref="N206:N210" si="630">L206+M206</f>
        <v>23768.640000000007</v>
      </c>
      <c r="O206" s="12"/>
      <c r="P206" s="12">
        <f t="shared" ref="P206:P210" si="631">N206+O206</f>
        <v>23768.640000000007</v>
      </c>
      <c r="Q206" s="12"/>
      <c r="R206" s="12">
        <f t="shared" ref="R206:R210" si="632">P206+Q206</f>
        <v>23768.640000000007</v>
      </c>
      <c r="S206" s="12"/>
      <c r="T206" s="12">
        <f t="shared" ref="T206:T210" si="633">R206+S206</f>
        <v>23768.640000000007</v>
      </c>
      <c r="U206" s="21"/>
      <c r="V206" s="12">
        <f t="shared" ref="V206:V210" si="634">T206+U206</f>
        <v>23768.640000000007</v>
      </c>
      <c r="W206" s="12">
        <v>50000</v>
      </c>
      <c r="X206" s="40"/>
      <c r="Y206" s="12">
        <f t="shared" si="561"/>
        <v>50000</v>
      </c>
      <c r="Z206" s="12"/>
      <c r="AA206" s="12">
        <f t="shared" ref="AA206:AA210" si="635">Y206+Z206</f>
        <v>50000</v>
      </c>
      <c r="AB206" s="12"/>
      <c r="AC206" s="12">
        <f>AA206+AB206</f>
        <v>50000</v>
      </c>
      <c r="AD206" s="12"/>
      <c r="AE206" s="12">
        <f>AC206+AD206</f>
        <v>50000</v>
      </c>
      <c r="AF206" s="12"/>
      <c r="AG206" s="12">
        <f>AE206+AF206</f>
        <v>50000</v>
      </c>
      <c r="AH206" s="12">
        <v>38571.06</v>
      </c>
      <c r="AI206" s="12">
        <f>AG206+AH206</f>
        <v>88571.06</v>
      </c>
      <c r="AJ206" s="12"/>
      <c r="AK206" s="12">
        <f>AI206+AJ206</f>
        <v>88571.06</v>
      </c>
      <c r="AL206" s="12"/>
      <c r="AM206" s="12">
        <f>AK206+AL206</f>
        <v>88571.06</v>
      </c>
      <c r="AN206" s="12"/>
      <c r="AO206" s="12">
        <f>AM206+AN206</f>
        <v>88571.06</v>
      </c>
      <c r="AP206" s="21"/>
      <c r="AQ206" s="12">
        <f>AO206+AP206</f>
        <v>88571.06</v>
      </c>
      <c r="AR206" s="13">
        <v>0</v>
      </c>
      <c r="AS206" s="13"/>
      <c r="AT206" s="13">
        <f t="shared" si="563"/>
        <v>0</v>
      </c>
      <c r="AU206" s="13"/>
      <c r="AV206" s="13">
        <f t="shared" ref="AV206:AV210" si="636">AT206+AU206</f>
        <v>0</v>
      </c>
      <c r="AW206" s="13"/>
      <c r="AX206" s="13">
        <f t="shared" ref="AX206:AX210" si="637">AV206+AW206</f>
        <v>0</v>
      </c>
      <c r="AY206" s="13"/>
      <c r="AZ206" s="13">
        <f t="shared" ref="AZ206:AZ210" si="638">AX206+AY206</f>
        <v>0</v>
      </c>
      <c r="BA206" s="13"/>
      <c r="BB206" s="13">
        <f t="shared" ref="BB206:BB210" si="639">AZ206+BA206</f>
        <v>0</v>
      </c>
      <c r="BC206" s="13"/>
      <c r="BD206" s="13">
        <f t="shared" ref="BD206:BD210" si="640">BB206+BC206</f>
        <v>0</v>
      </c>
      <c r="BE206" s="13"/>
      <c r="BF206" s="13">
        <f t="shared" ref="BF206:BF210" si="641">BD206+BE206</f>
        <v>0</v>
      </c>
      <c r="BG206" s="23"/>
      <c r="BH206" s="13">
        <f t="shared" ref="BH206:BH210" si="642">BF206+BG206</f>
        <v>0</v>
      </c>
      <c r="BI206" s="23"/>
      <c r="BJ206" s="13">
        <f t="shared" ref="BJ206:BJ210" si="643">BH206+BI206</f>
        <v>0</v>
      </c>
      <c r="BK206" s="8" t="s">
        <v>229</v>
      </c>
      <c r="BL206" s="10">
        <v>0</v>
      </c>
    </row>
    <row r="207" spans="1:64" x14ac:dyDescent="0.35">
      <c r="A207" s="88"/>
      <c r="B207" s="93" t="s">
        <v>20</v>
      </c>
      <c r="C207" s="93"/>
      <c r="D207" s="12">
        <v>295581.09999999998</v>
      </c>
      <c r="E207" s="40"/>
      <c r="F207" s="12">
        <f t="shared" si="552"/>
        <v>295581.09999999998</v>
      </c>
      <c r="G207" s="12"/>
      <c r="H207" s="12">
        <f t="shared" si="627"/>
        <v>295581.09999999998</v>
      </c>
      <c r="I207" s="12"/>
      <c r="J207" s="12">
        <f t="shared" si="628"/>
        <v>295581.09999999998</v>
      </c>
      <c r="K207" s="12"/>
      <c r="L207" s="12">
        <f t="shared" si="629"/>
        <v>295581.09999999998</v>
      </c>
      <c r="M207" s="12">
        <f>-295581.1+41437.5</f>
        <v>-254143.59999999998</v>
      </c>
      <c r="N207" s="12">
        <f t="shared" si="630"/>
        <v>41437.5</v>
      </c>
      <c r="O207" s="12"/>
      <c r="P207" s="12">
        <f t="shared" si="631"/>
        <v>41437.5</v>
      </c>
      <c r="Q207" s="12"/>
      <c r="R207" s="12">
        <f t="shared" si="632"/>
        <v>41437.5</v>
      </c>
      <c r="S207" s="12"/>
      <c r="T207" s="12">
        <f t="shared" si="633"/>
        <v>41437.5</v>
      </c>
      <c r="U207" s="21"/>
      <c r="V207" s="40">
        <f t="shared" si="634"/>
        <v>41437.5</v>
      </c>
      <c r="W207" s="12">
        <v>0</v>
      </c>
      <c r="X207" s="40"/>
      <c r="Y207" s="12">
        <f t="shared" si="561"/>
        <v>0</v>
      </c>
      <c r="Z207" s="12"/>
      <c r="AA207" s="12">
        <f t="shared" si="635"/>
        <v>0</v>
      </c>
      <c r="AB207" s="12"/>
      <c r="AC207" s="12">
        <f>AA207+AB207</f>
        <v>0</v>
      </c>
      <c r="AD207" s="12"/>
      <c r="AE207" s="12">
        <f>AC207+AD207</f>
        <v>0</v>
      </c>
      <c r="AF207" s="12"/>
      <c r="AG207" s="12">
        <f>AE207+AF207</f>
        <v>0</v>
      </c>
      <c r="AH207" s="12">
        <v>295581.09999999998</v>
      </c>
      <c r="AI207" s="12">
        <f>AG207+AH207</f>
        <v>295581.09999999998</v>
      </c>
      <c r="AJ207" s="12"/>
      <c r="AK207" s="12">
        <f>AI207+AJ207</f>
        <v>295581.09999999998</v>
      </c>
      <c r="AL207" s="12"/>
      <c r="AM207" s="12">
        <f>AK207+AL207</f>
        <v>295581.09999999998</v>
      </c>
      <c r="AN207" s="12"/>
      <c r="AO207" s="12">
        <f>AM207+AN207</f>
        <v>295581.09999999998</v>
      </c>
      <c r="AP207" s="21"/>
      <c r="AQ207" s="40">
        <f>AO207+AP207</f>
        <v>295581.09999999998</v>
      </c>
      <c r="AR207" s="13">
        <v>0</v>
      </c>
      <c r="AS207" s="13"/>
      <c r="AT207" s="13">
        <f t="shared" si="563"/>
        <v>0</v>
      </c>
      <c r="AU207" s="13"/>
      <c r="AV207" s="13">
        <f t="shared" si="636"/>
        <v>0</v>
      </c>
      <c r="AW207" s="13"/>
      <c r="AX207" s="13">
        <f t="shared" si="637"/>
        <v>0</v>
      </c>
      <c r="AY207" s="13"/>
      <c r="AZ207" s="13">
        <f t="shared" si="638"/>
        <v>0</v>
      </c>
      <c r="BA207" s="13"/>
      <c r="BB207" s="13">
        <f t="shared" si="639"/>
        <v>0</v>
      </c>
      <c r="BC207" s="13"/>
      <c r="BD207" s="13">
        <f t="shared" si="640"/>
        <v>0</v>
      </c>
      <c r="BE207" s="13"/>
      <c r="BF207" s="13">
        <f t="shared" si="641"/>
        <v>0</v>
      </c>
      <c r="BG207" s="13"/>
      <c r="BH207" s="13">
        <f t="shared" si="642"/>
        <v>0</v>
      </c>
      <c r="BI207" s="23"/>
      <c r="BJ207" s="42">
        <f t="shared" si="643"/>
        <v>0</v>
      </c>
      <c r="BK207" s="8" t="s">
        <v>231</v>
      </c>
      <c r="BL207" s="10"/>
    </row>
    <row r="208" spans="1:64" ht="54" x14ac:dyDescent="0.35">
      <c r="A208" s="88" t="s">
        <v>255</v>
      </c>
      <c r="B208" s="93" t="s">
        <v>41</v>
      </c>
      <c r="C208" s="98" t="s">
        <v>351</v>
      </c>
      <c r="D208" s="12">
        <v>21398.400000000001</v>
      </c>
      <c r="E208" s="40"/>
      <c r="F208" s="12">
        <f t="shared" si="552"/>
        <v>21398.400000000001</v>
      </c>
      <c r="G208" s="12"/>
      <c r="H208" s="12">
        <f t="shared" si="627"/>
        <v>21398.400000000001</v>
      </c>
      <c r="I208" s="12"/>
      <c r="J208" s="12">
        <f t="shared" si="628"/>
        <v>21398.400000000001</v>
      </c>
      <c r="K208" s="12"/>
      <c r="L208" s="12">
        <f t="shared" si="629"/>
        <v>21398.400000000001</v>
      </c>
      <c r="M208" s="12"/>
      <c r="N208" s="12">
        <f t="shared" si="630"/>
        <v>21398.400000000001</v>
      </c>
      <c r="O208" s="12"/>
      <c r="P208" s="12">
        <f t="shared" si="631"/>
        <v>21398.400000000001</v>
      </c>
      <c r="Q208" s="12">
        <v>-21398.400000000001</v>
      </c>
      <c r="R208" s="12">
        <f t="shared" si="632"/>
        <v>0</v>
      </c>
      <c r="S208" s="12"/>
      <c r="T208" s="12">
        <f t="shared" si="633"/>
        <v>0</v>
      </c>
      <c r="U208" s="21"/>
      <c r="V208" s="40">
        <f t="shared" si="634"/>
        <v>0</v>
      </c>
      <c r="W208" s="12">
        <v>0</v>
      </c>
      <c r="X208" s="40"/>
      <c r="Y208" s="12">
        <f t="shared" si="561"/>
        <v>0</v>
      </c>
      <c r="Z208" s="12"/>
      <c r="AA208" s="12">
        <f t="shared" si="635"/>
        <v>0</v>
      </c>
      <c r="AB208" s="12"/>
      <c r="AC208" s="12">
        <f>AA208+AB208</f>
        <v>0</v>
      </c>
      <c r="AD208" s="12"/>
      <c r="AE208" s="12">
        <f>AC208+AD208</f>
        <v>0</v>
      </c>
      <c r="AF208" s="12"/>
      <c r="AG208" s="12">
        <f>AE208+AF208</f>
        <v>0</v>
      </c>
      <c r="AH208" s="12"/>
      <c r="AI208" s="12">
        <f>AG208+AH208</f>
        <v>0</v>
      </c>
      <c r="AJ208" s="12"/>
      <c r="AK208" s="12">
        <f>AI208+AJ208</f>
        <v>0</v>
      </c>
      <c r="AL208" s="12">
        <v>21398.400000000001</v>
      </c>
      <c r="AM208" s="12">
        <f>AK208+AL208</f>
        <v>21398.400000000001</v>
      </c>
      <c r="AN208" s="12"/>
      <c r="AO208" s="12">
        <f>AM208+AN208</f>
        <v>21398.400000000001</v>
      </c>
      <c r="AP208" s="21"/>
      <c r="AQ208" s="40">
        <f>AO208+AP208</f>
        <v>21398.400000000001</v>
      </c>
      <c r="AR208" s="13">
        <v>0</v>
      </c>
      <c r="AS208" s="13"/>
      <c r="AT208" s="13">
        <f t="shared" si="563"/>
        <v>0</v>
      </c>
      <c r="AU208" s="13"/>
      <c r="AV208" s="13">
        <f t="shared" si="636"/>
        <v>0</v>
      </c>
      <c r="AW208" s="13"/>
      <c r="AX208" s="13">
        <f t="shared" si="637"/>
        <v>0</v>
      </c>
      <c r="AY208" s="13"/>
      <c r="AZ208" s="13">
        <f t="shared" si="638"/>
        <v>0</v>
      </c>
      <c r="BA208" s="13"/>
      <c r="BB208" s="13">
        <f t="shared" si="639"/>
        <v>0</v>
      </c>
      <c r="BC208" s="13"/>
      <c r="BD208" s="13">
        <f t="shared" si="640"/>
        <v>0</v>
      </c>
      <c r="BE208" s="13"/>
      <c r="BF208" s="13">
        <f t="shared" si="641"/>
        <v>0</v>
      </c>
      <c r="BG208" s="13"/>
      <c r="BH208" s="13">
        <f t="shared" si="642"/>
        <v>0</v>
      </c>
      <c r="BI208" s="23"/>
      <c r="BJ208" s="42">
        <f t="shared" si="643"/>
        <v>0</v>
      </c>
      <c r="BK208" s="8" t="s">
        <v>114</v>
      </c>
      <c r="BL208" s="10"/>
    </row>
    <row r="209" spans="1:64" s="3" customFormat="1" ht="54" hidden="1" x14ac:dyDescent="0.35">
      <c r="A209" s="54" t="s">
        <v>195</v>
      </c>
      <c r="B209" s="62" t="s">
        <v>42</v>
      </c>
      <c r="C209" s="5" t="s">
        <v>351</v>
      </c>
      <c r="D209" s="12">
        <v>9666.2000000000007</v>
      </c>
      <c r="E209" s="40"/>
      <c r="F209" s="12">
        <f t="shared" si="552"/>
        <v>9666.2000000000007</v>
      </c>
      <c r="G209" s="12"/>
      <c r="H209" s="12">
        <f t="shared" si="627"/>
        <v>9666.2000000000007</v>
      </c>
      <c r="I209" s="12"/>
      <c r="J209" s="12">
        <f t="shared" si="628"/>
        <v>9666.2000000000007</v>
      </c>
      <c r="K209" s="12"/>
      <c r="L209" s="12">
        <f t="shared" si="629"/>
        <v>9666.2000000000007</v>
      </c>
      <c r="M209" s="12">
        <v>-9666.2000000000007</v>
      </c>
      <c r="N209" s="12">
        <f t="shared" si="630"/>
        <v>0</v>
      </c>
      <c r="O209" s="12"/>
      <c r="P209" s="12">
        <f t="shared" si="631"/>
        <v>0</v>
      </c>
      <c r="Q209" s="12"/>
      <c r="R209" s="12">
        <f t="shared" si="632"/>
        <v>0</v>
      </c>
      <c r="S209" s="12"/>
      <c r="T209" s="12">
        <f t="shared" si="633"/>
        <v>0</v>
      </c>
      <c r="U209" s="21"/>
      <c r="V209" s="12">
        <f t="shared" si="634"/>
        <v>0</v>
      </c>
      <c r="W209" s="12">
        <v>0</v>
      </c>
      <c r="X209" s="40"/>
      <c r="Y209" s="12">
        <f t="shared" si="561"/>
        <v>0</v>
      </c>
      <c r="Z209" s="12"/>
      <c r="AA209" s="12">
        <f t="shared" si="635"/>
        <v>0</v>
      </c>
      <c r="AB209" s="12"/>
      <c r="AC209" s="12">
        <f>AA209+AB209</f>
        <v>0</v>
      </c>
      <c r="AD209" s="12"/>
      <c r="AE209" s="12">
        <f>AC209+AD209</f>
        <v>0</v>
      </c>
      <c r="AF209" s="12"/>
      <c r="AG209" s="12">
        <f>AE209+AF209</f>
        <v>0</v>
      </c>
      <c r="AH209" s="12"/>
      <c r="AI209" s="12">
        <f>AG209+AH209</f>
        <v>0</v>
      </c>
      <c r="AJ209" s="12"/>
      <c r="AK209" s="12">
        <f>AI209+AJ209</f>
        <v>0</v>
      </c>
      <c r="AL209" s="12"/>
      <c r="AM209" s="12">
        <f>AK209+AL209</f>
        <v>0</v>
      </c>
      <c r="AN209" s="12"/>
      <c r="AO209" s="12">
        <f>AM209+AN209</f>
        <v>0</v>
      </c>
      <c r="AP209" s="21"/>
      <c r="AQ209" s="12">
        <f>AO209+AP209</f>
        <v>0</v>
      </c>
      <c r="AR209" s="12">
        <v>0</v>
      </c>
      <c r="AS209" s="13"/>
      <c r="AT209" s="13">
        <f t="shared" si="563"/>
        <v>0</v>
      </c>
      <c r="AU209" s="13"/>
      <c r="AV209" s="13">
        <f t="shared" si="636"/>
        <v>0</v>
      </c>
      <c r="AW209" s="13"/>
      <c r="AX209" s="13">
        <f t="shared" si="637"/>
        <v>0</v>
      </c>
      <c r="AY209" s="13"/>
      <c r="AZ209" s="13">
        <f t="shared" si="638"/>
        <v>0</v>
      </c>
      <c r="BA209" s="13"/>
      <c r="BB209" s="13">
        <f t="shared" si="639"/>
        <v>0</v>
      </c>
      <c r="BC209" s="13"/>
      <c r="BD209" s="13">
        <f t="shared" si="640"/>
        <v>0</v>
      </c>
      <c r="BE209" s="13"/>
      <c r="BF209" s="13">
        <f t="shared" si="641"/>
        <v>0</v>
      </c>
      <c r="BG209" s="23"/>
      <c r="BH209" s="13">
        <f t="shared" si="642"/>
        <v>0</v>
      </c>
      <c r="BI209" s="23"/>
      <c r="BJ209" s="13">
        <f t="shared" si="643"/>
        <v>0</v>
      </c>
      <c r="BK209" s="8" t="s">
        <v>115</v>
      </c>
      <c r="BL209" s="10">
        <v>0</v>
      </c>
    </row>
    <row r="210" spans="1:64" ht="54" x14ac:dyDescent="0.35">
      <c r="A210" s="88" t="s">
        <v>256</v>
      </c>
      <c r="B210" s="93" t="s">
        <v>77</v>
      </c>
      <c r="C210" s="98" t="s">
        <v>351</v>
      </c>
      <c r="D210" s="12">
        <f>D212+D213</f>
        <v>0</v>
      </c>
      <c r="E210" s="40">
        <f>E212+E213</f>
        <v>0</v>
      </c>
      <c r="F210" s="12">
        <f t="shared" si="552"/>
        <v>0</v>
      </c>
      <c r="G210" s="12">
        <f>G212+G213</f>
        <v>0</v>
      </c>
      <c r="H210" s="12">
        <f t="shared" si="627"/>
        <v>0</v>
      </c>
      <c r="I210" s="12">
        <f>I212+I213</f>
        <v>0</v>
      </c>
      <c r="J210" s="12">
        <f t="shared" si="628"/>
        <v>0</v>
      </c>
      <c r="K210" s="12">
        <f>K212+K213</f>
        <v>0</v>
      </c>
      <c r="L210" s="12">
        <f t="shared" si="629"/>
        <v>0</v>
      </c>
      <c r="M210" s="12">
        <f>M212+M213</f>
        <v>0</v>
      </c>
      <c r="N210" s="12">
        <f t="shared" si="630"/>
        <v>0</v>
      </c>
      <c r="O210" s="12">
        <f>O212+O213</f>
        <v>0</v>
      </c>
      <c r="P210" s="12">
        <f t="shared" si="631"/>
        <v>0</v>
      </c>
      <c r="Q210" s="12">
        <f>Q212+Q213</f>
        <v>0</v>
      </c>
      <c r="R210" s="12">
        <f t="shared" si="632"/>
        <v>0</v>
      </c>
      <c r="S210" s="12">
        <f>S212+S213</f>
        <v>0</v>
      </c>
      <c r="T210" s="12">
        <f t="shared" si="633"/>
        <v>0</v>
      </c>
      <c r="U210" s="21">
        <f>U212+U213</f>
        <v>0</v>
      </c>
      <c r="V210" s="40">
        <f t="shared" si="634"/>
        <v>0</v>
      </c>
      <c r="W210" s="12">
        <f t="shared" ref="W210:AR210" si="644">W212+W213</f>
        <v>33031.300000000003</v>
      </c>
      <c r="X210" s="40">
        <f>X212+X213</f>
        <v>0</v>
      </c>
      <c r="Y210" s="12">
        <f t="shared" si="561"/>
        <v>33031.300000000003</v>
      </c>
      <c r="Z210" s="12">
        <f>Z212+Z213</f>
        <v>0</v>
      </c>
      <c r="AA210" s="12">
        <f t="shared" si="635"/>
        <v>33031.300000000003</v>
      </c>
      <c r="AB210" s="12">
        <f>AB212+AB213</f>
        <v>0</v>
      </c>
      <c r="AC210" s="12">
        <f>AA210+AB210</f>
        <v>33031.300000000003</v>
      </c>
      <c r="AD210" s="12">
        <f>AD212+AD213</f>
        <v>0</v>
      </c>
      <c r="AE210" s="12">
        <f>AC210+AD210</f>
        <v>33031.300000000003</v>
      </c>
      <c r="AF210" s="12">
        <f>AF212+AF213</f>
        <v>0</v>
      </c>
      <c r="AG210" s="12">
        <f>AE210+AF210</f>
        <v>33031.300000000003</v>
      </c>
      <c r="AH210" s="12">
        <f>AH212+AH213</f>
        <v>0</v>
      </c>
      <c r="AI210" s="12">
        <f>AG210+AH210</f>
        <v>33031.300000000003</v>
      </c>
      <c r="AJ210" s="12">
        <f>AJ212+AJ213</f>
        <v>0</v>
      </c>
      <c r="AK210" s="12">
        <f>AI210+AJ210</f>
        <v>33031.300000000003</v>
      </c>
      <c r="AL210" s="12">
        <f>AL212+AL213</f>
        <v>0</v>
      </c>
      <c r="AM210" s="12">
        <f>AK210+AL210</f>
        <v>33031.300000000003</v>
      </c>
      <c r="AN210" s="12">
        <f>AN212+AN213</f>
        <v>0</v>
      </c>
      <c r="AO210" s="12">
        <f>AM210+AN210</f>
        <v>33031.300000000003</v>
      </c>
      <c r="AP210" s="21">
        <f>AP212+AP213</f>
        <v>0</v>
      </c>
      <c r="AQ210" s="40">
        <f>AO210+AP210</f>
        <v>33031.300000000003</v>
      </c>
      <c r="AR210" s="12">
        <f t="shared" si="644"/>
        <v>0</v>
      </c>
      <c r="AS210" s="13">
        <f>AS212+AS213</f>
        <v>0</v>
      </c>
      <c r="AT210" s="13">
        <f t="shared" si="563"/>
        <v>0</v>
      </c>
      <c r="AU210" s="13">
        <f>AU212+AU213</f>
        <v>0</v>
      </c>
      <c r="AV210" s="13">
        <f t="shared" si="636"/>
        <v>0</v>
      </c>
      <c r="AW210" s="13">
        <f>AW212+AW213</f>
        <v>0</v>
      </c>
      <c r="AX210" s="13">
        <f t="shared" si="637"/>
        <v>0</v>
      </c>
      <c r="AY210" s="13">
        <f>AY212+AY213</f>
        <v>0</v>
      </c>
      <c r="AZ210" s="13">
        <f t="shared" si="638"/>
        <v>0</v>
      </c>
      <c r="BA210" s="13">
        <f>BA212+BA213</f>
        <v>0</v>
      </c>
      <c r="BB210" s="13">
        <f t="shared" si="639"/>
        <v>0</v>
      </c>
      <c r="BC210" s="13">
        <f>BC212+BC213</f>
        <v>0</v>
      </c>
      <c r="BD210" s="13">
        <f t="shared" si="640"/>
        <v>0</v>
      </c>
      <c r="BE210" s="13">
        <f>BE212+BE213</f>
        <v>0</v>
      </c>
      <c r="BF210" s="13">
        <f t="shared" si="641"/>
        <v>0</v>
      </c>
      <c r="BG210" s="13">
        <f>BG212+BG213</f>
        <v>0</v>
      </c>
      <c r="BH210" s="13">
        <f t="shared" si="642"/>
        <v>0</v>
      </c>
      <c r="BI210" s="23">
        <f>BI212+BI213</f>
        <v>0</v>
      </c>
      <c r="BJ210" s="42">
        <f t="shared" si="643"/>
        <v>0</v>
      </c>
      <c r="BL210" s="10"/>
    </row>
    <row r="211" spans="1:64" x14ac:dyDescent="0.35">
      <c r="A211" s="88"/>
      <c r="B211" s="93" t="s">
        <v>5</v>
      </c>
      <c r="C211" s="93"/>
      <c r="D211" s="12"/>
      <c r="E211" s="40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21"/>
      <c r="V211" s="40"/>
      <c r="W211" s="12"/>
      <c r="X211" s="40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21"/>
      <c r="AQ211" s="40"/>
      <c r="AR211" s="13"/>
      <c r="AS211" s="13"/>
      <c r="AT211" s="13"/>
      <c r="AU211" s="13"/>
      <c r="AV211" s="13"/>
      <c r="AW211" s="13"/>
      <c r="AX211" s="13"/>
      <c r="AY211" s="13"/>
      <c r="AZ211" s="13"/>
      <c r="BA211" s="13"/>
      <c r="BB211" s="13"/>
      <c r="BC211" s="13"/>
      <c r="BD211" s="13"/>
      <c r="BE211" s="13"/>
      <c r="BF211" s="13"/>
      <c r="BG211" s="13"/>
      <c r="BH211" s="13"/>
      <c r="BI211" s="23"/>
      <c r="BJ211" s="42"/>
      <c r="BL211" s="10"/>
    </row>
    <row r="212" spans="1:64" s="3" customFormat="1" hidden="1" x14ac:dyDescent="0.35">
      <c r="A212" s="1"/>
      <c r="B212" s="18" t="s">
        <v>6</v>
      </c>
      <c r="C212" s="18"/>
      <c r="D212" s="12">
        <v>0</v>
      </c>
      <c r="E212" s="40">
        <v>0</v>
      </c>
      <c r="F212" s="12">
        <f t="shared" si="552"/>
        <v>0</v>
      </c>
      <c r="G212" s="12">
        <v>0</v>
      </c>
      <c r="H212" s="12">
        <f t="shared" ref="H212:H214" si="645">F212+G212</f>
        <v>0</v>
      </c>
      <c r="I212" s="12">
        <v>0</v>
      </c>
      <c r="J212" s="12">
        <f t="shared" ref="J212:J214" si="646">H212+I212</f>
        <v>0</v>
      </c>
      <c r="K212" s="12">
        <v>0</v>
      </c>
      <c r="L212" s="12">
        <f t="shared" ref="L212:L214" si="647">J212+K212</f>
        <v>0</v>
      </c>
      <c r="M212" s="12">
        <v>0</v>
      </c>
      <c r="N212" s="12">
        <f t="shared" ref="N212:N214" si="648">L212+M212</f>
        <v>0</v>
      </c>
      <c r="O212" s="12">
        <v>0</v>
      </c>
      <c r="P212" s="12">
        <f t="shared" ref="P212:P214" si="649">N212+O212</f>
        <v>0</v>
      </c>
      <c r="Q212" s="12">
        <v>0</v>
      </c>
      <c r="R212" s="12">
        <f t="shared" ref="R212:R214" si="650">P212+Q212</f>
        <v>0</v>
      </c>
      <c r="S212" s="12">
        <v>0</v>
      </c>
      <c r="T212" s="12">
        <f t="shared" ref="T212:T214" si="651">R212+S212</f>
        <v>0</v>
      </c>
      <c r="U212" s="21">
        <v>0</v>
      </c>
      <c r="V212" s="12">
        <f t="shared" ref="V212:V214" si="652">T212+U212</f>
        <v>0</v>
      </c>
      <c r="W212" s="12">
        <v>8257.7999999999993</v>
      </c>
      <c r="X212" s="40">
        <v>0</v>
      </c>
      <c r="Y212" s="12">
        <f t="shared" si="561"/>
        <v>8257.7999999999993</v>
      </c>
      <c r="Z212" s="12">
        <v>0</v>
      </c>
      <c r="AA212" s="12">
        <f t="shared" ref="AA212:AA214" si="653">Y212+Z212</f>
        <v>8257.7999999999993</v>
      </c>
      <c r="AB212" s="12">
        <v>0</v>
      </c>
      <c r="AC212" s="12">
        <f>AA212+AB212</f>
        <v>8257.7999999999993</v>
      </c>
      <c r="AD212" s="12">
        <v>0</v>
      </c>
      <c r="AE212" s="12">
        <f>AC212+AD212</f>
        <v>8257.7999999999993</v>
      </c>
      <c r="AF212" s="12">
        <v>0</v>
      </c>
      <c r="AG212" s="12">
        <f>AE212+AF212</f>
        <v>8257.7999999999993</v>
      </c>
      <c r="AH212" s="12">
        <v>0</v>
      </c>
      <c r="AI212" s="12">
        <f>AG212+AH212</f>
        <v>8257.7999999999993</v>
      </c>
      <c r="AJ212" s="12">
        <v>0</v>
      </c>
      <c r="AK212" s="12">
        <f>AI212+AJ212</f>
        <v>8257.7999999999993</v>
      </c>
      <c r="AL212" s="12">
        <v>0</v>
      </c>
      <c r="AM212" s="12">
        <f>AK212+AL212</f>
        <v>8257.7999999999993</v>
      </c>
      <c r="AN212" s="12">
        <v>0</v>
      </c>
      <c r="AO212" s="12">
        <f>AM212+AN212</f>
        <v>8257.7999999999993</v>
      </c>
      <c r="AP212" s="21">
        <v>0</v>
      </c>
      <c r="AQ212" s="12">
        <f>AO212+AP212</f>
        <v>8257.7999999999993</v>
      </c>
      <c r="AR212" s="13">
        <v>0</v>
      </c>
      <c r="AS212" s="13">
        <v>0</v>
      </c>
      <c r="AT212" s="13">
        <f t="shared" si="563"/>
        <v>0</v>
      </c>
      <c r="AU212" s="13">
        <v>0</v>
      </c>
      <c r="AV212" s="13">
        <f t="shared" ref="AV212:AV214" si="654">AT212+AU212</f>
        <v>0</v>
      </c>
      <c r="AW212" s="13">
        <v>0</v>
      </c>
      <c r="AX212" s="13">
        <f t="shared" ref="AX212:AX214" si="655">AV212+AW212</f>
        <v>0</v>
      </c>
      <c r="AY212" s="13">
        <v>0</v>
      </c>
      <c r="AZ212" s="13">
        <f t="shared" ref="AZ212:AZ214" si="656">AX212+AY212</f>
        <v>0</v>
      </c>
      <c r="BA212" s="13">
        <v>0</v>
      </c>
      <c r="BB212" s="13">
        <f t="shared" ref="BB212:BB214" si="657">AZ212+BA212</f>
        <v>0</v>
      </c>
      <c r="BC212" s="13">
        <v>0</v>
      </c>
      <c r="BD212" s="13">
        <f t="shared" ref="BD212:BD214" si="658">BB212+BC212</f>
        <v>0</v>
      </c>
      <c r="BE212" s="13">
        <v>0</v>
      </c>
      <c r="BF212" s="13">
        <f t="shared" ref="BF212:BF214" si="659">BD212+BE212</f>
        <v>0</v>
      </c>
      <c r="BG212" s="23">
        <v>0</v>
      </c>
      <c r="BH212" s="13">
        <f t="shared" ref="BH212:BH214" si="660">BF212+BG212</f>
        <v>0</v>
      </c>
      <c r="BI212" s="23">
        <v>0</v>
      </c>
      <c r="BJ212" s="13">
        <f t="shared" ref="BJ212:BJ214" si="661">BH212+BI212</f>
        <v>0</v>
      </c>
      <c r="BK212" s="8" t="s">
        <v>233</v>
      </c>
      <c r="BL212" s="10">
        <v>0</v>
      </c>
    </row>
    <row r="213" spans="1:64" x14ac:dyDescent="0.35">
      <c r="A213" s="88"/>
      <c r="B213" s="93" t="s">
        <v>20</v>
      </c>
      <c r="C213" s="98"/>
      <c r="D213" s="12">
        <v>0</v>
      </c>
      <c r="E213" s="40">
        <v>0</v>
      </c>
      <c r="F213" s="12">
        <f t="shared" si="552"/>
        <v>0</v>
      </c>
      <c r="G213" s="12">
        <v>0</v>
      </c>
      <c r="H213" s="12">
        <f t="shared" si="645"/>
        <v>0</v>
      </c>
      <c r="I213" s="12">
        <v>0</v>
      </c>
      <c r="J213" s="12">
        <f t="shared" si="646"/>
        <v>0</v>
      </c>
      <c r="K213" s="12">
        <v>0</v>
      </c>
      <c r="L213" s="12">
        <f t="shared" si="647"/>
        <v>0</v>
      </c>
      <c r="M213" s="12">
        <v>0</v>
      </c>
      <c r="N213" s="12">
        <f t="shared" si="648"/>
        <v>0</v>
      </c>
      <c r="O213" s="12">
        <v>0</v>
      </c>
      <c r="P213" s="12">
        <f t="shared" si="649"/>
        <v>0</v>
      </c>
      <c r="Q213" s="12">
        <v>0</v>
      </c>
      <c r="R213" s="12">
        <f t="shared" si="650"/>
        <v>0</v>
      </c>
      <c r="S213" s="12">
        <v>0</v>
      </c>
      <c r="T213" s="12">
        <f t="shared" si="651"/>
        <v>0</v>
      </c>
      <c r="U213" s="21">
        <v>0</v>
      </c>
      <c r="V213" s="40">
        <f t="shared" si="652"/>
        <v>0</v>
      </c>
      <c r="W213" s="12">
        <v>24773.5</v>
      </c>
      <c r="X213" s="40">
        <v>0</v>
      </c>
      <c r="Y213" s="12">
        <f t="shared" si="561"/>
        <v>24773.5</v>
      </c>
      <c r="Z213" s="12">
        <v>0</v>
      </c>
      <c r="AA213" s="12">
        <f t="shared" si="653"/>
        <v>24773.5</v>
      </c>
      <c r="AB213" s="12">
        <v>0</v>
      </c>
      <c r="AC213" s="12">
        <f>AA213+AB213</f>
        <v>24773.5</v>
      </c>
      <c r="AD213" s="12">
        <v>0</v>
      </c>
      <c r="AE213" s="12">
        <f>AC213+AD213</f>
        <v>24773.5</v>
      </c>
      <c r="AF213" s="12">
        <v>0</v>
      </c>
      <c r="AG213" s="12">
        <f>AE213+AF213</f>
        <v>24773.5</v>
      </c>
      <c r="AH213" s="12">
        <v>0</v>
      </c>
      <c r="AI213" s="12">
        <f>AG213+AH213</f>
        <v>24773.5</v>
      </c>
      <c r="AJ213" s="12">
        <v>0</v>
      </c>
      <c r="AK213" s="12">
        <f>AI213+AJ213</f>
        <v>24773.5</v>
      </c>
      <c r="AL213" s="12">
        <v>0</v>
      </c>
      <c r="AM213" s="12">
        <f>AK213+AL213</f>
        <v>24773.5</v>
      </c>
      <c r="AN213" s="12">
        <v>0</v>
      </c>
      <c r="AO213" s="12">
        <f>AM213+AN213</f>
        <v>24773.5</v>
      </c>
      <c r="AP213" s="21">
        <v>0</v>
      </c>
      <c r="AQ213" s="40">
        <f>AO213+AP213</f>
        <v>24773.5</v>
      </c>
      <c r="AR213" s="12">
        <v>0</v>
      </c>
      <c r="AS213" s="13">
        <v>0</v>
      </c>
      <c r="AT213" s="13">
        <f t="shared" si="563"/>
        <v>0</v>
      </c>
      <c r="AU213" s="13">
        <v>0</v>
      </c>
      <c r="AV213" s="13">
        <f t="shared" si="654"/>
        <v>0</v>
      </c>
      <c r="AW213" s="13">
        <v>0</v>
      </c>
      <c r="AX213" s="13">
        <f t="shared" si="655"/>
        <v>0</v>
      </c>
      <c r="AY213" s="13">
        <v>0</v>
      </c>
      <c r="AZ213" s="13">
        <f t="shared" si="656"/>
        <v>0</v>
      </c>
      <c r="BA213" s="13">
        <v>0</v>
      </c>
      <c r="BB213" s="13">
        <f t="shared" si="657"/>
        <v>0</v>
      </c>
      <c r="BC213" s="13">
        <v>0</v>
      </c>
      <c r="BD213" s="13">
        <f t="shared" si="658"/>
        <v>0</v>
      </c>
      <c r="BE213" s="13">
        <v>0</v>
      </c>
      <c r="BF213" s="13">
        <f t="shared" si="659"/>
        <v>0</v>
      </c>
      <c r="BG213" s="13">
        <v>0</v>
      </c>
      <c r="BH213" s="13">
        <f t="shared" si="660"/>
        <v>0</v>
      </c>
      <c r="BI213" s="23">
        <v>0</v>
      </c>
      <c r="BJ213" s="42">
        <f t="shared" si="661"/>
        <v>0</v>
      </c>
      <c r="BK213" s="8" t="s">
        <v>231</v>
      </c>
      <c r="BL213" s="10"/>
    </row>
    <row r="214" spans="1:64" ht="54" x14ac:dyDescent="0.35">
      <c r="A214" s="88" t="s">
        <v>259</v>
      </c>
      <c r="B214" s="93" t="s">
        <v>43</v>
      </c>
      <c r="C214" s="98" t="s">
        <v>351</v>
      </c>
      <c r="D214" s="12">
        <f>D216+D217</f>
        <v>0</v>
      </c>
      <c r="E214" s="40">
        <f>E216+E217</f>
        <v>0</v>
      </c>
      <c r="F214" s="12">
        <f t="shared" si="552"/>
        <v>0</v>
      </c>
      <c r="G214" s="12">
        <f>G216+G217</f>
        <v>0</v>
      </c>
      <c r="H214" s="12">
        <f t="shared" si="645"/>
        <v>0</v>
      </c>
      <c r="I214" s="12">
        <f>I216+I217</f>
        <v>0</v>
      </c>
      <c r="J214" s="12">
        <f t="shared" si="646"/>
        <v>0</v>
      </c>
      <c r="K214" s="12">
        <f>K216+K217</f>
        <v>0</v>
      </c>
      <c r="L214" s="12">
        <f t="shared" si="647"/>
        <v>0</v>
      </c>
      <c r="M214" s="12">
        <f>M216+M217</f>
        <v>0</v>
      </c>
      <c r="N214" s="12">
        <f t="shared" si="648"/>
        <v>0</v>
      </c>
      <c r="O214" s="12">
        <f>O216+O217</f>
        <v>0</v>
      </c>
      <c r="P214" s="12">
        <f t="shared" si="649"/>
        <v>0</v>
      </c>
      <c r="Q214" s="12">
        <f>Q216+Q217</f>
        <v>0</v>
      </c>
      <c r="R214" s="12">
        <f t="shared" si="650"/>
        <v>0</v>
      </c>
      <c r="S214" s="12">
        <f>S216+S217</f>
        <v>0</v>
      </c>
      <c r="T214" s="12">
        <f t="shared" si="651"/>
        <v>0</v>
      </c>
      <c r="U214" s="21">
        <f>U216+U217</f>
        <v>0</v>
      </c>
      <c r="V214" s="40">
        <f t="shared" si="652"/>
        <v>0</v>
      </c>
      <c r="W214" s="12">
        <f t="shared" ref="W214:AR214" si="662">W216+W217</f>
        <v>19415.900000000001</v>
      </c>
      <c r="X214" s="40">
        <f>X216+X217</f>
        <v>0</v>
      </c>
      <c r="Y214" s="12">
        <f t="shared" si="561"/>
        <v>19415.900000000001</v>
      </c>
      <c r="Z214" s="12">
        <f>Z216+Z217</f>
        <v>0</v>
      </c>
      <c r="AA214" s="12">
        <f t="shared" si="653"/>
        <v>19415.900000000001</v>
      </c>
      <c r="AB214" s="12">
        <f>AB216+AB217</f>
        <v>0</v>
      </c>
      <c r="AC214" s="12">
        <f>AA214+AB214</f>
        <v>19415.900000000001</v>
      </c>
      <c r="AD214" s="12">
        <f>AD216+AD217</f>
        <v>0</v>
      </c>
      <c r="AE214" s="12">
        <f>AC214+AD214</f>
        <v>19415.900000000001</v>
      </c>
      <c r="AF214" s="12">
        <f>AF216+AF217</f>
        <v>0</v>
      </c>
      <c r="AG214" s="12">
        <f>AE214+AF214</f>
        <v>19415.900000000001</v>
      </c>
      <c r="AH214" s="12">
        <f>AH216+AH217</f>
        <v>0</v>
      </c>
      <c r="AI214" s="12">
        <f>AG214+AH214</f>
        <v>19415.900000000001</v>
      </c>
      <c r="AJ214" s="12">
        <f>AJ216+AJ217</f>
        <v>0</v>
      </c>
      <c r="AK214" s="12">
        <f>AI214+AJ214</f>
        <v>19415.900000000001</v>
      </c>
      <c r="AL214" s="12">
        <f>AL216+AL217</f>
        <v>0</v>
      </c>
      <c r="AM214" s="12">
        <f>AK214+AL214</f>
        <v>19415.900000000001</v>
      </c>
      <c r="AN214" s="12">
        <f>AN216+AN217</f>
        <v>0</v>
      </c>
      <c r="AO214" s="12">
        <f>AM214+AN214</f>
        <v>19415.900000000001</v>
      </c>
      <c r="AP214" s="21">
        <f>AP216+AP217</f>
        <v>0</v>
      </c>
      <c r="AQ214" s="40">
        <f>AO214+AP214</f>
        <v>19415.900000000001</v>
      </c>
      <c r="AR214" s="12">
        <f t="shared" si="662"/>
        <v>0</v>
      </c>
      <c r="AS214" s="13">
        <f>AS216+AS217</f>
        <v>0</v>
      </c>
      <c r="AT214" s="13">
        <f t="shared" si="563"/>
        <v>0</v>
      </c>
      <c r="AU214" s="13">
        <f>AU216+AU217</f>
        <v>0</v>
      </c>
      <c r="AV214" s="13">
        <f t="shared" si="654"/>
        <v>0</v>
      </c>
      <c r="AW214" s="13">
        <f>AW216+AW217</f>
        <v>0</v>
      </c>
      <c r="AX214" s="13">
        <f t="shared" si="655"/>
        <v>0</v>
      </c>
      <c r="AY214" s="13">
        <f>AY216+AY217</f>
        <v>0</v>
      </c>
      <c r="AZ214" s="13">
        <f t="shared" si="656"/>
        <v>0</v>
      </c>
      <c r="BA214" s="13">
        <f>BA216+BA217</f>
        <v>0</v>
      </c>
      <c r="BB214" s="13">
        <f t="shared" si="657"/>
        <v>0</v>
      </c>
      <c r="BC214" s="13">
        <f>BC216+BC217</f>
        <v>0</v>
      </c>
      <c r="BD214" s="13">
        <f t="shared" si="658"/>
        <v>0</v>
      </c>
      <c r="BE214" s="13">
        <f>BE216+BE217</f>
        <v>0</v>
      </c>
      <c r="BF214" s="13">
        <f t="shared" si="659"/>
        <v>0</v>
      </c>
      <c r="BG214" s="13">
        <f>BG216+BG217</f>
        <v>0</v>
      </c>
      <c r="BH214" s="13">
        <f t="shared" si="660"/>
        <v>0</v>
      </c>
      <c r="BI214" s="23">
        <f>BI216+BI217</f>
        <v>0</v>
      </c>
      <c r="BJ214" s="42">
        <f t="shared" si="661"/>
        <v>0</v>
      </c>
      <c r="BL214" s="10"/>
    </row>
    <row r="215" spans="1:64" x14ac:dyDescent="0.35">
      <c r="A215" s="88"/>
      <c r="B215" s="93" t="s">
        <v>5</v>
      </c>
      <c r="C215" s="93"/>
      <c r="D215" s="12"/>
      <c r="E215" s="40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21"/>
      <c r="V215" s="40"/>
      <c r="W215" s="12"/>
      <c r="X215" s="40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21"/>
      <c r="AQ215" s="40"/>
      <c r="AR215" s="13"/>
      <c r="AS215" s="13"/>
      <c r="AT215" s="13"/>
      <c r="AU215" s="13"/>
      <c r="AV215" s="13"/>
      <c r="AW215" s="13"/>
      <c r="AX215" s="13"/>
      <c r="AY215" s="13"/>
      <c r="AZ215" s="13"/>
      <c r="BA215" s="13"/>
      <c r="BB215" s="13"/>
      <c r="BC215" s="13"/>
      <c r="BD215" s="13"/>
      <c r="BE215" s="13"/>
      <c r="BF215" s="13"/>
      <c r="BG215" s="13"/>
      <c r="BH215" s="13"/>
      <c r="BI215" s="23"/>
      <c r="BJ215" s="42"/>
      <c r="BL215" s="10"/>
    </row>
    <row r="216" spans="1:64" s="3" customFormat="1" hidden="1" x14ac:dyDescent="0.35">
      <c r="A216" s="1"/>
      <c r="B216" s="18" t="s">
        <v>6</v>
      </c>
      <c r="C216" s="18"/>
      <c r="D216" s="12">
        <v>0</v>
      </c>
      <c r="E216" s="40">
        <v>0</v>
      </c>
      <c r="F216" s="12">
        <f t="shared" si="552"/>
        <v>0</v>
      </c>
      <c r="G216" s="12">
        <v>0</v>
      </c>
      <c r="H216" s="12">
        <f t="shared" ref="H216:H218" si="663">F216+G216</f>
        <v>0</v>
      </c>
      <c r="I216" s="12">
        <v>0</v>
      </c>
      <c r="J216" s="12">
        <f t="shared" ref="J216:J218" si="664">H216+I216</f>
        <v>0</v>
      </c>
      <c r="K216" s="12">
        <v>0</v>
      </c>
      <c r="L216" s="12">
        <f t="shared" ref="L216:L218" si="665">J216+K216</f>
        <v>0</v>
      </c>
      <c r="M216" s="12">
        <v>0</v>
      </c>
      <c r="N216" s="12">
        <f t="shared" ref="N216:N218" si="666">L216+M216</f>
        <v>0</v>
      </c>
      <c r="O216" s="12">
        <v>0</v>
      </c>
      <c r="P216" s="12">
        <f t="shared" ref="P216:P218" si="667">N216+O216</f>
        <v>0</v>
      </c>
      <c r="Q216" s="12">
        <v>0</v>
      </c>
      <c r="R216" s="12">
        <f t="shared" ref="R216:R218" si="668">P216+Q216</f>
        <v>0</v>
      </c>
      <c r="S216" s="12">
        <v>0</v>
      </c>
      <c r="T216" s="12">
        <f t="shared" ref="T216:T218" si="669">R216+S216</f>
        <v>0</v>
      </c>
      <c r="U216" s="21">
        <v>0</v>
      </c>
      <c r="V216" s="12">
        <f t="shared" ref="V216:V218" si="670">T216+U216</f>
        <v>0</v>
      </c>
      <c r="W216" s="12">
        <v>4854</v>
      </c>
      <c r="X216" s="40">
        <v>0</v>
      </c>
      <c r="Y216" s="12">
        <f t="shared" si="561"/>
        <v>4854</v>
      </c>
      <c r="Z216" s="12">
        <v>0</v>
      </c>
      <c r="AA216" s="12">
        <f t="shared" ref="AA216:AA218" si="671">Y216+Z216</f>
        <v>4854</v>
      </c>
      <c r="AB216" s="12">
        <v>0</v>
      </c>
      <c r="AC216" s="12">
        <f>AA216+AB216</f>
        <v>4854</v>
      </c>
      <c r="AD216" s="12">
        <v>0</v>
      </c>
      <c r="AE216" s="12">
        <f>AC216+AD216</f>
        <v>4854</v>
      </c>
      <c r="AF216" s="12">
        <v>0</v>
      </c>
      <c r="AG216" s="12">
        <f>AE216+AF216</f>
        <v>4854</v>
      </c>
      <c r="AH216" s="12">
        <v>0</v>
      </c>
      <c r="AI216" s="12">
        <f>AG216+AH216</f>
        <v>4854</v>
      </c>
      <c r="AJ216" s="12">
        <v>0</v>
      </c>
      <c r="AK216" s="12">
        <f>AI216+AJ216</f>
        <v>4854</v>
      </c>
      <c r="AL216" s="12">
        <v>0</v>
      </c>
      <c r="AM216" s="12">
        <f>AK216+AL216</f>
        <v>4854</v>
      </c>
      <c r="AN216" s="12">
        <v>0</v>
      </c>
      <c r="AO216" s="12">
        <f>AM216+AN216</f>
        <v>4854</v>
      </c>
      <c r="AP216" s="21">
        <v>0</v>
      </c>
      <c r="AQ216" s="12">
        <f>AO216+AP216</f>
        <v>4854</v>
      </c>
      <c r="AR216" s="13">
        <v>0</v>
      </c>
      <c r="AS216" s="13">
        <v>0</v>
      </c>
      <c r="AT216" s="13">
        <f t="shared" si="563"/>
        <v>0</v>
      </c>
      <c r="AU216" s="13">
        <v>0</v>
      </c>
      <c r="AV216" s="13">
        <f t="shared" ref="AV216:AV218" si="672">AT216+AU216</f>
        <v>0</v>
      </c>
      <c r="AW216" s="13">
        <v>0</v>
      </c>
      <c r="AX216" s="13">
        <f t="shared" ref="AX216:AX218" si="673">AV216+AW216</f>
        <v>0</v>
      </c>
      <c r="AY216" s="13">
        <v>0</v>
      </c>
      <c r="AZ216" s="13">
        <f t="shared" ref="AZ216:AZ218" si="674">AX216+AY216</f>
        <v>0</v>
      </c>
      <c r="BA216" s="13">
        <v>0</v>
      </c>
      <c r="BB216" s="13">
        <f t="shared" ref="BB216:BB218" si="675">AZ216+BA216</f>
        <v>0</v>
      </c>
      <c r="BC216" s="13">
        <v>0</v>
      </c>
      <c r="BD216" s="13">
        <f t="shared" ref="BD216:BD218" si="676">BB216+BC216</f>
        <v>0</v>
      </c>
      <c r="BE216" s="13">
        <v>0</v>
      </c>
      <c r="BF216" s="13">
        <f t="shared" ref="BF216:BF218" si="677">BD216+BE216</f>
        <v>0</v>
      </c>
      <c r="BG216" s="23">
        <v>0</v>
      </c>
      <c r="BH216" s="13">
        <f t="shared" ref="BH216:BH218" si="678">BF216+BG216</f>
        <v>0</v>
      </c>
      <c r="BI216" s="23">
        <v>0</v>
      </c>
      <c r="BJ216" s="13">
        <f t="shared" ref="BJ216:BJ218" si="679">BH216+BI216</f>
        <v>0</v>
      </c>
      <c r="BK216" s="8" t="s">
        <v>232</v>
      </c>
      <c r="BL216" s="10">
        <v>0</v>
      </c>
    </row>
    <row r="217" spans="1:64" x14ac:dyDescent="0.35">
      <c r="A217" s="88"/>
      <c r="B217" s="93" t="s">
        <v>20</v>
      </c>
      <c r="C217" s="98"/>
      <c r="D217" s="12">
        <v>0</v>
      </c>
      <c r="E217" s="40">
        <v>0</v>
      </c>
      <c r="F217" s="12">
        <f t="shared" si="552"/>
        <v>0</v>
      </c>
      <c r="G217" s="12">
        <v>0</v>
      </c>
      <c r="H217" s="12">
        <f t="shared" si="663"/>
        <v>0</v>
      </c>
      <c r="I217" s="12">
        <v>0</v>
      </c>
      <c r="J217" s="12">
        <f t="shared" si="664"/>
        <v>0</v>
      </c>
      <c r="K217" s="12">
        <v>0</v>
      </c>
      <c r="L217" s="12">
        <f t="shared" si="665"/>
        <v>0</v>
      </c>
      <c r="M217" s="12">
        <v>0</v>
      </c>
      <c r="N217" s="12">
        <f t="shared" si="666"/>
        <v>0</v>
      </c>
      <c r="O217" s="12">
        <v>0</v>
      </c>
      <c r="P217" s="12">
        <f t="shared" si="667"/>
        <v>0</v>
      </c>
      <c r="Q217" s="12">
        <v>0</v>
      </c>
      <c r="R217" s="12">
        <f t="shared" si="668"/>
        <v>0</v>
      </c>
      <c r="S217" s="12">
        <v>0</v>
      </c>
      <c r="T217" s="12">
        <f t="shared" si="669"/>
        <v>0</v>
      </c>
      <c r="U217" s="21">
        <v>0</v>
      </c>
      <c r="V217" s="40">
        <f t="shared" si="670"/>
        <v>0</v>
      </c>
      <c r="W217" s="12">
        <v>14561.9</v>
      </c>
      <c r="X217" s="40">
        <v>0</v>
      </c>
      <c r="Y217" s="12">
        <f t="shared" si="561"/>
        <v>14561.9</v>
      </c>
      <c r="Z217" s="12">
        <v>0</v>
      </c>
      <c r="AA217" s="12">
        <f t="shared" si="671"/>
        <v>14561.9</v>
      </c>
      <c r="AB217" s="12">
        <v>0</v>
      </c>
      <c r="AC217" s="12">
        <f>AA217+AB217</f>
        <v>14561.9</v>
      </c>
      <c r="AD217" s="12">
        <v>0</v>
      </c>
      <c r="AE217" s="12">
        <f>AC217+AD217</f>
        <v>14561.9</v>
      </c>
      <c r="AF217" s="12">
        <v>0</v>
      </c>
      <c r="AG217" s="12">
        <f>AE217+AF217</f>
        <v>14561.9</v>
      </c>
      <c r="AH217" s="12">
        <v>0</v>
      </c>
      <c r="AI217" s="12">
        <f>AG217+AH217</f>
        <v>14561.9</v>
      </c>
      <c r="AJ217" s="12">
        <v>0</v>
      </c>
      <c r="AK217" s="12">
        <f>AI217+AJ217</f>
        <v>14561.9</v>
      </c>
      <c r="AL217" s="12">
        <v>0</v>
      </c>
      <c r="AM217" s="12">
        <f>AK217+AL217</f>
        <v>14561.9</v>
      </c>
      <c r="AN217" s="12">
        <v>0</v>
      </c>
      <c r="AO217" s="12">
        <f>AM217+AN217</f>
        <v>14561.9</v>
      </c>
      <c r="AP217" s="21">
        <v>0</v>
      </c>
      <c r="AQ217" s="40">
        <f>AO217+AP217</f>
        <v>14561.9</v>
      </c>
      <c r="AR217" s="12">
        <v>0</v>
      </c>
      <c r="AS217" s="13">
        <v>0</v>
      </c>
      <c r="AT217" s="13">
        <f t="shared" si="563"/>
        <v>0</v>
      </c>
      <c r="AU217" s="13">
        <v>0</v>
      </c>
      <c r="AV217" s="13">
        <f t="shared" si="672"/>
        <v>0</v>
      </c>
      <c r="AW217" s="13">
        <v>0</v>
      </c>
      <c r="AX217" s="13">
        <f t="shared" si="673"/>
        <v>0</v>
      </c>
      <c r="AY217" s="13">
        <v>0</v>
      </c>
      <c r="AZ217" s="13">
        <f t="shared" si="674"/>
        <v>0</v>
      </c>
      <c r="BA217" s="13">
        <v>0</v>
      </c>
      <c r="BB217" s="13">
        <f t="shared" si="675"/>
        <v>0</v>
      </c>
      <c r="BC217" s="13">
        <v>0</v>
      </c>
      <c r="BD217" s="13">
        <f t="shared" si="676"/>
        <v>0</v>
      </c>
      <c r="BE217" s="13">
        <v>0</v>
      </c>
      <c r="BF217" s="13">
        <f t="shared" si="677"/>
        <v>0</v>
      </c>
      <c r="BG217" s="13">
        <v>0</v>
      </c>
      <c r="BH217" s="13">
        <f t="shared" si="678"/>
        <v>0</v>
      </c>
      <c r="BI217" s="23">
        <v>0</v>
      </c>
      <c r="BJ217" s="42">
        <f t="shared" si="679"/>
        <v>0</v>
      </c>
      <c r="BK217" s="8" t="s">
        <v>231</v>
      </c>
      <c r="BL217" s="10"/>
    </row>
    <row r="218" spans="1:64" ht="54" x14ac:dyDescent="0.35">
      <c r="A218" s="88" t="s">
        <v>262</v>
      </c>
      <c r="B218" s="93" t="s">
        <v>44</v>
      </c>
      <c r="C218" s="98" t="s">
        <v>351</v>
      </c>
      <c r="D218" s="12">
        <f>D220+D221</f>
        <v>35000</v>
      </c>
      <c r="E218" s="40">
        <f>E220+E221</f>
        <v>0</v>
      </c>
      <c r="F218" s="12">
        <f t="shared" si="552"/>
        <v>35000</v>
      </c>
      <c r="G218" s="12">
        <f>G220+G221</f>
        <v>0</v>
      </c>
      <c r="H218" s="12">
        <f t="shared" si="663"/>
        <v>35000</v>
      </c>
      <c r="I218" s="12">
        <f>I220+I221</f>
        <v>0</v>
      </c>
      <c r="J218" s="12">
        <f t="shared" si="664"/>
        <v>35000</v>
      </c>
      <c r="K218" s="12">
        <f>K220+K221</f>
        <v>0</v>
      </c>
      <c r="L218" s="12">
        <f t="shared" si="665"/>
        <v>35000</v>
      </c>
      <c r="M218" s="12">
        <f>M220+M221</f>
        <v>-35000</v>
      </c>
      <c r="N218" s="12">
        <f t="shared" si="666"/>
        <v>0</v>
      </c>
      <c r="O218" s="12">
        <f>O220+O221</f>
        <v>0</v>
      </c>
      <c r="P218" s="12">
        <f t="shared" si="667"/>
        <v>0</v>
      </c>
      <c r="Q218" s="12">
        <f>Q220+Q221</f>
        <v>0</v>
      </c>
      <c r="R218" s="12">
        <f t="shared" si="668"/>
        <v>0</v>
      </c>
      <c r="S218" s="12">
        <f>S220+S221</f>
        <v>0</v>
      </c>
      <c r="T218" s="12">
        <f t="shared" si="669"/>
        <v>0</v>
      </c>
      <c r="U218" s="21">
        <f>U220+U221</f>
        <v>0</v>
      </c>
      <c r="V218" s="40">
        <f t="shared" si="670"/>
        <v>0</v>
      </c>
      <c r="W218" s="12">
        <f t="shared" ref="W218:AR218" si="680">W220+W221</f>
        <v>0</v>
      </c>
      <c r="X218" s="40">
        <f>X220+X221</f>
        <v>0</v>
      </c>
      <c r="Y218" s="12">
        <f t="shared" si="561"/>
        <v>0</v>
      </c>
      <c r="Z218" s="12">
        <f>Z220+Z221</f>
        <v>0</v>
      </c>
      <c r="AA218" s="12">
        <f t="shared" si="671"/>
        <v>0</v>
      </c>
      <c r="AB218" s="12">
        <f>AB220+AB221</f>
        <v>0</v>
      </c>
      <c r="AC218" s="12">
        <f>AA218+AB218</f>
        <v>0</v>
      </c>
      <c r="AD218" s="12">
        <f>AD220+AD221</f>
        <v>0</v>
      </c>
      <c r="AE218" s="12">
        <f>AC218+AD218</f>
        <v>0</v>
      </c>
      <c r="AF218" s="12">
        <f>AF220+AF221</f>
        <v>0</v>
      </c>
      <c r="AG218" s="12">
        <f>AE218+AF218</f>
        <v>0</v>
      </c>
      <c r="AH218" s="12">
        <f>AH220+AH221</f>
        <v>35000</v>
      </c>
      <c r="AI218" s="12">
        <f>AG218+AH218</f>
        <v>35000</v>
      </c>
      <c r="AJ218" s="12">
        <f>AJ220+AJ221</f>
        <v>0</v>
      </c>
      <c r="AK218" s="12">
        <f>AI218+AJ218</f>
        <v>35000</v>
      </c>
      <c r="AL218" s="12">
        <f>AL220+AL221</f>
        <v>0</v>
      </c>
      <c r="AM218" s="12">
        <f>AK218+AL218</f>
        <v>35000</v>
      </c>
      <c r="AN218" s="12">
        <f>AN220+AN221</f>
        <v>0</v>
      </c>
      <c r="AO218" s="12">
        <f>AM218+AN218</f>
        <v>35000</v>
      </c>
      <c r="AP218" s="21">
        <f>AP220+AP221</f>
        <v>0</v>
      </c>
      <c r="AQ218" s="40">
        <f>AO218+AP218</f>
        <v>35000</v>
      </c>
      <c r="AR218" s="12">
        <f t="shared" si="680"/>
        <v>0</v>
      </c>
      <c r="AS218" s="13">
        <f>AS220+AS221</f>
        <v>0</v>
      </c>
      <c r="AT218" s="13">
        <f t="shared" si="563"/>
        <v>0</v>
      </c>
      <c r="AU218" s="13">
        <f>AU220+AU221</f>
        <v>0</v>
      </c>
      <c r="AV218" s="13">
        <f t="shared" si="672"/>
        <v>0</v>
      </c>
      <c r="AW218" s="13">
        <f>AW220+AW221</f>
        <v>0</v>
      </c>
      <c r="AX218" s="13">
        <f t="shared" si="673"/>
        <v>0</v>
      </c>
      <c r="AY218" s="13">
        <f>AY220+AY221</f>
        <v>0</v>
      </c>
      <c r="AZ218" s="13">
        <f t="shared" si="674"/>
        <v>0</v>
      </c>
      <c r="BA218" s="13">
        <f>BA220+BA221</f>
        <v>0</v>
      </c>
      <c r="BB218" s="13">
        <f t="shared" si="675"/>
        <v>0</v>
      </c>
      <c r="BC218" s="13">
        <f>BC220+BC221</f>
        <v>0</v>
      </c>
      <c r="BD218" s="13">
        <f t="shared" si="676"/>
        <v>0</v>
      </c>
      <c r="BE218" s="13">
        <f>BE220+BE221</f>
        <v>0</v>
      </c>
      <c r="BF218" s="13">
        <f t="shared" si="677"/>
        <v>0</v>
      </c>
      <c r="BG218" s="13">
        <f>BG220+BG221</f>
        <v>0</v>
      </c>
      <c r="BH218" s="13">
        <f t="shared" si="678"/>
        <v>0</v>
      </c>
      <c r="BI218" s="23">
        <f>BI220+BI221</f>
        <v>0</v>
      </c>
      <c r="BJ218" s="42">
        <f t="shared" si="679"/>
        <v>0</v>
      </c>
      <c r="BL218" s="10"/>
    </row>
    <row r="219" spans="1:64" x14ac:dyDescent="0.35">
      <c r="A219" s="88"/>
      <c r="B219" s="93" t="s">
        <v>5</v>
      </c>
      <c r="C219" s="93"/>
      <c r="D219" s="12"/>
      <c r="E219" s="40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21"/>
      <c r="V219" s="40"/>
      <c r="W219" s="12"/>
      <c r="X219" s="40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21"/>
      <c r="AQ219" s="40"/>
      <c r="AR219" s="13"/>
      <c r="AS219" s="13"/>
      <c r="AT219" s="13"/>
      <c r="AU219" s="13"/>
      <c r="AV219" s="13"/>
      <c r="AW219" s="13"/>
      <c r="AX219" s="13"/>
      <c r="AY219" s="13"/>
      <c r="AZ219" s="13"/>
      <c r="BA219" s="13"/>
      <c r="BB219" s="13"/>
      <c r="BC219" s="13"/>
      <c r="BD219" s="13"/>
      <c r="BE219" s="13"/>
      <c r="BF219" s="13"/>
      <c r="BG219" s="13"/>
      <c r="BH219" s="13"/>
      <c r="BI219" s="23"/>
      <c r="BJ219" s="42"/>
      <c r="BL219" s="10"/>
    </row>
    <row r="220" spans="1:64" s="3" customFormat="1" hidden="1" x14ac:dyDescent="0.35">
      <c r="A220" s="1"/>
      <c r="B220" s="18" t="s">
        <v>6</v>
      </c>
      <c r="C220" s="18"/>
      <c r="D220" s="12">
        <v>26250</v>
      </c>
      <c r="E220" s="40"/>
      <c r="F220" s="12">
        <f t="shared" si="552"/>
        <v>26250</v>
      </c>
      <c r="G220" s="12"/>
      <c r="H220" s="12">
        <f t="shared" ref="H220:H235" si="681">F220+G220</f>
        <v>26250</v>
      </c>
      <c r="I220" s="12"/>
      <c r="J220" s="12">
        <f t="shared" ref="J220:J235" si="682">H220+I220</f>
        <v>26250</v>
      </c>
      <c r="K220" s="12"/>
      <c r="L220" s="12">
        <f t="shared" ref="L220:L235" si="683">J220+K220</f>
        <v>26250</v>
      </c>
      <c r="M220" s="12">
        <v>-26250</v>
      </c>
      <c r="N220" s="12">
        <f t="shared" ref="N220:N235" si="684">L220+M220</f>
        <v>0</v>
      </c>
      <c r="O220" s="12"/>
      <c r="P220" s="12">
        <f t="shared" ref="P220:P235" si="685">N220+O220</f>
        <v>0</v>
      </c>
      <c r="Q220" s="12"/>
      <c r="R220" s="12">
        <f t="shared" ref="R220:R235" si="686">P220+Q220</f>
        <v>0</v>
      </c>
      <c r="S220" s="12"/>
      <c r="T220" s="12">
        <f t="shared" ref="T220:T235" si="687">R220+S220</f>
        <v>0</v>
      </c>
      <c r="U220" s="21"/>
      <c r="V220" s="12">
        <f t="shared" ref="V220:V235" si="688">T220+U220</f>
        <v>0</v>
      </c>
      <c r="W220" s="12">
        <v>0</v>
      </c>
      <c r="X220" s="40"/>
      <c r="Y220" s="12">
        <f t="shared" si="561"/>
        <v>0</v>
      </c>
      <c r="Z220" s="12"/>
      <c r="AA220" s="12">
        <f t="shared" ref="AA220:AA235" si="689">Y220+Z220</f>
        <v>0</v>
      </c>
      <c r="AB220" s="12"/>
      <c r="AC220" s="12">
        <f t="shared" ref="AC220:AC235" si="690">AA220+AB220</f>
        <v>0</v>
      </c>
      <c r="AD220" s="12"/>
      <c r="AE220" s="12">
        <f t="shared" ref="AE220:AE235" si="691">AC220+AD220</f>
        <v>0</v>
      </c>
      <c r="AF220" s="12"/>
      <c r="AG220" s="12">
        <f t="shared" ref="AG220:AG235" si="692">AE220+AF220</f>
        <v>0</v>
      </c>
      <c r="AH220" s="12">
        <v>26250</v>
      </c>
      <c r="AI220" s="12">
        <f t="shared" ref="AI220:AI235" si="693">AG220+AH220</f>
        <v>26250</v>
      </c>
      <c r="AJ220" s="12"/>
      <c r="AK220" s="12">
        <f t="shared" ref="AK220:AK235" si="694">AI220+AJ220</f>
        <v>26250</v>
      </c>
      <c r="AL220" s="12"/>
      <c r="AM220" s="12">
        <f t="shared" ref="AM220:AM235" si="695">AK220+AL220</f>
        <v>26250</v>
      </c>
      <c r="AN220" s="12"/>
      <c r="AO220" s="12">
        <f t="shared" ref="AO220:AO235" si="696">AM220+AN220</f>
        <v>26250</v>
      </c>
      <c r="AP220" s="21"/>
      <c r="AQ220" s="12">
        <f t="shared" ref="AQ220:AQ235" si="697">AO220+AP220</f>
        <v>26250</v>
      </c>
      <c r="AR220" s="13">
        <v>0</v>
      </c>
      <c r="AS220" s="13"/>
      <c r="AT220" s="13">
        <f t="shared" si="563"/>
        <v>0</v>
      </c>
      <c r="AU220" s="13"/>
      <c r="AV220" s="13">
        <f t="shared" ref="AV220:AV235" si="698">AT220+AU220</f>
        <v>0</v>
      </c>
      <c r="AW220" s="13"/>
      <c r="AX220" s="13">
        <f t="shared" ref="AX220:AX235" si="699">AV220+AW220</f>
        <v>0</v>
      </c>
      <c r="AY220" s="13"/>
      <c r="AZ220" s="13">
        <f t="shared" ref="AZ220:AZ235" si="700">AX220+AY220</f>
        <v>0</v>
      </c>
      <c r="BA220" s="13"/>
      <c r="BB220" s="13">
        <f t="shared" ref="BB220:BB235" si="701">AZ220+BA220</f>
        <v>0</v>
      </c>
      <c r="BC220" s="13"/>
      <c r="BD220" s="13">
        <f t="shared" ref="BD220:BD235" si="702">BB220+BC220</f>
        <v>0</v>
      </c>
      <c r="BE220" s="13"/>
      <c r="BF220" s="13">
        <f t="shared" ref="BF220:BF235" si="703">BD220+BE220</f>
        <v>0</v>
      </c>
      <c r="BG220" s="23"/>
      <c r="BH220" s="13">
        <f t="shared" ref="BH220:BH235" si="704">BF220+BG220</f>
        <v>0</v>
      </c>
      <c r="BI220" s="23"/>
      <c r="BJ220" s="13">
        <f t="shared" ref="BJ220:BJ235" si="705">BH220+BI220</f>
        <v>0</v>
      </c>
      <c r="BK220" s="8" t="s">
        <v>225</v>
      </c>
      <c r="BL220" s="10">
        <v>0</v>
      </c>
    </row>
    <row r="221" spans="1:64" x14ac:dyDescent="0.35">
      <c r="A221" s="88"/>
      <c r="B221" s="93" t="s">
        <v>20</v>
      </c>
      <c r="C221" s="98"/>
      <c r="D221" s="12">
        <v>8750</v>
      </c>
      <c r="E221" s="40"/>
      <c r="F221" s="12">
        <f t="shared" si="552"/>
        <v>8750</v>
      </c>
      <c r="G221" s="12"/>
      <c r="H221" s="12">
        <f t="shared" si="681"/>
        <v>8750</v>
      </c>
      <c r="I221" s="12"/>
      <c r="J221" s="12">
        <f t="shared" si="682"/>
        <v>8750</v>
      </c>
      <c r="K221" s="12"/>
      <c r="L221" s="12">
        <f t="shared" si="683"/>
        <v>8750</v>
      </c>
      <c r="M221" s="12">
        <v>-8750</v>
      </c>
      <c r="N221" s="12">
        <f t="shared" si="684"/>
        <v>0</v>
      </c>
      <c r="O221" s="12"/>
      <c r="P221" s="12">
        <f t="shared" si="685"/>
        <v>0</v>
      </c>
      <c r="Q221" s="12"/>
      <c r="R221" s="12">
        <f t="shared" si="686"/>
        <v>0</v>
      </c>
      <c r="S221" s="12"/>
      <c r="T221" s="12">
        <f t="shared" si="687"/>
        <v>0</v>
      </c>
      <c r="U221" s="21"/>
      <c r="V221" s="40">
        <f t="shared" si="688"/>
        <v>0</v>
      </c>
      <c r="W221" s="12">
        <v>0</v>
      </c>
      <c r="X221" s="40"/>
      <c r="Y221" s="12">
        <f t="shared" si="561"/>
        <v>0</v>
      </c>
      <c r="Z221" s="12"/>
      <c r="AA221" s="12">
        <f t="shared" si="689"/>
        <v>0</v>
      </c>
      <c r="AB221" s="12"/>
      <c r="AC221" s="12">
        <f t="shared" si="690"/>
        <v>0</v>
      </c>
      <c r="AD221" s="12"/>
      <c r="AE221" s="12">
        <f t="shared" si="691"/>
        <v>0</v>
      </c>
      <c r="AF221" s="12"/>
      <c r="AG221" s="12">
        <f t="shared" si="692"/>
        <v>0</v>
      </c>
      <c r="AH221" s="12">
        <v>8750</v>
      </c>
      <c r="AI221" s="12">
        <f t="shared" si="693"/>
        <v>8750</v>
      </c>
      <c r="AJ221" s="12"/>
      <c r="AK221" s="12">
        <f t="shared" si="694"/>
        <v>8750</v>
      </c>
      <c r="AL221" s="12"/>
      <c r="AM221" s="12">
        <f t="shared" si="695"/>
        <v>8750</v>
      </c>
      <c r="AN221" s="12"/>
      <c r="AO221" s="12">
        <f t="shared" si="696"/>
        <v>8750</v>
      </c>
      <c r="AP221" s="21"/>
      <c r="AQ221" s="40">
        <f t="shared" si="697"/>
        <v>8750</v>
      </c>
      <c r="AR221" s="12">
        <v>0</v>
      </c>
      <c r="AS221" s="13"/>
      <c r="AT221" s="13">
        <f t="shared" si="563"/>
        <v>0</v>
      </c>
      <c r="AU221" s="13"/>
      <c r="AV221" s="13">
        <f t="shared" si="698"/>
        <v>0</v>
      </c>
      <c r="AW221" s="13"/>
      <c r="AX221" s="13">
        <f t="shared" si="699"/>
        <v>0</v>
      </c>
      <c r="AY221" s="13"/>
      <c r="AZ221" s="13">
        <f t="shared" si="700"/>
        <v>0</v>
      </c>
      <c r="BA221" s="13"/>
      <c r="BB221" s="13">
        <f t="shared" si="701"/>
        <v>0</v>
      </c>
      <c r="BC221" s="13"/>
      <c r="BD221" s="13">
        <f t="shared" si="702"/>
        <v>0</v>
      </c>
      <c r="BE221" s="13"/>
      <c r="BF221" s="13">
        <f t="shared" si="703"/>
        <v>0</v>
      </c>
      <c r="BG221" s="13"/>
      <c r="BH221" s="13">
        <f t="shared" si="704"/>
        <v>0</v>
      </c>
      <c r="BI221" s="23"/>
      <c r="BJ221" s="42">
        <f t="shared" si="705"/>
        <v>0</v>
      </c>
      <c r="BK221" s="8" t="s">
        <v>231</v>
      </c>
      <c r="BL221" s="10"/>
    </row>
    <row r="222" spans="1:64" ht="54" x14ac:dyDescent="0.35">
      <c r="A222" s="88" t="s">
        <v>265</v>
      </c>
      <c r="B222" s="93" t="s">
        <v>247</v>
      </c>
      <c r="C222" s="98" t="s">
        <v>351</v>
      </c>
      <c r="D222" s="12"/>
      <c r="E222" s="40">
        <v>12363.3</v>
      </c>
      <c r="F222" s="12">
        <f t="shared" si="552"/>
        <v>12363.3</v>
      </c>
      <c r="G222" s="12"/>
      <c r="H222" s="12">
        <f t="shared" si="681"/>
        <v>12363.3</v>
      </c>
      <c r="I222" s="12"/>
      <c r="J222" s="12">
        <f t="shared" si="682"/>
        <v>12363.3</v>
      </c>
      <c r="K222" s="12"/>
      <c r="L222" s="12">
        <f t="shared" si="683"/>
        <v>12363.3</v>
      </c>
      <c r="M222" s="12"/>
      <c r="N222" s="12">
        <f t="shared" si="684"/>
        <v>12363.3</v>
      </c>
      <c r="O222" s="12"/>
      <c r="P222" s="12">
        <f t="shared" si="685"/>
        <v>12363.3</v>
      </c>
      <c r="Q222" s="12"/>
      <c r="R222" s="12">
        <f t="shared" si="686"/>
        <v>12363.3</v>
      </c>
      <c r="S222" s="12"/>
      <c r="T222" s="12">
        <f t="shared" si="687"/>
        <v>12363.3</v>
      </c>
      <c r="U222" s="21"/>
      <c r="V222" s="40">
        <f t="shared" si="688"/>
        <v>12363.3</v>
      </c>
      <c r="W222" s="12"/>
      <c r="X222" s="40"/>
      <c r="Y222" s="12">
        <f t="shared" si="561"/>
        <v>0</v>
      </c>
      <c r="Z222" s="12"/>
      <c r="AA222" s="12">
        <f t="shared" si="689"/>
        <v>0</v>
      </c>
      <c r="AB222" s="12"/>
      <c r="AC222" s="12">
        <f t="shared" si="690"/>
        <v>0</v>
      </c>
      <c r="AD222" s="12"/>
      <c r="AE222" s="12">
        <f t="shared" si="691"/>
        <v>0</v>
      </c>
      <c r="AF222" s="12"/>
      <c r="AG222" s="12">
        <f t="shared" si="692"/>
        <v>0</v>
      </c>
      <c r="AH222" s="12"/>
      <c r="AI222" s="12">
        <f t="shared" si="693"/>
        <v>0</v>
      </c>
      <c r="AJ222" s="12"/>
      <c r="AK222" s="12">
        <f t="shared" si="694"/>
        <v>0</v>
      </c>
      <c r="AL222" s="12"/>
      <c r="AM222" s="12">
        <f t="shared" si="695"/>
        <v>0</v>
      </c>
      <c r="AN222" s="12"/>
      <c r="AO222" s="12">
        <f t="shared" si="696"/>
        <v>0</v>
      </c>
      <c r="AP222" s="21"/>
      <c r="AQ222" s="40">
        <f t="shared" si="697"/>
        <v>0</v>
      </c>
      <c r="AR222" s="12"/>
      <c r="AS222" s="13"/>
      <c r="AT222" s="13">
        <f t="shared" si="563"/>
        <v>0</v>
      </c>
      <c r="AU222" s="13"/>
      <c r="AV222" s="13">
        <f t="shared" si="698"/>
        <v>0</v>
      </c>
      <c r="AW222" s="13"/>
      <c r="AX222" s="13">
        <f t="shared" si="699"/>
        <v>0</v>
      </c>
      <c r="AY222" s="13"/>
      <c r="AZ222" s="13">
        <f t="shared" si="700"/>
        <v>0</v>
      </c>
      <c r="BA222" s="13"/>
      <c r="BB222" s="13">
        <f t="shared" si="701"/>
        <v>0</v>
      </c>
      <c r="BC222" s="13"/>
      <c r="BD222" s="13">
        <f t="shared" si="702"/>
        <v>0</v>
      </c>
      <c r="BE222" s="13"/>
      <c r="BF222" s="13">
        <f t="shared" si="703"/>
        <v>0</v>
      </c>
      <c r="BG222" s="13"/>
      <c r="BH222" s="13">
        <f t="shared" si="704"/>
        <v>0</v>
      </c>
      <c r="BI222" s="23"/>
      <c r="BJ222" s="42">
        <f t="shared" si="705"/>
        <v>0</v>
      </c>
      <c r="BK222" s="8" t="s">
        <v>248</v>
      </c>
      <c r="BL222" s="10"/>
    </row>
    <row r="223" spans="1:64" ht="54" x14ac:dyDescent="0.35">
      <c r="A223" s="88" t="s">
        <v>268</v>
      </c>
      <c r="B223" s="93" t="s">
        <v>289</v>
      </c>
      <c r="C223" s="98" t="s">
        <v>351</v>
      </c>
      <c r="D223" s="12"/>
      <c r="E223" s="40"/>
      <c r="F223" s="12"/>
      <c r="G223" s="12">
        <f>0.063+4658.938</f>
        <v>4659.0010000000002</v>
      </c>
      <c r="H223" s="12">
        <f t="shared" si="681"/>
        <v>4659.0010000000002</v>
      </c>
      <c r="I223" s="12"/>
      <c r="J223" s="12">
        <f t="shared" si="682"/>
        <v>4659.0010000000002</v>
      </c>
      <c r="K223" s="12"/>
      <c r="L223" s="12">
        <f t="shared" si="683"/>
        <v>4659.0010000000002</v>
      </c>
      <c r="M223" s="12"/>
      <c r="N223" s="12">
        <f t="shared" si="684"/>
        <v>4659.0010000000002</v>
      </c>
      <c r="O223" s="12"/>
      <c r="P223" s="12">
        <f t="shared" si="685"/>
        <v>4659.0010000000002</v>
      </c>
      <c r="Q223" s="12"/>
      <c r="R223" s="12">
        <f t="shared" si="686"/>
        <v>4659.0010000000002</v>
      </c>
      <c r="S223" s="12"/>
      <c r="T223" s="12">
        <f t="shared" si="687"/>
        <v>4659.0010000000002</v>
      </c>
      <c r="U223" s="21">
        <f>U225+U226</f>
        <v>0</v>
      </c>
      <c r="V223" s="40">
        <f t="shared" si="688"/>
        <v>4659.0010000000002</v>
      </c>
      <c r="W223" s="12"/>
      <c r="X223" s="40"/>
      <c r="Y223" s="12"/>
      <c r="Z223" s="12"/>
      <c r="AA223" s="12">
        <f t="shared" si="689"/>
        <v>0</v>
      </c>
      <c r="AB223" s="12"/>
      <c r="AC223" s="12">
        <f t="shared" si="690"/>
        <v>0</v>
      </c>
      <c r="AD223" s="12"/>
      <c r="AE223" s="12">
        <f t="shared" si="691"/>
        <v>0</v>
      </c>
      <c r="AF223" s="12"/>
      <c r="AG223" s="12">
        <f t="shared" si="692"/>
        <v>0</v>
      </c>
      <c r="AH223" s="12"/>
      <c r="AI223" s="12">
        <f t="shared" si="693"/>
        <v>0</v>
      </c>
      <c r="AJ223" s="12"/>
      <c r="AK223" s="12">
        <f t="shared" si="694"/>
        <v>0</v>
      </c>
      <c r="AL223" s="12"/>
      <c r="AM223" s="12">
        <f t="shared" si="695"/>
        <v>0</v>
      </c>
      <c r="AN223" s="12"/>
      <c r="AO223" s="12">
        <f t="shared" si="696"/>
        <v>0</v>
      </c>
      <c r="AP223" s="21"/>
      <c r="AQ223" s="40">
        <f t="shared" si="697"/>
        <v>0</v>
      </c>
      <c r="AR223" s="12"/>
      <c r="AS223" s="13"/>
      <c r="AT223" s="13"/>
      <c r="AU223" s="13"/>
      <c r="AV223" s="13">
        <f t="shared" si="698"/>
        <v>0</v>
      </c>
      <c r="AW223" s="13"/>
      <c r="AX223" s="13">
        <f t="shared" si="699"/>
        <v>0</v>
      </c>
      <c r="AY223" s="13"/>
      <c r="AZ223" s="13">
        <f t="shared" si="700"/>
        <v>0</v>
      </c>
      <c r="BA223" s="13"/>
      <c r="BB223" s="13">
        <f t="shared" si="701"/>
        <v>0</v>
      </c>
      <c r="BC223" s="13"/>
      <c r="BD223" s="13">
        <f t="shared" si="702"/>
        <v>0</v>
      </c>
      <c r="BE223" s="13"/>
      <c r="BF223" s="13">
        <f t="shared" si="703"/>
        <v>0</v>
      </c>
      <c r="BG223" s="13"/>
      <c r="BH223" s="13">
        <f t="shared" si="704"/>
        <v>0</v>
      </c>
      <c r="BI223" s="23"/>
      <c r="BJ223" s="42">
        <f t="shared" si="705"/>
        <v>0</v>
      </c>
      <c r="BK223" s="8" t="s">
        <v>290</v>
      </c>
      <c r="BL223" s="10"/>
    </row>
    <row r="224" spans="1:64" s="3" customFormat="1" hidden="1" x14ac:dyDescent="0.35">
      <c r="A224" s="54"/>
      <c r="B224" s="73" t="s">
        <v>5</v>
      </c>
      <c r="C224" s="5"/>
      <c r="D224" s="12"/>
      <c r="E224" s="40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21"/>
      <c r="V224" s="12"/>
      <c r="W224" s="12"/>
      <c r="X224" s="40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21"/>
      <c r="AQ224" s="12"/>
      <c r="AR224" s="12"/>
      <c r="AS224" s="13"/>
      <c r="AT224" s="13"/>
      <c r="AU224" s="13"/>
      <c r="AV224" s="13"/>
      <c r="AW224" s="13"/>
      <c r="AX224" s="13"/>
      <c r="AY224" s="13"/>
      <c r="AZ224" s="13"/>
      <c r="BA224" s="13"/>
      <c r="BB224" s="13"/>
      <c r="BC224" s="13"/>
      <c r="BD224" s="13"/>
      <c r="BE224" s="13"/>
      <c r="BF224" s="13"/>
      <c r="BG224" s="13"/>
      <c r="BH224" s="13"/>
      <c r="BI224" s="23"/>
      <c r="BJ224" s="13"/>
      <c r="BK224" s="8"/>
      <c r="BL224" s="10">
        <v>0</v>
      </c>
    </row>
    <row r="225" spans="1:64" s="3" customFormat="1" hidden="1" x14ac:dyDescent="0.35">
      <c r="A225" s="54"/>
      <c r="B225" s="73" t="s">
        <v>6</v>
      </c>
      <c r="C225" s="5"/>
      <c r="D225" s="12"/>
      <c r="E225" s="40"/>
      <c r="F225" s="12"/>
      <c r="G225" s="12">
        <v>4659.0010000000002</v>
      </c>
      <c r="H225" s="12">
        <f t="shared" si="681"/>
        <v>4659.0010000000002</v>
      </c>
      <c r="I225" s="12"/>
      <c r="J225" s="12">
        <f t="shared" si="682"/>
        <v>4659.0010000000002</v>
      </c>
      <c r="K225" s="12"/>
      <c r="L225" s="12">
        <f t="shared" si="683"/>
        <v>4659.0010000000002</v>
      </c>
      <c r="M225" s="12"/>
      <c r="N225" s="12">
        <f t="shared" si="684"/>
        <v>4659.0010000000002</v>
      </c>
      <c r="O225" s="12"/>
      <c r="P225" s="12">
        <f t="shared" si="685"/>
        <v>4659.0010000000002</v>
      </c>
      <c r="Q225" s="12"/>
      <c r="R225" s="12">
        <f t="shared" si="686"/>
        <v>4659.0010000000002</v>
      </c>
      <c r="S225" s="12"/>
      <c r="T225" s="12">
        <f t="shared" si="687"/>
        <v>4659.0010000000002</v>
      </c>
      <c r="U225" s="21"/>
      <c r="V225" s="12">
        <f t="shared" si="688"/>
        <v>4659.0010000000002</v>
      </c>
      <c r="W225" s="12"/>
      <c r="X225" s="40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21"/>
      <c r="AQ225" s="12">
        <f t="shared" si="697"/>
        <v>0</v>
      </c>
      <c r="AR225" s="12"/>
      <c r="AS225" s="13"/>
      <c r="AT225" s="13"/>
      <c r="AU225" s="13"/>
      <c r="AV225" s="13"/>
      <c r="AW225" s="13"/>
      <c r="AX225" s="13"/>
      <c r="AY225" s="13"/>
      <c r="AZ225" s="13"/>
      <c r="BA225" s="13"/>
      <c r="BB225" s="13"/>
      <c r="BC225" s="13"/>
      <c r="BD225" s="13"/>
      <c r="BE225" s="13"/>
      <c r="BF225" s="13"/>
      <c r="BG225" s="13"/>
      <c r="BH225" s="13"/>
      <c r="BI225" s="23"/>
      <c r="BJ225" s="13">
        <f t="shared" si="705"/>
        <v>0</v>
      </c>
      <c r="BK225" s="8"/>
      <c r="BL225" s="10">
        <v>0</v>
      </c>
    </row>
    <row r="226" spans="1:64" s="3" customFormat="1" hidden="1" x14ac:dyDescent="0.35">
      <c r="A226" s="54"/>
      <c r="B226" s="73" t="s">
        <v>20</v>
      </c>
      <c r="C226" s="5"/>
      <c r="D226" s="12"/>
      <c r="E226" s="40"/>
      <c r="F226" s="12"/>
      <c r="G226" s="12"/>
      <c r="H226" s="12">
        <f t="shared" si="681"/>
        <v>0</v>
      </c>
      <c r="I226" s="12"/>
      <c r="J226" s="12">
        <f t="shared" si="682"/>
        <v>0</v>
      </c>
      <c r="K226" s="12"/>
      <c r="L226" s="12">
        <f t="shared" si="683"/>
        <v>0</v>
      </c>
      <c r="M226" s="12"/>
      <c r="N226" s="12">
        <f t="shared" si="684"/>
        <v>0</v>
      </c>
      <c r="O226" s="12"/>
      <c r="P226" s="12">
        <f t="shared" si="685"/>
        <v>0</v>
      </c>
      <c r="Q226" s="12"/>
      <c r="R226" s="12">
        <f t="shared" si="686"/>
        <v>0</v>
      </c>
      <c r="S226" s="12"/>
      <c r="T226" s="12">
        <f t="shared" si="687"/>
        <v>0</v>
      </c>
      <c r="U226" s="21"/>
      <c r="V226" s="12">
        <f t="shared" si="688"/>
        <v>0</v>
      </c>
      <c r="W226" s="12"/>
      <c r="X226" s="40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21"/>
      <c r="AQ226" s="12">
        <f t="shared" si="697"/>
        <v>0</v>
      </c>
      <c r="AR226" s="12"/>
      <c r="AS226" s="13"/>
      <c r="AT226" s="13"/>
      <c r="AU226" s="13"/>
      <c r="AV226" s="13"/>
      <c r="AW226" s="13"/>
      <c r="AX226" s="13"/>
      <c r="AY226" s="13"/>
      <c r="AZ226" s="13"/>
      <c r="BA226" s="13"/>
      <c r="BB226" s="13"/>
      <c r="BC226" s="13"/>
      <c r="BD226" s="13"/>
      <c r="BE226" s="13"/>
      <c r="BF226" s="13"/>
      <c r="BG226" s="13"/>
      <c r="BH226" s="13"/>
      <c r="BI226" s="23"/>
      <c r="BJ226" s="13">
        <f t="shared" si="705"/>
        <v>0</v>
      </c>
      <c r="BK226" s="8"/>
      <c r="BL226" s="10">
        <v>0</v>
      </c>
    </row>
    <row r="227" spans="1:64" s="3" customFormat="1" ht="54" hidden="1" x14ac:dyDescent="0.35">
      <c r="A227" s="54" t="s">
        <v>259</v>
      </c>
      <c r="B227" s="69" t="s">
        <v>291</v>
      </c>
      <c r="C227" s="5" t="s">
        <v>31</v>
      </c>
      <c r="D227" s="12"/>
      <c r="E227" s="40"/>
      <c r="F227" s="12"/>
      <c r="G227" s="12">
        <v>91723.186000000002</v>
      </c>
      <c r="H227" s="12">
        <f t="shared" si="681"/>
        <v>91723.186000000002</v>
      </c>
      <c r="I227" s="12"/>
      <c r="J227" s="12">
        <f t="shared" si="682"/>
        <v>91723.186000000002</v>
      </c>
      <c r="K227" s="12"/>
      <c r="L227" s="12">
        <f t="shared" si="683"/>
        <v>91723.186000000002</v>
      </c>
      <c r="M227" s="12"/>
      <c r="N227" s="12">
        <f t="shared" si="684"/>
        <v>91723.186000000002</v>
      </c>
      <c r="O227" s="12"/>
      <c r="P227" s="12">
        <f t="shared" si="685"/>
        <v>91723.186000000002</v>
      </c>
      <c r="Q227" s="12">
        <v>-91723.186000000002</v>
      </c>
      <c r="R227" s="12">
        <f t="shared" si="686"/>
        <v>0</v>
      </c>
      <c r="S227" s="12"/>
      <c r="T227" s="12">
        <f t="shared" si="687"/>
        <v>0</v>
      </c>
      <c r="U227" s="21"/>
      <c r="V227" s="12">
        <f t="shared" si="688"/>
        <v>0</v>
      </c>
      <c r="W227" s="12"/>
      <c r="X227" s="40"/>
      <c r="Y227" s="12"/>
      <c r="Z227" s="12"/>
      <c r="AA227" s="12">
        <f t="shared" si="689"/>
        <v>0</v>
      </c>
      <c r="AB227" s="12"/>
      <c r="AC227" s="12">
        <f t="shared" si="690"/>
        <v>0</v>
      </c>
      <c r="AD227" s="12"/>
      <c r="AE227" s="12">
        <f t="shared" si="691"/>
        <v>0</v>
      </c>
      <c r="AF227" s="12"/>
      <c r="AG227" s="12">
        <f t="shared" si="692"/>
        <v>0</v>
      </c>
      <c r="AH227" s="12"/>
      <c r="AI227" s="12">
        <f t="shared" si="693"/>
        <v>0</v>
      </c>
      <c r="AJ227" s="12"/>
      <c r="AK227" s="12">
        <f t="shared" si="694"/>
        <v>0</v>
      </c>
      <c r="AL227" s="12"/>
      <c r="AM227" s="12">
        <f t="shared" si="695"/>
        <v>0</v>
      </c>
      <c r="AN227" s="12"/>
      <c r="AO227" s="12">
        <f t="shared" si="696"/>
        <v>0</v>
      </c>
      <c r="AP227" s="21"/>
      <c r="AQ227" s="12">
        <f t="shared" si="697"/>
        <v>0</v>
      </c>
      <c r="AR227" s="12"/>
      <c r="AS227" s="13"/>
      <c r="AT227" s="13"/>
      <c r="AU227" s="13"/>
      <c r="AV227" s="13">
        <f t="shared" si="698"/>
        <v>0</v>
      </c>
      <c r="AW227" s="13"/>
      <c r="AX227" s="13">
        <f t="shared" si="699"/>
        <v>0</v>
      </c>
      <c r="AY227" s="13"/>
      <c r="AZ227" s="13">
        <f t="shared" si="700"/>
        <v>0</v>
      </c>
      <c r="BA227" s="13"/>
      <c r="BB227" s="13">
        <f t="shared" si="701"/>
        <v>0</v>
      </c>
      <c r="BC227" s="13"/>
      <c r="BD227" s="13">
        <f t="shared" si="702"/>
        <v>0</v>
      </c>
      <c r="BE227" s="13"/>
      <c r="BF227" s="13">
        <f t="shared" si="703"/>
        <v>0</v>
      </c>
      <c r="BG227" s="23"/>
      <c r="BH227" s="13">
        <f t="shared" si="704"/>
        <v>0</v>
      </c>
      <c r="BI227" s="23"/>
      <c r="BJ227" s="13">
        <f t="shared" si="705"/>
        <v>0</v>
      </c>
      <c r="BK227" s="8" t="s">
        <v>292</v>
      </c>
      <c r="BL227" s="10">
        <v>0</v>
      </c>
    </row>
    <row r="228" spans="1:64" ht="54" x14ac:dyDescent="0.35">
      <c r="A228" s="88" t="s">
        <v>271</v>
      </c>
      <c r="B228" s="93" t="s">
        <v>317</v>
      </c>
      <c r="C228" s="98" t="s">
        <v>351</v>
      </c>
      <c r="D228" s="12"/>
      <c r="E228" s="40"/>
      <c r="F228" s="12"/>
      <c r="G228" s="12">
        <v>6716.1379999999999</v>
      </c>
      <c r="H228" s="12">
        <f t="shared" si="681"/>
        <v>6716.1379999999999</v>
      </c>
      <c r="I228" s="12"/>
      <c r="J228" s="12">
        <f t="shared" si="682"/>
        <v>6716.1379999999999</v>
      </c>
      <c r="K228" s="12"/>
      <c r="L228" s="12">
        <f t="shared" si="683"/>
        <v>6716.1379999999999</v>
      </c>
      <c r="M228" s="12"/>
      <c r="N228" s="12">
        <f t="shared" si="684"/>
        <v>6716.1379999999999</v>
      </c>
      <c r="O228" s="12"/>
      <c r="P228" s="12">
        <f t="shared" si="685"/>
        <v>6716.1379999999999</v>
      </c>
      <c r="Q228" s="12"/>
      <c r="R228" s="12">
        <f t="shared" si="686"/>
        <v>6716.1379999999999</v>
      </c>
      <c r="S228" s="12"/>
      <c r="T228" s="12">
        <f t="shared" si="687"/>
        <v>6716.1379999999999</v>
      </c>
      <c r="U228" s="21">
        <f>U230+U231</f>
        <v>0</v>
      </c>
      <c r="V228" s="40">
        <f t="shared" si="688"/>
        <v>6716.1379999999999</v>
      </c>
      <c r="W228" s="12"/>
      <c r="X228" s="40"/>
      <c r="Y228" s="12"/>
      <c r="Z228" s="12"/>
      <c r="AA228" s="12">
        <f t="shared" si="689"/>
        <v>0</v>
      </c>
      <c r="AB228" s="12"/>
      <c r="AC228" s="12">
        <f t="shared" si="690"/>
        <v>0</v>
      </c>
      <c r="AD228" s="12"/>
      <c r="AE228" s="12">
        <f t="shared" si="691"/>
        <v>0</v>
      </c>
      <c r="AF228" s="12"/>
      <c r="AG228" s="12">
        <f t="shared" si="692"/>
        <v>0</v>
      </c>
      <c r="AH228" s="12"/>
      <c r="AI228" s="12">
        <f t="shared" si="693"/>
        <v>0</v>
      </c>
      <c r="AJ228" s="12"/>
      <c r="AK228" s="12">
        <f t="shared" si="694"/>
        <v>0</v>
      </c>
      <c r="AL228" s="12"/>
      <c r="AM228" s="12">
        <f t="shared" si="695"/>
        <v>0</v>
      </c>
      <c r="AN228" s="12"/>
      <c r="AO228" s="12">
        <f t="shared" si="696"/>
        <v>0</v>
      </c>
      <c r="AP228" s="21"/>
      <c r="AQ228" s="40">
        <f t="shared" si="697"/>
        <v>0</v>
      </c>
      <c r="AR228" s="12"/>
      <c r="AS228" s="13"/>
      <c r="AT228" s="13"/>
      <c r="AU228" s="13"/>
      <c r="AV228" s="13">
        <f t="shared" si="698"/>
        <v>0</v>
      </c>
      <c r="AW228" s="13"/>
      <c r="AX228" s="13">
        <f t="shared" si="699"/>
        <v>0</v>
      </c>
      <c r="AY228" s="13"/>
      <c r="AZ228" s="13">
        <f t="shared" si="700"/>
        <v>0</v>
      </c>
      <c r="BA228" s="13"/>
      <c r="BB228" s="13">
        <f t="shared" si="701"/>
        <v>0</v>
      </c>
      <c r="BC228" s="13"/>
      <c r="BD228" s="13">
        <f t="shared" si="702"/>
        <v>0</v>
      </c>
      <c r="BE228" s="13"/>
      <c r="BF228" s="13">
        <f t="shared" si="703"/>
        <v>0</v>
      </c>
      <c r="BG228" s="13"/>
      <c r="BH228" s="13">
        <f t="shared" si="704"/>
        <v>0</v>
      </c>
      <c r="BI228" s="23"/>
      <c r="BJ228" s="42">
        <f t="shared" si="705"/>
        <v>0</v>
      </c>
      <c r="BK228" s="8" t="s">
        <v>323</v>
      </c>
      <c r="BL228" s="10"/>
    </row>
    <row r="229" spans="1:64" s="3" customFormat="1" hidden="1" x14ac:dyDescent="0.35">
      <c r="A229" s="54"/>
      <c r="B229" s="73" t="s">
        <v>5</v>
      </c>
      <c r="C229" s="5"/>
      <c r="D229" s="12"/>
      <c r="E229" s="40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21"/>
      <c r="V229" s="12"/>
      <c r="W229" s="12"/>
      <c r="X229" s="40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21"/>
      <c r="AQ229" s="12"/>
      <c r="AR229" s="12"/>
      <c r="AS229" s="13"/>
      <c r="AT229" s="13"/>
      <c r="AU229" s="13"/>
      <c r="AV229" s="13"/>
      <c r="AW229" s="13"/>
      <c r="AX229" s="13"/>
      <c r="AY229" s="13"/>
      <c r="AZ229" s="13"/>
      <c r="BA229" s="13"/>
      <c r="BB229" s="13"/>
      <c r="BC229" s="13"/>
      <c r="BD229" s="13"/>
      <c r="BE229" s="13"/>
      <c r="BF229" s="13"/>
      <c r="BG229" s="13"/>
      <c r="BH229" s="13"/>
      <c r="BI229" s="23"/>
      <c r="BJ229" s="13"/>
      <c r="BK229" s="8"/>
      <c r="BL229" s="10">
        <v>0</v>
      </c>
    </row>
    <row r="230" spans="1:64" s="3" customFormat="1" hidden="1" x14ac:dyDescent="0.35">
      <c r="A230" s="54"/>
      <c r="B230" s="73" t="s">
        <v>6</v>
      </c>
      <c r="C230" s="5"/>
      <c r="D230" s="12"/>
      <c r="E230" s="40"/>
      <c r="F230" s="12"/>
      <c r="G230" s="12">
        <v>6716.1379999999999</v>
      </c>
      <c r="H230" s="12">
        <f t="shared" si="681"/>
        <v>6716.1379999999999</v>
      </c>
      <c r="I230" s="12"/>
      <c r="J230" s="12">
        <f t="shared" si="682"/>
        <v>6716.1379999999999</v>
      </c>
      <c r="K230" s="12"/>
      <c r="L230" s="12">
        <f t="shared" si="683"/>
        <v>6716.1379999999999</v>
      </c>
      <c r="M230" s="12"/>
      <c r="N230" s="12">
        <f t="shared" si="684"/>
        <v>6716.1379999999999</v>
      </c>
      <c r="O230" s="12"/>
      <c r="P230" s="12">
        <f t="shared" si="685"/>
        <v>6716.1379999999999</v>
      </c>
      <c r="Q230" s="12"/>
      <c r="R230" s="12">
        <f t="shared" si="686"/>
        <v>6716.1379999999999</v>
      </c>
      <c r="S230" s="12"/>
      <c r="T230" s="12">
        <f t="shared" si="687"/>
        <v>6716.1379999999999</v>
      </c>
      <c r="U230" s="21"/>
      <c r="V230" s="12">
        <f t="shared" si="688"/>
        <v>6716.1379999999999</v>
      </c>
      <c r="W230" s="12"/>
      <c r="X230" s="40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21"/>
      <c r="AQ230" s="12">
        <f t="shared" si="697"/>
        <v>0</v>
      </c>
      <c r="AR230" s="12"/>
      <c r="AS230" s="13"/>
      <c r="AT230" s="13"/>
      <c r="AU230" s="13"/>
      <c r="AV230" s="13"/>
      <c r="AW230" s="13"/>
      <c r="AX230" s="13"/>
      <c r="AY230" s="13"/>
      <c r="AZ230" s="13"/>
      <c r="BA230" s="13"/>
      <c r="BB230" s="13"/>
      <c r="BC230" s="13"/>
      <c r="BD230" s="13"/>
      <c r="BE230" s="13"/>
      <c r="BF230" s="13"/>
      <c r="BG230" s="13"/>
      <c r="BH230" s="13"/>
      <c r="BI230" s="23"/>
      <c r="BJ230" s="13">
        <f t="shared" si="705"/>
        <v>0</v>
      </c>
      <c r="BK230" s="8"/>
      <c r="BL230" s="10">
        <v>0</v>
      </c>
    </row>
    <row r="231" spans="1:64" s="3" customFormat="1" hidden="1" x14ac:dyDescent="0.35">
      <c r="A231" s="54"/>
      <c r="B231" s="73" t="s">
        <v>20</v>
      </c>
      <c r="C231" s="5"/>
      <c r="D231" s="12"/>
      <c r="E231" s="40"/>
      <c r="F231" s="12"/>
      <c r="G231" s="12"/>
      <c r="H231" s="12">
        <f t="shared" si="681"/>
        <v>0</v>
      </c>
      <c r="I231" s="12"/>
      <c r="J231" s="12">
        <f t="shared" si="682"/>
        <v>0</v>
      </c>
      <c r="K231" s="12"/>
      <c r="L231" s="12">
        <f t="shared" si="683"/>
        <v>0</v>
      </c>
      <c r="M231" s="12"/>
      <c r="N231" s="12">
        <f t="shared" si="684"/>
        <v>0</v>
      </c>
      <c r="O231" s="12"/>
      <c r="P231" s="12">
        <f t="shared" si="685"/>
        <v>0</v>
      </c>
      <c r="Q231" s="12"/>
      <c r="R231" s="12">
        <f t="shared" si="686"/>
        <v>0</v>
      </c>
      <c r="S231" s="12"/>
      <c r="T231" s="12">
        <f t="shared" si="687"/>
        <v>0</v>
      </c>
      <c r="U231" s="21"/>
      <c r="V231" s="12">
        <f t="shared" si="688"/>
        <v>0</v>
      </c>
      <c r="W231" s="12"/>
      <c r="X231" s="40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21"/>
      <c r="AQ231" s="12">
        <f t="shared" si="697"/>
        <v>0</v>
      </c>
      <c r="AR231" s="12"/>
      <c r="AS231" s="13"/>
      <c r="AT231" s="13"/>
      <c r="AU231" s="13"/>
      <c r="AV231" s="13"/>
      <c r="AW231" s="13"/>
      <c r="AX231" s="13"/>
      <c r="AY231" s="13"/>
      <c r="AZ231" s="13"/>
      <c r="BA231" s="13"/>
      <c r="BB231" s="13"/>
      <c r="BC231" s="13"/>
      <c r="BD231" s="13"/>
      <c r="BE231" s="13"/>
      <c r="BF231" s="13"/>
      <c r="BG231" s="13"/>
      <c r="BH231" s="13"/>
      <c r="BI231" s="23"/>
      <c r="BJ231" s="13">
        <f t="shared" si="705"/>
        <v>0</v>
      </c>
      <c r="BK231" s="8"/>
      <c r="BL231" s="10">
        <v>0</v>
      </c>
    </row>
    <row r="232" spans="1:64" ht="54" x14ac:dyDescent="0.35">
      <c r="A232" s="88" t="s">
        <v>274</v>
      </c>
      <c r="B232" s="93" t="s">
        <v>318</v>
      </c>
      <c r="C232" s="98" t="s">
        <v>351</v>
      </c>
      <c r="D232" s="12"/>
      <c r="E232" s="40"/>
      <c r="F232" s="12"/>
      <c r="G232" s="12">
        <v>23294.348999999998</v>
      </c>
      <c r="H232" s="12">
        <f t="shared" si="681"/>
        <v>23294.348999999998</v>
      </c>
      <c r="I232" s="12"/>
      <c r="J232" s="12">
        <f t="shared" si="682"/>
        <v>23294.348999999998</v>
      </c>
      <c r="K232" s="12"/>
      <c r="L232" s="12">
        <f t="shared" si="683"/>
        <v>23294.348999999998</v>
      </c>
      <c r="M232" s="12"/>
      <c r="N232" s="12">
        <f t="shared" si="684"/>
        <v>23294.348999999998</v>
      </c>
      <c r="O232" s="12"/>
      <c r="P232" s="12">
        <f t="shared" si="685"/>
        <v>23294.348999999998</v>
      </c>
      <c r="Q232" s="12"/>
      <c r="R232" s="12">
        <f t="shared" si="686"/>
        <v>23294.348999999998</v>
      </c>
      <c r="S232" s="12"/>
      <c r="T232" s="12">
        <f t="shared" si="687"/>
        <v>23294.348999999998</v>
      </c>
      <c r="U232" s="21"/>
      <c r="V232" s="40">
        <f t="shared" si="688"/>
        <v>23294.348999999998</v>
      </c>
      <c r="W232" s="12"/>
      <c r="X232" s="40"/>
      <c r="Y232" s="12"/>
      <c r="Z232" s="12"/>
      <c r="AA232" s="12">
        <f t="shared" si="689"/>
        <v>0</v>
      </c>
      <c r="AB232" s="12"/>
      <c r="AC232" s="12">
        <f t="shared" si="690"/>
        <v>0</v>
      </c>
      <c r="AD232" s="12"/>
      <c r="AE232" s="12">
        <f t="shared" si="691"/>
        <v>0</v>
      </c>
      <c r="AF232" s="12"/>
      <c r="AG232" s="12">
        <f t="shared" si="692"/>
        <v>0</v>
      </c>
      <c r="AH232" s="12"/>
      <c r="AI232" s="12">
        <f t="shared" si="693"/>
        <v>0</v>
      </c>
      <c r="AJ232" s="12"/>
      <c r="AK232" s="12">
        <f t="shared" si="694"/>
        <v>0</v>
      </c>
      <c r="AL232" s="12"/>
      <c r="AM232" s="12">
        <f t="shared" si="695"/>
        <v>0</v>
      </c>
      <c r="AN232" s="12"/>
      <c r="AO232" s="12">
        <f t="shared" si="696"/>
        <v>0</v>
      </c>
      <c r="AP232" s="21"/>
      <c r="AQ232" s="40">
        <f t="shared" si="697"/>
        <v>0</v>
      </c>
      <c r="AR232" s="12"/>
      <c r="AS232" s="13"/>
      <c r="AT232" s="13"/>
      <c r="AU232" s="13"/>
      <c r="AV232" s="13">
        <f t="shared" si="698"/>
        <v>0</v>
      </c>
      <c r="AW232" s="13"/>
      <c r="AX232" s="13">
        <f t="shared" si="699"/>
        <v>0</v>
      </c>
      <c r="AY232" s="13"/>
      <c r="AZ232" s="13">
        <f t="shared" si="700"/>
        <v>0</v>
      </c>
      <c r="BA232" s="13"/>
      <c r="BB232" s="13">
        <f t="shared" si="701"/>
        <v>0</v>
      </c>
      <c r="BC232" s="13"/>
      <c r="BD232" s="13">
        <f t="shared" si="702"/>
        <v>0</v>
      </c>
      <c r="BE232" s="13"/>
      <c r="BF232" s="13">
        <f t="shared" si="703"/>
        <v>0</v>
      </c>
      <c r="BG232" s="13"/>
      <c r="BH232" s="13">
        <f t="shared" si="704"/>
        <v>0</v>
      </c>
      <c r="BI232" s="23"/>
      <c r="BJ232" s="42">
        <f t="shared" si="705"/>
        <v>0</v>
      </c>
      <c r="BK232" s="8" t="s">
        <v>324</v>
      </c>
      <c r="BL232" s="10"/>
    </row>
    <row r="233" spans="1:64" s="3" customFormat="1" ht="54" hidden="1" x14ac:dyDescent="0.35">
      <c r="A233" s="54" t="s">
        <v>274</v>
      </c>
      <c r="B233" s="71" t="s">
        <v>365</v>
      </c>
      <c r="C233" s="5" t="s">
        <v>351</v>
      </c>
      <c r="D233" s="12"/>
      <c r="E233" s="40"/>
      <c r="F233" s="12"/>
      <c r="G233" s="12"/>
      <c r="H233" s="12"/>
      <c r="I233" s="12"/>
      <c r="J233" s="12"/>
      <c r="K233" s="12"/>
      <c r="L233" s="12"/>
      <c r="M233" s="12">
        <v>20</v>
      </c>
      <c r="N233" s="12">
        <f t="shared" si="684"/>
        <v>20</v>
      </c>
      <c r="O233" s="12"/>
      <c r="P233" s="12">
        <f t="shared" si="685"/>
        <v>20</v>
      </c>
      <c r="Q233" s="12"/>
      <c r="R233" s="12">
        <f t="shared" si="686"/>
        <v>20</v>
      </c>
      <c r="S233" s="12"/>
      <c r="T233" s="12">
        <f t="shared" si="687"/>
        <v>20</v>
      </c>
      <c r="U233" s="21">
        <v>-20</v>
      </c>
      <c r="V233" s="12">
        <f t="shared" si="688"/>
        <v>0</v>
      </c>
      <c r="W233" s="12"/>
      <c r="X233" s="40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>
        <f t="shared" si="693"/>
        <v>0</v>
      </c>
      <c r="AJ233" s="12"/>
      <c r="AK233" s="12">
        <f t="shared" si="694"/>
        <v>0</v>
      </c>
      <c r="AL233" s="12"/>
      <c r="AM233" s="12">
        <f t="shared" si="695"/>
        <v>0</v>
      </c>
      <c r="AN233" s="12"/>
      <c r="AO233" s="12">
        <f t="shared" si="696"/>
        <v>0</v>
      </c>
      <c r="AP233" s="21"/>
      <c r="AQ233" s="12">
        <f t="shared" si="697"/>
        <v>0</v>
      </c>
      <c r="AR233" s="12"/>
      <c r="AS233" s="13"/>
      <c r="AT233" s="13"/>
      <c r="AU233" s="13"/>
      <c r="AV233" s="13"/>
      <c r="AW233" s="13"/>
      <c r="AX233" s="13"/>
      <c r="AY233" s="13"/>
      <c r="AZ233" s="13"/>
      <c r="BA233" s="13"/>
      <c r="BB233" s="13">
        <f t="shared" si="701"/>
        <v>0</v>
      </c>
      <c r="BC233" s="13"/>
      <c r="BD233" s="13">
        <f t="shared" si="702"/>
        <v>0</v>
      </c>
      <c r="BE233" s="13"/>
      <c r="BF233" s="13">
        <f t="shared" si="703"/>
        <v>0</v>
      </c>
      <c r="BG233" s="23"/>
      <c r="BH233" s="13">
        <f t="shared" si="704"/>
        <v>0</v>
      </c>
      <c r="BI233" s="23"/>
      <c r="BJ233" s="13">
        <f t="shared" si="705"/>
        <v>0</v>
      </c>
      <c r="BK233" s="8" t="s">
        <v>366</v>
      </c>
      <c r="BL233" s="10">
        <v>0</v>
      </c>
    </row>
    <row r="234" spans="1:64" ht="54" x14ac:dyDescent="0.35">
      <c r="A234" s="88" t="s">
        <v>277</v>
      </c>
      <c r="B234" s="93" t="s">
        <v>399</v>
      </c>
      <c r="C234" s="98" t="s">
        <v>351</v>
      </c>
      <c r="D234" s="12"/>
      <c r="E234" s="40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21"/>
      <c r="V234" s="40">
        <f t="shared" si="688"/>
        <v>0</v>
      </c>
      <c r="W234" s="12"/>
      <c r="X234" s="40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21">
        <v>5820.4989999999998</v>
      </c>
      <c r="AQ234" s="40">
        <f t="shared" si="697"/>
        <v>5820.4989999999998</v>
      </c>
      <c r="AR234" s="12"/>
      <c r="AS234" s="13"/>
      <c r="AT234" s="13"/>
      <c r="AU234" s="13"/>
      <c r="AV234" s="13"/>
      <c r="AW234" s="13"/>
      <c r="AX234" s="13"/>
      <c r="AY234" s="13"/>
      <c r="AZ234" s="13"/>
      <c r="BA234" s="13"/>
      <c r="BB234" s="13"/>
      <c r="BC234" s="13"/>
      <c r="BD234" s="13"/>
      <c r="BE234" s="13"/>
      <c r="BF234" s="13"/>
      <c r="BG234" s="13"/>
      <c r="BH234" s="13"/>
      <c r="BI234" s="23"/>
      <c r="BJ234" s="42">
        <f t="shared" si="705"/>
        <v>0</v>
      </c>
      <c r="BK234" s="8" t="s">
        <v>400</v>
      </c>
      <c r="BL234" s="10"/>
    </row>
    <row r="235" spans="1:64" x14ac:dyDescent="0.35">
      <c r="A235" s="88"/>
      <c r="B235" s="93" t="s">
        <v>27</v>
      </c>
      <c r="C235" s="93"/>
      <c r="D235" s="26">
        <f>D237</f>
        <v>2462496.4</v>
      </c>
      <c r="E235" s="26">
        <f>E237</f>
        <v>0</v>
      </c>
      <c r="F235" s="26">
        <f t="shared" si="552"/>
        <v>2462496.4</v>
      </c>
      <c r="G235" s="26">
        <f>G237</f>
        <v>0</v>
      </c>
      <c r="H235" s="26">
        <f t="shared" si="681"/>
        <v>2462496.4</v>
      </c>
      <c r="I235" s="26">
        <f>I237</f>
        <v>0</v>
      </c>
      <c r="J235" s="26">
        <f t="shared" si="682"/>
        <v>2462496.4</v>
      </c>
      <c r="K235" s="26">
        <f>K237</f>
        <v>0</v>
      </c>
      <c r="L235" s="26">
        <f t="shared" si="683"/>
        <v>2462496.4</v>
      </c>
      <c r="M235" s="26">
        <f>M237</f>
        <v>0</v>
      </c>
      <c r="N235" s="26">
        <f t="shared" si="684"/>
        <v>2462496.4</v>
      </c>
      <c r="O235" s="26">
        <f>O237</f>
        <v>0</v>
      </c>
      <c r="P235" s="26">
        <f t="shared" si="685"/>
        <v>2462496.4</v>
      </c>
      <c r="Q235" s="26">
        <f>Q237</f>
        <v>0</v>
      </c>
      <c r="R235" s="26">
        <f t="shared" si="686"/>
        <v>2462496.4</v>
      </c>
      <c r="S235" s="26">
        <f>S237</f>
        <v>0</v>
      </c>
      <c r="T235" s="26">
        <f t="shared" si="687"/>
        <v>2462496.4</v>
      </c>
      <c r="U235" s="26">
        <f>U237</f>
        <v>0</v>
      </c>
      <c r="V235" s="40">
        <f t="shared" si="688"/>
        <v>2462496.4</v>
      </c>
      <c r="W235" s="26">
        <f t="shared" ref="W235:AR235" si="706">W237</f>
        <v>700000</v>
      </c>
      <c r="X235" s="26">
        <f>X237</f>
        <v>0</v>
      </c>
      <c r="Y235" s="26">
        <f t="shared" si="561"/>
        <v>700000</v>
      </c>
      <c r="Z235" s="26">
        <f>Z237</f>
        <v>0</v>
      </c>
      <c r="AA235" s="26">
        <f t="shared" si="689"/>
        <v>700000</v>
      </c>
      <c r="AB235" s="26">
        <f>AB237</f>
        <v>0</v>
      </c>
      <c r="AC235" s="26">
        <f t="shared" si="690"/>
        <v>700000</v>
      </c>
      <c r="AD235" s="26">
        <f>AD237</f>
        <v>0</v>
      </c>
      <c r="AE235" s="26">
        <f t="shared" si="691"/>
        <v>700000</v>
      </c>
      <c r="AF235" s="26">
        <f>AF237</f>
        <v>0</v>
      </c>
      <c r="AG235" s="26">
        <f t="shared" si="692"/>
        <v>700000</v>
      </c>
      <c r="AH235" s="26">
        <f>AH237</f>
        <v>0</v>
      </c>
      <c r="AI235" s="26">
        <f t="shared" si="693"/>
        <v>700000</v>
      </c>
      <c r="AJ235" s="26">
        <f>AJ237</f>
        <v>0</v>
      </c>
      <c r="AK235" s="26">
        <f t="shared" si="694"/>
        <v>700000</v>
      </c>
      <c r="AL235" s="26">
        <f>AL237</f>
        <v>0</v>
      </c>
      <c r="AM235" s="26">
        <f t="shared" si="695"/>
        <v>700000</v>
      </c>
      <c r="AN235" s="26">
        <f>AN237</f>
        <v>0</v>
      </c>
      <c r="AO235" s="26">
        <f t="shared" si="696"/>
        <v>700000</v>
      </c>
      <c r="AP235" s="26">
        <f>AP237</f>
        <v>0</v>
      </c>
      <c r="AQ235" s="40">
        <f t="shared" si="697"/>
        <v>700000</v>
      </c>
      <c r="AR235" s="26">
        <f t="shared" si="706"/>
        <v>0</v>
      </c>
      <c r="AS235" s="27">
        <f>AS237</f>
        <v>0</v>
      </c>
      <c r="AT235" s="27">
        <f t="shared" si="563"/>
        <v>0</v>
      </c>
      <c r="AU235" s="27">
        <f>AU237</f>
        <v>0</v>
      </c>
      <c r="AV235" s="27">
        <f t="shared" si="698"/>
        <v>0</v>
      </c>
      <c r="AW235" s="27">
        <f>AW237</f>
        <v>0</v>
      </c>
      <c r="AX235" s="27">
        <f t="shared" si="699"/>
        <v>0</v>
      </c>
      <c r="AY235" s="27">
        <f>AY237</f>
        <v>0</v>
      </c>
      <c r="AZ235" s="27">
        <f t="shared" si="700"/>
        <v>0</v>
      </c>
      <c r="BA235" s="27">
        <f>BA237</f>
        <v>0</v>
      </c>
      <c r="BB235" s="27">
        <f t="shared" si="701"/>
        <v>0</v>
      </c>
      <c r="BC235" s="27">
        <f>BC237</f>
        <v>0</v>
      </c>
      <c r="BD235" s="27">
        <f t="shared" si="702"/>
        <v>0</v>
      </c>
      <c r="BE235" s="27">
        <f>BE237</f>
        <v>0</v>
      </c>
      <c r="BF235" s="27">
        <f t="shared" si="703"/>
        <v>0</v>
      </c>
      <c r="BG235" s="13">
        <f>BG237</f>
        <v>0</v>
      </c>
      <c r="BH235" s="27">
        <f t="shared" si="704"/>
        <v>0</v>
      </c>
      <c r="BI235" s="27">
        <f>BI237</f>
        <v>0</v>
      </c>
      <c r="BJ235" s="42">
        <f t="shared" si="705"/>
        <v>0</v>
      </c>
      <c r="BL235" s="10"/>
    </row>
    <row r="236" spans="1:64" x14ac:dyDescent="0.35">
      <c r="A236" s="88"/>
      <c r="B236" s="89" t="s">
        <v>5</v>
      </c>
      <c r="C236" s="93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40"/>
      <c r="W236" s="26"/>
      <c r="X236" s="26"/>
      <c r="Y236" s="26"/>
      <c r="Z236" s="26"/>
      <c r="AA236" s="26"/>
      <c r="AB236" s="26"/>
      <c r="AC236" s="26"/>
      <c r="AD236" s="26"/>
      <c r="AE236" s="26"/>
      <c r="AF236" s="26"/>
      <c r="AG236" s="26"/>
      <c r="AH236" s="26"/>
      <c r="AI236" s="26"/>
      <c r="AJ236" s="26"/>
      <c r="AK236" s="26"/>
      <c r="AL236" s="26"/>
      <c r="AM236" s="26"/>
      <c r="AN236" s="26"/>
      <c r="AO236" s="26"/>
      <c r="AP236" s="26"/>
      <c r="AQ236" s="40"/>
      <c r="AR236" s="27"/>
      <c r="AS236" s="27"/>
      <c r="AT236" s="27"/>
      <c r="AU236" s="27"/>
      <c r="AV236" s="27"/>
      <c r="AW236" s="27"/>
      <c r="AX236" s="27"/>
      <c r="AY236" s="27"/>
      <c r="AZ236" s="27"/>
      <c r="BA236" s="27"/>
      <c r="BB236" s="27"/>
      <c r="BC236" s="27"/>
      <c r="BD236" s="27"/>
      <c r="BE236" s="27"/>
      <c r="BF236" s="27"/>
      <c r="BG236" s="13"/>
      <c r="BH236" s="27"/>
      <c r="BI236" s="27"/>
      <c r="BJ236" s="42"/>
      <c r="BL236" s="10"/>
    </row>
    <row r="237" spans="1:64" x14ac:dyDescent="0.35">
      <c r="A237" s="88"/>
      <c r="B237" s="89" t="s">
        <v>12</v>
      </c>
      <c r="C237" s="93"/>
      <c r="D237" s="26">
        <f>D240</f>
        <v>2462496.4</v>
      </c>
      <c r="E237" s="26">
        <f>E240</f>
        <v>0</v>
      </c>
      <c r="F237" s="26">
        <f t="shared" si="552"/>
        <v>2462496.4</v>
      </c>
      <c r="G237" s="26">
        <f>G240</f>
        <v>0</v>
      </c>
      <c r="H237" s="26">
        <f t="shared" ref="H237:H238" si="707">F237+G237</f>
        <v>2462496.4</v>
      </c>
      <c r="I237" s="26">
        <f>I240</f>
        <v>0</v>
      </c>
      <c r="J237" s="26">
        <f t="shared" ref="J237:J238" si="708">H237+I237</f>
        <v>2462496.4</v>
      </c>
      <c r="K237" s="26">
        <f>K240</f>
        <v>0</v>
      </c>
      <c r="L237" s="26">
        <f t="shared" ref="L237:L238" si="709">J237+K237</f>
        <v>2462496.4</v>
      </c>
      <c r="M237" s="26">
        <f>M240</f>
        <v>0</v>
      </c>
      <c r="N237" s="26">
        <f t="shared" ref="N237:N238" si="710">L237+M237</f>
        <v>2462496.4</v>
      </c>
      <c r="O237" s="26">
        <f>O240</f>
        <v>0</v>
      </c>
      <c r="P237" s="26">
        <f t="shared" ref="P237:P238" si="711">N237+O237</f>
        <v>2462496.4</v>
      </c>
      <c r="Q237" s="26">
        <f>Q240</f>
        <v>0</v>
      </c>
      <c r="R237" s="26">
        <f t="shared" ref="R237:R238" si="712">P237+Q237</f>
        <v>2462496.4</v>
      </c>
      <c r="S237" s="26">
        <f>S240</f>
        <v>0</v>
      </c>
      <c r="T237" s="26">
        <f t="shared" ref="T237:T238" si="713">R237+S237</f>
        <v>2462496.4</v>
      </c>
      <c r="U237" s="26">
        <f>U240</f>
        <v>0</v>
      </c>
      <c r="V237" s="40">
        <f t="shared" ref="V237:V238" si="714">T237+U237</f>
        <v>2462496.4</v>
      </c>
      <c r="W237" s="26">
        <f t="shared" ref="W237:AR237" si="715">W240</f>
        <v>700000</v>
      </c>
      <c r="X237" s="26">
        <f>X240</f>
        <v>0</v>
      </c>
      <c r="Y237" s="26">
        <f t="shared" si="561"/>
        <v>700000</v>
      </c>
      <c r="Z237" s="26">
        <f>Z240</f>
        <v>0</v>
      </c>
      <c r="AA237" s="26">
        <f t="shared" ref="AA237:AA238" si="716">Y237+Z237</f>
        <v>700000</v>
      </c>
      <c r="AB237" s="26">
        <f>AB240</f>
        <v>0</v>
      </c>
      <c r="AC237" s="26">
        <f>AA237+AB237</f>
        <v>700000</v>
      </c>
      <c r="AD237" s="26">
        <f>AD240</f>
        <v>0</v>
      </c>
      <c r="AE237" s="26">
        <f>AC237+AD237</f>
        <v>700000</v>
      </c>
      <c r="AF237" s="26">
        <f>AF240</f>
        <v>0</v>
      </c>
      <c r="AG237" s="26">
        <f>AE237+AF237</f>
        <v>700000</v>
      </c>
      <c r="AH237" s="26">
        <f>AH240</f>
        <v>0</v>
      </c>
      <c r="AI237" s="26">
        <f>AG237+AH237</f>
        <v>700000</v>
      </c>
      <c r="AJ237" s="26">
        <f>AJ240</f>
        <v>0</v>
      </c>
      <c r="AK237" s="26">
        <f>AI237+AJ237</f>
        <v>700000</v>
      </c>
      <c r="AL237" s="26">
        <f>AL240</f>
        <v>0</v>
      </c>
      <c r="AM237" s="26">
        <f>AK237+AL237</f>
        <v>700000</v>
      </c>
      <c r="AN237" s="26">
        <f>AN240</f>
        <v>0</v>
      </c>
      <c r="AO237" s="26">
        <f>AM237+AN237</f>
        <v>700000</v>
      </c>
      <c r="AP237" s="26">
        <f>AP240</f>
        <v>0</v>
      </c>
      <c r="AQ237" s="40">
        <f>AO237+AP237</f>
        <v>700000</v>
      </c>
      <c r="AR237" s="26">
        <f t="shared" si="715"/>
        <v>0</v>
      </c>
      <c r="AS237" s="27">
        <f>AS240</f>
        <v>0</v>
      </c>
      <c r="AT237" s="27">
        <f t="shared" si="563"/>
        <v>0</v>
      </c>
      <c r="AU237" s="27">
        <f>AU240</f>
        <v>0</v>
      </c>
      <c r="AV237" s="27">
        <f t="shared" ref="AV237:AV238" si="717">AT237+AU237</f>
        <v>0</v>
      </c>
      <c r="AW237" s="27">
        <f>AW240</f>
        <v>0</v>
      </c>
      <c r="AX237" s="27">
        <f t="shared" ref="AX237:AX238" si="718">AV237+AW237</f>
        <v>0</v>
      </c>
      <c r="AY237" s="27">
        <f>AY240</f>
        <v>0</v>
      </c>
      <c r="AZ237" s="27">
        <f t="shared" ref="AZ237:AZ238" si="719">AX237+AY237</f>
        <v>0</v>
      </c>
      <c r="BA237" s="27">
        <f>BA240</f>
        <v>0</v>
      </c>
      <c r="BB237" s="27">
        <f t="shared" ref="BB237:BB238" si="720">AZ237+BA237</f>
        <v>0</v>
      </c>
      <c r="BC237" s="27">
        <f>BC240</f>
        <v>0</v>
      </c>
      <c r="BD237" s="27">
        <f t="shared" ref="BD237:BD238" si="721">BB237+BC237</f>
        <v>0</v>
      </c>
      <c r="BE237" s="27">
        <f>BE240</f>
        <v>0</v>
      </c>
      <c r="BF237" s="27">
        <f t="shared" ref="BF237:BF238" si="722">BD237+BE237</f>
        <v>0</v>
      </c>
      <c r="BG237" s="13">
        <f>BG240</f>
        <v>0</v>
      </c>
      <c r="BH237" s="27">
        <f t="shared" ref="BH237:BH238" si="723">BF237+BG237</f>
        <v>0</v>
      </c>
      <c r="BI237" s="27">
        <f>BI240</f>
        <v>0</v>
      </c>
      <c r="BJ237" s="42">
        <f t="shared" ref="BJ237:BJ238" si="724">BH237+BI237</f>
        <v>0</v>
      </c>
      <c r="BL237" s="10"/>
    </row>
    <row r="238" spans="1:64" ht="120.75" customHeight="1" x14ac:dyDescent="0.35">
      <c r="A238" s="88" t="s">
        <v>280</v>
      </c>
      <c r="B238" s="93" t="s">
        <v>241</v>
      </c>
      <c r="C238" s="98" t="s">
        <v>351</v>
      </c>
      <c r="D238" s="12">
        <f>D240</f>
        <v>2462496.4</v>
      </c>
      <c r="E238" s="40">
        <f>E240</f>
        <v>0</v>
      </c>
      <c r="F238" s="12">
        <f t="shared" si="552"/>
        <v>2462496.4</v>
      </c>
      <c r="G238" s="12">
        <f>G240</f>
        <v>0</v>
      </c>
      <c r="H238" s="12">
        <f t="shared" si="707"/>
        <v>2462496.4</v>
      </c>
      <c r="I238" s="12">
        <f>I240</f>
        <v>0</v>
      </c>
      <c r="J238" s="12">
        <f t="shared" si="708"/>
        <v>2462496.4</v>
      </c>
      <c r="K238" s="12">
        <f>K240</f>
        <v>0</v>
      </c>
      <c r="L238" s="12">
        <f t="shared" si="709"/>
        <v>2462496.4</v>
      </c>
      <c r="M238" s="12">
        <f>M240</f>
        <v>0</v>
      </c>
      <c r="N238" s="12">
        <f t="shared" si="710"/>
        <v>2462496.4</v>
      </c>
      <c r="O238" s="12">
        <f>O240</f>
        <v>0</v>
      </c>
      <c r="P238" s="12">
        <f t="shared" si="711"/>
        <v>2462496.4</v>
      </c>
      <c r="Q238" s="12">
        <f>Q240</f>
        <v>0</v>
      </c>
      <c r="R238" s="12">
        <f t="shared" si="712"/>
        <v>2462496.4</v>
      </c>
      <c r="S238" s="12">
        <f>S240</f>
        <v>0</v>
      </c>
      <c r="T238" s="12">
        <f t="shared" si="713"/>
        <v>2462496.4</v>
      </c>
      <c r="U238" s="21">
        <f>U240</f>
        <v>0</v>
      </c>
      <c r="V238" s="40">
        <f t="shared" si="714"/>
        <v>2462496.4</v>
      </c>
      <c r="W238" s="12">
        <f t="shared" ref="W238:AR238" si="725">W240</f>
        <v>700000</v>
      </c>
      <c r="X238" s="40">
        <f>X240</f>
        <v>0</v>
      </c>
      <c r="Y238" s="12">
        <f t="shared" si="561"/>
        <v>700000</v>
      </c>
      <c r="Z238" s="12">
        <f>Z240</f>
        <v>0</v>
      </c>
      <c r="AA238" s="12">
        <f t="shared" si="716"/>
        <v>700000</v>
      </c>
      <c r="AB238" s="12">
        <f>AB240</f>
        <v>0</v>
      </c>
      <c r="AC238" s="12">
        <f>AA238+AB238</f>
        <v>700000</v>
      </c>
      <c r="AD238" s="12">
        <f>AD240</f>
        <v>0</v>
      </c>
      <c r="AE238" s="12">
        <f>AC238+AD238</f>
        <v>700000</v>
      </c>
      <c r="AF238" s="12">
        <f>AF240</f>
        <v>0</v>
      </c>
      <c r="AG238" s="12">
        <f>AE238+AF238</f>
        <v>700000</v>
      </c>
      <c r="AH238" s="12">
        <f>AH240</f>
        <v>0</v>
      </c>
      <c r="AI238" s="12">
        <f>AG238+AH238</f>
        <v>700000</v>
      </c>
      <c r="AJ238" s="12">
        <f>AJ240</f>
        <v>0</v>
      </c>
      <c r="AK238" s="12">
        <f>AI238+AJ238</f>
        <v>700000</v>
      </c>
      <c r="AL238" s="12">
        <f>AL240</f>
        <v>0</v>
      </c>
      <c r="AM238" s="12">
        <f>AK238+AL238</f>
        <v>700000</v>
      </c>
      <c r="AN238" s="12">
        <f>AN240</f>
        <v>0</v>
      </c>
      <c r="AO238" s="12">
        <f>AM238+AN238</f>
        <v>700000</v>
      </c>
      <c r="AP238" s="21">
        <f>AP240</f>
        <v>0</v>
      </c>
      <c r="AQ238" s="40">
        <f>AO238+AP238</f>
        <v>700000</v>
      </c>
      <c r="AR238" s="12">
        <f t="shared" si="725"/>
        <v>0</v>
      </c>
      <c r="AS238" s="13">
        <f>AS240</f>
        <v>0</v>
      </c>
      <c r="AT238" s="13">
        <f t="shared" si="563"/>
        <v>0</v>
      </c>
      <c r="AU238" s="13">
        <f>AU240</f>
        <v>0</v>
      </c>
      <c r="AV238" s="13">
        <f t="shared" si="717"/>
        <v>0</v>
      </c>
      <c r="AW238" s="13">
        <f>AW240</f>
        <v>0</v>
      </c>
      <c r="AX238" s="13">
        <f t="shared" si="718"/>
        <v>0</v>
      </c>
      <c r="AY238" s="13">
        <f>AY240</f>
        <v>0</v>
      </c>
      <c r="AZ238" s="13">
        <f t="shared" si="719"/>
        <v>0</v>
      </c>
      <c r="BA238" s="13">
        <f>BA240</f>
        <v>0</v>
      </c>
      <c r="BB238" s="13">
        <f t="shared" si="720"/>
        <v>0</v>
      </c>
      <c r="BC238" s="13">
        <f>BC240</f>
        <v>0</v>
      </c>
      <c r="BD238" s="13">
        <f t="shared" si="721"/>
        <v>0</v>
      </c>
      <c r="BE238" s="13">
        <f>BE240</f>
        <v>0</v>
      </c>
      <c r="BF238" s="13">
        <f t="shared" si="722"/>
        <v>0</v>
      </c>
      <c r="BG238" s="13">
        <f>BG240</f>
        <v>0</v>
      </c>
      <c r="BH238" s="13">
        <f t="shared" si="723"/>
        <v>0</v>
      </c>
      <c r="BI238" s="23">
        <f>BI240</f>
        <v>0</v>
      </c>
      <c r="BJ238" s="42">
        <f t="shared" si="724"/>
        <v>0</v>
      </c>
      <c r="BL238" s="10"/>
    </row>
    <row r="239" spans="1:64" x14ac:dyDescent="0.35">
      <c r="A239" s="88"/>
      <c r="B239" s="93" t="s">
        <v>5</v>
      </c>
      <c r="C239" s="93"/>
      <c r="D239" s="12"/>
      <c r="E239" s="40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21"/>
      <c r="V239" s="40"/>
      <c r="W239" s="12"/>
      <c r="X239" s="40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21"/>
      <c r="AQ239" s="40"/>
      <c r="AR239" s="13"/>
      <c r="AS239" s="13"/>
      <c r="AT239" s="13"/>
      <c r="AU239" s="13"/>
      <c r="AV239" s="13"/>
      <c r="AW239" s="13"/>
      <c r="AX239" s="13"/>
      <c r="AY239" s="13"/>
      <c r="AZ239" s="13"/>
      <c r="BA239" s="13"/>
      <c r="BB239" s="13"/>
      <c r="BC239" s="13"/>
      <c r="BD239" s="13"/>
      <c r="BE239" s="13"/>
      <c r="BF239" s="13"/>
      <c r="BG239" s="13"/>
      <c r="BH239" s="13"/>
      <c r="BI239" s="23"/>
      <c r="BJ239" s="42"/>
      <c r="BL239" s="10"/>
    </row>
    <row r="240" spans="1:64" x14ac:dyDescent="0.35">
      <c r="A240" s="88"/>
      <c r="B240" s="89" t="s">
        <v>12</v>
      </c>
      <c r="C240" s="93"/>
      <c r="D240" s="12">
        <v>2462496.4</v>
      </c>
      <c r="E240" s="40"/>
      <c r="F240" s="12">
        <f t="shared" si="552"/>
        <v>2462496.4</v>
      </c>
      <c r="G240" s="12"/>
      <c r="H240" s="12">
        <f t="shared" ref="H240:H241" si="726">F240+G240</f>
        <v>2462496.4</v>
      </c>
      <c r="I240" s="12"/>
      <c r="J240" s="12">
        <f t="shared" ref="J240:J241" si="727">H240+I240</f>
        <v>2462496.4</v>
      </c>
      <c r="K240" s="12"/>
      <c r="L240" s="12">
        <f t="shared" ref="L240:L241" si="728">J240+K240</f>
        <v>2462496.4</v>
      </c>
      <c r="M240" s="12"/>
      <c r="N240" s="12">
        <f t="shared" ref="N240:N241" si="729">L240+M240</f>
        <v>2462496.4</v>
      </c>
      <c r="O240" s="12"/>
      <c r="P240" s="12">
        <f t="shared" ref="P240:P241" si="730">N240+O240</f>
        <v>2462496.4</v>
      </c>
      <c r="Q240" s="12"/>
      <c r="R240" s="12">
        <f t="shared" ref="R240:R241" si="731">P240+Q240</f>
        <v>2462496.4</v>
      </c>
      <c r="S240" s="12"/>
      <c r="T240" s="12">
        <f t="shared" ref="T240:T241" si="732">R240+S240</f>
        <v>2462496.4</v>
      </c>
      <c r="U240" s="21"/>
      <c r="V240" s="40">
        <f t="shared" ref="V240:V241" si="733">T240+U240</f>
        <v>2462496.4</v>
      </c>
      <c r="W240" s="12">
        <v>700000</v>
      </c>
      <c r="X240" s="40"/>
      <c r="Y240" s="12">
        <f t="shared" si="561"/>
        <v>700000</v>
      </c>
      <c r="Z240" s="12"/>
      <c r="AA240" s="12">
        <f t="shared" ref="AA240:AA241" si="734">Y240+Z240</f>
        <v>700000</v>
      </c>
      <c r="AB240" s="12"/>
      <c r="AC240" s="12">
        <f>AA240+AB240</f>
        <v>700000</v>
      </c>
      <c r="AD240" s="12"/>
      <c r="AE240" s="12">
        <f>AC240+AD240</f>
        <v>700000</v>
      </c>
      <c r="AF240" s="12"/>
      <c r="AG240" s="12">
        <f>AE240+AF240</f>
        <v>700000</v>
      </c>
      <c r="AH240" s="12"/>
      <c r="AI240" s="12">
        <f>AG240+AH240</f>
        <v>700000</v>
      </c>
      <c r="AJ240" s="12"/>
      <c r="AK240" s="12">
        <f>AI240+AJ240</f>
        <v>700000</v>
      </c>
      <c r="AL240" s="12"/>
      <c r="AM240" s="12">
        <f>AK240+AL240</f>
        <v>700000</v>
      </c>
      <c r="AN240" s="12"/>
      <c r="AO240" s="12">
        <f>AM240+AN240</f>
        <v>700000</v>
      </c>
      <c r="AP240" s="21"/>
      <c r="AQ240" s="40">
        <f>AO240+AP240</f>
        <v>700000</v>
      </c>
      <c r="AR240" s="13">
        <v>0</v>
      </c>
      <c r="AS240" s="13"/>
      <c r="AT240" s="13">
        <f t="shared" si="563"/>
        <v>0</v>
      </c>
      <c r="AU240" s="13"/>
      <c r="AV240" s="13">
        <f t="shared" ref="AV240:AV241" si="735">AT240+AU240</f>
        <v>0</v>
      </c>
      <c r="AW240" s="13"/>
      <c r="AX240" s="13">
        <f t="shared" ref="AX240:AX241" si="736">AV240+AW240</f>
        <v>0</v>
      </c>
      <c r="AY240" s="13"/>
      <c r="AZ240" s="13">
        <f t="shared" ref="AZ240:AZ241" si="737">AX240+AY240</f>
        <v>0</v>
      </c>
      <c r="BA240" s="13"/>
      <c r="BB240" s="13">
        <f t="shared" ref="BB240:BB241" si="738">AZ240+BA240</f>
        <v>0</v>
      </c>
      <c r="BC240" s="13"/>
      <c r="BD240" s="13">
        <f t="shared" ref="BD240:BD241" si="739">BB240+BC240</f>
        <v>0</v>
      </c>
      <c r="BE240" s="13"/>
      <c r="BF240" s="13">
        <f t="shared" ref="BF240:BF241" si="740">BD240+BE240</f>
        <v>0</v>
      </c>
      <c r="BG240" s="13"/>
      <c r="BH240" s="13">
        <f t="shared" ref="BH240:BH241" si="741">BF240+BG240</f>
        <v>0</v>
      </c>
      <c r="BI240" s="23"/>
      <c r="BJ240" s="42">
        <f t="shared" ref="BJ240:BJ241" si="742">BH240+BI240</f>
        <v>0</v>
      </c>
      <c r="BK240" s="8" t="s">
        <v>242</v>
      </c>
      <c r="BL240" s="10"/>
    </row>
    <row r="241" spans="1:64" x14ac:dyDescent="0.35">
      <c r="A241" s="88"/>
      <c r="B241" s="93" t="s">
        <v>21</v>
      </c>
      <c r="C241" s="100"/>
      <c r="D241" s="27">
        <f>D243+D244</f>
        <v>190084.2</v>
      </c>
      <c r="E241" s="27">
        <f>E243+E244</f>
        <v>20000</v>
      </c>
      <c r="F241" s="26">
        <f t="shared" si="552"/>
        <v>210084.2</v>
      </c>
      <c r="G241" s="27">
        <f>G243+G244</f>
        <v>1503.4829999999999</v>
      </c>
      <c r="H241" s="26">
        <f t="shared" si="726"/>
        <v>211587.68300000002</v>
      </c>
      <c r="I241" s="27">
        <f>I243+I244</f>
        <v>-9924.2000000000007</v>
      </c>
      <c r="J241" s="26">
        <f t="shared" si="727"/>
        <v>201663.48300000001</v>
      </c>
      <c r="K241" s="27">
        <f>K243+K244</f>
        <v>0</v>
      </c>
      <c r="L241" s="26">
        <f t="shared" si="728"/>
        <v>201663.48300000001</v>
      </c>
      <c r="M241" s="27">
        <f>M243+M244</f>
        <v>0</v>
      </c>
      <c r="N241" s="26">
        <f t="shared" si="729"/>
        <v>201663.48300000001</v>
      </c>
      <c r="O241" s="27">
        <f>O243+O244</f>
        <v>0</v>
      </c>
      <c r="P241" s="26">
        <f t="shared" si="730"/>
        <v>201663.48300000001</v>
      </c>
      <c r="Q241" s="27">
        <f>Q243+Q244</f>
        <v>-30000</v>
      </c>
      <c r="R241" s="26">
        <f t="shared" si="731"/>
        <v>171663.48300000001</v>
      </c>
      <c r="S241" s="27">
        <f>S243+S244</f>
        <v>0</v>
      </c>
      <c r="T241" s="26">
        <f t="shared" si="732"/>
        <v>171663.48300000001</v>
      </c>
      <c r="U241" s="27">
        <f>U243+U244</f>
        <v>0</v>
      </c>
      <c r="V241" s="40">
        <f t="shared" si="733"/>
        <v>171663.48300000001</v>
      </c>
      <c r="W241" s="27">
        <f t="shared" ref="W241:AR241" si="743">W243+W244</f>
        <v>260000</v>
      </c>
      <c r="X241" s="27">
        <f>X243+X244</f>
        <v>0</v>
      </c>
      <c r="Y241" s="26">
        <f t="shared" si="561"/>
        <v>260000</v>
      </c>
      <c r="Z241" s="27">
        <f>Z243+Z244</f>
        <v>0</v>
      </c>
      <c r="AA241" s="26">
        <f t="shared" si="734"/>
        <v>260000</v>
      </c>
      <c r="AB241" s="27">
        <f>AB243+AB244</f>
        <v>0</v>
      </c>
      <c r="AC241" s="26">
        <f>AA241+AB241</f>
        <v>260000</v>
      </c>
      <c r="AD241" s="27">
        <f>AD243+AD244</f>
        <v>0</v>
      </c>
      <c r="AE241" s="26">
        <f>AC241+AD241</f>
        <v>260000</v>
      </c>
      <c r="AF241" s="27">
        <f>AF243+AF244</f>
        <v>0</v>
      </c>
      <c r="AG241" s="26">
        <f>AE241+AF241</f>
        <v>260000</v>
      </c>
      <c r="AH241" s="27">
        <f>AH243+AH244</f>
        <v>0</v>
      </c>
      <c r="AI241" s="26">
        <f>AG241+AH241</f>
        <v>260000</v>
      </c>
      <c r="AJ241" s="27">
        <f>AJ243+AJ244</f>
        <v>0</v>
      </c>
      <c r="AK241" s="26">
        <f>AI241+AJ241</f>
        <v>260000</v>
      </c>
      <c r="AL241" s="27">
        <f>AL243+AL244</f>
        <v>30000</v>
      </c>
      <c r="AM241" s="26">
        <f>AK241+AL241</f>
        <v>290000</v>
      </c>
      <c r="AN241" s="27">
        <f>AN243+AN244</f>
        <v>0</v>
      </c>
      <c r="AO241" s="26">
        <f>AM241+AN241</f>
        <v>290000</v>
      </c>
      <c r="AP241" s="27">
        <f>AP243+AP244</f>
        <v>150953.55900000001</v>
      </c>
      <c r="AQ241" s="40">
        <f>AO241+AP241</f>
        <v>440953.55900000001</v>
      </c>
      <c r="AR241" s="27">
        <f t="shared" si="743"/>
        <v>0</v>
      </c>
      <c r="AS241" s="27">
        <f>AS243+AS244</f>
        <v>0</v>
      </c>
      <c r="AT241" s="27">
        <f t="shared" si="563"/>
        <v>0</v>
      </c>
      <c r="AU241" s="27">
        <f>AU243+AU244</f>
        <v>0</v>
      </c>
      <c r="AV241" s="27">
        <f t="shared" si="735"/>
        <v>0</v>
      </c>
      <c r="AW241" s="27">
        <f>AW243+AW244</f>
        <v>0</v>
      </c>
      <c r="AX241" s="27">
        <f t="shared" si="736"/>
        <v>0</v>
      </c>
      <c r="AY241" s="27">
        <f>AY243+AY244</f>
        <v>0</v>
      </c>
      <c r="AZ241" s="27">
        <f t="shared" si="737"/>
        <v>0</v>
      </c>
      <c r="BA241" s="27">
        <f>BA243+BA244</f>
        <v>0</v>
      </c>
      <c r="BB241" s="27">
        <f t="shared" si="738"/>
        <v>0</v>
      </c>
      <c r="BC241" s="27">
        <f>BC243+BC244</f>
        <v>0</v>
      </c>
      <c r="BD241" s="27">
        <f t="shared" si="739"/>
        <v>0</v>
      </c>
      <c r="BE241" s="27">
        <f>BE243+BE244</f>
        <v>0</v>
      </c>
      <c r="BF241" s="27">
        <f t="shared" si="740"/>
        <v>0</v>
      </c>
      <c r="BG241" s="13">
        <f>BG243+BG244</f>
        <v>0</v>
      </c>
      <c r="BH241" s="27">
        <f t="shared" si="741"/>
        <v>0</v>
      </c>
      <c r="BI241" s="27">
        <f>BI243+BI244</f>
        <v>0</v>
      </c>
      <c r="BJ241" s="42">
        <f t="shared" si="742"/>
        <v>0</v>
      </c>
      <c r="BL241" s="10"/>
    </row>
    <row r="242" spans="1:64" x14ac:dyDescent="0.35">
      <c r="A242" s="102"/>
      <c r="B242" s="93" t="s">
        <v>5</v>
      </c>
      <c r="C242" s="100"/>
      <c r="D242" s="27"/>
      <c r="E242" s="27"/>
      <c r="F242" s="26"/>
      <c r="G242" s="27"/>
      <c r="H242" s="26"/>
      <c r="I242" s="27"/>
      <c r="J242" s="26"/>
      <c r="K242" s="27"/>
      <c r="L242" s="26"/>
      <c r="M242" s="27"/>
      <c r="N242" s="26"/>
      <c r="O242" s="27"/>
      <c r="P242" s="26"/>
      <c r="Q242" s="27"/>
      <c r="R242" s="26"/>
      <c r="S242" s="27"/>
      <c r="T242" s="26"/>
      <c r="U242" s="27"/>
      <c r="V242" s="40"/>
      <c r="W242" s="27"/>
      <c r="X242" s="27"/>
      <c r="Y242" s="26"/>
      <c r="Z242" s="27"/>
      <c r="AA242" s="26"/>
      <c r="AB242" s="27"/>
      <c r="AC242" s="26"/>
      <c r="AD242" s="27"/>
      <c r="AE242" s="26"/>
      <c r="AF242" s="27"/>
      <c r="AG242" s="26"/>
      <c r="AH242" s="27"/>
      <c r="AI242" s="26"/>
      <c r="AJ242" s="27"/>
      <c r="AK242" s="26"/>
      <c r="AL242" s="27"/>
      <c r="AM242" s="26"/>
      <c r="AN242" s="27"/>
      <c r="AO242" s="26"/>
      <c r="AP242" s="27"/>
      <c r="AQ242" s="40"/>
      <c r="AR242" s="27"/>
      <c r="AS242" s="27"/>
      <c r="AT242" s="27"/>
      <c r="AU242" s="27"/>
      <c r="AV242" s="27"/>
      <c r="AW242" s="27"/>
      <c r="AX242" s="27"/>
      <c r="AY242" s="27"/>
      <c r="AZ242" s="27"/>
      <c r="BA242" s="27"/>
      <c r="BB242" s="27"/>
      <c r="BC242" s="27"/>
      <c r="BD242" s="27"/>
      <c r="BE242" s="27"/>
      <c r="BF242" s="27"/>
      <c r="BG242" s="13"/>
      <c r="BH242" s="27"/>
      <c r="BI242" s="27"/>
      <c r="BJ242" s="42"/>
      <c r="BL242" s="10"/>
    </row>
    <row r="243" spans="1:64" s="29" customFormat="1" hidden="1" x14ac:dyDescent="0.35">
      <c r="A243" s="49"/>
      <c r="B243" s="44" t="s">
        <v>6</v>
      </c>
      <c r="C243" s="47"/>
      <c r="D243" s="27">
        <f>D245+D246+D249</f>
        <v>178584.2</v>
      </c>
      <c r="E243" s="27">
        <f>E245+E246+E249</f>
        <v>20000</v>
      </c>
      <c r="F243" s="26">
        <f t="shared" si="552"/>
        <v>198584.2</v>
      </c>
      <c r="G243" s="27">
        <f>G245+G246+G249</f>
        <v>1503.4829999999999</v>
      </c>
      <c r="H243" s="26">
        <f t="shared" ref="H243:H247" si="744">F243+G243</f>
        <v>200087.68300000002</v>
      </c>
      <c r="I243" s="27">
        <f>I245+I246+I249</f>
        <v>-9924.2000000000007</v>
      </c>
      <c r="J243" s="26">
        <f t="shared" ref="J243:J247" si="745">H243+I243</f>
        <v>190163.48300000001</v>
      </c>
      <c r="K243" s="27">
        <f>K245+K246+K249</f>
        <v>0</v>
      </c>
      <c r="L243" s="26">
        <f t="shared" ref="L243:L247" si="746">J243+K243</f>
        <v>190163.48300000001</v>
      </c>
      <c r="M243" s="27">
        <f>M245+M246+M249</f>
        <v>0</v>
      </c>
      <c r="N243" s="26">
        <f t="shared" ref="N243:N247" si="747">L243+M243</f>
        <v>190163.48300000001</v>
      </c>
      <c r="O243" s="27">
        <f>O245+O246+O249</f>
        <v>0</v>
      </c>
      <c r="P243" s="26">
        <f t="shared" ref="P243:P247" si="748">N243+O243</f>
        <v>190163.48300000001</v>
      </c>
      <c r="Q243" s="27">
        <f>Q245+Q246+Q249</f>
        <v>-30000</v>
      </c>
      <c r="R243" s="26">
        <f t="shared" ref="R243:R247" si="749">P243+Q243</f>
        <v>160163.48300000001</v>
      </c>
      <c r="S243" s="27">
        <f>S245+S246+S249</f>
        <v>0</v>
      </c>
      <c r="T243" s="26">
        <f t="shared" ref="T243:T247" si="750">R243+S243</f>
        <v>160163.48300000001</v>
      </c>
      <c r="U243" s="27">
        <f>U245+U246+U249</f>
        <v>0</v>
      </c>
      <c r="V243" s="26">
        <f t="shared" ref="V243:V247" si="751">T243+U243</f>
        <v>160163.48300000001</v>
      </c>
      <c r="W243" s="27">
        <f t="shared" ref="W243:AR243" si="752">W245+W246+W249</f>
        <v>260000</v>
      </c>
      <c r="X243" s="27">
        <f>X245+X246+X249</f>
        <v>0</v>
      </c>
      <c r="Y243" s="26">
        <f t="shared" si="561"/>
        <v>260000</v>
      </c>
      <c r="Z243" s="27">
        <f>Z245+Z246+Z249</f>
        <v>0</v>
      </c>
      <c r="AA243" s="26">
        <f t="shared" ref="AA243:AA247" si="753">Y243+Z243</f>
        <v>260000</v>
      </c>
      <c r="AB243" s="27">
        <f>AB245+AB246+AB249</f>
        <v>0</v>
      </c>
      <c r="AC243" s="26">
        <f>AA243+AB243</f>
        <v>260000</v>
      </c>
      <c r="AD243" s="27">
        <f>AD245+AD246+AD249</f>
        <v>0</v>
      </c>
      <c r="AE243" s="26">
        <f>AC243+AD243</f>
        <v>260000</v>
      </c>
      <c r="AF243" s="27">
        <f>AF245+AF246+AF249</f>
        <v>0</v>
      </c>
      <c r="AG243" s="26">
        <f>AE243+AF243</f>
        <v>260000</v>
      </c>
      <c r="AH243" s="27">
        <f>AH245+AH246+AH249</f>
        <v>0</v>
      </c>
      <c r="AI243" s="26">
        <f>AG243+AH243</f>
        <v>260000</v>
      </c>
      <c r="AJ243" s="27">
        <f>AJ245+AJ246+AJ249</f>
        <v>0</v>
      </c>
      <c r="AK243" s="26">
        <f>AI243+AJ243</f>
        <v>260000</v>
      </c>
      <c r="AL243" s="27">
        <f>AL245+AL246+AL249</f>
        <v>30000</v>
      </c>
      <c r="AM243" s="26">
        <f>AK243+AL243</f>
        <v>290000</v>
      </c>
      <c r="AN243" s="27">
        <f>AN245+AN246+AN249</f>
        <v>0</v>
      </c>
      <c r="AO243" s="26">
        <f>AM243+AN243</f>
        <v>290000</v>
      </c>
      <c r="AP243" s="27">
        <f>AP245+AP246+AP249</f>
        <v>150953.55900000001</v>
      </c>
      <c r="AQ243" s="26">
        <f>AO243+AP243</f>
        <v>440953.55900000001</v>
      </c>
      <c r="AR243" s="27">
        <f t="shared" si="752"/>
        <v>0</v>
      </c>
      <c r="AS243" s="27">
        <f>AS245+AS246+AS249</f>
        <v>0</v>
      </c>
      <c r="AT243" s="27">
        <f t="shared" si="563"/>
        <v>0</v>
      </c>
      <c r="AU243" s="27">
        <f>AU245+AU246+AU249</f>
        <v>0</v>
      </c>
      <c r="AV243" s="27">
        <f t="shared" ref="AV243:AV247" si="754">AT243+AU243</f>
        <v>0</v>
      </c>
      <c r="AW243" s="27">
        <f>AW245+AW246+AW249</f>
        <v>0</v>
      </c>
      <c r="AX243" s="27">
        <f t="shared" ref="AX243:AX247" si="755">AV243+AW243</f>
        <v>0</v>
      </c>
      <c r="AY243" s="27">
        <f>AY245+AY246+AY249</f>
        <v>0</v>
      </c>
      <c r="AZ243" s="27">
        <f t="shared" ref="AZ243:AZ247" si="756">AX243+AY243</f>
        <v>0</v>
      </c>
      <c r="BA243" s="27">
        <f>BA245+BA246+BA249</f>
        <v>0</v>
      </c>
      <c r="BB243" s="27">
        <f t="shared" ref="BB243:BB247" si="757">AZ243+BA243</f>
        <v>0</v>
      </c>
      <c r="BC243" s="27">
        <f>BC245+BC246+BC249</f>
        <v>0</v>
      </c>
      <c r="BD243" s="27">
        <f t="shared" ref="BD243:BD247" si="758">BB243+BC243</f>
        <v>0</v>
      </c>
      <c r="BE243" s="27">
        <f>BE245+BE246+BE249</f>
        <v>0</v>
      </c>
      <c r="BF243" s="27">
        <f t="shared" ref="BF243:BF247" si="759">BD243+BE243</f>
        <v>0</v>
      </c>
      <c r="BG243" s="27">
        <f>BG245+BG246+BG249</f>
        <v>0</v>
      </c>
      <c r="BH243" s="27">
        <f t="shared" ref="BH243:BH247" si="760">BF243+BG243</f>
        <v>0</v>
      </c>
      <c r="BI243" s="27">
        <f>BI245+BI246+BI249</f>
        <v>0</v>
      </c>
      <c r="BJ243" s="27">
        <f t="shared" ref="BJ243:BJ247" si="761">BH243+BI243</f>
        <v>0</v>
      </c>
      <c r="BK243" s="28"/>
      <c r="BL243" s="30">
        <v>0</v>
      </c>
    </row>
    <row r="244" spans="1:64" x14ac:dyDescent="0.35">
      <c r="A244" s="102"/>
      <c r="B244" s="93" t="s">
        <v>57</v>
      </c>
      <c r="C244" s="100"/>
      <c r="D244" s="27">
        <f>D250</f>
        <v>11500</v>
      </c>
      <c r="E244" s="27">
        <f>E250</f>
        <v>0</v>
      </c>
      <c r="F244" s="26">
        <f t="shared" si="552"/>
        <v>11500</v>
      </c>
      <c r="G244" s="27">
        <f>G250</f>
        <v>0</v>
      </c>
      <c r="H244" s="26">
        <f t="shared" si="744"/>
        <v>11500</v>
      </c>
      <c r="I244" s="27">
        <f>I250</f>
        <v>0</v>
      </c>
      <c r="J244" s="26">
        <f t="shared" si="745"/>
        <v>11500</v>
      </c>
      <c r="K244" s="27">
        <f>K250</f>
        <v>0</v>
      </c>
      <c r="L244" s="26">
        <f>J244+K244</f>
        <v>11500</v>
      </c>
      <c r="M244" s="27">
        <f>M250</f>
        <v>0</v>
      </c>
      <c r="N244" s="26">
        <f t="shared" si="747"/>
        <v>11500</v>
      </c>
      <c r="O244" s="27">
        <f>O250</f>
        <v>0</v>
      </c>
      <c r="P244" s="26">
        <f t="shared" si="748"/>
        <v>11500</v>
      </c>
      <c r="Q244" s="27">
        <f>Q250</f>
        <v>0</v>
      </c>
      <c r="R244" s="26">
        <f t="shared" si="749"/>
        <v>11500</v>
      </c>
      <c r="S244" s="27">
        <f>S250</f>
        <v>0</v>
      </c>
      <c r="T244" s="26">
        <f t="shared" si="750"/>
        <v>11500</v>
      </c>
      <c r="U244" s="27">
        <f>U250</f>
        <v>0</v>
      </c>
      <c r="V244" s="40">
        <f t="shared" si="751"/>
        <v>11500</v>
      </c>
      <c r="W244" s="27">
        <f t="shared" ref="W244:AR244" si="762">W250</f>
        <v>0</v>
      </c>
      <c r="X244" s="27">
        <f>X250</f>
        <v>0</v>
      </c>
      <c r="Y244" s="26">
        <f t="shared" si="561"/>
        <v>0</v>
      </c>
      <c r="Z244" s="27">
        <f>Z250</f>
        <v>0</v>
      </c>
      <c r="AA244" s="26">
        <f t="shared" si="753"/>
        <v>0</v>
      </c>
      <c r="AB244" s="27">
        <f>AB250</f>
        <v>0</v>
      </c>
      <c r="AC244" s="26">
        <f>AA244+AB244</f>
        <v>0</v>
      </c>
      <c r="AD244" s="27">
        <f>AD250</f>
        <v>0</v>
      </c>
      <c r="AE244" s="26">
        <f>AC244+AD244</f>
        <v>0</v>
      </c>
      <c r="AF244" s="27">
        <f>AF250</f>
        <v>0</v>
      </c>
      <c r="AG244" s="26">
        <f>AE244+AF244</f>
        <v>0</v>
      </c>
      <c r="AH244" s="27">
        <f>AH250</f>
        <v>0</v>
      </c>
      <c r="AI244" s="26">
        <f>AG244+AH244</f>
        <v>0</v>
      </c>
      <c r="AJ244" s="27">
        <f>AJ250</f>
        <v>0</v>
      </c>
      <c r="AK244" s="26">
        <f>AI244+AJ244</f>
        <v>0</v>
      </c>
      <c r="AL244" s="27">
        <f>AL250</f>
        <v>0</v>
      </c>
      <c r="AM244" s="26">
        <f>AK244+AL244</f>
        <v>0</v>
      </c>
      <c r="AN244" s="27">
        <f>AN250</f>
        <v>0</v>
      </c>
      <c r="AO244" s="26">
        <f>AM244+AN244</f>
        <v>0</v>
      </c>
      <c r="AP244" s="27">
        <f>AP250</f>
        <v>0</v>
      </c>
      <c r="AQ244" s="40">
        <f>AO244+AP244</f>
        <v>0</v>
      </c>
      <c r="AR244" s="27">
        <f t="shared" si="762"/>
        <v>0</v>
      </c>
      <c r="AS244" s="27">
        <f>AS250</f>
        <v>0</v>
      </c>
      <c r="AT244" s="27">
        <f t="shared" si="563"/>
        <v>0</v>
      </c>
      <c r="AU244" s="27">
        <f>AU250</f>
        <v>0</v>
      </c>
      <c r="AV244" s="27">
        <f t="shared" si="754"/>
        <v>0</v>
      </c>
      <c r="AW244" s="27">
        <f>AW250</f>
        <v>0</v>
      </c>
      <c r="AX244" s="27">
        <f t="shared" si="755"/>
        <v>0</v>
      </c>
      <c r="AY244" s="27">
        <f>AY250</f>
        <v>0</v>
      </c>
      <c r="AZ244" s="27">
        <f t="shared" si="756"/>
        <v>0</v>
      </c>
      <c r="BA244" s="27">
        <f>BA250</f>
        <v>0</v>
      </c>
      <c r="BB244" s="27">
        <f t="shared" si="757"/>
        <v>0</v>
      </c>
      <c r="BC244" s="27">
        <f>BC250</f>
        <v>0</v>
      </c>
      <c r="BD244" s="27">
        <f t="shared" si="758"/>
        <v>0</v>
      </c>
      <c r="BE244" s="27">
        <f>BE250</f>
        <v>0</v>
      </c>
      <c r="BF244" s="27">
        <f t="shared" si="759"/>
        <v>0</v>
      </c>
      <c r="BG244" s="13">
        <f>BG250</f>
        <v>0</v>
      </c>
      <c r="BH244" s="27">
        <f t="shared" si="760"/>
        <v>0</v>
      </c>
      <c r="BI244" s="27">
        <f>BI250</f>
        <v>0</v>
      </c>
      <c r="BJ244" s="42">
        <f t="shared" si="761"/>
        <v>0</v>
      </c>
      <c r="BL244" s="10"/>
    </row>
    <row r="245" spans="1:64" ht="54" x14ac:dyDescent="0.35">
      <c r="A245" s="141" t="s">
        <v>283</v>
      </c>
      <c r="B245" s="139" t="s">
        <v>59</v>
      </c>
      <c r="C245" s="98" t="s">
        <v>126</v>
      </c>
      <c r="D245" s="13">
        <v>168660</v>
      </c>
      <c r="E245" s="42">
        <v>20000</v>
      </c>
      <c r="F245" s="12">
        <f t="shared" si="552"/>
        <v>188660</v>
      </c>
      <c r="G245" s="13">
        <f>379.269+1124.214</f>
        <v>1503.4829999999999</v>
      </c>
      <c r="H245" s="12">
        <f t="shared" si="744"/>
        <v>190163.48300000001</v>
      </c>
      <c r="I245" s="13"/>
      <c r="J245" s="12">
        <f t="shared" si="745"/>
        <v>190163.48300000001</v>
      </c>
      <c r="K245" s="13"/>
      <c r="L245" s="12">
        <f t="shared" si="746"/>
        <v>190163.48300000001</v>
      </c>
      <c r="M245" s="13"/>
      <c r="N245" s="12">
        <f t="shared" si="747"/>
        <v>190163.48300000001</v>
      </c>
      <c r="O245" s="13"/>
      <c r="P245" s="12">
        <f t="shared" si="748"/>
        <v>190163.48300000001</v>
      </c>
      <c r="Q245" s="13">
        <v>-30000</v>
      </c>
      <c r="R245" s="12">
        <f t="shared" si="749"/>
        <v>160163.48300000001</v>
      </c>
      <c r="S245" s="13"/>
      <c r="T245" s="12">
        <f t="shared" si="750"/>
        <v>160163.48300000001</v>
      </c>
      <c r="U245" s="23"/>
      <c r="V245" s="40">
        <f t="shared" si="751"/>
        <v>160163.48300000001</v>
      </c>
      <c r="W245" s="13">
        <v>246018.2</v>
      </c>
      <c r="X245" s="42"/>
      <c r="Y245" s="12">
        <f t="shared" si="561"/>
        <v>246018.2</v>
      </c>
      <c r="Z245" s="13"/>
      <c r="AA245" s="12">
        <f t="shared" si="753"/>
        <v>246018.2</v>
      </c>
      <c r="AB245" s="13"/>
      <c r="AC245" s="12">
        <f>AA245+AB245</f>
        <v>246018.2</v>
      </c>
      <c r="AD245" s="13"/>
      <c r="AE245" s="12">
        <f>AC245+AD245</f>
        <v>246018.2</v>
      </c>
      <c r="AF245" s="13"/>
      <c r="AG245" s="12">
        <f>AE245+AF245</f>
        <v>246018.2</v>
      </c>
      <c r="AH245" s="13"/>
      <c r="AI245" s="12">
        <f>AG245+AH245</f>
        <v>246018.2</v>
      </c>
      <c r="AJ245" s="13"/>
      <c r="AK245" s="12">
        <f>AI245+AJ245</f>
        <v>246018.2</v>
      </c>
      <c r="AL245" s="13">
        <v>30000</v>
      </c>
      <c r="AM245" s="12">
        <f>AK245+AL245</f>
        <v>276018.2</v>
      </c>
      <c r="AN245" s="13"/>
      <c r="AO245" s="12">
        <f>AM245+AN245</f>
        <v>276018.2</v>
      </c>
      <c r="AP245" s="23">
        <v>150953.55900000001</v>
      </c>
      <c r="AQ245" s="40">
        <f>AO245+AP245</f>
        <v>426971.75900000002</v>
      </c>
      <c r="AR245" s="13">
        <v>0</v>
      </c>
      <c r="AS245" s="13"/>
      <c r="AT245" s="13">
        <f t="shared" si="563"/>
        <v>0</v>
      </c>
      <c r="AU245" s="13"/>
      <c r="AV245" s="13">
        <f t="shared" si="754"/>
        <v>0</v>
      </c>
      <c r="AW245" s="13"/>
      <c r="AX245" s="13">
        <f t="shared" si="755"/>
        <v>0</v>
      </c>
      <c r="AY245" s="13"/>
      <c r="AZ245" s="13">
        <f t="shared" si="756"/>
        <v>0</v>
      </c>
      <c r="BA245" s="13"/>
      <c r="BB245" s="13">
        <f t="shared" si="757"/>
        <v>0</v>
      </c>
      <c r="BC245" s="13"/>
      <c r="BD245" s="13">
        <f t="shared" si="758"/>
        <v>0</v>
      </c>
      <c r="BE245" s="13"/>
      <c r="BF245" s="13">
        <f t="shared" si="759"/>
        <v>0</v>
      </c>
      <c r="BG245" s="13"/>
      <c r="BH245" s="13">
        <f t="shared" si="760"/>
        <v>0</v>
      </c>
      <c r="BI245" s="23">
        <v>0</v>
      </c>
      <c r="BJ245" s="42">
        <f t="shared" si="761"/>
        <v>0</v>
      </c>
      <c r="BK245" s="7" t="s">
        <v>117</v>
      </c>
      <c r="BL245" s="10"/>
    </row>
    <row r="246" spans="1:64" ht="72" x14ac:dyDescent="0.35">
      <c r="A246" s="142"/>
      <c r="B246" s="140"/>
      <c r="C246" s="98" t="s">
        <v>127</v>
      </c>
      <c r="D246" s="13">
        <v>0</v>
      </c>
      <c r="E246" s="42">
        <v>0</v>
      </c>
      <c r="F246" s="12">
        <f t="shared" si="552"/>
        <v>0</v>
      </c>
      <c r="G246" s="13">
        <v>0</v>
      </c>
      <c r="H246" s="12">
        <f t="shared" si="744"/>
        <v>0</v>
      </c>
      <c r="I246" s="13">
        <v>0</v>
      </c>
      <c r="J246" s="12">
        <f t="shared" si="745"/>
        <v>0</v>
      </c>
      <c r="K246" s="13">
        <v>0</v>
      </c>
      <c r="L246" s="12">
        <f t="shared" si="746"/>
        <v>0</v>
      </c>
      <c r="M246" s="13">
        <v>0</v>
      </c>
      <c r="N246" s="12">
        <f t="shared" si="747"/>
        <v>0</v>
      </c>
      <c r="O246" s="13">
        <v>0</v>
      </c>
      <c r="P246" s="12">
        <f t="shared" si="748"/>
        <v>0</v>
      </c>
      <c r="Q246" s="13">
        <v>0</v>
      </c>
      <c r="R246" s="12">
        <f t="shared" si="749"/>
        <v>0</v>
      </c>
      <c r="S246" s="13">
        <v>0</v>
      </c>
      <c r="T246" s="12">
        <f t="shared" si="750"/>
        <v>0</v>
      </c>
      <c r="U246" s="23">
        <v>0</v>
      </c>
      <c r="V246" s="40">
        <f t="shared" si="751"/>
        <v>0</v>
      </c>
      <c r="W246" s="13">
        <v>13981.8</v>
      </c>
      <c r="X246" s="42">
        <v>0</v>
      </c>
      <c r="Y246" s="12">
        <f t="shared" si="561"/>
        <v>13981.8</v>
      </c>
      <c r="Z246" s="13">
        <v>0</v>
      </c>
      <c r="AA246" s="12">
        <f t="shared" si="753"/>
        <v>13981.8</v>
      </c>
      <c r="AB246" s="13">
        <v>0</v>
      </c>
      <c r="AC246" s="12">
        <f>AA246+AB246</f>
        <v>13981.8</v>
      </c>
      <c r="AD246" s="13">
        <v>0</v>
      </c>
      <c r="AE246" s="12">
        <f>AC246+AD246</f>
        <v>13981.8</v>
      </c>
      <c r="AF246" s="13">
        <v>0</v>
      </c>
      <c r="AG246" s="12">
        <f>AE246+AF246</f>
        <v>13981.8</v>
      </c>
      <c r="AH246" s="13">
        <v>0</v>
      </c>
      <c r="AI246" s="12">
        <f>AG246+AH246</f>
        <v>13981.8</v>
      </c>
      <c r="AJ246" s="13">
        <v>0</v>
      </c>
      <c r="AK246" s="12">
        <f>AI246+AJ246</f>
        <v>13981.8</v>
      </c>
      <c r="AL246" s="13">
        <v>0</v>
      </c>
      <c r="AM246" s="12">
        <f>AK246+AL246</f>
        <v>13981.8</v>
      </c>
      <c r="AN246" s="13">
        <v>0</v>
      </c>
      <c r="AO246" s="12">
        <f>AM246+AN246</f>
        <v>13981.8</v>
      </c>
      <c r="AP246" s="23">
        <v>0</v>
      </c>
      <c r="AQ246" s="40">
        <f>AO246+AP246</f>
        <v>13981.8</v>
      </c>
      <c r="AR246" s="13">
        <v>0</v>
      </c>
      <c r="AS246" s="13">
        <v>0</v>
      </c>
      <c r="AT246" s="13">
        <f t="shared" si="563"/>
        <v>0</v>
      </c>
      <c r="AU246" s="13">
        <v>0</v>
      </c>
      <c r="AV246" s="13">
        <f t="shared" si="754"/>
        <v>0</v>
      </c>
      <c r="AW246" s="13">
        <v>0</v>
      </c>
      <c r="AX246" s="13">
        <f t="shared" si="755"/>
        <v>0</v>
      </c>
      <c r="AY246" s="13">
        <v>0</v>
      </c>
      <c r="AZ246" s="13">
        <f t="shared" si="756"/>
        <v>0</v>
      </c>
      <c r="BA246" s="13">
        <v>0</v>
      </c>
      <c r="BB246" s="13">
        <f t="shared" si="757"/>
        <v>0</v>
      </c>
      <c r="BC246" s="13">
        <v>0</v>
      </c>
      <c r="BD246" s="13">
        <f t="shared" si="758"/>
        <v>0</v>
      </c>
      <c r="BE246" s="13">
        <v>0</v>
      </c>
      <c r="BF246" s="13">
        <f t="shared" si="759"/>
        <v>0</v>
      </c>
      <c r="BG246" s="13">
        <v>0</v>
      </c>
      <c r="BH246" s="13">
        <f t="shared" si="760"/>
        <v>0</v>
      </c>
      <c r="BI246" s="23">
        <v>0</v>
      </c>
      <c r="BJ246" s="42">
        <f t="shared" si="761"/>
        <v>0</v>
      </c>
      <c r="BK246" s="7" t="s">
        <v>117</v>
      </c>
      <c r="BL246" s="10"/>
    </row>
    <row r="247" spans="1:64" ht="72" x14ac:dyDescent="0.35">
      <c r="A247" s="88" t="s">
        <v>287</v>
      </c>
      <c r="B247" s="93" t="s">
        <v>128</v>
      </c>
      <c r="C247" s="98" t="s">
        <v>126</v>
      </c>
      <c r="D247" s="13">
        <f>D249+D250</f>
        <v>21424.2</v>
      </c>
      <c r="E247" s="42">
        <f>E249+E250</f>
        <v>0</v>
      </c>
      <c r="F247" s="12">
        <f t="shared" si="552"/>
        <v>21424.2</v>
      </c>
      <c r="G247" s="13">
        <f>G249+G250</f>
        <v>0</v>
      </c>
      <c r="H247" s="12">
        <f t="shared" si="744"/>
        <v>21424.2</v>
      </c>
      <c r="I247" s="13">
        <f>I249+I250</f>
        <v>-9924.2000000000007</v>
      </c>
      <c r="J247" s="12">
        <f t="shared" si="745"/>
        <v>11500</v>
      </c>
      <c r="K247" s="13">
        <f>K249+K250</f>
        <v>0</v>
      </c>
      <c r="L247" s="12">
        <f t="shared" si="746"/>
        <v>11500</v>
      </c>
      <c r="M247" s="13">
        <f>M249+M250</f>
        <v>0</v>
      </c>
      <c r="N247" s="12">
        <f t="shared" si="747"/>
        <v>11500</v>
      </c>
      <c r="O247" s="13">
        <f>O249+O250</f>
        <v>0</v>
      </c>
      <c r="P247" s="12">
        <f t="shared" si="748"/>
        <v>11500</v>
      </c>
      <c r="Q247" s="13">
        <f>Q249+Q250</f>
        <v>0</v>
      </c>
      <c r="R247" s="12">
        <f t="shared" si="749"/>
        <v>11500</v>
      </c>
      <c r="S247" s="13">
        <f>S249+S250</f>
        <v>0</v>
      </c>
      <c r="T247" s="12">
        <f t="shared" si="750"/>
        <v>11500</v>
      </c>
      <c r="U247" s="23">
        <f>U249+U250</f>
        <v>0</v>
      </c>
      <c r="V247" s="40">
        <f t="shared" si="751"/>
        <v>11500</v>
      </c>
      <c r="W247" s="13">
        <f t="shared" ref="W247:AR247" si="763">W249+W250</f>
        <v>0</v>
      </c>
      <c r="X247" s="42">
        <f>X249+X250</f>
        <v>0</v>
      </c>
      <c r="Y247" s="12">
        <f t="shared" si="561"/>
        <v>0</v>
      </c>
      <c r="Z247" s="13">
        <f>Z249+Z250</f>
        <v>0</v>
      </c>
      <c r="AA247" s="12">
        <f t="shared" si="753"/>
        <v>0</v>
      </c>
      <c r="AB247" s="13">
        <f>AB249+AB250</f>
        <v>0</v>
      </c>
      <c r="AC247" s="12">
        <f>AA247+AB247</f>
        <v>0</v>
      </c>
      <c r="AD247" s="13">
        <f>AD249+AD250</f>
        <v>0</v>
      </c>
      <c r="AE247" s="12">
        <f>AC247+AD247</f>
        <v>0</v>
      </c>
      <c r="AF247" s="13">
        <f>AF249+AF250</f>
        <v>0</v>
      </c>
      <c r="AG247" s="12">
        <f>AE247+AF247</f>
        <v>0</v>
      </c>
      <c r="AH247" s="13">
        <f>AH249+AH250</f>
        <v>0</v>
      </c>
      <c r="AI247" s="12">
        <f>AG247+AH247</f>
        <v>0</v>
      </c>
      <c r="AJ247" s="13">
        <f>AJ249+AJ250</f>
        <v>0</v>
      </c>
      <c r="AK247" s="12">
        <f>AI247+AJ247</f>
        <v>0</v>
      </c>
      <c r="AL247" s="13">
        <f>AL249+AL250</f>
        <v>0</v>
      </c>
      <c r="AM247" s="12">
        <f>AK247+AL247</f>
        <v>0</v>
      </c>
      <c r="AN247" s="13">
        <f>AN249+AN250</f>
        <v>0</v>
      </c>
      <c r="AO247" s="12">
        <f>AM247+AN247</f>
        <v>0</v>
      </c>
      <c r="AP247" s="23">
        <f>AP249+AP250</f>
        <v>0</v>
      </c>
      <c r="AQ247" s="40">
        <f>AO247+AP247</f>
        <v>0</v>
      </c>
      <c r="AR247" s="13">
        <f t="shared" si="763"/>
        <v>0</v>
      </c>
      <c r="AS247" s="13">
        <f>AS249+AS250</f>
        <v>0</v>
      </c>
      <c r="AT247" s="13">
        <f t="shared" si="563"/>
        <v>0</v>
      </c>
      <c r="AU247" s="13">
        <f>AU249+AU250</f>
        <v>0</v>
      </c>
      <c r="AV247" s="13">
        <f t="shared" si="754"/>
        <v>0</v>
      </c>
      <c r="AW247" s="13">
        <f>AW249+AW250</f>
        <v>0</v>
      </c>
      <c r="AX247" s="13">
        <f t="shared" si="755"/>
        <v>0</v>
      </c>
      <c r="AY247" s="13">
        <f>AY249+AY250</f>
        <v>0</v>
      </c>
      <c r="AZ247" s="13">
        <f t="shared" si="756"/>
        <v>0</v>
      </c>
      <c r="BA247" s="13">
        <f>BA249+BA250</f>
        <v>0</v>
      </c>
      <c r="BB247" s="13">
        <f t="shared" si="757"/>
        <v>0</v>
      </c>
      <c r="BC247" s="13">
        <f>BC249+BC250</f>
        <v>0</v>
      </c>
      <c r="BD247" s="13">
        <f t="shared" si="758"/>
        <v>0</v>
      </c>
      <c r="BE247" s="13">
        <f>BE249+BE250</f>
        <v>0</v>
      </c>
      <c r="BF247" s="13">
        <f t="shared" si="759"/>
        <v>0</v>
      </c>
      <c r="BG247" s="13">
        <f>BG249+BG250</f>
        <v>0</v>
      </c>
      <c r="BH247" s="13">
        <f t="shared" si="760"/>
        <v>0</v>
      </c>
      <c r="BI247" s="23">
        <f>BI249+BI250</f>
        <v>0</v>
      </c>
      <c r="BJ247" s="42">
        <f t="shared" si="761"/>
        <v>0</v>
      </c>
      <c r="BK247" s="7"/>
      <c r="BL247" s="10"/>
    </row>
    <row r="248" spans="1:64" x14ac:dyDescent="0.35">
      <c r="A248" s="88"/>
      <c r="B248" s="93" t="s">
        <v>5</v>
      </c>
      <c r="C248" s="98"/>
      <c r="D248" s="13"/>
      <c r="E248" s="42"/>
      <c r="F248" s="12"/>
      <c r="G248" s="13"/>
      <c r="H248" s="12"/>
      <c r="I248" s="13"/>
      <c r="J248" s="12"/>
      <c r="K248" s="13"/>
      <c r="L248" s="12"/>
      <c r="M248" s="13"/>
      <c r="N248" s="12"/>
      <c r="O248" s="13"/>
      <c r="P248" s="12"/>
      <c r="Q248" s="13"/>
      <c r="R248" s="12"/>
      <c r="S248" s="13"/>
      <c r="T248" s="12"/>
      <c r="U248" s="23"/>
      <c r="V248" s="40"/>
      <c r="W248" s="13"/>
      <c r="X248" s="42"/>
      <c r="Y248" s="12"/>
      <c r="Z248" s="13"/>
      <c r="AA248" s="12"/>
      <c r="AB248" s="13"/>
      <c r="AC248" s="12"/>
      <c r="AD248" s="13"/>
      <c r="AE248" s="12"/>
      <c r="AF248" s="13"/>
      <c r="AG248" s="12"/>
      <c r="AH248" s="13"/>
      <c r="AI248" s="12"/>
      <c r="AJ248" s="13"/>
      <c r="AK248" s="12"/>
      <c r="AL248" s="13"/>
      <c r="AM248" s="12"/>
      <c r="AN248" s="13"/>
      <c r="AO248" s="12"/>
      <c r="AP248" s="23"/>
      <c r="AQ248" s="40"/>
      <c r="AR248" s="13"/>
      <c r="AS248" s="13"/>
      <c r="AT248" s="13"/>
      <c r="AU248" s="13"/>
      <c r="AV248" s="13"/>
      <c r="AW248" s="13"/>
      <c r="AX248" s="13"/>
      <c r="AY248" s="13"/>
      <c r="AZ248" s="13"/>
      <c r="BA248" s="13"/>
      <c r="BB248" s="13"/>
      <c r="BC248" s="13"/>
      <c r="BD248" s="13"/>
      <c r="BE248" s="13"/>
      <c r="BF248" s="13"/>
      <c r="BG248" s="13"/>
      <c r="BH248" s="13"/>
      <c r="BI248" s="23"/>
      <c r="BJ248" s="42"/>
      <c r="BK248" s="7"/>
      <c r="BL248" s="10"/>
    </row>
    <row r="249" spans="1:64" s="3" customFormat="1" hidden="1" x14ac:dyDescent="0.35">
      <c r="A249" s="1"/>
      <c r="B249" s="18" t="s">
        <v>6</v>
      </c>
      <c r="C249" s="5"/>
      <c r="D249" s="13">
        <v>9924.2000000000007</v>
      </c>
      <c r="E249" s="42"/>
      <c r="F249" s="12">
        <f t="shared" si="552"/>
        <v>9924.2000000000007</v>
      </c>
      <c r="G249" s="13"/>
      <c r="H249" s="12">
        <f t="shared" ref="H249:H251" si="764">F249+G249</f>
        <v>9924.2000000000007</v>
      </c>
      <c r="I249" s="13">
        <v>-9924.2000000000007</v>
      </c>
      <c r="J249" s="12">
        <f t="shared" ref="J249:J251" si="765">H249+I249</f>
        <v>0</v>
      </c>
      <c r="K249" s="13"/>
      <c r="L249" s="12">
        <f t="shared" ref="L249:L251" si="766">J249+K249</f>
        <v>0</v>
      </c>
      <c r="M249" s="13"/>
      <c r="N249" s="12">
        <f t="shared" ref="N249:N251" si="767">L249+M249</f>
        <v>0</v>
      </c>
      <c r="O249" s="13"/>
      <c r="P249" s="12">
        <f t="shared" ref="P249:P251" si="768">N249+O249</f>
        <v>0</v>
      </c>
      <c r="Q249" s="13"/>
      <c r="R249" s="12">
        <f t="shared" ref="R249:R251" si="769">P249+Q249</f>
        <v>0</v>
      </c>
      <c r="S249" s="13"/>
      <c r="T249" s="12">
        <f t="shared" ref="T249:T251" si="770">R249+S249</f>
        <v>0</v>
      </c>
      <c r="U249" s="23"/>
      <c r="V249" s="12">
        <f t="shared" ref="V249:V251" si="771">T249+U249</f>
        <v>0</v>
      </c>
      <c r="W249" s="13">
        <v>0</v>
      </c>
      <c r="X249" s="42"/>
      <c r="Y249" s="12">
        <f t="shared" si="561"/>
        <v>0</v>
      </c>
      <c r="Z249" s="13"/>
      <c r="AA249" s="12">
        <f t="shared" ref="AA249:AA251" si="772">Y249+Z249</f>
        <v>0</v>
      </c>
      <c r="AB249" s="13"/>
      <c r="AC249" s="12">
        <f>AA249+AB249</f>
        <v>0</v>
      </c>
      <c r="AD249" s="13"/>
      <c r="AE249" s="12">
        <f>AC249+AD249</f>
        <v>0</v>
      </c>
      <c r="AF249" s="13"/>
      <c r="AG249" s="12">
        <f>AE249+AF249</f>
        <v>0</v>
      </c>
      <c r="AH249" s="13"/>
      <c r="AI249" s="12">
        <f>AG249+AH249</f>
        <v>0</v>
      </c>
      <c r="AJ249" s="13"/>
      <c r="AK249" s="12">
        <f>AI249+AJ249</f>
        <v>0</v>
      </c>
      <c r="AL249" s="13"/>
      <c r="AM249" s="12">
        <f>AK249+AL249</f>
        <v>0</v>
      </c>
      <c r="AN249" s="13"/>
      <c r="AO249" s="12">
        <f>AM249+AN249</f>
        <v>0</v>
      </c>
      <c r="AP249" s="23"/>
      <c r="AQ249" s="12">
        <f>AO249+AP249</f>
        <v>0</v>
      </c>
      <c r="AR249" s="13">
        <v>0</v>
      </c>
      <c r="AS249" s="13"/>
      <c r="AT249" s="13">
        <f t="shared" si="563"/>
        <v>0</v>
      </c>
      <c r="AU249" s="13"/>
      <c r="AV249" s="13">
        <f t="shared" ref="AV249:AV251" si="773">AT249+AU249</f>
        <v>0</v>
      </c>
      <c r="AW249" s="13"/>
      <c r="AX249" s="13">
        <f t="shared" ref="AX249:AX251" si="774">AV249+AW249</f>
        <v>0</v>
      </c>
      <c r="AY249" s="13"/>
      <c r="AZ249" s="13">
        <f t="shared" ref="AZ249:AZ251" si="775">AX249+AY249</f>
        <v>0</v>
      </c>
      <c r="BA249" s="13"/>
      <c r="BB249" s="13">
        <f t="shared" ref="BB249:BB251" si="776">AZ249+BA249</f>
        <v>0</v>
      </c>
      <c r="BC249" s="13"/>
      <c r="BD249" s="13">
        <f t="shared" ref="BD249:BD251" si="777">BB249+BC249</f>
        <v>0</v>
      </c>
      <c r="BE249" s="13"/>
      <c r="BF249" s="13">
        <f t="shared" ref="BF249:BF251" si="778">BD249+BE249</f>
        <v>0</v>
      </c>
      <c r="BG249" s="23"/>
      <c r="BH249" s="13">
        <f t="shared" ref="BH249:BH251" si="779">BF249+BG249</f>
        <v>0</v>
      </c>
      <c r="BI249" s="23"/>
      <c r="BJ249" s="13">
        <f t="shared" ref="BJ249:BJ251" si="780">BH249+BI249</f>
        <v>0</v>
      </c>
      <c r="BK249" s="7" t="s">
        <v>129</v>
      </c>
      <c r="BL249" s="10">
        <v>0</v>
      </c>
    </row>
    <row r="250" spans="1:64" x14ac:dyDescent="0.35">
      <c r="A250" s="88"/>
      <c r="B250" s="93" t="s">
        <v>57</v>
      </c>
      <c r="C250" s="98"/>
      <c r="D250" s="13">
        <v>11500</v>
      </c>
      <c r="E250" s="42"/>
      <c r="F250" s="12">
        <f t="shared" si="552"/>
        <v>11500</v>
      </c>
      <c r="G250" s="13"/>
      <c r="H250" s="12">
        <f t="shared" si="764"/>
        <v>11500</v>
      </c>
      <c r="I250" s="13"/>
      <c r="J250" s="12">
        <f t="shared" si="765"/>
        <v>11500</v>
      </c>
      <c r="K250" s="13"/>
      <c r="L250" s="12">
        <f t="shared" si="766"/>
        <v>11500</v>
      </c>
      <c r="M250" s="13"/>
      <c r="N250" s="12">
        <f t="shared" si="767"/>
        <v>11500</v>
      </c>
      <c r="O250" s="13"/>
      <c r="P250" s="12">
        <f t="shared" si="768"/>
        <v>11500</v>
      </c>
      <c r="Q250" s="13"/>
      <c r="R250" s="12">
        <f t="shared" si="769"/>
        <v>11500</v>
      </c>
      <c r="S250" s="13"/>
      <c r="T250" s="12">
        <f t="shared" si="770"/>
        <v>11500</v>
      </c>
      <c r="U250" s="23"/>
      <c r="V250" s="40">
        <f t="shared" si="771"/>
        <v>11500</v>
      </c>
      <c r="W250" s="13">
        <v>0</v>
      </c>
      <c r="X250" s="42"/>
      <c r="Y250" s="12">
        <f t="shared" si="561"/>
        <v>0</v>
      </c>
      <c r="Z250" s="13"/>
      <c r="AA250" s="12">
        <f t="shared" si="772"/>
        <v>0</v>
      </c>
      <c r="AB250" s="13"/>
      <c r="AC250" s="12">
        <f>AA250+AB250</f>
        <v>0</v>
      </c>
      <c r="AD250" s="13"/>
      <c r="AE250" s="12">
        <f>AC250+AD250</f>
        <v>0</v>
      </c>
      <c r="AF250" s="13"/>
      <c r="AG250" s="12">
        <f>AE250+AF250</f>
        <v>0</v>
      </c>
      <c r="AH250" s="13"/>
      <c r="AI250" s="12">
        <f>AG250+AH250</f>
        <v>0</v>
      </c>
      <c r="AJ250" s="13"/>
      <c r="AK250" s="12">
        <f>AI250+AJ250</f>
        <v>0</v>
      </c>
      <c r="AL250" s="13"/>
      <c r="AM250" s="12">
        <f>AK250+AL250</f>
        <v>0</v>
      </c>
      <c r="AN250" s="13"/>
      <c r="AO250" s="12">
        <f>AM250+AN250</f>
        <v>0</v>
      </c>
      <c r="AP250" s="23"/>
      <c r="AQ250" s="40">
        <f>AO250+AP250</f>
        <v>0</v>
      </c>
      <c r="AR250" s="13">
        <v>0</v>
      </c>
      <c r="AS250" s="13"/>
      <c r="AT250" s="13">
        <f t="shared" si="563"/>
        <v>0</v>
      </c>
      <c r="AU250" s="13"/>
      <c r="AV250" s="13">
        <f t="shared" si="773"/>
        <v>0</v>
      </c>
      <c r="AW250" s="13"/>
      <c r="AX250" s="13">
        <f t="shared" si="774"/>
        <v>0</v>
      </c>
      <c r="AY250" s="13"/>
      <c r="AZ250" s="13">
        <f t="shared" si="775"/>
        <v>0</v>
      </c>
      <c r="BA250" s="13"/>
      <c r="BB250" s="13">
        <f t="shared" si="776"/>
        <v>0</v>
      </c>
      <c r="BC250" s="13"/>
      <c r="BD250" s="13">
        <f t="shared" si="777"/>
        <v>0</v>
      </c>
      <c r="BE250" s="13"/>
      <c r="BF250" s="13">
        <f t="shared" si="778"/>
        <v>0</v>
      </c>
      <c r="BG250" s="13"/>
      <c r="BH250" s="13">
        <f t="shared" si="779"/>
        <v>0</v>
      </c>
      <c r="BI250" s="23"/>
      <c r="BJ250" s="42">
        <f t="shared" si="780"/>
        <v>0</v>
      </c>
      <c r="BK250" s="7" t="s">
        <v>389</v>
      </c>
      <c r="BL250" s="10"/>
    </row>
    <row r="251" spans="1:64" x14ac:dyDescent="0.35">
      <c r="A251" s="88"/>
      <c r="B251" s="103" t="s">
        <v>7</v>
      </c>
      <c r="C251" s="104"/>
      <c r="D251" s="27">
        <f>D253+D254</f>
        <v>501148.29999999993</v>
      </c>
      <c r="E251" s="27">
        <f>E253+E254</f>
        <v>4028</v>
      </c>
      <c r="F251" s="26">
        <f t="shared" si="552"/>
        <v>505176.29999999993</v>
      </c>
      <c r="G251" s="27">
        <f>G253+G254</f>
        <v>64247.038</v>
      </c>
      <c r="H251" s="26">
        <f t="shared" si="764"/>
        <v>569423.33799999999</v>
      </c>
      <c r="I251" s="27">
        <f>I253+I254</f>
        <v>-5255.2020000000002</v>
      </c>
      <c r="J251" s="26">
        <f t="shared" si="765"/>
        <v>564168.13599999994</v>
      </c>
      <c r="K251" s="27">
        <f>K253+K254</f>
        <v>4646.2020000000002</v>
      </c>
      <c r="L251" s="26">
        <f t="shared" si="766"/>
        <v>568814.33799999999</v>
      </c>
      <c r="M251" s="27">
        <f>M253+M254</f>
        <v>-30000</v>
      </c>
      <c r="N251" s="26">
        <f t="shared" si="767"/>
        <v>538814.33799999999</v>
      </c>
      <c r="O251" s="27">
        <f>O253+O254</f>
        <v>0</v>
      </c>
      <c r="P251" s="26">
        <f t="shared" si="768"/>
        <v>538814.33799999999</v>
      </c>
      <c r="Q251" s="27">
        <f>Q253+Q254</f>
        <v>-138630.60700000002</v>
      </c>
      <c r="R251" s="26">
        <f t="shared" si="769"/>
        <v>400183.73099999997</v>
      </c>
      <c r="S251" s="27">
        <f>S253+S254</f>
        <v>-8675.2999999999993</v>
      </c>
      <c r="T251" s="26">
        <f t="shared" si="770"/>
        <v>391508.43099999998</v>
      </c>
      <c r="U251" s="27">
        <f>U253+U254</f>
        <v>0</v>
      </c>
      <c r="V251" s="40">
        <f t="shared" si="771"/>
        <v>391508.43099999998</v>
      </c>
      <c r="W251" s="27">
        <f t="shared" ref="W251:AR251" si="781">W253+W254</f>
        <v>408577.2</v>
      </c>
      <c r="X251" s="27">
        <f>X253+X254</f>
        <v>-4109</v>
      </c>
      <c r="Y251" s="26">
        <f t="shared" si="561"/>
        <v>404468.2</v>
      </c>
      <c r="Z251" s="27">
        <f>Z253+Z254</f>
        <v>0</v>
      </c>
      <c r="AA251" s="26">
        <f t="shared" si="772"/>
        <v>404468.2</v>
      </c>
      <c r="AB251" s="27">
        <f>AB253+AB254</f>
        <v>0</v>
      </c>
      <c r="AC251" s="26">
        <f>AA251+AB251</f>
        <v>404468.2</v>
      </c>
      <c r="AD251" s="27">
        <f>AD253+AD254</f>
        <v>0</v>
      </c>
      <c r="AE251" s="26">
        <f>AC251+AD251</f>
        <v>404468.2</v>
      </c>
      <c r="AF251" s="27">
        <f>AF253+AF254</f>
        <v>0</v>
      </c>
      <c r="AG251" s="26">
        <f>AE251+AF251</f>
        <v>404468.2</v>
      </c>
      <c r="AH251" s="27">
        <f>AH253+AH254</f>
        <v>0</v>
      </c>
      <c r="AI251" s="26">
        <f>AG251+AH251</f>
        <v>404468.2</v>
      </c>
      <c r="AJ251" s="27">
        <f>AJ253+AJ254</f>
        <v>0</v>
      </c>
      <c r="AK251" s="26">
        <f>AI251+AJ251</f>
        <v>404468.2</v>
      </c>
      <c r="AL251" s="27">
        <f>AL253+AL254</f>
        <v>138630.60700000002</v>
      </c>
      <c r="AM251" s="26">
        <f>AK251+AL251</f>
        <v>543098.80700000003</v>
      </c>
      <c r="AN251" s="27">
        <f>AN253+AN254</f>
        <v>0</v>
      </c>
      <c r="AO251" s="26">
        <f>AM251+AN251</f>
        <v>543098.80700000003</v>
      </c>
      <c r="AP251" s="27">
        <f>AP253+AP254</f>
        <v>-115393.429</v>
      </c>
      <c r="AQ251" s="40">
        <f>AO251+AP251</f>
        <v>427705.37800000003</v>
      </c>
      <c r="AR251" s="27">
        <f t="shared" si="781"/>
        <v>276286.2</v>
      </c>
      <c r="AS251" s="27">
        <f>AS253+AS254</f>
        <v>0</v>
      </c>
      <c r="AT251" s="27">
        <f t="shared" si="563"/>
        <v>276286.2</v>
      </c>
      <c r="AU251" s="27">
        <f>AU253+AU254</f>
        <v>0</v>
      </c>
      <c r="AV251" s="27">
        <f t="shared" si="773"/>
        <v>276286.2</v>
      </c>
      <c r="AW251" s="27">
        <f>AW253+AW254</f>
        <v>0</v>
      </c>
      <c r="AX251" s="27">
        <f t="shared" si="774"/>
        <v>276286.2</v>
      </c>
      <c r="AY251" s="27">
        <f>AY253+AY254</f>
        <v>0</v>
      </c>
      <c r="AZ251" s="27">
        <f t="shared" si="775"/>
        <v>276286.2</v>
      </c>
      <c r="BA251" s="27">
        <f>BA253+BA254</f>
        <v>30000</v>
      </c>
      <c r="BB251" s="27">
        <f t="shared" si="776"/>
        <v>306286.2</v>
      </c>
      <c r="BC251" s="27">
        <f>BC253+BC254</f>
        <v>0</v>
      </c>
      <c r="BD251" s="27">
        <f t="shared" si="777"/>
        <v>306286.2</v>
      </c>
      <c r="BE251" s="27">
        <f>BE253+BE254</f>
        <v>0</v>
      </c>
      <c r="BF251" s="27">
        <f t="shared" si="778"/>
        <v>306286.2</v>
      </c>
      <c r="BG251" s="13">
        <f>BG253+BG254</f>
        <v>8675.2999999999993</v>
      </c>
      <c r="BH251" s="27">
        <f t="shared" si="779"/>
        <v>314961.5</v>
      </c>
      <c r="BI251" s="27">
        <f>BI253+BI254</f>
        <v>109801.54200000002</v>
      </c>
      <c r="BJ251" s="42">
        <f t="shared" si="780"/>
        <v>424763.04200000002</v>
      </c>
      <c r="BL251" s="10"/>
    </row>
    <row r="252" spans="1:64" x14ac:dyDescent="0.35">
      <c r="A252" s="88"/>
      <c r="B252" s="93" t="s">
        <v>5</v>
      </c>
      <c r="C252" s="104"/>
      <c r="D252" s="27"/>
      <c r="E252" s="27"/>
      <c r="F252" s="26"/>
      <c r="G252" s="27"/>
      <c r="H252" s="26"/>
      <c r="I252" s="27"/>
      <c r="J252" s="26"/>
      <c r="K252" s="27"/>
      <c r="L252" s="26"/>
      <c r="M252" s="27"/>
      <c r="N252" s="26"/>
      <c r="O252" s="27"/>
      <c r="P252" s="26"/>
      <c r="Q252" s="27"/>
      <c r="R252" s="26"/>
      <c r="S252" s="27"/>
      <c r="T252" s="26"/>
      <c r="U252" s="27"/>
      <c r="V252" s="40"/>
      <c r="W252" s="27"/>
      <c r="X252" s="27"/>
      <c r="Y252" s="26"/>
      <c r="Z252" s="27"/>
      <c r="AA252" s="26"/>
      <c r="AB252" s="27"/>
      <c r="AC252" s="26"/>
      <c r="AD252" s="27"/>
      <c r="AE252" s="26"/>
      <c r="AF252" s="27"/>
      <c r="AG252" s="26"/>
      <c r="AH252" s="27"/>
      <c r="AI252" s="26"/>
      <c r="AJ252" s="27"/>
      <c r="AK252" s="26"/>
      <c r="AL252" s="27"/>
      <c r="AM252" s="26"/>
      <c r="AN252" s="27"/>
      <c r="AO252" s="26"/>
      <c r="AP252" s="27"/>
      <c r="AQ252" s="40"/>
      <c r="AR252" s="27"/>
      <c r="AS252" s="27"/>
      <c r="AT252" s="27"/>
      <c r="AU252" s="27"/>
      <c r="AV252" s="27"/>
      <c r="AW252" s="27"/>
      <c r="AX252" s="27"/>
      <c r="AY252" s="27"/>
      <c r="AZ252" s="27"/>
      <c r="BA252" s="27"/>
      <c r="BB252" s="27"/>
      <c r="BC252" s="27"/>
      <c r="BD252" s="27"/>
      <c r="BE252" s="27"/>
      <c r="BF252" s="27"/>
      <c r="BG252" s="13"/>
      <c r="BH252" s="27"/>
      <c r="BI252" s="27"/>
      <c r="BJ252" s="42"/>
      <c r="BL252" s="10"/>
    </row>
    <row r="253" spans="1:64" s="29" customFormat="1" hidden="1" x14ac:dyDescent="0.35">
      <c r="A253" s="25"/>
      <c r="B253" s="44" t="s">
        <v>6</v>
      </c>
      <c r="C253" s="50"/>
      <c r="D253" s="27">
        <f>D255+D257+D259+D262+D264+D256+D258</f>
        <v>393360.69999999995</v>
      </c>
      <c r="E253" s="27">
        <f>E255+E257+E259+E262+E264+E256+E258</f>
        <v>4028</v>
      </c>
      <c r="F253" s="26">
        <f t="shared" si="552"/>
        <v>397388.69999999995</v>
      </c>
      <c r="G253" s="27">
        <f>G255+G257+G259+G262+G264+G256+G258+G265</f>
        <v>64247.038</v>
      </c>
      <c r="H253" s="26">
        <f t="shared" ref="H253:H260" si="782">F253+G253</f>
        <v>461635.73799999995</v>
      </c>
      <c r="I253" s="27">
        <f>I255+I257+I259+I262+I264+I256+I258+I265</f>
        <v>-5255.2020000000002</v>
      </c>
      <c r="J253" s="26">
        <f t="shared" ref="J253:J260" si="783">H253+I253</f>
        <v>456380.53599999996</v>
      </c>
      <c r="K253" s="27">
        <f>K255+K257+K259+K262+K264+K256+K258+K265</f>
        <v>4646.2020000000002</v>
      </c>
      <c r="L253" s="26">
        <f t="shared" ref="L253:L260" si="784">J253+K253</f>
        <v>461026.73799999995</v>
      </c>
      <c r="M253" s="27">
        <f>M255+M257+M259+M262+M264+M256+M258+M265</f>
        <v>-30000</v>
      </c>
      <c r="N253" s="26">
        <f t="shared" ref="N253:N260" si="785">L253+M253</f>
        <v>431026.73799999995</v>
      </c>
      <c r="O253" s="27">
        <f>O255+O257+O259+O262+O264+O256+O258+O265</f>
        <v>0</v>
      </c>
      <c r="P253" s="26">
        <f t="shared" ref="P253:P260" si="786">N253+O253</f>
        <v>431026.73799999995</v>
      </c>
      <c r="Q253" s="27">
        <f>Q255+Q257+Q259+Q262+Q264+Q256+Q258+Q265</f>
        <v>-138630.60700000002</v>
      </c>
      <c r="R253" s="26">
        <f t="shared" ref="R253:R260" si="787">P253+Q253</f>
        <v>292396.13099999994</v>
      </c>
      <c r="S253" s="27">
        <f>S255+S257+S259+S262+S264+S256+S258+S265</f>
        <v>-8675.2999999999993</v>
      </c>
      <c r="T253" s="26">
        <f t="shared" ref="T253:T260" si="788">R253+S253</f>
        <v>283720.83099999995</v>
      </c>
      <c r="U253" s="27">
        <f>U255+U257+U259+U262+U264+U256+U258+U265</f>
        <v>0</v>
      </c>
      <c r="V253" s="26">
        <f t="shared" ref="V253:V260" si="789">T253+U253</f>
        <v>283720.83099999995</v>
      </c>
      <c r="W253" s="27">
        <f t="shared" ref="W253:AR253" si="790">W255+W257+W259+W262+W264+W256+W258</f>
        <v>408577.2</v>
      </c>
      <c r="X253" s="27">
        <f>X255+X257+X259+X262+X264+X256+X258</f>
        <v>-4109</v>
      </c>
      <c r="Y253" s="26">
        <f t="shared" si="561"/>
        <v>404468.2</v>
      </c>
      <c r="Z253" s="27">
        <f>Z255+Z257+Z259+Z262+Z264+Z256+Z258+Z265</f>
        <v>0</v>
      </c>
      <c r="AA253" s="26">
        <f t="shared" ref="AA253:AA260" si="791">Y253+Z253</f>
        <v>404468.2</v>
      </c>
      <c r="AB253" s="27">
        <f>AB255+AB257+AB259+AB262+AB264+AB256+AB258+AB265</f>
        <v>0</v>
      </c>
      <c r="AC253" s="26">
        <f t="shared" ref="AC253:AC260" si="792">AA253+AB253</f>
        <v>404468.2</v>
      </c>
      <c r="AD253" s="27">
        <f>AD255+AD257+AD259+AD262+AD264+AD256+AD258+AD265</f>
        <v>0</v>
      </c>
      <c r="AE253" s="26">
        <f t="shared" ref="AE253:AE260" si="793">AC253+AD253</f>
        <v>404468.2</v>
      </c>
      <c r="AF253" s="27">
        <f>AF255+AF257+AF259+AF262+AF264+AF256+AF258+AF265</f>
        <v>0</v>
      </c>
      <c r="AG253" s="26">
        <f t="shared" ref="AG253:AG260" si="794">AE253+AF253</f>
        <v>404468.2</v>
      </c>
      <c r="AH253" s="27">
        <f>AH255+AH257+AH259+AH262+AH264+AH256+AH258+AH265</f>
        <v>0</v>
      </c>
      <c r="AI253" s="26">
        <f t="shared" ref="AI253:AI260" si="795">AG253+AH253</f>
        <v>404468.2</v>
      </c>
      <c r="AJ253" s="27">
        <f>AJ255+AJ257+AJ259+AJ262+AJ264+AJ256+AJ258+AJ265</f>
        <v>0</v>
      </c>
      <c r="AK253" s="26">
        <f t="shared" ref="AK253:AK260" si="796">AI253+AJ253</f>
        <v>404468.2</v>
      </c>
      <c r="AL253" s="27">
        <f>AL255+AL257+AL259+AL262+AL264+AL256+AL258+AL265</f>
        <v>138630.60700000002</v>
      </c>
      <c r="AM253" s="26">
        <f t="shared" ref="AM253:AM260" si="797">AK253+AL253</f>
        <v>543098.80700000003</v>
      </c>
      <c r="AN253" s="27">
        <f>AN255+AN257+AN259+AN262+AN264+AN256+AN258+AN265</f>
        <v>0</v>
      </c>
      <c r="AO253" s="26">
        <f t="shared" ref="AO253:AO260" si="798">AM253+AN253</f>
        <v>543098.80700000003</v>
      </c>
      <c r="AP253" s="27">
        <f>AP255+AP257+AP259+AP262+AP264+AP256+AP258+AP265</f>
        <v>-115393.429</v>
      </c>
      <c r="AQ253" s="26">
        <f t="shared" ref="AQ253:AQ260" si="799">AO253+AP253</f>
        <v>427705.37800000003</v>
      </c>
      <c r="AR253" s="27">
        <f t="shared" si="790"/>
        <v>224073.8</v>
      </c>
      <c r="AS253" s="27">
        <f>AS255+AS257+AS259+AS262+AS264+AS256+AS258</f>
        <v>0</v>
      </c>
      <c r="AT253" s="27">
        <f t="shared" si="563"/>
        <v>224073.8</v>
      </c>
      <c r="AU253" s="27">
        <f>AU255+AU257+AU259+AU262+AU264+AU256+AU258+AU265</f>
        <v>0</v>
      </c>
      <c r="AV253" s="27">
        <f t="shared" ref="AV253:AV260" si="800">AT253+AU253</f>
        <v>224073.8</v>
      </c>
      <c r="AW253" s="27">
        <f>AW255+AW257+AW259+AW262+AW264+AW256+AW258+AW265</f>
        <v>0</v>
      </c>
      <c r="AX253" s="27">
        <f t="shared" ref="AX253:AX260" si="801">AV253+AW253</f>
        <v>224073.8</v>
      </c>
      <c r="AY253" s="27">
        <f>AY255+AY257+AY259+AY262+AY264+AY256+AY258+AY265</f>
        <v>0</v>
      </c>
      <c r="AZ253" s="27">
        <f t="shared" ref="AZ253:AZ260" si="802">AX253+AY253</f>
        <v>224073.8</v>
      </c>
      <c r="BA253" s="27">
        <f>BA255+BA257+BA259+BA262+BA264+BA256+BA258+BA265</f>
        <v>30000</v>
      </c>
      <c r="BB253" s="27">
        <f t="shared" ref="BB253:BB260" si="803">AZ253+BA253</f>
        <v>254073.8</v>
      </c>
      <c r="BC253" s="27">
        <f>BC255+BC257+BC259+BC262+BC264+BC256+BC258+BC265</f>
        <v>0</v>
      </c>
      <c r="BD253" s="27">
        <f t="shared" ref="BD253:BD260" si="804">BB253+BC253</f>
        <v>254073.8</v>
      </c>
      <c r="BE253" s="27">
        <f>BE255+BE257+BE259+BE262+BE264+BE256+BE258+BE265</f>
        <v>0</v>
      </c>
      <c r="BF253" s="27">
        <f t="shared" ref="BF253:BF260" si="805">BD253+BE253</f>
        <v>254073.8</v>
      </c>
      <c r="BG253" s="27">
        <f>BG255+BG257+BG259+BG262+BG264+BG256+BG258+BG265</f>
        <v>8675.2999999999993</v>
      </c>
      <c r="BH253" s="27">
        <f t="shared" ref="BH253:BH260" si="806">BF253+BG253</f>
        <v>262749.09999999998</v>
      </c>
      <c r="BI253" s="27">
        <f>BI255+BI257+BI259+BI262+BI264+BI256+BI258+BI265</f>
        <v>109801.54200000002</v>
      </c>
      <c r="BJ253" s="27">
        <f t="shared" ref="BJ253:BJ260" si="807">BH253+BI253</f>
        <v>372550.64199999999</v>
      </c>
      <c r="BK253" s="28"/>
      <c r="BL253" s="30">
        <v>0</v>
      </c>
    </row>
    <row r="254" spans="1:64" x14ac:dyDescent="0.35">
      <c r="A254" s="88"/>
      <c r="B254" s="93" t="s">
        <v>57</v>
      </c>
      <c r="C254" s="104"/>
      <c r="D254" s="27">
        <f>D263</f>
        <v>107787.6</v>
      </c>
      <c r="E254" s="27">
        <f>E263</f>
        <v>0</v>
      </c>
      <c r="F254" s="26">
        <f t="shared" si="552"/>
        <v>107787.6</v>
      </c>
      <c r="G254" s="27">
        <f>G263</f>
        <v>0</v>
      </c>
      <c r="H254" s="26">
        <f t="shared" si="782"/>
        <v>107787.6</v>
      </c>
      <c r="I254" s="27">
        <f>I263</f>
        <v>0</v>
      </c>
      <c r="J254" s="26">
        <f t="shared" si="783"/>
        <v>107787.6</v>
      </c>
      <c r="K254" s="27">
        <f>K263</f>
        <v>0</v>
      </c>
      <c r="L254" s="26">
        <f t="shared" si="784"/>
        <v>107787.6</v>
      </c>
      <c r="M254" s="27">
        <f>M263</f>
        <v>0</v>
      </c>
      <c r="N254" s="26">
        <f t="shared" si="785"/>
        <v>107787.6</v>
      </c>
      <c r="O254" s="27">
        <f>O263</f>
        <v>0</v>
      </c>
      <c r="P254" s="26">
        <f t="shared" si="786"/>
        <v>107787.6</v>
      </c>
      <c r="Q254" s="27">
        <f>Q263</f>
        <v>0</v>
      </c>
      <c r="R254" s="26">
        <f t="shared" si="787"/>
        <v>107787.6</v>
      </c>
      <c r="S254" s="27">
        <f>S263</f>
        <v>0</v>
      </c>
      <c r="T254" s="26">
        <f t="shared" si="788"/>
        <v>107787.6</v>
      </c>
      <c r="U254" s="27">
        <f>U263</f>
        <v>0</v>
      </c>
      <c r="V254" s="40">
        <f t="shared" si="789"/>
        <v>107787.6</v>
      </c>
      <c r="W254" s="27">
        <f t="shared" ref="W254:AR254" si="808">W263</f>
        <v>0</v>
      </c>
      <c r="X254" s="27">
        <f>X263</f>
        <v>0</v>
      </c>
      <c r="Y254" s="26">
        <f t="shared" si="561"/>
        <v>0</v>
      </c>
      <c r="Z254" s="27">
        <f>Z263</f>
        <v>0</v>
      </c>
      <c r="AA254" s="26">
        <f t="shared" si="791"/>
        <v>0</v>
      </c>
      <c r="AB254" s="27">
        <f>AB263</f>
        <v>0</v>
      </c>
      <c r="AC254" s="26">
        <f t="shared" si="792"/>
        <v>0</v>
      </c>
      <c r="AD254" s="27">
        <f>AD263</f>
        <v>0</v>
      </c>
      <c r="AE254" s="26">
        <f t="shared" si="793"/>
        <v>0</v>
      </c>
      <c r="AF254" s="27">
        <f>AF263</f>
        <v>0</v>
      </c>
      <c r="AG254" s="26">
        <f t="shared" si="794"/>
        <v>0</v>
      </c>
      <c r="AH254" s="27">
        <f>AH263</f>
        <v>0</v>
      </c>
      <c r="AI254" s="26">
        <f t="shared" si="795"/>
        <v>0</v>
      </c>
      <c r="AJ254" s="27">
        <f>AJ263</f>
        <v>0</v>
      </c>
      <c r="AK254" s="26">
        <f t="shared" si="796"/>
        <v>0</v>
      </c>
      <c r="AL254" s="27">
        <f>AL263</f>
        <v>0</v>
      </c>
      <c r="AM254" s="26">
        <f t="shared" si="797"/>
        <v>0</v>
      </c>
      <c r="AN254" s="27">
        <f>AN263</f>
        <v>0</v>
      </c>
      <c r="AO254" s="26">
        <f t="shared" si="798"/>
        <v>0</v>
      </c>
      <c r="AP254" s="27">
        <f>AP263</f>
        <v>0</v>
      </c>
      <c r="AQ254" s="40">
        <f t="shared" si="799"/>
        <v>0</v>
      </c>
      <c r="AR254" s="27">
        <f t="shared" si="808"/>
        <v>52212.4</v>
      </c>
      <c r="AS254" s="27">
        <f>AS263</f>
        <v>0</v>
      </c>
      <c r="AT254" s="27">
        <f t="shared" si="563"/>
        <v>52212.4</v>
      </c>
      <c r="AU254" s="27">
        <f>AU263</f>
        <v>0</v>
      </c>
      <c r="AV254" s="27">
        <f t="shared" si="800"/>
        <v>52212.4</v>
      </c>
      <c r="AW254" s="27">
        <f>AW263</f>
        <v>0</v>
      </c>
      <c r="AX254" s="27">
        <f t="shared" si="801"/>
        <v>52212.4</v>
      </c>
      <c r="AY254" s="27">
        <f>AY263</f>
        <v>0</v>
      </c>
      <c r="AZ254" s="27">
        <f t="shared" si="802"/>
        <v>52212.4</v>
      </c>
      <c r="BA254" s="27">
        <f>BA263</f>
        <v>0</v>
      </c>
      <c r="BB254" s="27">
        <f t="shared" si="803"/>
        <v>52212.4</v>
      </c>
      <c r="BC254" s="27">
        <f>BC263</f>
        <v>0</v>
      </c>
      <c r="BD254" s="27">
        <f t="shared" si="804"/>
        <v>52212.4</v>
      </c>
      <c r="BE254" s="27">
        <f>BE263</f>
        <v>0</v>
      </c>
      <c r="BF254" s="27">
        <f t="shared" si="805"/>
        <v>52212.4</v>
      </c>
      <c r="BG254" s="13">
        <f>BG263</f>
        <v>0</v>
      </c>
      <c r="BH254" s="27">
        <f t="shared" si="806"/>
        <v>52212.4</v>
      </c>
      <c r="BI254" s="27">
        <f>BI263</f>
        <v>0</v>
      </c>
      <c r="BJ254" s="42">
        <f t="shared" si="807"/>
        <v>52212.4</v>
      </c>
      <c r="BL254" s="10"/>
    </row>
    <row r="255" spans="1:64" ht="54" x14ac:dyDescent="0.35">
      <c r="A255" s="141" t="s">
        <v>325</v>
      </c>
      <c r="B255" s="139" t="s">
        <v>79</v>
      </c>
      <c r="C255" s="98" t="s">
        <v>126</v>
      </c>
      <c r="D255" s="13">
        <v>187161.8</v>
      </c>
      <c r="E255" s="42">
        <v>-69.2</v>
      </c>
      <c r="F255" s="12">
        <f t="shared" si="552"/>
        <v>187092.59999999998</v>
      </c>
      <c r="G255" s="13">
        <v>30744.721000000001</v>
      </c>
      <c r="H255" s="12">
        <f t="shared" si="782"/>
        <v>217837.32099999997</v>
      </c>
      <c r="I255" s="13"/>
      <c r="J255" s="12">
        <f t="shared" si="783"/>
        <v>217837.32099999997</v>
      </c>
      <c r="K255" s="13"/>
      <c r="L255" s="12">
        <f t="shared" si="784"/>
        <v>217837.32099999997</v>
      </c>
      <c r="M255" s="13"/>
      <c r="N255" s="12">
        <f t="shared" si="785"/>
        <v>217837.32099999997</v>
      </c>
      <c r="O255" s="13"/>
      <c r="P255" s="12">
        <f t="shared" si="786"/>
        <v>217837.32099999997</v>
      </c>
      <c r="Q255" s="13">
        <v>-68349.907000000007</v>
      </c>
      <c r="R255" s="12">
        <f t="shared" si="787"/>
        <v>149487.41399999996</v>
      </c>
      <c r="S255" s="13"/>
      <c r="T255" s="12">
        <f t="shared" si="788"/>
        <v>149487.41399999996</v>
      </c>
      <c r="U255" s="23">
        <v>-13497.37</v>
      </c>
      <c r="V255" s="40">
        <f t="shared" si="789"/>
        <v>135990.04399999997</v>
      </c>
      <c r="W255" s="13">
        <v>0</v>
      </c>
      <c r="X255" s="42"/>
      <c r="Y255" s="12">
        <f t="shared" si="561"/>
        <v>0</v>
      </c>
      <c r="Z255" s="13"/>
      <c r="AA255" s="12">
        <f t="shared" si="791"/>
        <v>0</v>
      </c>
      <c r="AB255" s="13"/>
      <c r="AC255" s="12">
        <f t="shared" si="792"/>
        <v>0</v>
      </c>
      <c r="AD255" s="13"/>
      <c r="AE255" s="12">
        <f t="shared" si="793"/>
        <v>0</v>
      </c>
      <c r="AF255" s="13"/>
      <c r="AG255" s="12">
        <f t="shared" si="794"/>
        <v>0</v>
      </c>
      <c r="AH255" s="13"/>
      <c r="AI255" s="12">
        <f t="shared" si="795"/>
        <v>0</v>
      </c>
      <c r="AJ255" s="13"/>
      <c r="AK255" s="12">
        <f t="shared" si="796"/>
        <v>0</v>
      </c>
      <c r="AL255" s="13">
        <v>68349.907000000007</v>
      </c>
      <c r="AM255" s="12">
        <f t="shared" si="797"/>
        <v>68349.907000000007</v>
      </c>
      <c r="AN255" s="13"/>
      <c r="AO255" s="12">
        <f t="shared" si="798"/>
        <v>68349.907000000007</v>
      </c>
      <c r="AP255" s="23">
        <v>71768.653999999995</v>
      </c>
      <c r="AQ255" s="40">
        <f t="shared" si="799"/>
        <v>140118.56099999999</v>
      </c>
      <c r="AR255" s="13">
        <v>0</v>
      </c>
      <c r="AS255" s="13"/>
      <c r="AT255" s="13">
        <f t="shared" si="563"/>
        <v>0</v>
      </c>
      <c r="AU255" s="13"/>
      <c r="AV255" s="13">
        <f t="shared" si="800"/>
        <v>0</v>
      </c>
      <c r="AW255" s="13"/>
      <c r="AX255" s="13">
        <f t="shared" si="801"/>
        <v>0</v>
      </c>
      <c r="AY255" s="13"/>
      <c r="AZ255" s="13">
        <f t="shared" si="802"/>
        <v>0</v>
      </c>
      <c r="BA255" s="13"/>
      <c r="BB255" s="13">
        <f t="shared" si="803"/>
        <v>0</v>
      </c>
      <c r="BC255" s="13"/>
      <c r="BD255" s="13">
        <f t="shared" si="804"/>
        <v>0</v>
      </c>
      <c r="BE255" s="13"/>
      <c r="BF255" s="13">
        <f t="shared" si="805"/>
        <v>0</v>
      </c>
      <c r="BG255" s="13"/>
      <c r="BH255" s="13">
        <f t="shared" si="806"/>
        <v>0</v>
      </c>
      <c r="BI255" s="23"/>
      <c r="BJ255" s="42">
        <f t="shared" si="807"/>
        <v>0</v>
      </c>
      <c r="BK255" s="7" t="s">
        <v>118</v>
      </c>
      <c r="BL255" s="10"/>
    </row>
    <row r="256" spans="1:64" ht="54" x14ac:dyDescent="0.35">
      <c r="A256" s="142"/>
      <c r="B256" s="140"/>
      <c r="C256" s="98" t="s">
        <v>130</v>
      </c>
      <c r="D256" s="13">
        <v>4480.7</v>
      </c>
      <c r="E256" s="42"/>
      <c r="F256" s="12">
        <f t="shared" si="552"/>
        <v>4480.7</v>
      </c>
      <c r="G256" s="13"/>
      <c r="H256" s="12">
        <f t="shared" si="782"/>
        <v>4480.7</v>
      </c>
      <c r="I256" s="13"/>
      <c r="J256" s="12">
        <f t="shared" si="783"/>
        <v>4480.7</v>
      </c>
      <c r="K256" s="13"/>
      <c r="L256" s="12">
        <f t="shared" si="784"/>
        <v>4480.7</v>
      </c>
      <c r="M256" s="13"/>
      <c r="N256" s="12">
        <f t="shared" si="785"/>
        <v>4480.7</v>
      </c>
      <c r="O256" s="13"/>
      <c r="P256" s="12">
        <f t="shared" si="786"/>
        <v>4480.7</v>
      </c>
      <c r="Q256" s="13">
        <v>-4480.7</v>
      </c>
      <c r="R256" s="12">
        <f t="shared" si="787"/>
        <v>0</v>
      </c>
      <c r="S256" s="13"/>
      <c r="T256" s="12">
        <f t="shared" si="788"/>
        <v>0</v>
      </c>
      <c r="U256" s="23"/>
      <c r="V256" s="40">
        <f t="shared" si="789"/>
        <v>0</v>
      </c>
      <c r="W256" s="13">
        <v>0</v>
      </c>
      <c r="X256" s="42"/>
      <c r="Y256" s="12">
        <f t="shared" si="561"/>
        <v>0</v>
      </c>
      <c r="Z256" s="13"/>
      <c r="AA256" s="12">
        <f t="shared" si="791"/>
        <v>0</v>
      </c>
      <c r="AB256" s="13"/>
      <c r="AC256" s="12">
        <f t="shared" si="792"/>
        <v>0</v>
      </c>
      <c r="AD256" s="13"/>
      <c r="AE256" s="12">
        <f t="shared" si="793"/>
        <v>0</v>
      </c>
      <c r="AF256" s="13"/>
      <c r="AG256" s="12">
        <f t="shared" si="794"/>
        <v>0</v>
      </c>
      <c r="AH256" s="13"/>
      <c r="AI256" s="12">
        <f t="shared" si="795"/>
        <v>0</v>
      </c>
      <c r="AJ256" s="13"/>
      <c r="AK256" s="12">
        <f t="shared" si="796"/>
        <v>0</v>
      </c>
      <c r="AL256" s="13">
        <v>4480.7</v>
      </c>
      <c r="AM256" s="12">
        <f t="shared" si="797"/>
        <v>4480.7</v>
      </c>
      <c r="AN256" s="13"/>
      <c r="AO256" s="12">
        <f t="shared" si="798"/>
        <v>4480.7</v>
      </c>
      <c r="AP256" s="23"/>
      <c r="AQ256" s="40">
        <f t="shared" si="799"/>
        <v>4480.7</v>
      </c>
      <c r="AR256" s="13">
        <v>0</v>
      </c>
      <c r="AS256" s="13"/>
      <c r="AT256" s="13">
        <f t="shared" si="563"/>
        <v>0</v>
      </c>
      <c r="AU256" s="13"/>
      <c r="AV256" s="13">
        <f t="shared" si="800"/>
        <v>0</v>
      </c>
      <c r="AW256" s="13"/>
      <c r="AX256" s="13">
        <f t="shared" si="801"/>
        <v>0</v>
      </c>
      <c r="AY256" s="13"/>
      <c r="AZ256" s="13">
        <f t="shared" si="802"/>
        <v>0</v>
      </c>
      <c r="BA256" s="13"/>
      <c r="BB256" s="13">
        <f t="shared" si="803"/>
        <v>0</v>
      </c>
      <c r="BC256" s="13"/>
      <c r="BD256" s="13">
        <f t="shared" si="804"/>
        <v>0</v>
      </c>
      <c r="BE256" s="13"/>
      <c r="BF256" s="13">
        <f t="shared" si="805"/>
        <v>0</v>
      </c>
      <c r="BG256" s="13"/>
      <c r="BH256" s="13">
        <f t="shared" si="806"/>
        <v>0</v>
      </c>
      <c r="BI256" s="23"/>
      <c r="BJ256" s="42">
        <f t="shared" si="807"/>
        <v>0</v>
      </c>
      <c r="BK256" s="7" t="s">
        <v>118</v>
      </c>
      <c r="BL256" s="10"/>
    </row>
    <row r="257" spans="1:64" ht="54" x14ac:dyDescent="0.35">
      <c r="A257" s="141" t="s">
        <v>326</v>
      </c>
      <c r="B257" s="139" t="s">
        <v>80</v>
      </c>
      <c r="C257" s="98" t="s">
        <v>126</v>
      </c>
      <c r="D257" s="13">
        <v>24586.5</v>
      </c>
      <c r="E257" s="42">
        <v>-11.8</v>
      </c>
      <c r="F257" s="12">
        <f t="shared" si="552"/>
        <v>24574.7</v>
      </c>
      <c r="G257" s="13">
        <v>18695.236000000001</v>
      </c>
      <c r="H257" s="12">
        <f t="shared" si="782"/>
        <v>43269.936000000002</v>
      </c>
      <c r="I257" s="13"/>
      <c r="J257" s="12">
        <f t="shared" si="783"/>
        <v>43269.936000000002</v>
      </c>
      <c r="K257" s="13"/>
      <c r="L257" s="12">
        <f t="shared" si="784"/>
        <v>43269.936000000002</v>
      </c>
      <c r="M257" s="13"/>
      <c r="N257" s="12">
        <f t="shared" si="785"/>
        <v>43269.936000000002</v>
      </c>
      <c r="O257" s="13"/>
      <c r="P257" s="12">
        <f t="shared" si="786"/>
        <v>43269.936000000002</v>
      </c>
      <c r="Q257" s="13"/>
      <c r="R257" s="12">
        <f t="shared" si="787"/>
        <v>43269.936000000002</v>
      </c>
      <c r="S257" s="13"/>
      <c r="T257" s="12">
        <f t="shared" si="788"/>
        <v>43269.936000000002</v>
      </c>
      <c r="U257" s="23">
        <v>8968.9760000000006</v>
      </c>
      <c r="V257" s="40">
        <f t="shared" si="789"/>
        <v>52238.912000000004</v>
      </c>
      <c r="W257" s="13">
        <v>0</v>
      </c>
      <c r="X257" s="42"/>
      <c r="Y257" s="12">
        <f t="shared" si="561"/>
        <v>0</v>
      </c>
      <c r="Z257" s="13"/>
      <c r="AA257" s="12">
        <f t="shared" si="791"/>
        <v>0</v>
      </c>
      <c r="AB257" s="13"/>
      <c r="AC257" s="12">
        <f t="shared" si="792"/>
        <v>0</v>
      </c>
      <c r="AD257" s="13"/>
      <c r="AE257" s="12">
        <f t="shared" si="793"/>
        <v>0</v>
      </c>
      <c r="AF257" s="13"/>
      <c r="AG257" s="12">
        <f t="shared" si="794"/>
        <v>0</v>
      </c>
      <c r="AH257" s="13"/>
      <c r="AI257" s="12">
        <f t="shared" si="795"/>
        <v>0</v>
      </c>
      <c r="AJ257" s="13"/>
      <c r="AK257" s="12">
        <f t="shared" si="796"/>
        <v>0</v>
      </c>
      <c r="AL257" s="13"/>
      <c r="AM257" s="12">
        <f t="shared" si="797"/>
        <v>0</v>
      </c>
      <c r="AN257" s="13"/>
      <c r="AO257" s="12">
        <f t="shared" si="798"/>
        <v>0</v>
      </c>
      <c r="AP257" s="23"/>
      <c r="AQ257" s="40">
        <f t="shared" si="799"/>
        <v>0</v>
      </c>
      <c r="AR257" s="13">
        <v>0</v>
      </c>
      <c r="AS257" s="13"/>
      <c r="AT257" s="13">
        <f t="shared" si="563"/>
        <v>0</v>
      </c>
      <c r="AU257" s="13"/>
      <c r="AV257" s="13">
        <f t="shared" si="800"/>
        <v>0</v>
      </c>
      <c r="AW257" s="13"/>
      <c r="AX257" s="13">
        <f t="shared" si="801"/>
        <v>0</v>
      </c>
      <c r="AY257" s="13"/>
      <c r="AZ257" s="13">
        <f t="shared" si="802"/>
        <v>0</v>
      </c>
      <c r="BA257" s="13"/>
      <c r="BB257" s="13">
        <f t="shared" si="803"/>
        <v>0</v>
      </c>
      <c r="BC257" s="13"/>
      <c r="BD257" s="13">
        <f t="shared" si="804"/>
        <v>0</v>
      </c>
      <c r="BE257" s="13"/>
      <c r="BF257" s="13">
        <f t="shared" si="805"/>
        <v>0</v>
      </c>
      <c r="BG257" s="13"/>
      <c r="BH257" s="13">
        <f t="shared" si="806"/>
        <v>0</v>
      </c>
      <c r="BI257" s="23"/>
      <c r="BJ257" s="42">
        <f t="shared" si="807"/>
        <v>0</v>
      </c>
      <c r="BK257" s="7" t="s">
        <v>119</v>
      </c>
      <c r="BL257" s="10"/>
    </row>
    <row r="258" spans="1:64" ht="54" x14ac:dyDescent="0.35">
      <c r="A258" s="142"/>
      <c r="B258" s="140"/>
      <c r="C258" s="98" t="s">
        <v>130</v>
      </c>
      <c r="D258" s="13">
        <v>4699.8</v>
      </c>
      <c r="E258" s="42"/>
      <c r="F258" s="12">
        <f t="shared" si="552"/>
        <v>4699.8</v>
      </c>
      <c r="G258" s="13"/>
      <c r="H258" s="12">
        <f t="shared" si="782"/>
        <v>4699.8</v>
      </c>
      <c r="I258" s="13">
        <v>-4699.8</v>
      </c>
      <c r="J258" s="12">
        <f t="shared" si="783"/>
        <v>0</v>
      </c>
      <c r="K258" s="13">
        <v>4699.8</v>
      </c>
      <c r="L258" s="12">
        <f t="shared" si="784"/>
        <v>4699.8</v>
      </c>
      <c r="M258" s="13"/>
      <c r="N258" s="12">
        <f t="shared" si="785"/>
        <v>4699.8</v>
      </c>
      <c r="O258" s="13"/>
      <c r="P258" s="12">
        <f t="shared" si="786"/>
        <v>4699.8</v>
      </c>
      <c r="Q258" s="13"/>
      <c r="R258" s="12">
        <f t="shared" si="787"/>
        <v>4699.8</v>
      </c>
      <c r="S258" s="13"/>
      <c r="T258" s="12">
        <f t="shared" si="788"/>
        <v>4699.8</v>
      </c>
      <c r="U258" s="23"/>
      <c r="V258" s="40">
        <f t="shared" si="789"/>
        <v>4699.8</v>
      </c>
      <c r="W258" s="13">
        <v>0</v>
      </c>
      <c r="X258" s="42"/>
      <c r="Y258" s="12">
        <f t="shared" si="561"/>
        <v>0</v>
      </c>
      <c r="Z258" s="13"/>
      <c r="AA258" s="12">
        <f t="shared" si="791"/>
        <v>0</v>
      </c>
      <c r="AB258" s="13"/>
      <c r="AC258" s="12">
        <f t="shared" si="792"/>
        <v>0</v>
      </c>
      <c r="AD258" s="13"/>
      <c r="AE258" s="12">
        <f t="shared" si="793"/>
        <v>0</v>
      </c>
      <c r="AF258" s="13"/>
      <c r="AG258" s="12">
        <f t="shared" si="794"/>
        <v>0</v>
      </c>
      <c r="AH258" s="13"/>
      <c r="AI258" s="12">
        <f t="shared" si="795"/>
        <v>0</v>
      </c>
      <c r="AJ258" s="13"/>
      <c r="AK258" s="12">
        <f t="shared" si="796"/>
        <v>0</v>
      </c>
      <c r="AL258" s="13"/>
      <c r="AM258" s="12">
        <f t="shared" si="797"/>
        <v>0</v>
      </c>
      <c r="AN258" s="13"/>
      <c r="AO258" s="12">
        <f t="shared" si="798"/>
        <v>0</v>
      </c>
      <c r="AP258" s="23"/>
      <c r="AQ258" s="40">
        <f t="shared" si="799"/>
        <v>0</v>
      </c>
      <c r="AR258" s="13">
        <v>0</v>
      </c>
      <c r="AS258" s="13"/>
      <c r="AT258" s="13">
        <f t="shared" si="563"/>
        <v>0</v>
      </c>
      <c r="AU258" s="13"/>
      <c r="AV258" s="13">
        <f t="shared" si="800"/>
        <v>0</v>
      </c>
      <c r="AW258" s="13"/>
      <c r="AX258" s="13">
        <f t="shared" si="801"/>
        <v>0</v>
      </c>
      <c r="AY258" s="13"/>
      <c r="AZ258" s="13">
        <f t="shared" si="802"/>
        <v>0</v>
      </c>
      <c r="BA258" s="13"/>
      <c r="BB258" s="13">
        <f t="shared" si="803"/>
        <v>0</v>
      </c>
      <c r="BC258" s="13"/>
      <c r="BD258" s="13">
        <f t="shared" si="804"/>
        <v>0</v>
      </c>
      <c r="BE258" s="13"/>
      <c r="BF258" s="13">
        <f t="shared" si="805"/>
        <v>0</v>
      </c>
      <c r="BG258" s="13"/>
      <c r="BH258" s="13">
        <f t="shared" si="806"/>
        <v>0</v>
      </c>
      <c r="BI258" s="23"/>
      <c r="BJ258" s="42">
        <f t="shared" si="807"/>
        <v>0</v>
      </c>
      <c r="BK258" s="7" t="s">
        <v>119</v>
      </c>
      <c r="BL258" s="10"/>
    </row>
    <row r="259" spans="1:64" ht="54" x14ac:dyDescent="0.35">
      <c r="A259" s="105" t="s">
        <v>327</v>
      </c>
      <c r="B259" s="93" t="s">
        <v>81</v>
      </c>
      <c r="C259" s="98" t="s">
        <v>126</v>
      </c>
      <c r="D259" s="13">
        <v>0</v>
      </c>
      <c r="E259" s="42">
        <v>4109</v>
      </c>
      <c r="F259" s="12">
        <f t="shared" si="552"/>
        <v>4109</v>
      </c>
      <c r="G259" s="13"/>
      <c r="H259" s="12">
        <f t="shared" si="782"/>
        <v>4109</v>
      </c>
      <c r="I259" s="13">
        <v>-555.40200000000004</v>
      </c>
      <c r="J259" s="12">
        <f t="shared" si="783"/>
        <v>3553.598</v>
      </c>
      <c r="K259" s="13">
        <v>-53.597999999999999</v>
      </c>
      <c r="L259" s="12">
        <f t="shared" si="784"/>
        <v>3500</v>
      </c>
      <c r="M259" s="13"/>
      <c r="N259" s="12">
        <f t="shared" si="785"/>
        <v>3500</v>
      </c>
      <c r="O259" s="13"/>
      <c r="P259" s="12">
        <f t="shared" si="786"/>
        <v>3500</v>
      </c>
      <c r="Q259" s="13"/>
      <c r="R259" s="12">
        <f t="shared" si="787"/>
        <v>3500</v>
      </c>
      <c r="S259" s="13"/>
      <c r="T259" s="12">
        <f t="shared" si="788"/>
        <v>3500</v>
      </c>
      <c r="U259" s="23"/>
      <c r="V259" s="40">
        <f t="shared" si="789"/>
        <v>3500</v>
      </c>
      <c r="W259" s="13">
        <v>4109</v>
      </c>
      <c r="X259" s="42">
        <v>-4109</v>
      </c>
      <c r="Y259" s="12">
        <f t="shared" si="561"/>
        <v>0</v>
      </c>
      <c r="Z259" s="13"/>
      <c r="AA259" s="12">
        <f t="shared" si="791"/>
        <v>0</v>
      </c>
      <c r="AB259" s="13"/>
      <c r="AC259" s="12">
        <f t="shared" si="792"/>
        <v>0</v>
      </c>
      <c r="AD259" s="13"/>
      <c r="AE259" s="12">
        <f t="shared" si="793"/>
        <v>0</v>
      </c>
      <c r="AF259" s="13"/>
      <c r="AG259" s="12">
        <f t="shared" si="794"/>
        <v>0</v>
      </c>
      <c r="AH259" s="13"/>
      <c r="AI259" s="12">
        <f t="shared" si="795"/>
        <v>0</v>
      </c>
      <c r="AJ259" s="13"/>
      <c r="AK259" s="12">
        <f t="shared" si="796"/>
        <v>0</v>
      </c>
      <c r="AL259" s="13"/>
      <c r="AM259" s="12">
        <f t="shared" si="797"/>
        <v>0</v>
      </c>
      <c r="AN259" s="13"/>
      <c r="AO259" s="12">
        <f t="shared" si="798"/>
        <v>0</v>
      </c>
      <c r="AP259" s="23"/>
      <c r="AQ259" s="40">
        <f t="shared" si="799"/>
        <v>0</v>
      </c>
      <c r="AR259" s="13">
        <v>224073.8</v>
      </c>
      <c r="AS259" s="13">
        <v>0</v>
      </c>
      <c r="AT259" s="13">
        <f t="shared" si="563"/>
        <v>224073.8</v>
      </c>
      <c r="AU259" s="13">
        <v>0</v>
      </c>
      <c r="AV259" s="13">
        <f t="shared" si="800"/>
        <v>224073.8</v>
      </c>
      <c r="AW259" s="13">
        <v>0</v>
      </c>
      <c r="AX259" s="13">
        <f t="shared" si="801"/>
        <v>224073.8</v>
      </c>
      <c r="AY259" s="13">
        <v>0</v>
      </c>
      <c r="AZ259" s="13">
        <f t="shared" si="802"/>
        <v>224073.8</v>
      </c>
      <c r="BA259" s="13">
        <v>0</v>
      </c>
      <c r="BB259" s="13">
        <f t="shared" si="803"/>
        <v>224073.8</v>
      </c>
      <c r="BC259" s="13">
        <v>0</v>
      </c>
      <c r="BD259" s="13">
        <f t="shared" si="804"/>
        <v>224073.8</v>
      </c>
      <c r="BE259" s="13">
        <v>0</v>
      </c>
      <c r="BF259" s="13">
        <f t="shared" si="805"/>
        <v>224073.8</v>
      </c>
      <c r="BG259" s="13">
        <v>0</v>
      </c>
      <c r="BH259" s="13">
        <f t="shared" si="806"/>
        <v>224073.8</v>
      </c>
      <c r="BI259" s="23">
        <v>-224073.8</v>
      </c>
      <c r="BJ259" s="42">
        <f t="shared" si="807"/>
        <v>0</v>
      </c>
      <c r="BK259" s="7" t="s">
        <v>120</v>
      </c>
      <c r="BL259" s="10"/>
    </row>
    <row r="260" spans="1:64" ht="54" x14ac:dyDescent="0.35">
      <c r="A260" s="105" t="s">
        <v>328</v>
      </c>
      <c r="B260" s="93" t="s">
        <v>361</v>
      </c>
      <c r="C260" s="98" t="s">
        <v>126</v>
      </c>
      <c r="D260" s="13">
        <f>D262+D263</f>
        <v>196462.90000000002</v>
      </c>
      <c r="E260" s="42">
        <f>E262+E263</f>
        <v>0</v>
      </c>
      <c r="F260" s="12">
        <f t="shared" si="552"/>
        <v>196462.90000000002</v>
      </c>
      <c r="G260" s="13">
        <f>G262+G263</f>
        <v>0</v>
      </c>
      <c r="H260" s="12">
        <f t="shared" si="782"/>
        <v>196462.90000000002</v>
      </c>
      <c r="I260" s="13">
        <f>I262+I263</f>
        <v>0</v>
      </c>
      <c r="J260" s="12">
        <f t="shared" si="783"/>
        <v>196462.90000000002</v>
      </c>
      <c r="K260" s="13">
        <f>K262+K263</f>
        <v>0</v>
      </c>
      <c r="L260" s="12">
        <f t="shared" si="784"/>
        <v>196462.90000000002</v>
      </c>
      <c r="M260" s="13">
        <f>M262+M263</f>
        <v>-30000</v>
      </c>
      <c r="N260" s="12">
        <f t="shared" si="785"/>
        <v>166462.90000000002</v>
      </c>
      <c r="O260" s="13">
        <f>O262+O263</f>
        <v>0</v>
      </c>
      <c r="P260" s="12">
        <f t="shared" si="786"/>
        <v>166462.90000000002</v>
      </c>
      <c r="Q260" s="13">
        <f>Q262+Q263</f>
        <v>-24000</v>
      </c>
      <c r="R260" s="12">
        <f t="shared" si="787"/>
        <v>142462.90000000002</v>
      </c>
      <c r="S260" s="13">
        <f>S262+S263</f>
        <v>-8675.2999999999993</v>
      </c>
      <c r="T260" s="12">
        <f t="shared" si="788"/>
        <v>133787.60000000003</v>
      </c>
      <c r="U260" s="23">
        <f>U262+U263</f>
        <v>0</v>
      </c>
      <c r="V260" s="40">
        <f t="shared" si="789"/>
        <v>133787.60000000003</v>
      </c>
      <c r="W260" s="13">
        <f t="shared" ref="W260:AR260" si="809">W262+W263</f>
        <v>294468.2</v>
      </c>
      <c r="X260" s="42">
        <f>X262+X263</f>
        <v>0</v>
      </c>
      <c r="Y260" s="12">
        <f t="shared" si="561"/>
        <v>294468.2</v>
      </c>
      <c r="Z260" s="13">
        <f>Z262+Z263</f>
        <v>0</v>
      </c>
      <c r="AA260" s="12">
        <f t="shared" si="791"/>
        <v>294468.2</v>
      </c>
      <c r="AB260" s="13">
        <f>AB262+AB263</f>
        <v>0</v>
      </c>
      <c r="AC260" s="12">
        <f t="shared" si="792"/>
        <v>294468.2</v>
      </c>
      <c r="AD260" s="13">
        <f>AD262+AD263</f>
        <v>0</v>
      </c>
      <c r="AE260" s="12">
        <f t="shared" si="793"/>
        <v>294468.2</v>
      </c>
      <c r="AF260" s="13">
        <f>AF262+AF263</f>
        <v>0</v>
      </c>
      <c r="AG260" s="12">
        <f t="shared" si="794"/>
        <v>294468.2</v>
      </c>
      <c r="AH260" s="13">
        <f>AH262+AH263</f>
        <v>0</v>
      </c>
      <c r="AI260" s="12">
        <f t="shared" si="795"/>
        <v>294468.2</v>
      </c>
      <c r="AJ260" s="13">
        <f>AJ262+AJ263</f>
        <v>0</v>
      </c>
      <c r="AK260" s="12">
        <f t="shared" si="796"/>
        <v>294468.2</v>
      </c>
      <c r="AL260" s="13">
        <f>AL262+AL263</f>
        <v>24000</v>
      </c>
      <c r="AM260" s="12">
        <f t="shared" si="797"/>
        <v>318468.2</v>
      </c>
      <c r="AN260" s="13">
        <f>AN262+AN263</f>
        <v>0</v>
      </c>
      <c r="AO260" s="12">
        <f t="shared" si="798"/>
        <v>318468.2</v>
      </c>
      <c r="AP260" s="23">
        <f>AP262+AP263</f>
        <v>-71783.64</v>
      </c>
      <c r="AQ260" s="40">
        <f t="shared" si="799"/>
        <v>246684.56</v>
      </c>
      <c r="AR260" s="13">
        <f t="shared" si="809"/>
        <v>52212.4</v>
      </c>
      <c r="AS260" s="13">
        <f>AS262+AS263</f>
        <v>0</v>
      </c>
      <c r="AT260" s="13">
        <f t="shared" si="563"/>
        <v>52212.4</v>
      </c>
      <c r="AU260" s="13">
        <f>AU262+AU263</f>
        <v>0</v>
      </c>
      <c r="AV260" s="13">
        <f t="shared" si="800"/>
        <v>52212.4</v>
      </c>
      <c r="AW260" s="13">
        <f>AW262+AW263</f>
        <v>0</v>
      </c>
      <c r="AX260" s="13">
        <f t="shared" si="801"/>
        <v>52212.4</v>
      </c>
      <c r="AY260" s="13">
        <f>AY262+AY263</f>
        <v>0</v>
      </c>
      <c r="AZ260" s="13">
        <f t="shared" si="802"/>
        <v>52212.4</v>
      </c>
      <c r="BA260" s="13">
        <f>BA262+BA263</f>
        <v>30000</v>
      </c>
      <c r="BB260" s="13">
        <f t="shared" si="803"/>
        <v>82212.399999999994</v>
      </c>
      <c r="BC260" s="13">
        <f>BC262+BC263</f>
        <v>0</v>
      </c>
      <c r="BD260" s="13">
        <f t="shared" si="804"/>
        <v>82212.399999999994</v>
      </c>
      <c r="BE260" s="13">
        <f>BE262+BE263</f>
        <v>0</v>
      </c>
      <c r="BF260" s="13">
        <f t="shared" si="805"/>
        <v>82212.399999999994</v>
      </c>
      <c r="BG260" s="13">
        <f>BG262+BG263</f>
        <v>8675.2999999999993</v>
      </c>
      <c r="BH260" s="13">
        <f t="shared" si="806"/>
        <v>90887.7</v>
      </c>
      <c r="BI260" s="23">
        <f>BI262+BI263</f>
        <v>218481.913</v>
      </c>
      <c r="BJ260" s="42">
        <f t="shared" si="807"/>
        <v>309369.61300000001</v>
      </c>
      <c r="BL260" s="10"/>
    </row>
    <row r="261" spans="1:64" x14ac:dyDescent="0.35">
      <c r="A261" s="105"/>
      <c r="B261" s="93" t="s">
        <v>5</v>
      </c>
      <c r="C261" s="98"/>
      <c r="D261" s="13"/>
      <c r="E261" s="42"/>
      <c r="F261" s="12"/>
      <c r="G261" s="13"/>
      <c r="H261" s="12"/>
      <c r="I261" s="13"/>
      <c r="J261" s="12"/>
      <c r="K261" s="13"/>
      <c r="L261" s="12"/>
      <c r="M261" s="13"/>
      <c r="N261" s="12"/>
      <c r="O261" s="13"/>
      <c r="P261" s="12"/>
      <c r="Q261" s="13"/>
      <c r="R261" s="12"/>
      <c r="S261" s="13"/>
      <c r="T261" s="12"/>
      <c r="U261" s="23"/>
      <c r="V261" s="40"/>
      <c r="W261" s="13"/>
      <c r="X261" s="42"/>
      <c r="Y261" s="12"/>
      <c r="Z261" s="13"/>
      <c r="AA261" s="12"/>
      <c r="AB261" s="13"/>
      <c r="AC261" s="12"/>
      <c r="AD261" s="13"/>
      <c r="AE261" s="12"/>
      <c r="AF261" s="13"/>
      <c r="AG261" s="12"/>
      <c r="AH261" s="13"/>
      <c r="AI261" s="12"/>
      <c r="AJ261" s="13"/>
      <c r="AK261" s="12"/>
      <c r="AL261" s="13"/>
      <c r="AM261" s="12"/>
      <c r="AN261" s="13"/>
      <c r="AO261" s="12"/>
      <c r="AP261" s="23"/>
      <c r="AQ261" s="40"/>
      <c r="AR261" s="13"/>
      <c r="AS261" s="13"/>
      <c r="AT261" s="13"/>
      <c r="AU261" s="13"/>
      <c r="AV261" s="13"/>
      <c r="AW261" s="13"/>
      <c r="AX261" s="13"/>
      <c r="AY261" s="13"/>
      <c r="AZ261" s="13"/>
      <c r="BA261" s="13"/>
      <c r="BB261" s="13"/>
      <c r="BC261" s="13"/>
      <c r="BD261" s="13"/>
      <c r="BE261" s="13"/>
      <c r="BF261" s="13"/>
      <c r="BG261" s="13"/>
      <c r="BH261" s="13"/>
      <c r="BI261" s="23"/>
      <c r="BJ261" s="42"/>
      <c r="BL261" s="10"/>
    </row>
    <row r="262" spans="1:64" s="3" customFormat="1" hidden="1" x14ac:dyDescent="0.35">
      <c r="A262" s="58"/>
      <c r="B262" s="18" t="s">
        <v>6</v>
      </c>
      <c r="C262" s="5"/>
      <c r="D262" s="13">
        <v>88675.3</v>
      </c>
      <c r="E262" s="42"/>
      <c r="F262" s="12">
        <f t="shared" si="552"/>
        <v>88675.3</v>
      </c>
      <c r="G262" s="13"/>
      <c r="H262" s="12">
        <f t="shared" ref="H262:H286" si="810">F262+G262</f>
        <v>88675.3</v>
      </c>
      <c r="I262" s="13"/>
      <c r="J262" s="12">
        <f t="shared" ref="J262:J286" si="811">H262+I262</f>
        <v>88675.3</v>
      </c>
      <c r="K262" s="13"/>
      <c r="L262" s="12">
        <f t="shared" ref="L262:L286" si="812">J262+K262</f>
        <v>88675.3</v>
      </c>
      <c r="M262" s="13">
        <v>-30000</v>
      </c>
      <c r="N262" s="12">
        <f t="shared" ref="N262:N286" si="813">L262+M262</f>
        <v>58675.3</v>
      </c>
      <c r="O262" s="13"/>
      <c r="P262" s="12">
        <f t="shared" ref="P262:P286" si="814">N262+O262</f>
        <v>58675.3</v>
      </c>
      <c r="Q262" s="13">
        <v>-24000</v>
      </c>
      <c r="R262" s="12">
        <f t="shared" ref="R262:R286" si="815">P262+Q262</f>
        <v>34675.300000000003</v>
      </c>
      <c r="S262" s="13">
        <v>-8675.2999999999993</v>
      </c>
      <c r="T262" s="12">
        <f t="shared" ref="T262:T286" si="816">R262+S262</f>
        <v>26000.000000000004</v>
      </c>
      <c r="U262" s="23"/>
      <c r="V262" s="12">
        <f t="shared" ref="V262:V286" si="817">T262+U262</f>
        <v>26000.000000000004</v>
      </c>
      <c r="W262" s="13">
        <v>294468.2</v>
      </c>
      <c r="X262" s="42"/>
      <c r="Y262" s="12">
        <f t="shared" si="561"/>
        <v>294468.2</v>
      </c>
      <c r="Z262" s="13"/>
      <c r="AA262" s="12">
        <f t="shared" ref="AA262:AA286" si="818">Y262+Z262</f>
        <v>294468.2</v>
      </c>
      <c r="AB262" s="13"/>
      <c r="AC262" s="12">
        <f t="shared" ref="AC262:AC286" si="819">AA262+AB262</f>
        <v>294468.2</v>
      </c>
      <c r="AD262" s="13"/>
      <c r="AE262" s="12">
        <f t="shared" ref="AE262:AE286" si="820">AC262+AD262</f>
        <v>294468.2</v>
      </c>
      <c r="AF262" s="13"/>
      <c r="AG262" s="12">
        <f t="shared" ref="AG262:AG286" si="821">AE262+AF262</f>
        <v>294468.2</v>
      </c>
      <c r="AH262" s="13"/>
      <c r="AI262" s="12">
        <f t="shared" ref="AI262:AI286" si="822">AG262+AH262</f>
        <v>294468.2</v>
      </c>
      <c r="AJ262" s="13"/>
      <c r="AK262" s="12">
        <f t="shared" ref="AK262:AK286" si="823">AI262+AJ262</f>
        <v>294468.2</v>
      </c>
      <c r="AL262" s="13">
        <v>24000</v>
      </c>
      <c r="AM262" s="12">
        <f t="shared" ref="AM262:AM286" si="824">AK262+AL262</f>
        <v>318468.2</v>
      </c>
      <c r="AN262" s="13"/>
      <c r="AO262" s="12">
        <f t="shared" ref="AO262:AO286" si="825">AM262+AN262</f>
        <v>318468.2</v>
      </c>
      <c r="AP262" s="23">
        <v>-71783.64</v>
      </c>
      <c r="AQ262" s="12">
        <f t="shared" ref="AQ262:AQ286" si="826">AO262+AP262</f>
        <v>246684.56</v>
      </c>
      <c r="AR262" s="13">
        <v>0</v>
      </c>
      <c r="AS262" s="13"/>
      <c r="AT262" s="13">
        <f t="shared" si="563"/>
        <v>0</v>
      </c>
      <c r="AU262" s="13"/>
      <c r="AV262" s="13">
        <f t="shared" ref="AV262:AV286" si="827">AT262+AU262</f>
        <v>0</v>
      </c>
      <c r="AW262" s="13"/>
      <c r="AX262" s="13">
        <f t="shared" ref="AX262:AX286" si="828">AV262+AW262</f>
        <v>0</v>
      </c>
      <c r="AY262" s="13"/>
      <c r="AZ262" s="13">
        <f t="shared" ref="AZ262:AZ286" si="829">AX262+AY262</f>
        <v>0</v>
      </c>
      <c r="BA262" s="13">
        <v>30000</v>
      </c>
      <c r="BB262" s="13">
        <f t="shared" ref="BB262:BB286" si="830">AZ262+BA262</f>
        <v>30000</v>
      </c>
      <c r="BC262" s="13"/>
      <c r="BD262" s="13">
        <f t="shared" ref="BD262:BD286" si="831">BB262+BC262</f>
        <v>30000</v>
      </c>
      <c r="BE262" s="13"/>
      <c r="BF262" s="13">
        <f t="shared" ref="BF262:BF286" si="832">BD262+BE262</f>
        <v>30000</v>
      </c>
      <c r="BG262" s="23">
        <v>8675.2999999999993</v>
      </c>
      <c r="BH262" s="13">
        <f t="shared" ref="BH262:BH286" si="833">BF262+BG262</f>
        <v>38675.300000000003</v>
      </c>
      <c r="BI262" s="23">
        <v>218481.913</v>
      </c>
      <c r="BJ262" s="13">
        <f t="shared" ref="BJ262:BJ286" si="834">BH262+BI262</f>
        <v>257157.21299999999</v>
      </c>
      <c r="BK262" s="8" t="s">
        <v>219</v>
      </c>
      <c r="BL262" s="10">
        <v>0</v>
      </c>
    </row>
    <row r="263" spans="1:64" x14ac:dyDescent="0.35">
      <c r="A263" s="105"/>
      <c r="B263" s="93" t="s">
        <v>57</v>
      </c>
      <c r="C263" s="98"/>
      <c r="D263" s="13">
        <v>107787.6</v>
      </c>
      <c r="E263" s="42"/>
      <c r="F263" s="12">
        <f t="shared" si="552"/>
        <v>107787.6</v>
      </c>
      <c r="G263" s="13"/>
      <c r="H263" s="12">
        <f t="shared" si="810"/>
        <v>107787.6</v>
      </c>
      <c r="I263" s="13"/>
      <c r="J263" s="12">
        <f t="shared" si="811"/>
        <v>107787.6</v>
      </c>
      <c r="K263" s="13"/>
      <c r="L263" s="12">
        <f t="shared" si="812"/>
        <v>107787.6</v>
      </c>
      <c r="M263" s="13"/>
      <c r="N263" s="12">
        <f t="shared" si="813"/>
        <v>107787.6</v>
      </c>
      <c r="O263" s="13"/>
      <c r="P263" s="12">
        <f t="shared" si="814"/>
        <v>107787.6</v>
      </c>
      <c r="Q263" s="13"/>
      <c r="R263" s="12">
        <f t="shared" si="815"/>
        <v>107787.6</v>
      </c>
      <c r="S263" s="13"/>
      <c r="T263" s="12">
        <f t="shared" si="816"/>
        <v>107787.6</v>
      </c>
      <c r="U263" s="23"/>
      <c r="V263" s="40">
        <f t="shared" si="817"/>
        <v>107787.6</v>
      </c>
      <c r="W263" s="13">
        <v>0</v>
      </c>
      <c r="X263" s="42"/>
      <c r="Y263" s="12">
        <f t="shared" si="561"/>
        <v>0</v>
      </c>
      <c r="Z263" s="13"/>
      <c r="AA263" s="12">
        <f t="shared" si="818"/>
        <v>0</v>
      </c>
      <c r="AB263" s="13"/>
      <c r="AC263" s="12">
        <f t="shared" si="819"/>
        <v>0</v>
      </c>
      <c r="AD263" s="13"/>
      <c r="AE263" s="12">
        <f t="shared" si="820"/>
        <v>0</v>
      </c>
      <c r="AF263" s="13"/>
      <c r="AG263" s="12">
        <f t="shared" si="821"/>
        <v>0</v>
      </c>
      <c r="AH263" s="13"/>
      <c r="AI263" s="12">
        <f t="shared" si="822"/>
        <v>0</v>
      </c>
      <c r="AJ263" s="13"/>
      <c r="AK263" s="12">
        <f t="shared" si="823"/>
        <v>0</v>
      </c>
      <c r="AL263" s="13"/>
      <c r="AM263" s="12">
        <f t="shared" si="824"/>
        <v>0</v>
      </c>
      <c r="AN263" s="13"/>
      <c r="AO263" s="12">
        <f t="shared" si="825"/>
        <v>0</v>
      </c>
      <c r="AP263" s="23"/>
      <c r="AQ263" s="40">
        <f t="shared" si="826"/>
        <v>0</v>
      </c>
      <c r="AR263" s="13">
        <v>52212.4</v>
      </c>
      <c r="AS263" s="13"/>
      <c r="AT263" s="13">
        <f t="shared" si="563"/>
        <v>52212.4</v>
      </c>
      <c r="AU263" s="13"/>
      <c r="AV263" s="13">
        <f t="shared" si="827"/>
        <v>52212.4</v>
      </c>
      <c r="AW263" s="13"/>
      <c r="AX263" s="13">
        <f t="shared" si="828"/>
        <v>52212.4</v>
      </c>
      <c r="AY263" s="13"/>
      <c r="AZ263" s="13">
        <f t="shared" si="829"/>
        <v>52212.4</v>
      </c>
      <c r="BA263" s="13"/>
      <c r="BB263" s="13">
        <f t="shared" si="830"/>
        <v>52212.4</v>
      </c>
      <c r="BC263" s="13"/>
      <c r="BD263" s="13">
        <f t="shared" si="831"/>
        <v>52212.4</v>
      </c>
      <c r="BE263" s="13"/>
      <c r="BF263" s="13">
        <f t="shared" si="832"/>
        <v>52212.4</v>
      </c>
      <c r="BG263" s="13"/>
      <c r="BH263" s="13">
        <f t="shared" si="833"/>
        <v>52212.4</v>
      </c>
      <c r="BI263" s="23"/>
      <c r="BJ263" s="42">
        <f t="shared" si="834"/>
        <v>52212.4</v>
      </c>
      <c r="BK263" s="8" t="s">
        <v>219</v>
      </c>
      <c r="BL263" s="10"/>
    </row>
    <row r="264" spans="1:64" ht="54" x14ac:dyDescent="0.35">
      <c r="A264" s="105" t="s">
        <v>329</v>
      </c>
      <c r="B264" s="93" t="s">
        <v>58</v>
      </c>
      <c r="C264" s="98" t="s">
        <v>126</v>
      </c>
      <c r="D264" s="13">
        <v>83756.600000000006</v>
      </c>
      <c r="E264" s="42"/>
      <c r="F264" s="12">
        <f t="shared" si="552"/>
        <v>83756.600000000006</v>
      </c>
      <c r="G264" s="13"/>
      <c r="H264" s="12">
        <f t="shared" si="810"/>
        <v>83756.600000000006</v>
      </c>
      <c r="I264" s="13"/>
      <c r="J264" s="12">
        <f t="shared" si="811"/>
        <v>83756.600000000006</v>
      </c>
      <c r="K264" s="13"/>
      <c r="L264" s="12">
        <f t="shared" si="812"/>
        <v>83756.600000000006</v>
      </c>
      <c r="M264" s="13"/>
      <c r="N264" s="12">
        <f t="shared" si="813"/>
        <v>83756.600000000006</v>
      </c>
      <c r="O264" s="13"/>
      <c r="P264" s="12">
        <f t="shared" si="814"/>
        <v>83756.600000000006</v>
      </c>
      <c r="Q264" s="13">
        <v>-41800</v>
      </c>
      <c r="R264" s="12">
        <f t="shared" si="815"/>
        <v>41956.600000000006</v>
      </c>
      <c r="S264" s="13"/>
      <c r="T264" s="12">
        <f t="shared" si="816"/>
        <v>41956.600000000006</v>
      </c>
      <c r="U264" s="23">
        <v>-14.986000000000001</v>
      </c>
      <c r="V264" s="40">
        <f t="shared" si="817"/>
        <v>41941.614000000009</v>
      </c>
      <c r="W264" s="13">
        <v>110000</v>
      </c>
      <c r="X264" s="42"/>
      <c r="Y264" s="12">
        <f t="shared" si="561"/>
        <v>110000</v>
      </c>
      <c r="Z264" s="13"/>
      <c r="AA264" s="12">
        <f t="shared" si="818"/>
        <v>110000</v>
      </c>
      <c r="AB264" s="13"/>
      <c r="AC264" s="12">
        <f t="shared" si="819"/>
        <v>110000</v>
      </c>
      <c r="AD264" s="13"/>
      <c r="AE264" s="12">
        <f t="shared" si="820"/>
        <v>110000</v>
      </c>
      <c r="AF264" s="13"/>
      <c r="AG264" s="12">
        <f t="shared" si="821"/>
        <v>110000</v>
      </c>
      <c r="AH264" s="13"/>
      <c r="AI264" s="12">
        <f t="shared" si="822"/>
        <v>110000</v>
      </c>
      <c r="AJ264" s="13"/>
      <c r="AK264" s="12">
        <f t="shared" si="823"/>
        <v>110000</v>
      </c>
      <c r="AL264" s="13">
        <v>41800</v>
      </c>
      <c r="AM264" s="12">
        <f t="shared" si="824"/>
        <v>151800</v>
      </c>
      <c r="AN264" s="13"/>
      <c r="AO264" s="12">
        <f t="shared" si="825"/>
        <v>151800</v>
      </c>
      <c r="AP264" s="23">
        <v>-115378.443</v>
      </c>
      <c r="AQ264" s="40">
        <f t="shared" si="826"/>
        <v>36421.557000000001</v>
      </c>
      <c r="AR264" s="13">
        <v>0</v>
      </c>
      <c r="AS264" s="13"/>
      <c r="AT264" s="13">
        <f t="shared" si="563"/>
        <v>0</v>
      </c>
      <c r="AU264" s="13"/>
      <c r="AV264" s="13">
        <f t="shared" si="827"/>
        <v>0</v>
      </c>
      <c r="AW264" s="13"/>
      <c r="AX264" s="13">
        <f t="shared" si="828"/>
        <v>0</v>
      </c>
      <c r="AY264" s="13"/>
      <c r="AZ264" s="13">
        <f t="shared" si="829"/>
        <v>0</v>
      </c>
      <c r="BA264" s="13"/>
      <c r="BB264" s="13">
        <f t="shared" si="830"/>
        <v>0</v>
      </c>
      <c r="BC264" s="13"/>
      <c r="BD264" s="13">
        <f t="shared" si="831"/>
        <v>0</v>
      </c>
      <c r="BE264" s="13"/>
      <c r="BF264" s="13">
        <f t="shared" si="832"/>
        <v>0</v>
      </c>
      <c r="BG264" s="13"/>
      <c r="BH264" s="13">
        <f t="shared" si="833"/>
        <v>0</v>
      </c>
      <c r="BI264" s="23">
        <v>115393.429</v>
      </c>
      <c r="BJ264" s="42">
        <f t="shared" si="834"/>
        <v>115393.429</v>
      </c>
      <c r="BK264" s="8" t="s">
        <v>121</v>
      </c>
      <c r="BL264" s="10"/>
    </row>
    <row r="265" spans="1:64" ht="54" x14ac:dyDescent="0.35">
      <c r="A265" s="105" t="s">
        <v>330</v>
      </c>
      <c r="B265" s="93" t="s">
        <v>309</v>
      </c>
      <c r="C265" s="98" t="s">
        <v>126</v>
      </c>
      <c r="D265" s="13"/>
      <c r="E265" s="42"/>
      <c r="F265" s="12"/>
      <c r="G265" s="13">
        <v>14807.081</v>
      </c>
      <c r="H265" s="12">
        <f t="shared" si="810"/>
        <v>14807.081</v>
      </c>
      <c r="I265" s="13"/>
      <c r="J265" s="12">
        <f t="shared" si="811"/>
        <v>14807.081</v>
      </c>
      <c r="K265" s="13"/>
      <c r="L265" s="12">
        <f t="shared" si="812"/>
        <v>14807.081</v>
      </c>
      <c r="M265" s="13"/>
      <c r="N265" s="12">
        <f t="shared" si="813"/>
        <v>14807.081</v>
      </c>
      <c r="O265" s="13"/>
      <c r="P265" s="12">
        <f t="shared" si="814"/>
        <v>14807.081</v>
      </c>
      <c r="Q265" s="13"/>
      <c r="R265" s="12">
        <f t="shared" si="815"/>
        <v>14807.081</v>
      </c>
      <c r="S265" s="13"/>
      <c r="T265" s="12">
        <f t="shared" si="816"/>
        <v>14807.081</v>
      </c>
      <c r="U265" s="23">
        <v>4543.38</v>
      </c>
      <c r="V265" s="40">
        <f t="shared" si="817"/>
        <v>19350.460999999999</v>
      </c>
      <c r="W265" s="13"/>
      <c r="X265" s="42"/>
      <c r="Y265" s="12"/>
      <c r="Z265" s="13"/>
      <c r="AA265" s="12">
        <f t="shared" si="818"/>
        <v>0</v>
      </c>
      <c r="AB265" s="13"/>
      <c r="AC265" s="12">
        <f t="shared" si="819"/>
        <v>0</v>
      </c>
      <c r="AD265" s="13"/>
      <c r="AE265" s="12">
        <f t="shared" si="820"/>
        <v>0</v>
      </c>
      <c r="AF265" s="13"/>
      <c r="AG265" s="12">
        <f t="shared" si="821"/>
        <v>0</v>
      </c>
      <c r="AH265" s="13"/>
      <c r="AI265" s="12">
        <f t="shared" si="822"/>
        <v>0</v>
      </c>
      <c r="AJ265" s="13"/>
      <c r="AK265" s="12">
        <f t="shared" si="823"/>
        <v>0</v>
      </c>
      <c r="AL265" s="13"/>
      <c r="AM265" s="12">
        <f t="shared" si="824"/>
        <v>0</v>
      </c>
      <c r="AN265" s="13"/>
      <c r="AO265" s="12">
        <f t="shared" si="825"/>
        <v>0</v>
      </c>
      <c r="AP265" s="23"/>
      <c r="AQ265" s="40">
        <f t="shared" si="826"/>
        <v>0</v>
      </c>
      <c r="AR265" s="13"/>
      <c r="AS265" s="13"/>
      <c r="AT265" s="13"/>
      <c r="AU265" s="13"/>
      <c r="AV265" s="13">
        <f t="shared" si="827"/>
        <v>0</v>
      </c>
      <c r="AW265" s="13"/>
      <c r="AX265" s="13">
        <f t="shared" si="828"/>
        <v>0</v>
      </c>
      <c r="AY265" s="13"/>
      <c r="AZ265" s="13">
        <f t="shared" si="829"/>
        <v>0</v>
      </c>
      <c r="BA265" s="13"/>
      <c r="BB265" s="13">
        <f t="shared" si="830"/>
        <v>0</v>
      </c>
      <c r="BC265" s="13"/>
      <c r="BD265" s="13">
        <f t="shared" si="831"/>
        <v>0</v>
      </c>
      <c r="BE265" s="13"/>
      <c r="BF265" s="13">
        <f t="shared" si="832"/>
        <v>0</v>
      </c>
      <c r="BG265" s="13"/>
      <c r="BH265" s="13">
        <f t="shared" si="833"/>
        <v>0</v>
      </c>
      <c r="BI265" s="23"/>
      <c r="BJ265" s="42">
        <f t="shared" si="834"/>
        <v>0</v>
      </c>
      <c r="BK265" s="8" t="s">
        <v>310</v>
      </c>
      <c r="BL265" s="10"/>
    </row>
    <row r="266" spans="1:64" x14ac:dyDescent="0.35">
      <c r="A266" s="105"/>
      <c r="B266" s="103" t="s">
        <v>15</v>
      </c>
      <c r="C266" s="100"/>
      <c r="D266" s="27">
        <f>D267+D268+D270</f>
        <v>133425.60000000001</v>
      </c>
      <c r="E266" s="27">
        <f>E267+E268+E270+E269+E271+E272+E273+E274+E275+E276+E277+E278+E279+E280+E281+E282</f>
        <v>50000</v>
      </c>
      <c r="F266" s="26">
        <f t="shared" si="552"/>
        <v>183425.6</v>
      </c>
      <c r="G266" s="27">
        <f>G267+G268+G270+G269+G271+G272+G273+G274+G275+G276+G277+G278+G279+G280+G281+G282+G283+G284+G285</f>
        <v>20654.072999999997</v>
      </c>
      <c r="H266" s="26">
        <f t="shared" si="810"/>
        <v>204079.67300000001</v>
      </c>
      <c r="I266" s="27">
        <f>I267+I268+I270+I269+I271+I272+I273+I274+I275+I276+I277+I278+I279+I280+I281+I282+I283+I284+I285</f>
        <v>0</v>
      </c>
      <c r="J266" s="26">
        <f t="shared" si="811"/>
        <v>204079.67300000001</v>
      </c>
      <c r="K266" s="27">
        <f>K267+K268+K270+K269+K271+K272+K273+K274+K275+K276+K277+K278+K279+K280+K281+K282+K283+K284+K285</f>
        <v>0</v>
      </c>
      <c r="L266" s="26">
        <f t="shared" si="812"/>
        <v>204079.67300000001</v>
      </c>
      <c r="M266" s="27">
        <f>M267+M268+M270+M269+M271+M272+M273+M274+M275+M276+M277+M278+M279+M280+M281+M282+M283+M284+M285</f>
        <v>4632.2889999999998</v>
      </c>
      <c r="N266" s="26">
        <f t="shared" si="813"/>
        <v>208711.962</v>
      </c>
      <c r="O266" s="27">
        <f>O267+O268+O270+O269+O271+O272+O273+O274+O275+O276+O277+O278+O279+O280+O281+O282+O283+O284+O285</f>
        <v>0</v>
      </c>
      <c r="P266" s="26">
        <f t="shared" si="814"/>
        <v>208711.962</v>
      </c>
      <c r="Q266" s="27">
        <f>Q267+Q268+Q270+Q269+Q271+Q272+Q273+Q274+Q275+Q276+Q277+Q278+Q279+Q280+Q281+Q282+Q283+Q284+Q285</f>
        <v>-466.94299999999998</v>
      </c>
      <c r="R266" s="26">
        <f t="shared" si="815"/>
        <v>208245.019</v>
      </c>
      <c r="S266" s="27">
        <f>S267+S268+S270+S269+S271+S272+S273+S274+S275+S276+S277+S278+S279+S280+S281+S282+S283+S284+S285</f>
        <v>0</v>
      </c>
      <c r="T266" s="26">
        <f t="shared" si="816"/>
        <v>208245.019</v>
      </c>
      <c r="U266" s="27">
        <f>U267+U268+U270+U269+U271+U272+U273+U274+U275+U276+U277+U278+U279+U280+U281+U282+U283+U284+U285</f>
        <v>15980.656999999999</v>
      </c>
      <c r="V266" s="40">
        <f t="shared" si="817"/>
        <v>224225.67600000001</v>
      </c>
      <c r="W266" s="27">
        <f t="shared" ref="W266:AR266" si="835">W267+W268+W270</f>
        <v>12285.5</v>
      </c>
      <c r="X266" s="27">
        <f>X267+X268+X270+X269+X271+X272+X273+X274+X275+X276+X277+X278+X279+X280+X281+X282</f>
        <v>-7.9580786405131221E-13</v>
      </c>
      <c r="Y266" s="26">
        <f t="shared" si="561"/>
        <v>12285.5</v>
      </c>
      <c r="Z266" s="27">
        <f>Z267+Z268+Z270+Z269+Z271+Z272+Z273+Z274+Z275+Z276+Z277+Z278+Z279+Z280+Z281+Z282+Z283+Z284+Z285</f>
        <v>0</v>
      </c>
      <c r="AA266" s="26">
        <f t="shared" si="818"/>
        <v>12285.5</v>
      </c>
      <c r="AB266" s="27">
        <f>AB267+AB268+AB270+AB269+AB271+AB272+AB273+AB274+AB275+AB276+AB277+AB278+AB279+AB280+AB281+AB282+AB283+AB284+AB285</f>
        <v>0</v>
      </c>
      <c r="AC266" s="26">
        <f t="shared" si="819"/>
        <v>12285.5</v>
      </c>
      <c r="AD266" s="27">
        <f>AD267+AD268+AD270+AD269+AD271+AD272+AD273+AD274+AD275+AD276+AD277+AD278+AD279+AD280+AD281+AD282+AD283+AD284+AD285</f>
        <v>0</v>
      </c>
      <c r="AE266" s="26">
        <f t="shared" si="820"/>
        <v>12285.5</v>
      </c>
      <c r="AF266" s="27">
        <f>AF267+AF268+AF270+AF269+AF271+AF272+AF273+AF274+AF275+AF276+AF277+AF278+AF279+AF280+AF281+AF282+AF283+AF284+AF285</f>
        <v>0</v>
      </c>
      <c r="AG266" s="26">
        <f t="shared" si="821"/>
        <v>12285.5</v>
      </c>
      <c r="AH266" s="27">
        <f>AH267+AH268+AH270+AH269+AH271+AH272+AH273+AH274+AH275+AH276+AH277+AH278+AH279+AH280+AH281+AH282+AH283+AH284+AH285</f>
        <v>-4657.232</v>
      </c>
      <c r="AI266" s="26">
        <f t="shared" si="822"/>
        <v>7628.268</v>
      </c>
      <c r="AJ266" s="27">
        <f>AJ267+AJ268+AJ270+AJ269+AJ271+AJ272+AJ273+AJ274+AJ275+AJ276+AJ277+AJ278+AJ279+AJ280+AJ281+AJ282+AJ283+AJ284+AJ285</f>
        <v>0</v>
      </c>
      <c r="AK266" s="26">
        <f t="shared" si="823"/>
        <v>7628.268</v>
      </c>
      <c r="AL266" s="27">
        <f>AL267+AL268+AL270+AL269+AL271+AL272+AL273+AL274+AL275+AL276+AL277+AL278+AL279+AL280+AL281+AL282+AL283+AL284+AL285</f>
        <v>0</v>
      </c>
      <c r="AM266" s="26">
        <f t="shared" si="824"/>
        <v>7628.268</v>
      </c>
      <c r="AN266" s="27">
        <f>AN267+AN268+AN270+AN269+AN271+AN272+AN273+AN274+AN275+AN276+AN277+AN278+AN279+AN280+AN281+AN282+AN283+AN284+AN285</f>
        <v>0</v>
      </c>
      <c r="AO266" s="26">
        <f t="shared" si="825"/>
        <v>7628.268</v>
      </c>
      <c r="AP266" s="27">
        <f>AP267+AP268+AP270+AP269+AP271+AP272+AP273+AP274+AP275+AP276+AP277+AP278+AP279+AP280+AP281+AP282+AP283+AP284+AP285</f>
        <v>0</v>
      </c>
      <c r="AQ266" s="40">
        <f t="shared" si="826"/>
        <v>7628.268</v>
      </c>
      <c r="AR266" s="27">
        <f t="shared" si="835"/>
        <v>10000</v>
      </c>
      <c r="AS266" s="27">
        <f>AS267+AS268+AS270+AS269+AS271+AS272+AS273+AS274+AS275+AS276+AS277+AS278+AS279+AS280+AS281+AS282</f>
        <v>0</v>
      </c>
      <c r="AT266" s="27">
        <f t="shared" si="563"/>
        <v>10000</v>
      </c>
      <c r="AU266" s="27">
        <f>AU267+AU268+AU270+AU269+AU271+AU272+AU273+AU274+AU275+AU276+AU277+AU278+AU279+AU280+AU281+AU282+AU283+AU284+AU285</f>
        <v>0</v>
      </c>
      <c r="AV266" s="27">
        <f t="shared" si="827"/>
        <v>10000</v>
      </c>
      <c r="AW266" s="27">
        <f>AW267+AW268+AW270+AW269+AW271+AW272+AW273+AW274+AW275+AW276+AW277+AW278+AW279+AW280+AW281+AW282+AW283+AW284+AW285</f>
        <v>0</v>
      </c>
      <c r="AX266" s="27">
        <f t="shared" si="828"/>
        <v>10000</v>
      </c>
      <c r="AY266" s="27">
        <f>AY267+AY268+AY270+AY269+AY271+AY272+AY273+AY274+AY275+AY276+AY277+AY278+AY279+AY280+AY281+AY282+AY283+AY284+AY285</f>
        <v>0</v>
      </c>
      <c r="AZ266" s="27">
        <f t="shared" si="829"/>
        <v>10000</v>
      </c>
      <c r="BA266" s="27">
        <f>BA267+BA268+BA270+BA269+BA271+BA272+BA273+BA274+BA275+BA276+BA277+BA278+BA279+BA280+BA281+BA282+BA283+BA284+BA285</f>
        <v>-3.4106051316484809E-13</v>
      </c>
      <c r="BB266" s="27">
        <f t="shared" si="830"/>
        <v>10000</v>
      </c>
      <c r="BC266" s="27">
        <f>BC267+BC268+BC270+BC269+BC271+BC272+BC273+BC274+BC275+BC276+BC277+BC278+BC279+BC280+BC281+BC282+BC283+BC284+BC285</f>
        <v>0</v>
      </c>
      <c r="BD266" s="27">
        <f t="shared" si="831"/>
        <v>10000</v>
      </c>
      <c r="BE266" s="27">
        <f>BE267+BE268+BE270+BE269+BE271+BE272+BE273+BE274+BE275+BE276+BE277+BE278+BE279+BE280+BE281+BE282+BE283+BE284+BE285</f>
        <v>0</v>
      </c>
      <c r="BF266" s="27">
        <f t="shared" si="832"/>
        <v>10000</v>
      </c>
      <c r="BG266" s="13">
        <f>BG267+BG268+BG270+BG269+BG271+BG272+BG273+BG274+BG275+BG276+BG277+BG278+BG279+BG280+BG281+BG282+BG283+BG284+BG285</f>
        <v>0</v>
      </c>
      <c r="BH266" s="27">
        <f t="shared" si="833"/>
        <v>10000</v>
      </c>
      <c r="BI266" s="27">
        <f>BI267+BI268+BI270+BI269+BI271+BI272+BI273+BI274+BI275+BI276+BI277+BI278+BI279+BI280+BI281+BI282+BI283+BI284+BI285</f>
        <v>0</v>
      </c>
      <c r="BJ266" s="42">
        <f t="shared" si="834"/>
        <v>10000</v>
      </c>
      <c r="BL266" s="10"/>
    </row>
    <row r="267" spans="1:64" ht="54" x14ac:dyDescent="0.35">
      <c r="A267" s="88" t="s">
        <v>331</v>
      </c>
      <c r="B267" s="93" t="s">
        <v>60</v>
      </c>
      <c r="C267" s="98" t="s">
        <v>126</v>
      </c>
      <c r="D267" s="13">
        <v>24933.9</v>
      </c>
      <c r="E267" s="42"/>
      <c r="F267" s="12">
        <f t="shared" ref="F267:F312" si="836">D267+E267</f>
        <v>24933.9</v>
      </c>
      <c r="G267" s="13">
        <v>11061.502</v>
      </c>
      <c r="H267" s="12">
        <f t="shared" si="810"/>
        <v>35995.402000000002</v>
      </c>
      <c r="I267" s="13"/>
      <c r="J267" s="12">
        <f t="shared" si="811"/>
        <v>35995.402000000002</v>
      </c>
      <c r="K267" s="13"/>
      <c r="L267" s="12">
        <f t="shared" si="812"/>
        <v>35995.402000000002</v>
      </c>
      <c r="M267" s="13"/>
      <c r="N267" s="12">
        <f t="shared" si="813"/>
        <v>35995.402000000002</v>
      </c>
      <c r="O267" s="13"/>
      <c r="P267" s="12">
        <f t="shared" si="814"/>
        <v>35995.402000000002</v>
      </c>
      <c r="Q267" s="13"/>
      <c r="R267" s="12">
        <f t="shared" si="815"/>
        <v>35995.402000000002</v>
      </c>
      <c r="S267" s="13"/>
      <c r="T267" s="12">
        <f t="shared" si="816"/>
        <v>35995.402000000002</v>
      </c>
      <c r="U267" s="23">
        <f>-15980.827+15980.827</f>
        <v>0</v>
      </c>
      <c r="V267" s="40">
        <f t="shared" si="817"/>
        <v>35995.402000000002</v>
      </c>
      <c r="W267" s="13">
        <v>0</v>
      </c>
      <c r="X267" s="42"/>
      <c r="Y267" s="12">
        <f t="shared" ref="Y267:Y312" si="837">W267+X267</f>
        <v>0</v>
      </c>
      <c r="Z267" s="13"/>
      <c r="AA267" s="12">
        <f t="shared" si="818"/>
        <v>0</v>
      </c>
      <c r="AB267" s="13"/>
      <c r="AC267" s="12">
        <f t="shared" si="819"/>
        <v>0</v>
      </c>
      <c r="AD267" s="13"/>
      <c r="AE267" s="12">
        <f t="shared" si="820"/>
        <v>0</v>
      </c>
      <c r="AF267" s="13"/>
      <c r="AG267" s="12">
        <f t="shared" si="821"/>
        <v>0</v>
      </c>
      <c r="AH267" s="13"/>
      <c r="AI267" s="12">
        <f t="shared" si="822"/>
        <v>0</v>
      </c>
      <c r="AJ267" s="13"/>
      <c r="AK267" s="12">
        <f t="shared" si="823"/>
        <v>0</v>
      </c>
      <c r="AL267" s="13"/>
      <c r="AM267" s="12">
        <f t="shared" si="824"/>
        <v>0</v>
      </c>
      <c r="AN267" s="13"/>
      <c r="AO267" s="12">
        <f t="shared" si="825"/>
        <v>0</v>
      </c>
      <c r="AP267" s="23"/>
      <c r="AQ267" s="40">
        <f t="shared" si="826"/>
        <v>0</v>
      </c>
      <c r="AR267" s="13">
        <v>0</v>
      </c>
      <c r="AS267" s="13"/>
      <c r="AT267" s="13">
        <f t="shared" ref="AT267:AT312" si="838">AR267+AS267</f>
        <v>0</v>
      </c>
      <c r="AU267" s="13"/>
      <c r="AV267" s="13">
        <f t="shared" si="827"/>
        <v>0</v>
      </c>
      <c r="AW267" s="13"/>
      <c r="AX267" s="13">
        <f t="shared" si="828"/>
        <v>0</v>
      </c>
      <c r="AY267" s="13"/>
      <c r="AZ267" s="13">
        <f t="shared" si="829"/>
        <v>0</v>
      </c>
      <c r="BA267" s="13"/>
      <c r="BB267" s="13">
        <f t="shared" si="830"/>
        <v>0</v>
      </c>
      <c r="BC267" s="13"/>
      <c r="BD267" s="13">
        <f t="shared" si="831"/>
        <v>0</v>
      </c>
      <c r="BE267" s="13"/>
      <c r="BF267" s="13">
        <f t="shared" si="832"/>
        <v>0</v>
      </c>
      <c r="BG267" s="13"/>
      <c r="BH267" s="13">
        <f t="shared" si="833"/>
        <v>0</v>
      </c>
      <c r="BI267" s="23"/>
      <c r="BJ267" s="42">
        <f t="shared" si="834"/>
        <v>0</v>
      </c>
      <c r="BK267" s="8" t="s">
        <v>122</v>
      </c>
      <c r="BL267" s="10"/>
    </row>
    <row r="268" spans="1:64" ht="54" x14ac:dyDescent="0.35">
      <c r="A268" s="141" t="s">
        <v>332</v>
      </c>
      <c r="B268" s="139" t="s">
        <v>61</v>
      </c>
      <c r="C268" s="98" t="s">
        <v>126</v>
      </c>
      <c r="D268" s="13">
        <v>92483</v>
      </c>
      <c r="E268" s="42">
        <f>50000-11709.7</f>
        <v>38290.300000000003</v>
      </c>
      <c r="F268" s="12">
        <f t="shared" si="836"/>
        <v>130773.3</v>
      </c>
      <c r="G268" s="13"/>
      <c r="H268" s="12">
        <f t="shared" si="810"/>
        <v>130773.3</v>
      </c>
      <c r="I268" s="13"/>
      <c r="J268" s="12">
        <f t="shared" si="811"/>
        <v>130773.3</v>
      </c>
      <c r="K268" s="13"/>
      <c r="L268" s="12">
        <f t="shared" si="812"/>
        <v>130773.3</v>
      </c>
      <c r="M268" s="13"/>
      <c r="N268" s="12">
        <f t="shared" si="813"/>
        <v>130773.3</v>
      </c>
      <c r="O268" s="13"/>
      <c r="P268" s="12">
        <f t="shared" si="814"/>
        <v>130773.3</v>
      </c>
      <c r="Q268" s="13"/>
      <c r="R268" s="12">
        <f t="shared" si="815"/>
        <v>130773.3</v>
      </c>
      <c r="S268" s="13"/>
      <c r="T268" s="12">
        <f t="shared" si="816"/>
        <v>130773.3</v>
      </c>
      <c r="U268" s="23">
        <v>15980.826999999999</v>
      </c>
      <c r="V268" s="40">
        <f t="shared" si="817"/>
        <v>146754.12700000001</v>
      </c>
      <c r="W268" s="13">
        <v>0</v>
      </c>
      <c r="X268" s="42"/>
      <c r="Y268" s="12">
        <f t="shared" si="837"/>
        <v>0</v>
      </c>
      <c r="Z268" s="13"/>
      <c r="AA268" s="12">
        <f t="shared" si="818"/>
        <v>0</v>
      </c>
      <c r="AB268" s="13"/>
      <c r="AC268" s="12">
        <f t="shared" si="819"/>
        <v>0</v>
      </c>
      <c r="AD268" s="13"/>
      <c r="AE268" s="12">
        <f t="shared" si="820"/>
        <v>0</v>
      </c>
      <c r="AF268" s="13"/>
      <c r="AG268" s="12">
        <f t="shared" si="821"/>
        <v>0</v>
      </c>
      <c r="AH268" s="13"/>
      <c r="AI268" s="12">
        <f t="shared" si="822"/>
        <v>0</v>
      </c>
      <c r="AJ268" s="13"/>
      <c r="AK268" s="12">
        <f t="shared" si="823"/>
        <v>0</v>
      </c>
      <c r="AL268" s="13"/>
      <c r="AM268" s="12">
        <f t="shared" si="824"/>
        <v>0</v>
      </c>
      <c r="AN268" s="13"/>
      <c r="AO268" s="12">
        <f t="shared" si="825"/>
        <v>0</v>
      </c>
      <c r="AP268" s="23"/>
      <c r="AQ268" s="40">
        <f t="shared" si="826"/>
        <v>0</v>
      </c>
      <c r="AR268" s="13">
        <v>0</v>
      </c>
      <c r="AS268" s="13"/>
      <c r="AT268" s="13">
        <f t="shared" si="838"/>
        <v>0</v>
      </c>
      <c r="AU268" s="13"/>
      <c r="AV268" s="13">
        <f t="shared" si="827"/>
        <v>0</v>
      </c>
      <c r="AW268" s="13"/>
      <c r="AX268" s="13">
        <f t="shared" si="828"/>
        <v>0</v>
      </c>
      <c r="AY268" s="13"/>
      <c r="AZ268" s="13">
        <f t="shared" si="829"/>
        <v>0</v>
      </c>
      <c r="BA268" s="13"/>
      <c r="BB268" s="13">
        <f t="shared" si="830"/>
        <v>0</v>
      </c>
      <c r="BC268" s="13"/>
      <c r="BD268" s="13">
        <f t="shared" si="831"/>
        <v>0</v>
      </c>
      <c r="BE268" s="13"/>
      <c r="BF268" s="13">
        <f t="shared" si="832"/>
        <v>0</v>
      </c>
      <c r="BG268" s="13"/>
      <c r="BH268" s="13">
        <f t="shared" si="833"/>
        <v>0</v>
      </c>
      <c r="BI268" s="23"/>
      <c r="BJ268" s="42">
        <f t="shared" si="834"/>
        <v>0</v>
      </c>
      <c r="BK268" s="8" t="s">
        <v>123</v>
      </c>
      <c r="BL268" s="10"/>
    </row>
    <row r="269" spans="1:64" ht="54" x14ac:dyDescent="0.35">
      <c r="A269" s="142"/>
      <c r="B269" s="140"/>
      <c r="C269" s="98" t="s">
        <v>250</v>
      </c>
      <c r="D269" s="13"/>
      <c r="E269" s="42">
        <v>11709.7</v>
      </c>
      <c r="F269" s="12">
        <f t="shared" si="836"/>
        <v>11709.7</v>
      </c>
      <c r="G269" s="13"/>
      <c r="H269" s="12">
        <f t="shared" si="810"/>
        <v>11709.7</v>
      </c>
      <c r="I269" s="13"/>
      <c r="J269" s="12">
        <f t="shared" si="811"/>
        <v>11709.7</v>
      </c>
      <c r="K269" s="13"/>
      <c r="L269" s="12">
        <f t="shared" si="812"/>
        <v>11709.7</v>
      </c>
      <c r="M269" s="13">
        <v>-24.943000000000001</v>
      </c>
      <c r="N269" s="12">
        <f t="shared" si="813"/>
        <v>11684.757000000001</v>
      </c>
      <c r="O269" s="13"/>
      <c r="P269" s="12">
        <f t="shared" si="814"/>
        <v>11684.757000000001</v>
      </c>
      <c r="Q269" s="13">
        <v>-466.94299999999998</v>
      </c>
      <c r="R269" s="12">
        <f t="shared" si="815"/>
        <v>11217.814000000002</v>
      </c>
      <c r="S269" s="13"/>
      <c r="T269" s="12">
        <f t="shared" si="816"/>
        <v>11217.814000000002</v>
      </c>
      <c r="U269" s="23">
        <v>-0.17</v>
      </c>
      <c r="V269" s="40">
        <f t="shared" si="817"/>
        <v>11217.644000000002</v>
      </c>
      <c r="W269" s="13"/>
      <c r="X269" s="42"/>
      <c r="Y269" s="12">
        <f t="shared" si="837"/>
        <v>0</v>
      </c>
      <c r="Z269" s="13"/>
      <c r="AA269" s="12">
        <f t="shared" si="818"/>
        <v>0</v>
      </c>
      <c r="AB269" s="13"/>
      <c r="AC269" s="12">
        <f t="shared" si="819"/>
        <v>0</v>
      </c>
      <c r="AD269" s="13"/>
      <c r="AE269" s="12">
        <f t="shared" si="820"/>
        <v>0</v>
      </c>
      <c r="AF269" s="13"/>
      <c r="AG269" s="12">
        <f t="shared" si="821"/>
        <v>0</v>
      </c>
      <c r="AH269" s="13"/>
      <c r="AI269" s="12">
        <f t="shared" si="822"/>
        <v>0</v>
      </c>
      <c r="AJ269" s="13"/>
      <c r="AK269" s="12">
        <f t="shared" si="823"/>
        <v>0</v>
      </c>
      <c r="AL269" s="13"/>
      <c r="AM269" s="12">
        <f t="shared" si="824"/>
        <v>0</v>
      </c>
      <c r="AN269" s="13"/>
      <c r="AO269" s="12">
        <f t="shared" si="825"/>
        <v>0</v>
      </c>
      <c r="AP269" s="23"/>
      <c r="AQ269" s="40">
        <f t="shared" si="826"/>
        <v>0</v>
      </c>
      <c r="AR269" s="13"/>
      <c r="AS269" s="13"/>
      <c r="AT269" s="13">
        <f t="shared" si="838"/>
        <v>0</v>
      </c>
      <c r="AU269" s="13"/>
      <c r="AV269" s="13">
        <f t="shared" si="827"/>
        <v>0</v>
      </c>
      <c r="AW269" s="13"/>
      <c r="AX269" s="13">
        <f t="shared" si="828"/>
        <v>0</v>
      </c>
      <c r="AY269" s="13"/>
      <c r="AZ269" s="13">
        <f t="shared" si="829"/>
        <v>0</v>
      </c>
      <c r="BA269" s="13"/>
      <c r="BB269" s="13">
        <f t="shared" si="830"/>
        <v>0</v>
      </c>
      <c r="BC269" s="13"/>
      <c r="BD269" s="13">
        <f t="shared" si="831"/>
        <v>0</v>
      </c>
      <c r="BE269" s="13"/>
      <c r="BF269" s="13">
        <f t="shared" si="832"/>
        <v>0</v>
      </c>
      <c r="BG269" s="13"/>
      <c r="BH269" s="13">
        <f t="shared" si="833"/>
        <v>0</v>
      </c>
      <c r="BI269" s="23"/>
      <c r="BJ269" s="42">
        <f t="shared" si="834"/>
        <v>0</v>
      </c>
      <c r="BK269" s="8" t="s">
        <v>123</v>
      </c>
      <c r="BL269" s="10"/>
    </row>
    <row r="270" spans="1:64" s="3" customFormat="1" ht="54" hidden="1" x14ac:dyDescent="0.35">
      <c r="A270" s="58" t="s">
        <v>329</v>
      </c>
      <c r="B270" s="18" t="s">
        <v>62</v>
      </c>
      <c r="C270" s="5" t="s">
        <v>126</v>
      </c>
      <c r="D270" s="13">
        <v>16008.7</v>
      </c>
      <c r="E270" s="42">
        <v>-16008.7</v>
      </c>
      <c r="F270" s="12">
        <f t="shared" si="836"/>
        <v>0</v>
      </c>
      <c r="G270" s="13"/>
      <c r="H270" s="12">
        <f t="shared" si="810"/>
        <v>0</v>
      </c>
      <c r="I270" s="13"/>
      <c r="J270" s="12">
        <f t="shared" si="811"/>
        <v>0</v>
      </c>
      <c r="K270" s="13"/>
      <c r="L270" s="12">
        <f t="shared" si="812"/>
        <v>0</v>
      </c>
      <c r="M270" s="13"/>
      <c r="N270" s="12">
        <f t="shared" si="813"/>
        <v>0</v>
      </c>
      <c r="O270" s="13"/>
      <c r="P270" s="12">
        <f t="shared" si="814"/>
        <v>0</v>
      </c>
      <c r="Q270" s="13"/>
      <c r="R270" s="12">
        <f t="shared" si="815"/>
        <v>0</v>
      </c>
      <c r="S270" s="13"/>
      <c r="T270" s="12">
        <f t="shared" si="816"/>
        <v>0</v>
      </c>
      <c r="U270" s="23"/>
      <c r="V270" s="12">
        <f t="shared" si="817"/>
        <v>0</v>
      </c>
      <c r="W270" s="13">
        <v>12285.5</v>
      </c>
      <c r="X270" s="42">
        <v>-12285.5</v>
      </c>
      <c r="Y270" s="12">
        <f t="shared" si="837"/>
        <v>0</v>
      </c>
      <c r="Z270" s="13"/>
      <c r="AA270" s="12">
        <f t="shared" si="818"/>
        <v>0</v>
      </c>
      <c r="AB270" s="13"/>
      <c r="AC270" s="12">
        <f t="shared" si="819"/>
        <v>0</v>
      </c>
      <c r="AD270" s="13"/>
      <c r="AE270" s="12">
        <f t="shared" si="820"/>
        <v>0</v>
      </c>
      <c r="AF270" s="13"/>
      <c r="AG270" s="12">
        <f t="shared" si="821"/>
        <v>0</v>
      </c>
      <c r="AH270" s="13"/>
      <c r="AI270" s="12">
        <f t="shared" si="822"/>
        <v>0</v>
      </c>
      <c r="AJ270" s="13"/>
      <c r="AK270" s="12">
        <f t="shared" si="823"/>
        <v>0</v>
      </c>
      <c r="AL270" s="13"/>
      <c r="AM270" s="12">
        <f t="shared" si="824"/>
        <v>0</v>
      </c>
      <c r="AN270" s="13"/>
      <c r="AO270" s="12">
        <f t="shared" si="825"/>
        <v>0</v>
      </c>
      <c r="AP270" s="23"/>
      <c r="AQ270" s="12">
        <f t="shared" si="826"/>
        <v>0</v>
      </c>
      <c r="AR270" s="13">
        <v>10000</v>
      </c>
      <c r="AS270" s="13">
        <v>-10000</v>
      </c>
      <c r="AT270" s="13">
        <f t="shared" si="838"/>
        <v>0</v>
      </c>
      <c r="AU270" s="13"/>
      <c r="AV270" s="13">
        <f t="shared" si="827"/>
        <v>0</v>
      </c>
      <c r="AW270" s="13"/>
      <c r="AX270" s="13">
        <f t="shared" si="828"/>
        <v>0</v>
      </c>
      <c r="AY270" s="13"/>
      <c r="AZ270" s="13">
        <f t="shared" si="829"/>
        <v>0</v>
      </c>
      <c r="BA270" s="13"/>
      <c r="BB270" s="13">
        <f t="shared" si="830"/>
        <v>0</v>
      </c>
      <c r="BC270" s="13"/>
      <c r="BD270" s="13">
        <f t="shared" si="831"/>
        <v>0</v>
      </c>
      <c r="BE270" s="13"/>
      <c r="BF270" s="13">
        <f t="shared" si="832"/>
        <v>0</v>
      </c>
      <c r="BG270" s="23"/>
      <c r="BH270" s="13">
        <f t="shared" si="833"/>
        <v>0</v>
      </c>
      <c r="BI270" s="23"/>
      <c r="BJ270" s="13">
        <f t="shared" si="834"/>
        <v>0</v>
      </c>
      <c r="BK270" s="8" t="s">
        <v>124</v>
      </c>
      <c r="BL270" s="10">
        <v>0</v>
      </c>
    </row>
    <row r="271" spans="1:64" ht="54" x14ac:dyDescent="0.35">
      <c r="A271" s="105" t="s">
        <v>333</v>
      </c>
      <c r="B271" s="93" t="s">
        <v>251</v>
      </c>
      <c r="C271" s="98" t="s">
        <v>126</v>
      </c>
      <c r="D271" s="13"/>
      <c r="E271" s="42">
        <v>3660.7</v>
      </c>
      <c r="F271" s="12">
        <f t="shared" si="836"/>
        <v>3660.7</v>
      </c>
      <c r="G271" s="13">
        <v>305.8</v>
      </c>
      <c r="H271" s="12">
        <f t="shared" si="810"/>
        <v>3966.5</v>
      </c>
      <c r="I271" s="13"/>
      <c r="J271" s="12">
        <f t="shared" si="811"/>
        <v>3966.5</v>
      </c>
      <c r="K271" s="13"/>
      <c r="L271" s="12">
        <f t="shared" si="812"/>
        <v>3966.5</v>
      </c>
      <c r="M271" s="13">
        <v>-3660.7</v>
      </c>
      <c r="N271" s="12">
        <f t="shared" si="813"/>
        <v>305.80000000000018</v>
      </c>
      <c r="O271" s="13"/>
      <c r="P271" s="12">
        <f t="shared" si="814"/>
        <v>305.80000000000018</v>
      </c>
      <c r="Q271" s="13"/>
      <c r="R271" s="12">
        <f t="shared" si="815"/>
        <v>305.80000000000018</v>
      </c>
      <c r="S271" s="13"/>
      <c r="T271" s="12">
        <f t="shared" si="816"/>
        <v>305.80000000000018</v>
      </c>
      <c r="U271" s="23"/>
      <c r="V271" s="40">
        <f t="shared" si="817"/>
        <v>305.80000000000018</v>
      </c>
      <c r="W271" s="13"/>
      <c r="X271" s="42"/>
      <c r="Y271" s="12">
        <f t="shared" si="837"/>
        <v>0</v>
      </c>
      <c r="Z271" s="13"/>
      <c r="AA271" s="12">
        <f t="shared" si="818"/>
        <v>0</v>
      </c>
      <c r="AB271" s="13"/>
      <c r="AC271" s="12">
        <f t="shared" si="819"/>
        <v>0</v>
      </c>
      <c r="AD271" s="13"/>
      <c r="AE271" s="12">
        <f t="shared" si="820"/>
        <v>0</v>
      </c>
      <c r="AF271" s="13"/>
      <c r="AG271" s="12">
        <f t="shared" si="821"/>
        <v>0</v>
      </c>
      <c r="AH271" s="13"/>
      <c r="AI271" s="12">
        <f t="shared" si="822"/>
        <v>0</v>
      </c>
      <c r="AJ271" s="13"/>
      <c r="AK271" s="12">
        <f t="shared" si="823"/>
        <v>0</v>
      </c>
      <c r="AL271" s="13"/>
      <c r="AM271" s="12">
        <f t="shared" si="824"/>
        <v>0</v>
      </c>
      <c r="AN271" s="13"/>
      <c r="AO271" s="12">
        <f t="shared" si="825"/>
        <v>0</v>
      </c>
      <c r="AP271" s="23"/>
      <c r="AQ271" s="40">
        <f t="shared" si="826"/>
        <v>0</v>
      </c>
      <c r="AR271" s="13"/>
      <c r="AS271" s="13"/>
      <c r="AT271" s="13">
        <f t="shared" si="838"/>
        <v>0</v>
      </c>
      <c r="AU271" s="13"/>
      <c r="AV271" s="13">
        <f t="shared" si="827"/>
        <v>0</v>
      </c>
      <c r="AW271" s="13"/>
      <c r="AX271" s="13">
        <f t="shared" si="828"/>
        <v>0</v>
      </c>
      <c r="AY271" s="13"/>
      <c r="AZ271" s="13">
        <f t="shared" si="829"/>
        <v>0</v>
      </c>
      <c r="BA271" s="13">
        <v>5372.5</v>
      </c>
      <c r="BB271" s="13">
        <f t="shared" si="830"/>
        <v>5372.5</v>
      </c>
      <c r="BC271" s="13"/>
      <c r="BD271" s="13">
        <f t="shared" si="831"/>
        <v>5372.5</v>
      </c>
      <c r="BE271" s="13"/>
      <c r="BF271" s="13">
        <f t="shared" si="832"/>
        <v>5372.5</v>
      </c>
      <c r="BG271" s="13"/>
      <c r="BH271" s="13">
        <f t="shared" si="833"/>
        <v>5372.5</v>
      </c>
      <c r="BI271" s="23"/>
      <c r="BJ271" s="42">
        <f t="shared" si="834"/>
        <v>5372.5</v>
      </c>
      <c r="BK271" s="8" t="s">
        <v>252</v>
      </c>
      <c r="BL271" s="10"/>
    </row>
    <row r="272" spans="1:64" ht="54" x14ac:dyDescent="0.35">
      <c r="A272" s="105" t="s">
        <v>334</v>
      </c>
      <c r="B272" s="93" t="s">
        <v>253</v>
      </c>
      <c r="C272" s="98" t="s">
        <v>126</v>
      </c>
      <c r="D272" s="13"/>
      <c r="E272" s="42">
        <v>3660.7</v>
      </c>
      <c r="F272" s="12">
        <f t="shared" si="836"/>
        <v>3660.7</v>
      </c>
      <c r="G272" s="13">
        <v>305.8</v>
      </c>
      <c r="H272" s="12">
        <f t="shared" si="810"/>
        <v>3966.5</v>
      </c>
      <c r="I272" s="13"/>
      <c r="J272" s="12">
        <f t="shared" si="811"/>
        <v>3966.5</v>
      </c>
      <c r="K272" s="13"/>
      <c r="L272" s="12">
        <f t="shared" si="812"/>
        <v>3966.5</v>
      </c>
      <c r="M272" s="13">
        <v>3170.1289999999999</v>
      </c>
      <c r="N272" s="12">
        <f t="shared" si="813"/>
        <v>7136.6289999999999</v>
      </c>
      <c r="O272" s="13"/>
      <c r="P272" s="12">
        <f t="shared" si="814"/>
        <v>7136.6289999999999</v>
      </c>
      <c r="Q272" s="13"/>
      <c r="R272" s="12">
        <f t="shared" si="815"/>
        <v>7136.6289999999999</v>
      </c>
      <c r="S272" s="13"/>
      <c r="T272" s="12">
        <f t="shared" si="816"/>
        <v>7136.6289999999999</v>
      </c>
      <c r="U272" s="23"/>
      <c r="V272" s="40">
        <f t="shared" si="817"/>
        <v>7136.6289999999999</v>
      </c>
      <c r="W272" s="13"/>
      <c r="X272" s="42"/>
      <c r="Y272" s="12">
        <f t="shared" si="837"/>
        <v>0</v>
      </c>
      <c r="Z272" s="13"/>
      <c r="AA272" s="12">
        <f t="shared" si="818"/>
        <v>0</v>
      </c>
      <c r="AB272" s="13"/>
      <c r="AC272" s="12">
        <f t="shared" si="819"/>
        <v>0</v>
      </c>
      <c r="AD272" s="13"/>
      <c r="AE272" s="12">
        <f t="shared" si="820"/>
        <v>0</v>
      </c>
      <c r="AF272" s="13"/>
      <c r="AG272" s="12">
        <f t="shared" si="821"/>
        <v>0</v>
      </c>
      <c r="AH272" s="13"/>
      <c r="AI272" s="12">
        <f t="shared" si="822"/>
        <v>0</v>
      </c>
      <c r="AJ272" s="13"/>
      <c r="AK272" s="12">
        <f t="shared" si="823"/>
        <v>0</v>
      </c>
      <c r="AL272" s="13"/>
      <c r="AM272" s="12">
        <f t="shared" si="824"/>
        <v>0</v>
      </c>
      <c r="AN272" s="13"/>
      <c r="AO272" s="12">
        <f t="shared" si="825"/>
        <v>0</v>
      </c>
      <c r="AP272" s="23"/>
      <c r="AQ272" s="40">
        <f t="shared" si="826"/>
        <v>0</v>
      </c>
      <c r="AR272" s="13"/>
      <c r="AS272" s="13"/>
      <c r="AT272" s="13">
        <f t="shared" si="838"/>
        <v>0</v>
      </c>
      <c r="AU272" s="13"/>
      <c r="AV272" s="13">
        <f t="shared" si="827"/>
        <v>0</v>
      </c>
      <c r="AW272" s="13"/>
      <c r="AX272" s="13">
        <f t="shared" si="828"/>
        <v>0</v>
      </c>
      <c r="AY272" s="13"/>
      <c r="AZ272" s="13">
        <f t="shared" si="829"/>
        <v>0</v>
      </c>
      <c r="BA272" s="13"/>
      <c r="BB272" s="13">
        <f t="shared" si="830"/>
        <v>0</v>
      </c>
      <c r="BC272" s="13"/>
      <c r="BD272" s="13">
        <f t="shared" si="831"/>
        <v>0</v>
      </c>
      <c r="BE272" s="13"/>
      <c r="BF272" s="13">
        <f t="shared" si="832"/>
        <v>0</v>
      </c>
      <c r="BG272" s="13"/>
      <c r="BH272" s="13">
        <f t="shared" si="833"/>
        <v>0</v>
      </c>
      <c r="BI272" s="23"/>
      <c r="BJ272" s="42">
        <f t="shared" si="834"/>
        <v>0</v>
      </c>
      <c r="BK272" s="8" t="s">
        <v>254</v>
      </c>
      <c r="BL272" s="10"/>
    </row>
    <row r="273" spans="1:64" ht="54" x14ac:dyDescent="0.35">
      <c r="A273" s="105" t="s">
        <v>335</v>
      </c>
      <c r="B273" s="93" t="s">
        <v>257</v>
      </c>
      <c r="C273" s="98" t="s">
        <v>126</v>
      </c>
      <c r="D273" s="13"/>
      <c r="E273" s="42">
        <v>455.3</v>
      </c>
      <c r="F273" s="12">
        <f t="shared" si="836"/>
        <v>455.3</v>
      </c>
      <c r="G273" s="13"/>
      <c r="H273" s="12">
        <f t="shared" si="810"/>
        <v>455.3</v>
      </c>
      <c r="I273" s="13"/>
      <c r="J273" s="12">
        <f t="shared" si="811"/>
        <v>455.3</v>
      </c>
      <c r="K273" s="13"/>
      <c r="L273" s="12">
        <f t="shared" si="812"/>
        <v>455.3</v>
      </c>
      <c r="M273" s="13">
        <v>-0.3</v>
      </c>
      <c r="N273" s="12">
        <f t="shared" si="813"/>
        <v>455</v>
      </c>
      <c r="O273" s="13"/>
      <c r="P273" s="12">
        <f t="shared" si="814"/>
        <v>455</v>
      </c>
      <c r="Q273" s="13"/>
      <c r="R273" s="12">
        <f t="shared" si="815"/>
        <v>455</v>
      </c>
      <c r="S273" s="13"/>
      <c r="T273" s="12">
        <f t="shared" si="816"/>
        <v>455</v>
      </c>
      <c r="U273" s="23"/>
      <c r="V273" s="40">
        <f t="shared" si="817"/>
        <v>455</v>
      </c>
      <c r="W273" s="13"/>
      <c r="X273" s="42">
        <v>3780.4</v>
      </c>
      <c r="Y273" s="12">
        <f t="shared" si="837"/>
        <v>3780.4</v>
      </c>
      <c r="Z273" s="13"/>
      <c r="AA273" s="12">
        <f t="shared" si="818"/>
        <v>3780.4</v>
      </c>
      <c r="AB273" s="13"/>
      <c r="AC273" s="12">
        <f t="shared" si="819"/>
        <v>3780.4</v>
      </c>
      <c r="AD273" s="13"/>
      <c r="AE273" s="12">
        <f t="shared" si="820"/>
        <v>3780.4</v>
      </c>
      <c r="AF273" s="13"/>
      <c r="AG273" s="12">
        <f t="shared" si="821"/>
        <v>3780.4</v>
      </c>
      <c r="AH273" s="13">
        <v>-2934.7649999999999</v>
      </c>
      <c r="AI273" s="12">
        <f t="shared" si="822"/>
        <v>845.63500000000022</v>
      </c>
      <c r="AJ273" s="13"/>
      <c r="AK273" s="12">
        <f t="shared" si="823"/>
        <v>845.63500000000022</v>
      </c>
      <c r="AL273" s="13"/>
      <c r="AM273" s="12">
        <f t="shared" si="824"/>
        <v>845.63500000000022</v>
      </c>
      <c r="AN273" s="13"/>
      <c r="AO273" s="12">
        <f t="shared" si="825"/>
        <v>845.63500000000022</v>
      </c>
      <c r="AP273" s="23"/>
      <c r="AQ273" s="40">
        <f t="shared" si="826"/>
        <v>845.63500000000022</v>
      </c>
      <c r="AR273" s="13"/>
      <c r="AS273" s="13"/>
      <c r="AT273" s="13">
        <f t="shared" si="838"/>
        <v>0</v>
      </c>
      <c r="AU273" s="13"/>
      <c r="AV273" s="13">
        <f t="shared" si="827"/>
        <v>0</v>
      </c>
      <c r="AW273" s="13"/>
      <c r="AX273" s="13">
        <f t="shared" si="828"/>
        <v>0</v>
      </c>
      <c r="AY273" s="13"/>
      <c r="AZ273" s="13">
        <f t="shared" si="829"/>
        <v>0</v>
      </c>
      <c r="BA273" s="13">
        <v>4137.3</v>
      </c>
      <c r="BB273" s="13">
        <f t="shared" si="830"/>
        <v>4137.3</v>
      </c>
      <c r="BC273" s="13"/>
      <c r="BD273" s="13">
        <f t="shared" si="831"/>
        <v>4137.3</v>
      </c>
      <c r="BE273" s="13"/>
      <c r="BF273" s="13">
        <f t="shared" si="832"/>
        <v>4137.3</v>
      </c>
      <c r="BG273" s="13"/>
      <c r="BH273" s="13">
        <f t="shared" si="833"/>
        <v>4137.3</v>
      </c>
      <c r="BI273" s="23"/>
      <c r="BJ273" s="42">
        <f t="shared" si="834"/>
        <v>4137.3</v>
      </c>
      <c r="BK273" s="8" t="s">
        <v>258</v>
      </c>
      <c r="BL273" s="10"/>
    </row>
    <row r="274" spans="1:64" ht="54" x14ac:dyDescent="0.35">
      <c r="A274" s="105" t="s">
        <v>336</v>
      </c>
      <c r="B274" s="93" t="s">
        <v>260</v>
      </c>
      <c r="C274" s="98" t="s">
        <v>126</v>
      </c>
      <c r="D274" s="13"/>
      <c r="E274" s="42">
        <v>3660.7</v>
      </c>
      <c r="F274" s="12">
        <f t="shared" si="836"/>
        <v>3660.7</v>
      </c>
      <c r="G274" s="13">
        <v>305.8</v>
      </c>
      <c r="H274" s="12">
        <f t="shared" si="810"/>
        <v>3966.5</v>
      </c>
      <c r="I274" s="13"/>
      <c r="J274" s="12">
        <f t="shared" si="811"/>
        <v>3966.5</v>
      </c>
      <c r="K274" s="13"/>
      <c r="L274" s="12">
        <f t="shared" si="812"/>
        <v>3966.5</v>
      </c>
      <c r="M274" s="13">
        <v>-3660.7</v>
      </c>
      <c r="N274" s="12">
        <f t="shared" si="813"/>
        <v>305.80000000000018</v>
      </c>
      <c r="O274" s="13"/>
      <c r="P274" s="12">
        <f t="shared" si="814"/>
        <v>305.80000000000018</v>
      </c>
      <c r="Q274" s="13"/>
      <c r="R274" s="12">
        <f t="shared" si="815"/>
        <v>305.80000000000018</v>
      </c>
      <c r="S274" s="13"/>
      <c r="T274" s="12">
        <f t="shared" si="816"/>
        <v>305.80000000000018</v>
      </c>
      <c r="U274" s="23"/>
      <c r="V274" s="40">
        <f t="shared" si="817"/>
        <v>305.80000000000018</v>
      </c>
      <c r="W274" s="13"/>
      <c r="X274" s="42"/>
      <c r="Y274" s="12">
        <f t="shared" si="837"/>
        <v>0</v>
      </c>
      <c r="Z274" s="13"/>
      <c r="AA274" s="12">
        <f t="shared" si="818"/>
        <v>0</v>
      </c>
      <c r="AB274" s="13"/>
      <c r="AC274" s="12">
        <f t="shared" si="819"/>
        <v>0</v>
      </c>
      <c r="AD274" s="13"/>
      <c r="AE274" s="12">
        <f t="shared" si="820"/>
        <v>0</v>
      </c>
      <c r="AF274" s="13"/>
      <c r="AG274" s="12">
        <f t="shared" si="821"/>
        <v>0</v>
      </c>
      <c r="AH274" s="13">
        <v>5838.3329999999996</v>
      </c>
      <c r="AI274" s="12">
        <f t="shared" si="822"/>
        <v>5838.3329999999996</v>
      </c>
      <c r="AJ274" s="13"/>
      <c r="AK274" s="12">
        <f t="shared" si="823"/>
        <v>5838.3329999999996</v>
      </c>
      <c r="AL274" s="13"/>
      <c r="AM274" s="12">
        <f t="shared" si="824"/>
        <v>5838.3329999999996</v>
      </c>
      <c r="AN274" s="13"/>
      <c r="AO274" s="12">
        <f t="shared" si="825"/>
        <v>5838.3329999999996</v>
      </c>
      <c r="AP274" s="23"/>
      <c r="AQ274" s="40">
        <f t="shared" si="826"/>
        <v>5838.3329999999996</v>
      </c>
      <c r="AR274" s="13"/>
      <c r="AS274" s="13"/>
      <c r="AT274" s="13">
        <f t="shared" si="838"/>
        <v>0</v>
      </c>
      <c r="AU274" s="13"/>
      <c r="AV274" s="13">
        <f t="shared" si="827"/>
        <v>0</v>
      </c>
      <c r="AW274" s="13"/>
      <c r="AX274" s="13">
        <f t="shared" si="828"/>
        <v>0</v>
      </c>
      <c r="AY274" s="13"/>
      <c r="AZ274" s="13">
        <f t="shared" si="829"/>
        <v>0</v>
      </c>
      <c r="BA274" s="13"/>
      <c r="BB274" s="13">
        <f t="shared" si="830"/>
        <v>0</v>
      </c>
      <c r="BC274" s="13"/>
      <c r="BD274" s="13">
        <f t="shared" si="831"/>
        <v>0</v>
      </c>
      <c r="BE274" s="13"/>
      <c r="BF274" s="13">
        <f t="shared" si="832"/>
        <v>0</v>
      </c>
      <c r="BG274" s="13"/>
      <c r="BH274" s="13">
        <f t="shared" si="833"/>
        <v>0</v>
      </c>
      <c r="BI274" s="23"/>
      <c r="BJ274" s="42">
        <f t="shared" si="834"/>
        <v>0</v>
      </c>
      <c r="BK274" s="8" t="s">
        <v>261</v>
      </c>
      <c r="BL274" s="10"/>
    </row>
    <row r="275" spans="1:64" s="3" customFormat="1" ht="54" hidden="1" x14ac:dyDescent="0.35">
      <c r="A275" s="58" t="s">
        <v>330</v>
      </c>
      <c r="B275" s="62" t="s">
        <v>263</v>
      </c>
      <c r="C275" s="5" t="s">
        <v>126</v>
      </c>
      <c r="D275" s="13"/>
      <c r="E275" s="42">
        <v>455.3</v>
      </c>
      <c r="F275" s="12">
        <f t="shared" si="836"/>
        <v>455.3</v>
      </c>
      <c r="G275" s="13"/>
      <c r="H275" s="12">
        <f t="shared" si="810"/>
        <v>455.3</v>
      </c>
      <c r="I275" s="13"/>
      <c r="J275" s="12">
        <f t="shared" si="811"/>
        <v>455.3</v>
      </c>
      <c r="K275" s="13"/>
      <c r="L275" s="12">
        <f t="shared" si="812"/>
        <v>455.3</v>
      </c>
      <c r="M275" s="13">
        <v>-455.3</v>
      </c>
      <c r="N275" s="12">
        <f t="shared" si="813"/>
        <v>0</v>
      </c>
      <c r="O275" s="13"/>
      <c r="P275" s="12">
        <f t="shared" si="814"/>
        <v>0</v>
      </c>
      <c r="Q275" s="13"/>
      <c r="R275" s="12">
        <f t="shared" si="815"/>
        <v>0</v>
      </c>
      <c r="S275" s="13"/>
      <c r="T275" s="12">
        <f t="shared" si="816"/>
        <v>0</v>
      </c>
      <c r="U275" s="23"/>
      <c r="V275" s="12">
        <f t="shared" si="817"/>
        <v>0</v>
      </c>
      <c r="W275" s="13"/>
      <c r="X275" s="42">
        <v>3780.4</v>
      </c>
      <c r="Y275" s="12">
        <f t="shared" si="837"/>
        <v>3780.4</v>
      </c>
      <c r="Z275" s="13"/>
      <c r="AA275" s="12">
        <f t="shared" si="818"/>
        <v>3780.4</v>
      </c>
      <c r="AB275" s="13"/>
      <c r="AC275" s="12">
        <f t="shared" si="819"/>
        <v>3780.4</v>
      </c>
      <c r="AD275" s="13"/>
      <c r="AE275" s="12">
        <f t="shared" si="820"/>
        <v>3780.4</v>
      </c>
      <c r="AF275" s="13"/>
      <c r="AG275" s="12">
        <f t="shared" si="821"/>
        <v>3780.4</v>
      </c>
      <c r="AH275" s="13">
        <v>-3780.4</v>
      </c>
      <c r="AI275" s="12">
        <f t="shared" si="822"/>
        <v>0</v>
      </c>
      <c r="AJ275" s="13"/>
      <c r="AK275" s="12">
        <f t="shared" si="823"/>
        <v>0</v>
      </c>
      <c r="AL275" s="13"/>
      <c r="AM275" s="12">
        <f t="shared" si="824"/>
        <v>0</v>
      </c>
      <c r="AN275" s="13"/>
      <c r="AO275" s="12">
        <f t="shared" si="825"/>
        <v>0</v>
      </c>
      <c r="AP275" s="23"/>
      <c r="AQ275" s="12">
        <f t="shared" si="826"/>
        <v>0</v>
      </c>
      <c r="AR275" s="13"/>
      <c r="AS275" s="13"/>
      <c r="AT275" s="13">
        <f t="shared" si="838"/>
        <v>0</v>
      </c>
      <c r="AU275" s="13"/>
      <c r="AV275" s="13">
        <f t="shared" si="827"/>
        <v>0</v>
      </c>
      <c r="AW275" s="13"/>
      <c r="AX275" s="13">
        <f t="shared" si="828"/>
        <v>0</v>
      </c>
      <c r="AY275" s="13"/>
      <c r="AZ275" s="13">
        <f t="shared" si="829"/>
        <v>0</v>
      </c>
      <c r="BA275" s="13"/>
      <c r="BB275" s="13">
        <f t="shared" si="830"/>
        <v>0</v>
      </c>
      <c r="BC275" s="13"/>
      <c r="BD275" s="13">
        <f t="shared" si="831"/>
        <v>0</v>
      </c>
      <c r="BE275" s="13"/>
      <c r="BF275" s="13">
        <f t="shared" si="832"/>
        <v>0</v>
      </c>
      <c r="BG275" s="23"/>
      <c r="BH275" s="13">
        <f t="shared" si="833"/>
        <v>0</v>
      </c>
      <c r="BI275" s="23"/>
      <c r="BJ275" s="13">
        <f t="shared" si="834"/>
        <v>0</v>
      </c>
      <c r="BK275" s="8" t="s">
        <v>264</v>
      </c>
      <c r="BL275" s="10">
        <v>0</v>
      </c>
    </row>
    <row r="276" spans="1:64" s="3" customFormat="1" ht="54" hidden="1" x14ac:dyDescent="0.35">
      <c r="A276" s="58" t="s">
        <v>331</v>
      </c>
      <c r="B276" s="62" t="s">
        <v>266</v>
      </c>
      <c r="C276" s="5" t="s">
        <v>126</v>
      </c>
      <c r="D276" s="13"/>
      <c r="E276" s="42"/>
      <c r="F276" s="12">
        <f t="shared" si="836"/>
        <v>0</v>
      </c>
      <c r="G276" s="13"/>
      <c r="H276" s="12">
        <f t="shared" si="810"/>
        <v>0</v>
      </c>
      <c r="I276" s="13"/>
      <c r="J276" s="12">
        <f t="shared" si="811"/>
        <v>0</v>
      </c>
      <c r="K276" s="13"/>
      <c r="L276" s="12">
        <f t="shared" si="812"/>
        <v>0</v>
      </c>
      <c r="M276" s="13"/>
      <c r="N276" s="12">
        <f t="shared" si="813"/>
        <v>0</v>
      </c>
      <c r="O276" s="13"/>
      <c r="P276" s="12">
        <f t="shared" si="814"/>
        <v>0</v>
      </c>
      <c r="Q276" s="13"/>
      <c r="R276" s="12">
        <f t="shared" si="815"/>
        <v>0</v>
      </c>
      <c r="S276" s="13"/>
      <c r="T276" s="12">
        <f t="shared" si="816"/>
        <v>0</v>
      </c>
      <c r="U276" s="23"/>
      <c r="V276" s="12">
        <f t="shared" si="817"/>
        <v>0</v>
      </c>
      <c r="W276" s="13"/>
      <c r="X276" s="42">
        <v>472.2</v>
      </c>
      <c r="Y276" s="12">
        <f t="shared" si="837"/>
        <v>472.2</v>
      </c>
      <c r="Z276" s="13"/>
      <c r="AA276" s="12">
        <f t="shared" si="818"/>
        <v>472.2</v>
      </c>
      <c r="AB276" s="13"/>
      <c r="AC276" s="12">
        <f t="shared" si="819"/>
        <v>472.2</v>
      </c>
      <c r="AD276" s="13"/>
      <c r="AE276" s="12">
        <f t="shared" si="820"/>
        <v>472.2</v>
      </c>
      <c r="AF276" s="13"/>
      <c r="AG276" s="12">
        <f t="shared" si="821"/>
        <v>472.2</v>
      </c>
      <c r="AH276" s="13">
        <v>-472.2</v>
      </c>
      <c r="AI276" s="12">
        <f t="shared" si="822"/>
        <v>0</v>
      </c>
      <c r="AJ276" s="13"/>
      <c r="AK276" s="12">
        <f t="shared" si="823"/>
        <v>0</v>
      </c>
      <c r="AL276" s="13"/>
      <c r="AM276" s="12">
        <f t="shared" si="824"/>
        <v>0</v>
      </c>
      <c r="AN276" s="13"/>
      <c r="AO276" s="12">
        <f t="shared" si="825"/>
        <v>0</v>
      </c>
      <c r="AP276" s="23"/>
      <c r="AQ276" s="12">
        <f t="shared" si="826"/>
        <v>0</v>
      </c>
      <c r="AR276" s="13"/>
      <c r="AS276" s="13">
        <v>4264.7</v>
      </c>
      <c r="AT276" s="13">
        <f t="shared" si="838"/>
        <v>4264.7</v>
      </c>
      <c r="AU276" s="13"/>
      <c r="AV276" s="13">
        <f t="shared" si="827"/>
        <v>4264.7</v>
      </c>
      <c r="AW276" s="13"/>
      <c r="AX276" s="13">
        <f t="shared" si="828"/>
        <v>4264.7</v>
      </c>
      <c r="AY276" s="13"/>
      <c r="AZ276" s="13">
        <f t="shared" si="829"/>
        <v>4264.7</v>
      </c>
      <c r="BA276" s="13">
        <v>-4264.7</v>
      </c>
      <c r="BB276" s="13">
        <f t="shared" si="830"/>
        <v>0</v>
      </c>
      <c r="BC276" s="13"/>
      <c r="BD276" s="13">
        <f t="shared" si="831"/>
        <v>0</v>
      </c>
      <c r="BE276" s="13"/>
      <c r="BF276" s="13">
        <f t="shared" si="832"/>
        <v>0</v>
      </c>
      <c r="BG276" s="23"/>
      <c r="BH276" s="13">
        <f t="shared" si="833"/>
        <v>0</v>
      </c>
      <c r="BI276" s="23"/>
      <c r="BJ276" s="13">
        <f t="shared" si="834"/>
        <v>0</v>
      </c>
      <c r="BK276" s="8" t="s">
        <v>267</v>
      </c>
      <c r="BL276" s="10">
        <v>0</v>
      </c>
    </row>
    <row r="277" spans="1:64" ht="54" x14ac:dyDescent="0.35">
      <c r="A277" s="105" t="s">
        <v>337</v>
      </c>
      <c r="B277" s="93" t="s">
        <v>269</v>
      </c>
      <c r="C277" s="98" t="s">
        <v>126</v>
      </c>
      <c r="D277" s="13"/>
      <c r="E277" s="42">
        <v>3660.7</v>
      </c>
      <c r="F277" s="12">
        <f t="shared" si="836"/>
        <v>3660.7</v>
      </c>
      <c r="G277" s="13">
        <v>305.8</v>
      </c>
      <c r="H277" s="12">
        <f t="shared" si="810"/>
        <v>3966.5</v>
      </c>
      <c r="I277" s="13"/>
      <c r="J277" s="12">
        <f t="shared" si="811"/>
        <v>3966.5</v>
      </c>
      <c r="K277" s="13"/>
      <c r="L277" s="12">
        <f t="shared" si="812"/>
        <v>3966.5</v>
      </c>
      <c r="M277" s="13">
        <v>3543.6320000000001</v>
      </c>
      <c r="N277" s="12">
        <f t="shared" si="813"/>
        <v>7510.1319999999996</v>
      </c>
      <c r="O277" s="13"/>
      <c r="P277" s="12">
        <f t="shared" si="814"/>
        <v>7510.1319999999996</v>
      </c>
      <c r="Q277" s="13"/>
      <c r="R277" s="12">
        <f t="shared" si="815"/>
        <v>7510.1319999999996</v>
      </c>
      <c r="S277" s="13"/>
      <c r="T277" s="12">
        <f t="shared" si="816"/>
        <v>7510.1319999999996</v>
      </c>
      <c r="U277" s="23"/>
      <c r="V277" s="40">
        <f t="shared" si="817"/>
        <v>7510.1319999999996</v>
      </c>
      <c r="W277" s="13"/>
      <c r="X277" s="42"/>
      <c r="Y277" s="12">
        <f t="shared" si="837"/>
        <v>0</v>
      </c>
      <c r="Z277" s="13"/>
      <c r="AA277" s="12">
        <f t="shared" si="818"/>
        <v>0</v>
      </c>
      <c r="AB277" s="13"/>
      <c r="AC277" s="12">
        <f t="shared" si="819"/>
        <v>0</v>
      </c>
      <c r="AD277" s="13"/>
      <c r="AE277" s="12">
        <f t="shared" si="820"/>
        <v>0</v>
      </c>
      <c r="AF277" s="13"/>
      <c r="AG277" s="12">
        <f t="shared" si="821"/>
        <v>0</v>
      </c>
      <c r="AH277" s="13"/>
      <c r="AI277" s="12">
        <f t="shared" si="822"/>
        <v>0</v>
      </c>
      <c r="AJ277" s="13"/>
      <c r="AK277" s="12">
        <f t="shared" si="823"/>
        <v>0</v>
      </c>
      <c r="AL277" s="13"/>
      <c r="AM277" s="12">
        <f t="shared" si="824"/>
        <v>0</v>
      </c>
      <c r="AN277" s="13"/>
      <c r="AO277" s="12">
        <f t="shared" si="825"/>
        <v>0</v>
      </c>
      <c r="AP277" s="23"/>
      <c r="AQ277" s="40">
        <f t="shared" si="826"/>
        <v>0</v>
      </c>
      <c r="AR277" s="13"/>
      <c r="AS277" s="13"/>
      <c r="AT277" s="13">
        <f t="shared" si="838"/>
        <v>0</v>
      </c>
      <c r="AU277" s="13"/>
      <c r="AV277" s="13">
        <f t="shared" si="827"/>
        <v>0</v>
      </c>
      <c r="AW277" s="13"/>
      <c r="AX277" s="13">
        <f t="shared" si="828"/>
        <v>0</v>
      </c>
      <c r="AY277" s="13"/>
      <c r="AZ277" s="13">
        <f t="shared" si="829"/>
        <v>0</v>
      </c>
      <c r="BA277" s="13"/>
      <c r="BB277" s="13">
        <f t="shared" si="830"/>
        <v>0</v>
      </c>
      <c r="BC277" s="13"/>
      <c r="BD277" s="13">
        <f t="shared" si="831"/>
        <v>0</v>
      </c>
      <c r="BE277" s="13"/>
      <c r="BF277" s="13">
        <f t="shared" si="832"/>
        <v>0</v>
      </c>
      <c r="BG277" s="13"/>
      <c r="BH277" s="13">
        <f t="shared" si="833"/>
        <v>0</v>
      </c>
      <c r="BI277" s="23"/>
      <c r="BJ277" s="42">
        <f t="shared" si="834"/>
        <v>0</v>
      </c>
      <c r="BK277" s="8" t="s">
        <v>270</v>
      </c>
      <c r="BL277" s="10"/>
    </row>
    <row r="278" spans="1:64" ht="54" x14ac:dyDescent="0.35">
      <c r="A278" s="105" t="s">
        <v>338</v>
      </c>
      <c r="B278" s="93" t="s">
        <v>272</v>
      </c>
      <c r="C278" s="98" t="s">
        <v>126</v>
      </c>
      <c r="D278" s="13"/>
      <c r="E278" s="42">
        <v>455.3</v>
      </c>
      <c r="F278" s="12">
        <f t="shared" si="836"/>
        <v>455.3</v>
      </c>
      <c r="G278" s="13"/>
      <c r="H278" s="12">
        <f t="shared" si="810"/>
        <v>455.3</v>
      </c>
      <c r="I278" s="13"/>
      <c r="J278" s="12">
        <f t="shared" si="811"/>
        <v>455.3</v>
      </c>
      <c r="K278" s="13"/>
      <c r="L278" s="12">
        <f t="shared" si="812"/>
        <v>455.3</v>
      </c>
      <c r="M278" s="13">
        <v>-455.3</v>
      </c>
      <c r="N278" s="12">
        <f t="shared" si="813"/>
        <v>0</v>
      </c>
      <c r="O278" s="13"/>
      <c r="P278" s="12">
        <f t="shared" si="814"/>
        <v>0</v>
      </c>
      <c r="Q278" s="13"/>
      <c r="R278" s="12">
        <f t="shared" si="815"/>
        <v>0</v>
      </c>
      <c r="S278" s="13"/>
      <c r="T278" s="12">
        <f t="shared" si="816"/>
        <v>0</v>
      </c>
      <c r="U278" s="23"/>
      <c r="V278" s="40">
        <f t="shared" si="817"/>
        <v>0</v>
      </c>
      <c r="W278" s="13"/>
      <c r="X278" s="42">
        <v>3780.4</v>
      </c>
      <c r="Y278" s="12">
        <f t="shared" si="837"/>
        <v>3780.4</v>
      </c>
      <c r="Z278" s="13"/>
      <c r="AA278" s="12">
        <f t="shared" si="818"/>
        <v>3780.4</v>
      </c>
      <c r="AB278" s="13"/>
      <c r="AC278" s="12">
        <f t="shared" si="819"/>
        <v>3780.4</v>
      </c>
      <c r="AD278" s="13"/>
      <c r="AE278" s="12">
        <f t="shared" si="820"/>
        <v>3780.4</v>
      </c>
      <c r="AF278" s="13"/>
      <c r="AG278" s="12">
        <f t="shared" si="821"/>
        <v>3780.4</v>
      </c>
      <c r="AH278" s="13">
        <v>-3308.2</v>
      </c>
      <c r="AI278" s="12">
        <f t="shared" si="822"/>
        <v>472.20000000000027</v>
      </c>
      <c r="AJ278" s="13"/>
      <c r="AK278" s="12">
        <f t="shared" si="823"/>
        <v>472.20000000000027</v>
      </c>
      <c r="AL278" s="13"/>
      <c r="AM278" s="12">
        <f t="shared" si="824"/>
        <v>472.20000000000027</v>
      </c>
      <c r="AN278" s="13"/>
      <c r="AO278" s="12">
        <f t="shared" si="825"/>
        <v>472.20000000000027</v>
      </c>
      <c r="AP278" s="23"/>
      <c r="AQ278" s="40">
        <f t="shared" si="826"/>
        <v>472.20000000000027</v>
      </c>
      <c r="AR278" s="13"/>
      <c r="AS278" s="13"/>
      <c r="AT278" s="13">
        <f t="shared" si="838"/>
        <v>0</v>
      </c>
      <c r="AU278" s="13"/>
      <c r="AV278" s="13">
        <f t="shared" si="827"/>
        <v>0</v>
      </c>
      <c r="AW278" s="13"/>
      <c r="AX278" s="13">
        <f t="shared" si="828"/>
        <v>0</v>
      </c>
      <c r="AY278" s="13"/>
      <c r="AZ278" s="13">
        <f t="shared" si="829"/>
        <v>0</v>
      </c>
      <c r="BA278" s="13"/>
      <c r="BB278" s="13">
        <f t="shared" si="830"/>
        <v>0</v>
      </c>
      <c r="BC278" s="13"/>
      <c r="BD278" s="13">
        <f t="shared" si="831"/>
        <v>0</v>
      </c>
      <c r="BE278" s="13"/>
      <c r="BF278" s="13">
        <f t="shared" si="832"/>
        <v>0</v>
      </c>
      <c r="BG278" s="13"/>
      <c r="BH278" s="13">
        <f t="shared" si="833"/>
        <v>0</v>
      </c>
      <c r="BI278" s="23"/>
      <c r="BJ278" s="42">
        <f t="shared" si="834"/>
        <v>0</v>
      </c>
      <c r="BK278" s="8" t="s">
        <v>273</v>
      </c>
      <c r="BL278" s="10"/>
    </row>
    <row r="279" spans="1:64" ht="54" x14ac:dyDescent="0.35">
      <c r="A279" s="105" t="s">
        <v>339</v>
      </c>
      <c r="B279" s="93" t="s">
        <v>275</v>
      </c>
      <c r="C279" s="98" t="s">
        <v>126</v>
      </c>
      <c r="D279" s="13"/>
      <c r="E279" s="42"/>
      <c r="F279" s="12">
        <f t="shared" si="836"/>
        <v>0</v>
      </c>
      <c r="G279" s="13"/>
      <c r="H279" s="12">
        <f t="shared" si="810"/>
        <v>0</v>
      </c>
      <c r="I279" s="13"/>
      <c r="J279" s="12">
        <f t="shared" si="811"/>
        <v>0</v>
      </c>
      <c r="K279" s="13"/>
      <c r="L279" s="12">
        <f t="shared" si="812"/>
        <v>0</v>
      </c>
      <c r="M279" s="13"/>
      <c r="N279" s="12">
        <f t="shared" si="813"/>
        <v>0</v>
      </c>
      <c r="O279" s="13"/>
      <c r="P279" s="12">
        <f t="shared" si="814"/>
        <v>0</v>
      </c>
      <c r="Q279" s="13"/>
      <c r="R279" s="12">
        <f t="shared" si="815"/>
        <v>0</v>
      </c>
      <c r="S279" s="13"/>
      <c r="T279" s="12">
        <f t="shared" si="816"/>
        <v>0</v>
      </c>
      <c r="U279" s="23"/>
      <c r="V279" s="40">
        <f t="shared" si="817"/>
        <v>0</v>
      </c>
      <c r="W279" s="13"/>
      <c r="X279" s="42">
        <v>472.1</v>
      </c>
      <c r="Y279" s="12">
        <f t="shared" si="837"/>
        <v>472.1</v>
      </c>
      <c r="Z279" s="13"/>
      <c r="AA279" s="12">
        <f t="shared" si="818"/>
        <v>472.1</v>
      </c>
      <c r="AB279" s="13"/>
      <c r="AC279" s="12">
        <f t="shared" si="819"/>
        <v>472.1</v>
      </c>
      <c r="AD279" s="13"/>
      <c r="AE279" s="12">
        <f t="shared" si="820"/>
        <v>472.1</v>
      </c>
      <c r="AF279" s="13"/>
      <c r="AG279" s="12">
        <f t="shared" si="821"/>
        <v>472.1</v>
      </c>
      <c r="AH279" s="13"/>
      <c r="AI279" s="12">
        <f t="shared" si="822"/>
        <v>472.1</v>
      </c>
      <c r="AJ279" s="13"/>
      <c r="AK279" s="12">
        <f t="shared" si="823"/>
        <v>472.1</v>
      </c>
      <c r="AL279" s="13"/>
      <c r="AM279" s="12">
        <f t="shared" si="824"/>
        <v>472.1</v>
      </c>
      <c r="AN279" s="13"/>
      <c r="AO279" s="12">
        <f t="shared" si="825"/>
        <v>472.1</v>
      </c>
      <c r="AP279" s="23"/>
      <c r="AQ279" s="40">
        <f t="shared" si="826"/>
        <v>472.1</v>
      </c>
      <c r="AR279" s="13"/>
      <c r="AS279" s="13">
        <v>4264.7</v>
      </c>
      <c r="AT279" s="13">
        <f t="shared" si="838"/>
        <v>4264.7</v>
      </c>
      <c r="AU279" s="13"/>
      <c r="AV279" s="13">
        <f t="shared" si="827"/>
        <v>4264.7</v>
      </c>
      <c r="AW279" s="13"/>
      <c r="AX279" s="13">
        <f t="shared" si="828"/>
        <v>4264.7</v>
      </c>
      <c r="AY279" s="13"/>
      <c r="AZ279" s="13">
        <f t="shared" si="829"/>
        <v>4264.7</v>
      </c>
      <c r="BA279" s="13">
        <v>-4264.7</v>
      </c>
      <c r="BB279" s="13">
        <f t="shared" si="830"/>
        <v>0</v>
      </c>
      <c r="BC279" s="13"/>
      <c r="BD279" s="13">
        <f t="shared" si="831"/>
        <v>0</v>
      </c>
      <c r="BE279" s="13"/>
      <c r="BF279" s="13">
        <f t="shared" si="832"/>
        <v>0</v>
      </c>
      <c r="BG279" s="13"/>
      <c r="BH279" s="13">
        <f t="shared" si="833"/>
        <v>0</v>
      </c>
      <c r="BI279" s="23"/>
      <c r="BJ279" s="42">
        <f t="shared" si="834"/>
        <v>0</v>
      </c>
      <c r="BK279" s="8" t="s">
        <v>276</v>
      </c>
      <c r="BL279" s="10"/>
    </row>
    <row r="280" spans="1:64" s="3" customFormat="1" ht="54" hidden="1" x14ac:dyDescent="0.35">
      <c r="A280" s="58" t="s">
        <v>335</v>
      </c>
      <c r="B280" s="62" t="s">
        <v>278</v>
      </c>
      <c r="C280" s="5" t="s">
        <v>126</v>
      </c>
      <c r="D280" s="13"/>
      <c r="E280" s="42"/>
      <c r="F280" s="12">
        <f t="shared" si="836"/>
        <v>0</v>
      </c>
      <c r="G280" s="13"/>
      <c r="H280" s="12">
        <f t="shared" si="810"/>
        <v>0</v>
      </c>
      <c r="I280" s="13"/>
      <c r="J280" s="12">
        <f t="shared" si="811"/>
        <v>0</v>
      </c>
      <c r="K280" s="13"/>
      <c r="L280" s="12">
        <f t="shared" si="812"/>
        <v>0</v>
      </c>
      <c r="M280" s="13"/>
      <c r="N280" s="12">
        <f t="shared" si="813"/>
        <v>0</v>
      </c>
      <c r="O280" s="13"/>
      <c r="P280" s="12">
        <f t="shared" si="814"/>
        <v>0</v>
      </c>
      <c r="Q280" s="13"/>
      <c r="R280" s="12">
        <f t="shared" si="815"/>
        <v>0</v>
      </c>
      <c r="S280" s="13"/>
      <c r="T280" s="12">
        <f t="shared" si="816"/>
        <v>0</v>
      </c>
      <c r="U280" s="23"/>
      <c r="V280" s="12">
        <f t="shared" si="817"/>
        <v>0</v>
      </c>
      <c r="W280" s="13"/>
      <c r="X280" s="42"/>
      <c r="Y280" s="12">
        <f t="shared" si="837"/>
        <v>0</v>
      </c>
      <c r="Z280" s="13"/>
      <c r="AA280" s="12">
        <f t="shared" si="818"/>
        <v>0</v>
      </c>
      <c r="AB280" s="13"/>
      <c r="AC280" s="12">
        <f t="shared" si="819"/>
        <v>0</v>
      </c>
      <c r="AD280" s="13"/>
      <c r="AE280" s="12">
        <f t="shared" si="820"/>
        <v>0</v>
      </c>
      <c r="AF280" s="13"/>
      <c r="AG280" s="12">
        <f t="shared" si="821"/>
        <v>0</v>
      </c>
      <c r="AH280" s="13"/>
      <c r="AI280" s="12">
        <f t="shared" si="822"/>
        <v>0</v>
      </c>
      <c r="AJ280" s="13"/>
      <c r="AK280" s="12">
        <f t="shared" si="823"/>
        <v>0</v>
      </c>
      <c r="AL280" s="13"/>
      <c r="AM280" s="12">
        <f t="shared" si="824"/>
        <v>0</v>
      </c>
      <c r="AN280" s="13"/>
      <c r="AO280" s="12">
        <f t="shared" si="825"/>
        <v>0</v>
      </c>
      <c r="AP280" s="23"/>
      <c r="AQ280" s="12">
        <f t="shared" si="826"/>
        <v>0</v>
      </c>
      <c r="AR280" s="13"/>
      <c r="AS280" s="13">
        <v>490.2</v>
      </c>
      <c r="AT280" s="13">
        <f t="shared" si="838"/>
        <v>490.2</v>
      </c>
      <c r="AU280" s="13"/>
      <c r="AV280" s="13">
        <f t="shared" si="827"/>
        <v>490.2</v>
      </c>
      <c r="AW280" s="13"/>
      <c r="AX280" s="13">
        <f t="shared" si="828"/>
        <v>490.2</v>
      </c>
      <c r="AY280" s="13"/>
      <c r="AZ280" s="13">
        <f t="shared" si="829"/>
        <v>490.2</v>
      </c>
      <c r="BA280" s="13">
        <v>-490.2</v>
      </c>
      <c r="BB280" s="13">
        <f t="shared" si="830"/>
        <v>0</v>
      </c>
      <c r="BC280" s="13"/>
      <c r="BD280" s="13">
        <f t="shared" si="831"/>
        <v>0</v>
      </c>
      <c r="BE280" s="13"/>
      <c r="BF280" s="13">
        <f t="shared" si="832"/>
        <v>0</v>
      </c>
      <c r="BG280" s="23"/>
      <c r="BH280" s="13">
        <f t="shared" si="833"/>
        <v>0</v>
      </c>
      <c r="BI280" s="23"/>
      <c r="BJ280" s="13">
        <f t="shared" si="834"/>
        <v>0</v>
      </c>
      <c r="BK280" s="8" t="s">
        <v>279</v>
      </c>
      <c r="BL280" s="10">
        <v>0</v>
      </c>
    </row>
    <row r="281" spans="1:64" s="3" customFormat="1" ht="54" hidden="1" x14ac:dyDescent="0.35">
      <c r="A281" s="58" t="s">
        <v>336</v>
      </c>
      <c r="B281" s="62" t="s">
        <v>281</v>
      </c>
      <c r="C281" s="5" t="s">
        <v>126</v>
      </c>
      <c r="D281" s="13"/>
      <c r="E281" s="42"/>
      <c r="F281" s="12">
        <f t="shared" si="836"/>
        <v>0</v>
      </c>
      <c r="G281" s="13"/>
      <c r="H281" s="12">
        <f t="shared" si="810"/>
        <v>0</v>
      </c>
      <c r="I281" s="13"/>
      <c r="J281" s="12">
        <f t="shared" si="811"/>
        <v>0</v>
      </c>
      <c r="K281" s="13"/>
      <c r="L281" s="12">
        <f t="shared" si="812"/>
        <v>0</v>
      </c>
      <c r="M281" s="13"/>
      <c r="N281" s="12">
        <f t="shared" si="813"/>
        <v>0</v>
      </c>
      <c r="O281" s="13"/>
      <c r="P281" s="12">
        <f t="shared" si="814"/>
        <v>0</v>
      </c>
      <c r="Q281" s="13"/>
      <c r="R281" s="12">
        <f t="shared" si="815"/>
        <v>0</v>
      </c>
      <c r="S281" s="13"/>
      <c r="T281" s="12">
        <f t="shared" si="816"/>
        <v>0</v>
      </c>
      <c r="U281" s="23"/>
      <c r="V281" s="12">
        <f t="shared" si="817"/>
        <v>0</v>
      </c>
      <c r="W281" s="13"/>
      <c r="X281" s="42"/>
      <c r="Y281" s="12">
        <f t="shared" si="837"/>
        <v>0</v>
      </c>
      <c r="Z281" s="13"/>
      <c r="AA281" s="12">
        <f t="shared" si="818"/>
        <v>0</v>
      </c>
      <c r="AB281" s="13"/>
      <c r="AC281" s="12">
        <f t="shared" si="819"/>
        <v>0</v>
      </c>
      <c r="AD281" s="13"/>
      <c r="AE281" s="12">
        <f t="shared" si="820"/>
        <v>0</v>
      </c>
      <c r="AF281" s="13"/>
      <c r="AG281" s="12">
        <f t="shared" si="821"/>
        <v>0</v>
      </c>
      <c r="AH281" s="13"/>
      <c r="AI281" s="12">
        <f t="shared" si="822"/>
        <v>0</v>
      </c>
      <c r="AJ281" s="13"/>
      <c r="AK281" s="12">
        <f t="shared" si="823"/>
        <v>0</v>
      </c>
      <c r="AL281" s="13"/>
      <c r="AM281" s="12">
        <f t="shared" si="824"/>
        <v>0</v>
      </c>
      <c r="AN281" s="13"/>
      <c r="AO281" s="12">
        <f t="shared" si="825"/>
        <v>0</v>
      </c>
      <c r="AP281" s="23"/>
      <c r="AQ281" s="12">
        <f t="shared" si="826"/>
        <v>0</v>
      </c>
      <c r="AR281" s="13"/>
      <c r="AS281" s="13">
        <v>490.2</v>
      </c>
      <c r="AT281" s="13">
        <f t="shared" si="838"/>
        <v>490.2</v>
      </c>
      <c r="AU281" s="13"/>
      <c r="AV281" s="13">
        <f t="shared" si="827"/>
        <v>490.2</v>
      </c>
      <c r="AW281" s="13"/>
      <c r="AX281" s="13">
        <f t="shared" si="828"/>
        <v>490.2</v>
      </c>
      <c r="AY281" s="13"/>
      <c r="AZ281" s="13">
        <f t="shared" si="829"/>
        <v>490.2</v>
      </c>
      <c r="BA281" s="13">
        <v>-490.2</v>
      </c>
      <c r="BB281" s="13">
        <f t="shared" si="830"/>
        <v>0</v>
      </c>
      <c r="BC281" s="13"/>
      <c r="BD281" s="13">
        <f t="shared" si="831"/>
        <v>0</v>
      </c>
      <c r="BE281" s="13"/>
      <c r="BF281" s="13">
        <f t="shared" si="832"/>
        <v>0</v>
      </c>
      <c r="BG281" s="23"/>
      <c r="BH281" s="13">
        <f t="shared" si="833"/>
        <v>0</v>
      </c>
      <c r="BI281" s="23"/>
      <c r="BJ281" s="13">
        <f t="shared" si="834"/>
        <v>0</v>
      </c>
      <c r="BK281" s="8" t="s">
        <v>282</v>
      </c>
      <c r="BL281" s="10">
        <v>0</v>
      </c>
    </row>
    <row r="282" spans="1:64" ht="54" x14ac:dyDescent="0.35">
      <c r="A282" s="105" t="s">
        <v>340</v>
      </c>
      <c r="B282" s="93" t="s">
        <v>284</v>
      </c>
      <c r="C282" s="98" t="s">
        <v>126</v>
      </c>
      <c r="D282" s="13"/>
      <c r="E282" s="42"/>
      <c r="F282" s="12">
        <f t="shared" si="836"/>
        <v>0</v>
      </c>
      <c r="G282" s="13"/>
      <c r="H282" s="12">
        <f t="shared" si="810"/>
        <v>0</v>
      </c>
      <c r="I282" s="13"/>
      <c r="J282" s="12">
        <f t="shared" si="811"/>
        <v>0</v>
      </c>
      <c r="K282" s="13"/>
      <c r="L282" s="12">
        <f t="shared" si="812"/>
        <v>0</v>
      </c>
      <c r="M282" s="13"/>
      <c r="N282" s="12">
        <f t="shared" si="813"/>
        <v>0</v>
      </c>
      <c r="O282" s="13"/>
      <c r="P282" s="12">
        <f t="shared" si="814"/>
        <v>0</v>
      </c>
      <c r="Q282" s="13"/>
      <c r="R282" s="12">
        <f t="shared" si="815"/>
        <v>0</v>
      </c>
      <c r="S282" s="13"/>
      <c r="T282" s="12">
        <f t="shared" si="816"/>
        <v>0</v>
      </c>
      <c r="U282" s="23"/>
      <c r="V282" s="40">
        <f t="shared" si="817"/>
        <v>0</v>
      </c>
      <c r="W282" s="13"/>
      <c r="X282" s="42"/>
      <c r="Y282" s="12">
        <f t="shared" si="837"/>
        <v>0</v>
      </c>
      <c r="Z282" s="13"/>
      <c r="AA282" s="12">
        <f t="shared" si="818"/>
        <v>0</v>
      </c>
      <c r="AB282" s="13"/>
      <c r="AC282" s="12">
        <f t="shared" si="819"/>
        <v>0</v>
      </c>
      <c r="AD282" s="13"/>
      <c r="AE282" s="12">
        <f t="shared" si="820"/>
        <v>0</v>
      </c>
      <c r="AF282" s="13"/>
      <c r="AG282" s="12">
        <f t="shared" si="821"/>
        <v>0</v>
      </c>
      <c r="AH282" s="13"/>
      <c r="AI282" s="12">
        <f t="shared" si="822"/>
        <v>0</v>
      </c>
      <c r="AJ282" s="13"/>
      <c r="AK282" s="12">
        <f t="shared" si="823"/>
        <v>0</v>
      </c>
      <c r="AL282" s="13"/>
      <c r="AM282" s="12">
        <f t="shared" si="824"/>
        <v>0</v>
      </c>
      <c r="AN282" s="13"/>
      <c r="AO282" s="12">
        <f t="shared" si="825"/>
        <v>0</v>
      </c>
      <c r="AP282" s="23"/>
      <c r="AQ282" s="40">
        <f t="shared" si="826"/>
        <v>0</v>
      </c>
      <c r="AR282" s="13"/>
      <c r="AS282" s="13">
        <v>490.2</v>
      </c>
      <c r="AT282" s="13">
        <f t="shared" si="838"/>
        <v>490.2</v>
      </c>
      <c r="AU282" s="13"/>
      <c r="AV282" s="13">
        <f t="shared" si="827"/>
        <v>490.2</v>
      </c>
      <c r="AW282" s="13"/>
      <c r="AX282" s="13">
        <f t="shared" si="828"/>
        <v>490.2</v>
      </c>
      <c r="AY282" s="13"/>
      <c r="AZ282" s="13">
        <f t="shared" si="829"/>
        <v>490.2</v>
      </c>
      <c r="BA282" s="13"/>
      <c r="BB282" s="13">
        <f t="shared" si="830"/>
        <v>490.2</v>
      </c>
      <c r="BC282" s="13"/>
      <c r="BD282" s="13">
        <f t="shared" si="831"/>
        <v>490.2</v>
      </c>
      <c r="BE282" s="13"/>
      <c r="BF282" s="13">
        <f t="shared" si="832"/>
        <v>490.2</v>
      </c>
      <c r="BG282" s="13"/>
      <c r="BH282" s="13">
        <f t="shared" si="833"/>
        <v>490.2</v>
      </c>
      <c r="BI282" s="23"/>
      <c r="BJ282" s="42">
        <f t="shared" si="834"/>
        <v>490.2</v>
      </c>
      <c r="BK282" s="8" t="s">
        <v>285</v>
      </c>
      <c r="BL282" s="10"/>
    </row>
    <row r="283" spans="1:64" ht="54" x14ac:dyDescent="0.35">
      <c r="A283" s="105" t="s">
        <v>357</v>
      </c>
      <c r="B283" s="93" t="s">
        <v>294</v>
      </c>
      <c r="C283" s="98" t="s">
        <v>126</v>
      </c>
      <c r="D283" s="13"/>
      <c r="E283" s="42"/>
      <c r="F283" s="12"/>
      <c r="G283" s="13">
        <v>4711.7730000000001</v>
      </c>
      <c r="H283" s="12">
        <f t="shared" si="810"/>
        <v>4711.7730000000001</v>
      </c>
      <c r="I283" s="13"/>
      <c r="J283" s="12">
        <f t="shared" si="811"/>
        <v>4711.7730000000001</v>
      </c>
      <c r="K283" s="13"/>
      <c r="L283" s="12">
        <f t="shared" si="812"/>
        <v>4711.7730000000001</v>
      </c>
      <c r="M283" s="13"/>
      <c r="N283" s="12">
        <f t="shared" si="813"/>
        <v>4711.7730000000001</v>
      </c>
      <c r="O283" s="13"/>
      <c r="P283" s="12">
        <f t="shared" si="814"/>
        <v>4711.7730000000001</v>
      </c>
      <c r="Q283" s="13"/>
      <c r="R283" s="12">
        <f t="shared" si="815"/>
        <v>4711.7730000000001</v>
      </c>
      <c r="S283" s="13"/>
      <c r="T283" s="12">
        <f t="shared" si="816"/>
        <v>4711.7730000000001</v>
      </c>
      <c r="U283" s="23"/>
      <c r="V283" s="40">
        <f t="shared" si="817"/>
        <v>4711.7730000000001</v>
      </c>
      <c r="W283" s="13"/>
      <c r="X283" s="42"/>
      <c r="Y283" s="12"/>
      <c r="Z283" s="13"/>
      <c r="AA283" s="12">
        <f t="shared" si="818"/>
        <v>0</v>
      </c>
      <c r="AB283" s="13"/>
      <c r="AC283" s="12">
        <f t="shared" si="819"/>
        <v>0</v>
      </c>
      <c r="AD283" s="13"/>
      <c r="AE283" s="12">
        <f t="shared" si="820"/>
        <v>0</v>
      </c>
      <c r="AF283" s="13"/>
      <c r="AG283" s="12">
        <f t="shared" si="821"/>
        <v>0</v>
      </c>
      <c r="AH283" s="13"/>
      <c r="AI283" s="12">
        <f t="shared" si="822"/>
        <v>0</v>
      </c>
      <c r="AJ283" s="13"/>
      <c r="AK283" s="12">
        <f t="shared" si="823"/>
        <v>0</v>
      </c>
      <c r="AL283" s="13"/>
      <c r="AM283" s="12">
        <f t="shared" si="824"/>
        <v>0</v>
      </c>
      <c r="AN283" s="13"/>
      <c r="AO283" s="12">
        <f t="shared" si="825"/>
        <v>0</v>
      </c>
      <c r="AP283" s="23"/>
      <c r="AQ283" s="40">
        <f t="shared" si="826"/>
        <v>0</v>
      </c>
      <c r="AR283" s="13"/>
      <c r="AS283" s="13"/>
      <c r="AT283" s="13"/>
      <c r="AU283" s="13"/>
      <c r="AV283" s="13">
        <f t="shared" si="827"/>
        <v>0</v>
      </c>
      <c r="AW283" s="13"/>
      <c r="AX283" s="13">
        <f t="shared" si="828"/>
        <v>0</v>
      </c>
      <c r="AY283" s="13"/>
      <c r="AZ283" s="13">
        <f t="shared" si="829"/>
        <v>0</v>
      </c>
      <c r="BA283" s="13"/>
      <c r="BB283" s="13">
        <f t="shared" si="830"/>
        <v>0</v>
      </c>
      <c r="BC283" s="13"/>
      <c r="BD283" s="13">
        <f t="shared" si="831"/>
        <v>0</v>
      </c>
      <c r="BE283" s="13"/>
      <c r="BF283" s="13">
        <f t="shared" si="832"/>
        <v>0</v>
      </c>
      <c r="BG283" s="13"/>
      <c r="BH283" s="13">
        <f t="shared" si="833"/>
        <v>0</v>
      </c>
      <c r="BI283" s="23"/>
      <c r="BJ283" s="42">
        <f t="shared" si="834"/>
        <v>0</v>
      </c>
      <c r="BK283" s="8" t="s">
        <v>295</v>
      </c>
      <c r="BL283" s="10"/>
    </row>
    <row r="284" spans="1:64" ht="54" x14ac:dyDescent="0.35">
      <c r="A284" s="105" t="s">
        <v>358</v>
      </c>
      <c r="B284" s="93" t="s">
        <v>296</v>
      </c>
      <c r="C284" s="98" t="s">
        <v>126</v>
      </c>
      <c r="D284" s="13"/>
      <c r="E284" s="42"/>
      <c r="F284" s="12"/>
      <c r="G284" s="13">
        <v>244.03</v>
      </c>
      <c r="H284" s="12">
        <f t="shared" si="810"/>
        <v>244.03</v>
      </c>
      <c r="I284" s="13"/>
      <c r="J284" s="12">
        <f t="shared" si="811"/>
        <v>244.03</v>
      </c>
      <c r="K284" s="13"/>
      <c r="L284" s="12">
        <f t="shared" si="812"/>
        <v>244.03</v>
      </c>
      <c r="M284" s="13">
        <v>6175.7709999999997</v>
      </c>
      <c r="N284" s="12">
        <f t="shared" si="813"/>
        <v>6419.8009999999995</v>
      </c>
      <c r="O284" s="13"/>
      <c r="P284" s="12">
        <f t="shared" si="814"/>
        <v>6419.8009999999995</v>
      </c>
      <c r="Q284" s="13"/>
      <c r="R284" s="12">
        <f t="shared" si="815"/>
        <v>6419.8009999999995</v>
      </c>
      <c r="S284" s="13"/>
      <c r="T284" s="12">
        <f t="shared" si="816"/>
        <v>6419.8009999999995</v>
      </c>
      <c r="U284" s="23"/>
      <c r="V284" s="40">
        <f t="shared" si="817"/>
        <v>6419.8009999999995</v>
      </c>
      <c r="W284" s="13"/>
      <c r="X284" s="42"/>
      <c r="Y284" s="12"/>
      <c r="Z284" s="13"/>
      <c r="AA284" s="12">
        <f t="shared" si="818"/>
        <v>0</v>
      </c>
      <c r="AB284" s="13"/>
      <c r="AC284" s="12">
        <f t="shared" si="819"/>
        <v>0</v>
      </c>
      <c r="AD284" s="13"/>
      <c r="AE284" s="12">
        <f t="shared" si="820"/>
        <v>0</v>
      </c>
      <c r="AF284" s="13"/>
      <c r="AG284" s="12">
        <f t="shared" si="821"/>
        <v>0</v>
      </c>
      <c r="AH284" s="13"/>
      <c r="AI284" s="12">
        <f t="shared" si="822"/>
        <v>0</v>
      </c>
      <c r="AJ284" s="13"/>
      <c r="AK284" s="12">
        <f t="shared" si="823"/>
        <v>0</v>
      </c>
      <c r="AL284" s="13"/>
      <c r="AM284" s="12">
        <f t="shared" si="824"/>
        <v>0</v>
      </c>
      <c r="AN284" s="13"/>
      <c r="AO284" s="12">
        <f t="shared" si="825"/>
        <v>0</v>
      </c>
      <c r="AP284" s="23"/>
      <c r="AQ284" s="40">
        <f t="shared" si="826"/>
        <v>0</v>
      </c>
      <c r="AR284" s="13"/>
      <c r="AS284" s="13"/>
      <c r="AT284" s="13"/>
      <c r="AU284" s="13"/>
      <c r="AV284" s="13">
        <f t="shared" si="827"/>
        <v>0</v>
      </c>
      <c r="AW284" s="13"/>
      <c r="AX284" s="13">
        <f t="shared" si="828"/>
        <v>0</v>
      </c>
      <c r="AY284" s="13"/>
      <c r="AZ284" s="13">
        <f t="shared" si="829"/>
        <v>0</v>
      </c>
      <c r="BA284" s="13"/>
      <c r="BB284" s="13">
        <f t="shared" si="830"/>
        <v>0</v>
      </c>
      <c r="BC284" s="13"/>
      <c r="BD284" s="13">
        <f t="shared" si="831"/>
        <v>0</v>
      </c>
      <c r="BE284" s="13"/>
      <c r="BF284" s="13">
        <f t="shared" si="832"/>
        <v>0</v>
      </c>
      <c r="BG284" s="13"/>
      <c r="BH284" s="13">
        <f t="shared" si="833"/>
        <v>0</v>
      </c>
      <c r="BI284" s="23"/>
      <c r="BJ284" s="42">
        <f t="shared" si="834"/>
        <v>0</v>
      </c>
      <c r="BK284" s="8" t="s">
        <v>297</v>
      </c>
      <c r="BL284" s="10"/>
    </row>
    <row r="285" spans="1:64" ht="54" x14ac:dyDescent="0.35">
      <c r="A285" s="105" t="s">
        <v>382</v>
      </c>
      <c r="B285" s="93" t="s">
        <v>293</v>
      </c>
      <c r="C285" s="98" t="s">
        <v>126</v>
      </c>
      <c r="D285" s="13"/>
      <c r="E285" s="42"/>
      <c r="F285" s="12"/>
      <c r="G285" s="13">
        <v>3413.5680000000002</v>
      </c>
      <c r="H285" s="12">
        <f t="shared" si="810"/>
        <v>3413.5680000000002</v>
      </c>
      <c r="I285" s="13"/>
      <c r="J285" s="12">
        <f t="shared" si="811"/>
        <v>3413.5680000000002</v>
      </c>
      <c r="K285" s="13"/>
      <c r="L285" s="12">
        <f t="shared" si="812"/>
        <v>3413.5680000000002</v>
      </c>
      <c r="M285" s="13"/>
      <c r="N285" s="12">
        <f t="shared" si="813"/>
        <v>3413.5680000000002</v>
      </c>
      <c r="O285" s="13"/>
      <c r="P285" s="12">
        <f t="shared" si="814"/>
        <v>3413.5680000000002</v>
      </c>
      <c r="Q285" s="13"/>
      <c r="R285" s="12">
        <f t="shared" si="815"/>
        <v>3413.5680000000002</v>
      </c>
      <c r="S285" s="13"/>
      <c r="T285" s="12">
        <f t="shared" si="816"/>
        <v>3413.5680000000002</v>
      </c>
      <c r="U285" s="23"/>
      <c r="V285" s="40">
        <f t="shared" si="817"/>
        <v>3413.5680000000002</v>
      </c>
      <c r="W285" s="13"/>
      <c r="X285" s="42"/>
      <c r="Y285" s="12"/>
      <c r="Z285" s="13"/>
      <c r="AA285" s="12">
        <f t="shared" si="818"/>
        <v>0</v>
      </c>
      <c r="AB285" s="13"/>
      <c r="AC285" s="12">
        <f t="shared" si="819"/>
        <v>0</v>
      </c>
      <c r="AD285" s="13"/>
      <c r="AE285" s="12">
        <f t="shared" si="820"/>
        <v>0</v>
      </c>
      <c r="AF285" s="13"/>
      <c r="AG285" s="12">
        <f t="shared" si="821"/>
        <v>0</v>
      </c>
      <c r="AH285" s="13"/>
      <c r="AI285" s="12">
        <f t="shared" si="822"/>
        <v>0</v>
      </c>
      <c r="AJ285" s="13"/>
      <c r="AK285" s="12">
        <f t="shared" si="823"/>
        <v>0</v>
      </c>
      <c r="AL285" s="13"/>
      <c r="AM285" s="12">
        <f t="shared" si="824"/>
        <v>0</v>
      </c>
      <c r="AN285" s="13"/>
      <c r="AO285" s="12">
        <f t="shared" si="825"/>
        <v>0</v>
      </c>
      <c r="AP285" s="23"/>
      <c r="AQ285" s="40">
        <f t="shared" si="826"/>
        <v>0</v>
      </c>
      <c r="AR285" s="13"/>
      <c r="AS285" s="13"/>
      <c r="AT285" s="13"/>
      <c r="AU285" s="13"/>
      <c r="AV285" s="13">
        <f t="shared" si="827"/>
        <v>0</v>
      </c>
      <c r="AW285" s="13"/>
      <c r="AX285" s="13">
        <f t="shared" si="828"/>
        <v>0</v>
      </c>
      <c r="AY285" s="13"/>
      <c r="AZ285" s="13">
        <f t="shared" si="829"/>
        <v>0</v>
      </c>
      <c r="BA285" s="13"/>
      <c r="BB285" s="13">
        <f t="shared" si="830"/>
        <v>0</v>
      </c>
      <c r="BC285" s="13"/>
      <c r="BD285" s="13">
        <f t="shared" si="831"/>
        <v>0</v>
      </c>
      <c r="BE285" s="13"/>
      <c r="BF285" s="13">
        <f t="shared" si="832"/>
        <v>0</v>
      </c>
      <c r="BG285" s="13"/>
      <c r="BH285" s="13">
        <f t="shared" si="833"/>
        <v>0</v>
      </c>
      <c r="BI285" s="23"/>
      <c r="BJ285" s="42">
        <f t="shared" si="834"/>
        <v>0</v>
      </c>
      <c r="BK285" s="8" t="s">
        <v>346</v>
      </c>
      <c r="BL285" s="10"/>
    </row>
    <row r="286" spans="1:64" x14ac:dyDescent="0.35">
      <c r="A286" s="88"/>
      <c r="B286" s="93" t="s">
        <v>125</v>
      </c>
      <c r="C286" s="98"/>
      <c r="D286" s="27">
        <f>D288+D289</f>
        <v>300000</v>
      </c>
      <c r="E286" s="27">
        <f>E288+E289</f>
        <v>0</v>
      </c>
      <c r="F286" s="26">
        <f t="shared" si="836"/>
        <v>300000</v>
      </c>
      <c r="G286" s="27">
        <f>G288+G289</f>
        <v>14.087</v>
      </c>
      <c r="H286" s="26">
        <f t="shared" si="810"/>
        <v>300014.087</v>
      </c>
      <c r="I286" s="27">
        <f>I288+I289</f>
        <v>0</v>
      </c>
      <c r="J286" s="26">
        <f t="shared" si="811"/>
        <v>300014.087</v>
      </c>
      <c r="K286" s="27">
        <f>K288+K289</f>
        <v>0</v>
      </c>
      <c r="L286" s="26">
        <f t="shared" si="812"/>
        <v>300014.087</v>
      </c>
      <c r="M286" s="27">
        <f>M288+M289</f>
        <v>13200</v>
      </c>
      <c r="N286" s="26">
        <f t="shared" si="813"/>
        <v>313214.087</v>
      </c>
      <c r="O286" s="27">
        <f>O288+O289</f>
        <v>0</v>
      </c>
      <c r="P286" s="26">
        <f t="shared" si="814"/>
        <v>313214.087</v>
      </c>
      <c r="Q286" s="27">
        <f>Q288+Q289</f>
        <v>20000</v>
      </c>
      <c r="R286" s="26">
        <f t="shared" si="815"/>
        <v>333214.087</v>
      </c>
      <c r="S286" s="27">
        <f>S288+S289</f>
        <v>0</v>
      </c>
      <c r="T286" s="26">
        <f t="shared" si="816"/>
        <v>333214.087</v>
      </c>
      <c r="U286" s="27">
        <f>U288+U289</f>
        <v>-22</v>
      </c>
      <c r="V286" s="40">
        <f t="shared" si="817"/>
        <v>333192.087</v>
      </c>
      <c r="W286" s="27">
        <f t="shared" ref="W286:AR286" si="839">W288+W289</f>
        <v>0</v>
      </c>
      <c r="X286" s="27">
        <f>X288+X289</f>
        <v>0</v>
      </c>
      <c r="Y286" s="26">
        <f t="shared" si="837"/>
        <v>0</v>
      </c>
      <c r="Z286" s="27">
        <f>Z288+Z289</f>
        <v>0</v>
      </c>
      <c r="AA286" s="26">
        <f t="shared" si="818"/>
        <v>0</v>
      </c>
      <c r="AB286" s="27">
        <f>AB288+AB289</f>
        <v>0</v>
      </c>
      <c r="AC286" s="26">
        <f t="shared" si="819"/>
        <v>0</v>
      </c>
      <c r="AD286" s="27">
        <f>AD288+AD289</f>
        <v>0</v>
      </c>
      <c r="AE286" s="26">
        <f t="shared" si="820"/>
        <v>0</v>
      </c>
      <c r="AF286" s="27">
        <f>AF288+AF289</f>
        <v>0</v>
      </c>
      <c r="AG286" s="26">
        <f t="shared" si="821"/>
        <v>0</v>
      </c>
      <c r="AH286" s="27">
        <f>AH288+AH289</f>
        <v>0</v>
      </c>
      <c r="AI286" s="26">
        <f t="shared" si="822"/>
        <v>0</v>
      </c>
      <c r="AJ286" s="27">
        <f>AJ288+AJ289</f>
        <v>0</v>
      </c>
      <c r="AK286" s="26">
        <f t="shared" si="823"/>
        <v>0</v>
      </c>
      <c r="AL286" s="27">
        <f>AL288+AL289</f>
        <v>0</v>
      </c>
      <c r="AM286" s="26">
        <f t="shared" si="824"/>
        <v>0</v>
      </c>
      <c r="AN286" s="27">
        <f>AN288+AN289</f>
        <v>0</v>
      </c>
      <c r="AO286" s="26">
        <f t="shared" si="825"/>
        <v>0</v>
      </c>
      <c r="AP286" s="27">
        <f>AP288+AP289</f>
        <v>0</v>
      </c>
      <c r="AQ286" s="40">
        <f t="shared" si="826"/>
        <v>0</v>
      </c>
      <c r="AR286" s="27">
        <f t="shared" si="839"/>
        <v>0</v>
      </c>
      <c r="AS286" s="27">
        <f>AS288+AS289</f>
        <v>0</v>
      </c>
      <c r="AT286" s="27">
        <f t="shared" si="838"/>
        <v>0</v>
      </c>
      <c r="AU286" s="27">
        <f>AU288+AU289</f>
        <v>0</v>
      </c>
      <c r="AV286" s="27">
        <f t="shared" si="827"/>
        <v>0</v>
      </c>
      <c r="AW286" s="27">
        <f>AW288+AW289</f>
        <v>0</v>
      </c>
      <c r="AX286" s="27">
        <f t="shared" si="828"/>
        <v>0</v>
      </c>
      <c r="AY286" s="27">
        <f>AY288+AY289</f>
        <v>0</v>
      </c>
      <c r="AZ286" s="27">
        <f t="shared" si="829"/>
        <v>0</v>
      </c>
      <c r="BA286" s="27">
        <f>BA288+BA289</f>
        <v>0</v>
      </c>
      <c r="BB286" s="27">
        <f t="shared" si="830"/>
        <v>0</v>
      </c>
      <c r="BC286" s="27">
        <f>BC288+BC289</f>
        <v>0</v>
      </c>
      <c r="BD286" s="27">
        <f t="shared" si="831"/>
        <v>0</v>
      </c>
      <c r="BE286" s="27">
        <f>BE288+BE289</f>
        <v>0</v>
      </c>
      <c r="BF286" s="27">
        <f t="shared" si="832"/>
        <v>0</v>
      </c>
      <c r="BG286" s="13">
        <f>BG288+BG289</f>
        <v>0</v>
      </c>
      <c r="BH286" s="27">
        <f t="shared" si="833"/>
        <v>0</v>
      </c>
      <c r="BI286" s="27">
        <f>BI288+BI289</f>
        <v>0</v>
      </c>
      <c r="BJ286" s="42">
        <f t="shared" si="834"/>
        <v>0</v>
      </c>
      <c r="BK286" s="8" t="s">
        <v>286</v>
      </c>
      <c r="BL286" s="10"/>
    </row>
    <row r="287" spans="1:64" x14ac:dyDescent="0.35">
      <c r="A287" s="88"/>
      <c r="B287" s="93" t="s">
        <v>5</v>
      </c>
      <c r="C287" s="98"/>
      <c r="D287" s="27"/>
      <c r="E287" s="27"/>
      <c r="F287" s="26"/>
      <c r="G287" s="27"/>
      <c r="H287" s="26"/>
      <c r="I287" s="27"/>
      <c r="J287" s="26"/>
      <c r="K287" s="27"/>
      <c r="L287" s="26"/>
      <c r="M287" s="27"/>
      <c r="N287" s="26"/>
      <c r="O287" s="27"/>
      <c r="P287" s="26"/>
      <c r="Q287" s="27"/>
      <c r="R287" s="26"/>
      <c r="S287" s="27"/>
      <c r="T287" s="26"/>
      <c r="U287" s="27"/>
      <c r="V287" s="40"/>
      <c r="W287" s="27"/>
      <c r="X287" s="27"/>
      <c r="Y287" s="26"/>
      <c r="Z287" s="27"/>
      <c r="AA287" s="26"/>
      <c r="AB287" s="27"/>
      <c r="AC287" s="26"/>
      <c r="AD287" s="27"/>
      <c r="AE287" s="26"/>
      <c r="AF287" s="27"/>
      <c r="AG287" s="26"/>
      <c r="AH287" s="27"/>
      <c r="AI287" s="26"/>
      <c r="AJ287" s="27"/>
      <c r="AK287" s="26"/>
      <c r="AL287" s="27"/>
      <c r="AM287" s="26"/>
      <c r="AN287" s="27"/>
      <c r="AO287" s="26"/>
      <c r="AP287" s="27"/>
      <c r="AQ287" s="40"/>
      <c r="AR287" s="27"/>
      <c r="AS287" s="27"/>
      <c r="AT287" s="27"/>
      <c r="AU287" s="27"/>
      <c r="AV287" s="27"/>
      <c r="AW287" s="27"/>
      <c r="AX287" s="27"/>
      <c r="AY287" s="27"/>
      <c r="AZ287" s="27"/>
      <c r="BA287" s="27"/>
      <c r="BB287" s="27"/>
      <c r="BC287" s="27"/>
      <c r="BD287" s="27"/>
      <c r="BE287" s="27"/>
      <c r="BF287" s="27"/>
      <c r="BG287" s="13"/>
      <c r="BH287" s="27"/>
      <c r="BI287" s="27"/>
      <c r="BJ287" s="42"/>
      <c r="BL287" s="10"/>
    </row>
    <row r="288" spans="1:64" s="29" customFormat="1" hidden="1" x14ac:dyDescent="0.35">
      <c r="A288" s="25"/>
      <c r="B288" s="44" t="s">
        <v>6</v>
      </c>
      <c r="C288" s="46"/>
      <c r="D288" s="27">
        <f>D292</f>
        <v>15000</v>
      </c>
      <c r="E288" s="27">
        <f>E292</f>
        <v>0</v>
      </c>
      <c r="F288" s="26">
        <f t="shared" si="836"/>
        <v>15000</v>
      </c>
      <c r="G288" s="27">
        <f>G292+G294</f>
        <v>14.087</v>
      </c>
      <c r="H288" s="26">
        <f t="shared" ref="H288:H290" si="840">F288+G288</f>
        <v>15014.087</v>
      </c>
      <c r="I288" s="27">
        <f>I292+I294</f>
        <v>0</v>
      </c>
      <c r="J288" s="26">
        <f t="shared" ref="J288:J290" si="841">H288+I288</f>
        <v>15014.087</v>
      </c>
      <c r="K288" s="27">
        <f>K292+K294</f>
        <v>0</v>
      </c>
      <c r="L288" s="26">
        <f t="shared" ref="L288:L290" si="842">J288+K288</f>
        <v>15014.087</v>
      </c>
      <c r="M288" s="27">
        <f>M292+M294+M295</f>
        <v>13200</v>
      </c>
      <c r="N288" s="26">
        <f t="shared" ref="N288:N290" si="843">L288+M288</f>
        <v>28214.087</v>
      </c>
      <c r="O288" s="27">
        <f>O292+O294+O295</f>
        <v>0</v>
      </c>
      <c r="P288" s="26">
        <f t="shared" ref="P288:P290" si="844">N288+O288</f>
        <v>28214.087</v>
      </c>
      <c r="Q288" s="27">
        <f>Q292+Q294+Q295+Q296</f>
        <v>20000</v>
      </c>
      <c r="R288" s="26">
        <f t="shared" ref="R288:R290" si="845">P288+Q288</f>
        <v>48214.087</v>
      </c>
      <c r="S288" s="27">
        <f>S292+S294+S295+S296</f>
        <v>0</v>
      </c>
      <c r="T288" s="26">
        <f t="shared" ref="T288:T290" si="846">R288+S288</f>
        <v>48214.087</v>
      </c>
      <c r="U288" s="27">
        <f>U292+U294+U295+U296</f>
        <v>-22</v>
      </c>
      <c r="V288" s="26">
        <f t="shared" ref="V288:V290" si="847">T288+U288</f>
        <v>48192.087</v>
      </c>
      <c r="W288" s="27">
        <f t="shared" ref="W288:AR288" si="848">W292</f>
        <v>0</v>
      </c>
      <c r="X288" s="27">
        <f>X292</f>
        <v>0</v>
      </c>
      <c r="Y288" s="26">
        <f t="shared" si="837"/>
        <v>0</v>
      </c>
      <c r="Z288" s="27">
        <f>Z292+Z294</f>
        <v>0</v>
      </c>
      <c r="AA288" s="26">
        <f t="shared" ref="AA288:AA290" si="849">Y288+Z288</f>
        <v>0</v>
      </c>
      <c r="AB288" s="27">
        <f>AB292+AB294</f>
        <v>0</v>
      </c>
      <c r="AC288" s="26">
        <f>AA288+AB288</f>
        <v>0</v>
      </c>
      <c r="AD288" s="27">
        <f>AD292+AD294</f>
        <v>0</v>
      </c>
      <c r="AE288" s="26">
        <f>AC288+AD288</f>
        <v>0</v>
      </c>
      <c r="AF288" s="27">
        <f>AF292+AF294</f>
        <v>0</v>
      </c>
      <c r="AG288" s="26">
        <f>AE288+AF288</f>
        <v>0</v>
      </c>
      <c r="AH288" s="27">
        <f>AH292+AH294+AH295</f>
        <v>0</v>
      </c>
      <c r="AI288" s="26">
        <f>AG288+AH288</f>
        <v>0</v>
      </c>
      <c r="AJ288" s="27">
        <f>AJ292+AJ294+AJ295</f>
        <v>0</v>
      </c>
      <c r="AK288" s="26">
        <f>AI288+AJ288</f>
        <v>0</v>
      </c>
      <c r="AL288" s="27">
        <f>AL292+AL294+AL295+AL296</f>
        <v>0</v>
      </c>
      <c r="AM288" s="26">
        <f>AK288+AL288</f>
        <v>0</v>
      </c>
      <c r="AN288" s="27">
        <f>AN292+AN294+AN295+AN296</f>
        <v>0</v>
      </c>
      <c r="AO288" s="26">
        <f>AM288+AN288</f>
        <v>0</v>
      </c>
      <c r="AP288" s="27">
        <f>AP292+AP294+AP295+AP296</f>
        <v>0</v>
      </c>
      <c r="AQ288" s="26">
        <f>AO288+AP288</f>
        <v>0</v>
      </c>
      <c r="AR288" s="27">
        <f t="shared" si="848"/>
        <v>0</v>
      </c>
      <c r="AS288" s="27">
        <f>AS292</f>
        <v>0</v>
      </c>
      <c r="AT288" s="27">
        <f t="shared" si="838"/>
        <v>0</v>
      </c>
      <c r="AU288" s="27">
        <f>AU292+AU294</f>
        <v>0</v>
      </c>
      <c r="AV288" s="27">
        <f t="shared" ref="AV288:AV290" si="850">AT288+AU288</f>
        <v>0</v>
      </c>
      <c r="AW288" s="27">
        <f>AW292+AW294</f>
        <v>0</v>
      </c>
      <c r="AX288" s="27">
        <f t="shared" ref="AX288:AX290" si="851">AV288+AW288</f>
        <v>0</v>
      </c>
      <c r="AY288" s="27">
        <f>AY292+AY294</f>
        <v>0</v>
      </c>
      <c r="AZ288" s="27">
        <f t="shared" ref="AZ288:AZ290" si="852">AX288+AY288</f>
        <v>0</v>
      </c>
      <c r="BA288" s="27">
        <f>BA292+BA294+BA295</f>
        <v>0</v>
      </c>
      <c r="BB288" s="27">
        <f t="shared" ref="BB288:BB290" si="853">AZ288+BA288</f>
        <v>0</v>
      </c>
      <c r="BC288" s="27">
        <f>BC292+BC294+BC295</f>
        <v>0</v>
      </c>
      <c r="BD288" s="27">
        <f t="shared" ref="BD288:BD290" si="854">BB288+BC288</f>
        <v>0</v>
      </c>
      <c r="BE288" s="27">
        <f>BE292+BE294+BE295+BE296</f>
        <v>0</v>
      </c>
      <c r="BF288" s="27">
        <f t="shared" ref="BF288:BF290" si="855">BD288+BE288</f>
        <v>0</v>
      </c>
      <c r="BG288" s="27">
        <f>BG292+BG294+BG295+BG296</f>
        <v>0</v>
      </c>
      <c r="BH288" s="27">
        <f t="shared" ref="BH288:BH290" si="856">BF288+BG288</f>
        <v>0</v>
      </c>
      <c r="BI288" s="27">
        <f>BI292+BI294+BI295+BI296</f>
        <v>0</v>
      </c>
      <c r="BJ288" s="27">
        <f t="shared" ref="BJ288:BJ290" si="857">BH288+BI288</f>
        <v>0</v>
      </c>
      <c r="BK288" s="28"/>
      <c r="BL288" s="30">
        <v>0</v>
      </c>
    </row>
    <row r="289" spans="1:64" x14ac:dyDescent="0.35">
      <c r="A289" s="88"/>
      <c r="B289" s="93" t="s">
        <v>57</v>
      </c>
      <c r="C289" s="98"/>
      <c r="D289" s="27">
        <f>D293</f>
        <v>285000</v>
      </c>
      <c r="E289" s="27">
        <f>E293</f>
        <v>0</v>
      </c>
      <c r="F289" s="26">
        <f t="shared" si="836"/>
        <v>285000</v>
      </c>
      <c r="G289" s="27">
        <f>G293</f>
        <v>0</v>
      </c>
      <c r="H289" s="26">
        <f t="shared" si="840"/>
        <v>285000</v>
      </c>
      <c r="I289" s="27">
        <f>I293</f>
        <v>0</v>
      </c>
      <c r="J289" s="26">
        <f t="shared" si="841"/>
        <v>285000</v>
      </c>
      <c r="K289" s="27">
        <f>K293</f>
        <v>0</v>
      </c>
      <c r="L289" s="26">
        <f t="shared" si="842"/>
        <v>285000</v>
      </c>
      <c r="M289" s="27">
        <f>M293</f>
        <v>0</v>
      </c>
      <c r="N289" s="26">
        <f t="shared" si="843"/>
        <v>285000</v>
      </c>
      <c r="O289" s="27">
        <f>O293</f>
        <v>0</v>
      </c>
      <c r="P289" s="26">
        <f t="shared" si="844"/>
        <v>285000</v>
      </c>
      <c r="Q289" s="27">
        <f>Q293</f>
        <v>0</v>
      </c>
      <c r="R289" s="26">
        <f t="shared" si="845"/>
        <v>285000</v>
      </c>
      <c r="S289" s="27">
        <f>S293</f>
        <v>0</v>
      </c>
      <c r="T289" s="26">
        <f t="shared" si="846"/>
        <v>285000</v>
      </c>
      <c r="U289" s="27">
        <f>U293</f>
        <v>0</v>
      </c>
      <c r="V289" s="40">
        <f t="shared" si="847"/>
        <v>285000</v>
      </c>
      <c r="W289" s="27">
        <f t="shared" ref="W289:AR289" si="858">W293</f>
        <v>0</v>
      </c>
      <c r="X289" s="27">
        <f>X293</f>
        <v>0</v>
      </c>
      <c r="Y289" s="26">
        <f t="shared" si="837"/>
        <v>0</v>
      </c>
      <c r="Z289" s="27">
        <f>Z293</f>
        <v>0</v>
      </c>
      <c r="AA289" s="26">
        <f t="shared" si="849"/>
        <v>0</v>
      </c>
      <c r="AB289" s="27">
        <f>AB293</f>
        <v>0</v>
      </c>
      <c r="AC289" s="26">
        <f>AA289+AB289</f>
        <v>0</v>
      </c>
      <c r="AD289" s="27">
        <f>AD293</f>
        <v>0</v>
      </c>
      <c r="AE289" s="26">
        <f>AC289+AD289</f>
        <v>0</v>
      </c>
      <c r="AF289" s="27">
        <f>AF293</f>
        <v>0</v>
      </c>
      <c r="AG289" s="26">
        <f>AE289+AF289</f>
        <v>0</v>
      </c>
      <c r="AH289" s="27">
        <f>AH293</f>
        <v>0</v>
      </c>
      <c r="AI289" s="26">
        <f>AG289+AH289</f>
        <v>0</v>
      </c>
      <c r="AJ289" s="27">
        <f>AJ293</f>
        <v>0</v>
      </c>
      <c r="AK289" s="26">
        <f>AI289+AJ289</f>
        <v>0</v>
      </c>
      <c r="AL289" s="27">
        <f>AL293</f>
        <v>0</v>
      </c>
      <c r="AM289" s="26">
        <f>AK289+AL289</f>
        <v>0</v>
      </c>
      <c r="AN289" s="27">
        <f>AN293</f>
        <v>0</v>
      </c>
      <c r="AO289" s="26">
        <f>AM289+AN289</f>
        <v>0</v>
      </c>
      <c r="AP289" s="27">
        <f>AP293</f>
        <v>0</v>
      </c>
      <c r="AQ289" s="40">
        <f>AO289+AP289</f>
        <v>0</v>
      </c>
      <c r="AR289" s="27">
        <f t="shared" si="858"/>
        <v>0</v>
      </c>
      <c r="AS289" s="27">
        <f>AS293</f>
        <v>0</v>
      </c>
      <c r="AT289" s="27">
        <f t="shared" si="838"/>
        <v>0</v>
      </c>
      <c r="AU289" s="27">
        <f>AU293</f>
        <v>0</v>
      </c>
      <c r="AV289" s="27">
        <f t="shared" si="850"/>
        <v>0</v>
      </c>
      <c r="AW289" s="27">
        <f>AW293</f>
        <v>0</v>
      </c>
      <c r="AX289" s="27">
        <f t="shared" si="851"/>
        <v>0</v>
      </c>
      <c r="AY289" s="27">
        <f>AY293</f>
        <v>0</v>
      </c>
      <c r="AZ289" s="27">
        <f t="shared" si="852"/>
        <v>0</v>
      </c>
      <c r="BA289" s="27">
        <f>BA293</f>
        <v>0</v>
      </c>
      <c r="BB289" s="27">
        <f t="shared" si="853"/>
        <v>0</v>
      </c>
      <c r="BC289" s="27">
        <f>BC293</f>
        <v>0</v>
      </c>
      <c r="BD289" s="27">
        <f t="shared" si="854"/>
        <v>0</v>
      </c>
      <c r="BE289" s="27">
        <f>BE293</f>
        <v>0</v>
      </c>
      <c r="BF289" s="27">
        <f t="shared" si="855"/>
        <v>0</v>
      </c>
      <c r="BG289" s="13">
        <f>BG293</f>
        <v>0</v>
      </c>
      <c r="BH289" s="27">
        <f t="shared" si="856"/>
        <v>0</v>
      </c>
      <c r="BI289" s="27">
        <f>BI293</f>
        <v>0</v>
      </c>
      <c r="BJ289" s="42">
        <f t="shared" si="857"/>
        <v>0</v>
      </c>
      <c r="BL289" s="10"/>
    </row>
    <row r="290" spans="1:64" ht="54" x14ac:dyDescent="0.35">
      <c r="A290" s="88" t="s">
        <v>385</v>
      </c>
      <c r="B290" s="93" t="s">
        <v>78</v>
      </c>
      <c r="C290" s="98" t="s">
        <v>31</v>
      </c>
      <c r="D290" s="13">
        <f>D292+D293</f>
        <v>300000</v>
      </c>
      <c r="E290" s="42">
        <f>E292+E293</f>
        <v>0</v>
      </c>
      <c r="F290" s="12">
        <f t="shared" si="836"/>
        <v>300000</v>
      </c>
      <c r="G290" s="13">
        <f>G292+G293</f>
        <v>0</v>
      </c>
      <c r="H290" s="12">
        <f t="shared" si="840"/>
        <v>300000</v>
      </c>
      <c r="I290" s="13">
        <f>I292+I293</f>
        <v>0</v>
      </c>
      <c r="J290" s="12">
        <f t="shared" si="841"/>
        <v>300000</v>
      </c>
      <c r="K290" s="13">
        <f>K292+K293</f>
        <v>0</v>
      </c>
      <c r="L290" s="12">
        <f t="shared" si="842"/>
        <v>300000</v>
      </c>
      <c r="M290" s="13">
        <f>M292+M293</f>
        <v>0</v>
      </c>
      <c r="N290" s="12">
        <f t="shared" si="843"/>
        <v>300000</v>
      </c>
      <c r="O290" s="13">
        <f>O292+O293</f>
        <v>0</v>
      </c>
      <c r="P290" s="12">
        <f t="shared" si="844"/>
        <v>300000</v>
      </c>
      <c r="Q290" s="13">
        <f>Q292+Q293</f>
        <v>0</v>
      </c>
      <c r="R290" s="12">
        <f t="shared" si="845"/>
        <v>300000</v>
      </c>
      <c r="S290" s="13">
        <f>S292+S293</f>
        <v>0</v>
      </c>
      <c r="T290" s="12">
        <f t="shared" si="846"/>
        <v>300000</v>
      </c>
      <c r="U290" s="23">
        <f>U292+U293</f>
        <v>0</v>
      </c>
      <c r="V290" s="40">
        <f t="shared" si="847"/>
        <v>300000</v>
      </c>
      <c r="W290" s="13">
        <f t="shared" ref="W290:AR290" si="859">W292+W293</f>
        <v>0</v>
      </c>
      <c r="X290" s="42">
        <f>X292+X293</f>
        <v>0</v>
      </c>
      <c r="Y290" s="12">
        <f t="shared" si="837"/>
        <v>0</v>
      </c>
      <c r="Z290" s="13">
        <f>Z292+Z293</f>
        <v>0</v>
      </c>
      <c r="AA290" s="12">
        <f t="shared" si="849"/>
        <v>0</v>
      </c>
      <c r="AB290" s="13">
        <f>AB292+AB293</f>
        <v>0</v>
      </c>
      <c r="AC290" s="12">
        <f>AA290+AB290</f>
        <v>0</v>
      </c>
      <c r="AD290" s="13">
        <f>AD292+AD293</f>
        <v>0</v>
      </c>
      <c r="AE290" s="12">
        <f>AC290+AD290</f>
        <v>0</v>
      </c>
      <c r="AF290" s="13">
        <f>AF292+AF293</f>
        <v>0</v>
      </c>
      <c r="AG290" s="12">
        <f>AE290+AF290</f>
        <v>0</v>
      </c>
      <c r="AH290" s="13">
        <f>AH292+AH293</f>
        <v>0</v>
      </c>
      <c r="AI290" s="12">
        <f>AG290+AH290</f>
        <v>0</v>
      </c>
      <c r="AJ290" s="13">
        <f>AJ292+AJ293</f>
        <v>0</v>
      </c>
      <c r="AK290" s="12">
        <f>AI290+AJ290</f>
        <v>0</v>
      </c>
      <c r="AL290" s="13">
        <f>AL292+AL293</f>
        <v>0</v>
      </c>
      <c r="AM290" s="12">
        <f>AK290+AL290</f>
        <v>0</v>
      </c>
      <c r="AN290" s="13">
        <f>AN292+AN293</f>
        <v>0</v>
      </c>
      <c r="AO290" s="12">
        <f>AM290+AN290</f>
        <v>0</v>
      </c>
      <c r="AP290" s="23">
        <f>AP292+AP293</f>
        <v>0</v>
      </c>
      <c r="AQ290" s="40">
        <f>AO290+AP290</f>
        <v>0</v>
      </c>
      <c r="AR290" s="13">
        <f t="shared" si="859"/>
        <v>0</v>
      </c>
      <c r="AS290" s="13">
        <f>AS292+AS293</f>
        <v>0</v>
      </c>
      <c r="AT290" s="13">
        <f t="shared" si="838"/>
        <v>0</v>
      </c>
      <c r="AU290" s="13">
        <f>AU292+AU293</f>
        <v>0</v>
      </c>
      <c r="AV290" s="13">
        <f t="shared" si="850"/>
        <v>0</v>
      </c>
      <c r="AW290" s="13">
        <f>AW292+AW293</f>
        <v>0</v>
      </c>
      <c r="AX290" s="13">
        <f t="shared" si="851"/>
        <v>0</v>
      </c>
      <c r="AY290" s="13">
        <f>AY292+AY293</f>
        <v>0</v>
      </c>
      <c r="AZ290" s="13">
        <f t="shared" si="852"/>
        <v>0</v>
      </c>
      <c r="BA290" s="13">
        <f>BA292+BA293</f>
        <v>0</v>
      </c>
      <c r="BB290" s="13">
        <f t="shared" si="853"/>
        <v>0</v>
      </c>
      <c r="BC290" s="13">
        <f>BC292+BC293</f>
        <v>0</v>
      </c>
      <c r="BD290" s="13">
        <f t="shared" si="854"/>
        <v>0</v>
      </c>
      <c r="BE290" s="13">
        <f>BE292+BE293</f>
        <v>0</v>
      </c>
      <c r="BF290" s="13">
        <f t="shared" si="855"/>
        <v>0</v>
      </c>
      <c r="BG290" s="13">
        <f>BG292+BG293</f>
        <v>0</v>
      </c>
      <c r="BH290" s="13">
        <f t="shared" si="856"/>
        <v>0</v>
      </c>
      <c r="BI290" s="23">
        <f>BI292+BI293</f>
        <v>0</v>
      </c>
      <c r="BJ290" s="42">
        <f t="shared" si="857"/>
        <v>0</v>
      </c>
      <c r="BL290" s="10"/>
    </row>
    <row r="291" spans="1:64" x14ac:dyDescent="0.35">
      <c r="A291" s="88"/>
      <c r="B291" s="93" t="s">
        <v>5</v>
      </c>
      <c r="C291" s="98"/>
      <c r="D291" s="13"/>
      <c r="E291" s="42"/>
      <c r="F291" s="12"/>
      <c r="G291" s="13"/>
      <c r="H291" s="12"/>
      <c r="I291" s="13"/>
      <c r="J291" s="12"/>
      <c r="K291" s="13"/>
      <c r="L291" s="12"/>
      <c r="M291" s="13"/>
      <c r="N291" s="12"/>
      <c r="O291" s="13"/>
      <c r="P291" s="12"/>
      <c r="Q291" s="13"/>
      <c r="R291" s="12"/>
      <c r="S291" s="13"/>
      <c r="T291" s="12"/>
      <c r="U291" s="23"/>
      <c r="V291" s="40"/>
      <c r="W291" s="13"/>
      <c r="X291" s="42"/>
      <c r="Y291" s="12"/>
      <c r="Z291" s="13"/>
      <c r="AA291" s="12"/>
      <c r="AB291" s="13"/>
      <c r="AC291" s="12"/>
      <c r="AD291" s="13"/>
      <c r="AE291" s="12"/>
      <c r="AF291" s="13"/>
      <c r="AG291" s="12"/>
      <c r="AH291" s="13"/>
      <c r="AI291" s="12"/>
      <c r="AJ291" s="13"/>
      <c r="AK291" s="12"/>
      <c r="AL291" s="13"/>
      <c r="AM291" s="12"/>
      <c r="AN291" s="13"/>
      <c r="AO291" s="12"/>
      <c r="AP291" s="23"/>
      <c r="AQ291" s="40"/>
      <c r="AR291" s="13"/>
      <c r="AS291" s="13"/>
      <c r="AT291" s="13"/>
      <c r="AU291" s="13"/>
      <c r="AV291" s="13"/>
      <c r="AW291" s="13"/>
      <c r="AX291" s="13"/>
      <c r="AY291" s="13"/>
      <c r="AZ291" s="13"/>
      <c r="BA291" s="13"/>
      <c r="BB291" s="13"/>
      <c r="BC291" s="13"/>
      <c r="BD291" s="13"/>
      <c r="BE291" s="13"/>
      <c r="BF291" s="13"/>
      <c r="BG291" s="13"/>
      <c r="BH291" s="13"/>
      <c r="BI291" s="23"/>
      <c r="BJ291" s="42"/>
      <c r="BL291" s="10"/>
    </row>
    <row r="292" spans="1:64" s="3" customFormat="1" hidden="1" x14ac:dyDescent="0.35">
      <c r="A292" s="1"/>
      <c r="B292" s="18" t="s">
        <v>6</v>
      </c>
      <c r="C292" s="5"/>
      <c r="D292" s="13">
        <v>15000</v>
      </c>
      <c r="E292" s="42"/>
      <c r="F292" s="12">
        <f t="shared" si="836"/>
        <v>15000</v>
      </c>
      <c r="G292" s="13"/>
      <c r="H292" s="12">
        <f t="shared" ref="H292:H297" si="860">F292+G292</f>
        <v>15000</v>
      </c>
      <c r="I292" s="13"/>
      <c r="J292" s="12">
        <f t="shared" ref="J292:J297" si="861">H292+I292</f>
        <v>15000</v>
      </c>
      <c r="K292" s="13"/>
      <c r="L292" s="12">
        <f t="shared" ref="L292:L297" si="862">J292+K292</f>
        <v>15000</v>
      </c>
      <c r="M292" s="13"/>
      <c r="N292" s="12">
        <f t="shared" ref="N292:N297" si="863">L292+M292</f>
        <v>15000</v>
      </c>
      <c r="O292" s="13"/>
      <c r="P292" s="12">
        <f t="shared" ref="P292:P297" si="864">N292+O292</f>
        <v>15000</v>
      </c>
      <c r="Q292" s="13"/>
      <c r="R292" s="12">
        <f t="shared" ref="R292:R297" si="865">P292+Q292</f>
        <v>15000</v>
      </c>
      <c r="S292" s="13"/>
      <c r="T292" s="12">
        <f t="shared" ref="T292:T297" si="866">R292+S292</f>
        <v>15000</v>
      </c>
      <c r="U292" s="23"/>
      <c r="V292" s="12">
        <f t="shared" ref="V292:V297" si="867">T292+U292</f>
        <v>15000</v>
      </c>
      <c r="W292" s="13">
        <v>0</v>
      </c>
      <c r="X292" s="42"/>
      <c r="Y292" s="12">
        <f t="shared" si="837"/>
        <v>0</v>
      </c>
      <c r="Z292" s="13"/>
      <c r="AA292" s="12">
        <f t="shared" ref="AA292:AA297" si="868">Y292+Z292</f>
        <v>0</v>
      </c>
      <c r="AB292" s="13"/>
      <c r="AC292" s="12">
        <f>AA292+AB292</f>
        <v>0</v>
      </c>
      <c r="AD292" s="13"/>
      <c r="AE292" s="12">
        <f>AC292+AD292</f>
        <v>0</v>
      </c>
      <c r="AF292" s="13"/>
      <c r="AG292" s="12">
        <f>AE292+AF292</f>
        <v>0</v>
      </c>
      <c r="AH292" s="13"/>
      <c r="AI292" s="12">
        <f>AG292+AH292</f>
        <v>0</v>
      </c>
      <c r="AJ292" s="13"/>
      <c r="AK292" s="12">
        <f>AI292+AJ292</f>
        <v>0</v>
      </c>
      <c r="AL292" s="13"/>
      <c r="AM292" s="12">
        <f t="shared" ref="AM292:AM297" si="869">AK292+AL292</f>
        <v>0</v>
      </c>
      <c r="AN292" s="13"/>
      <c r="AO292" s="12">
        <f t="shared" ref="AO292:AO297" si="870">AM292+AN292</f>
        <v>0</v>
      </c>
      <c r="AP292" s="23"/>
      <c r="AQ292" s="12">
        <f t="shared" ref="AQ292:AQ297" si="871">AO292+AP292</f>
        <v>0</v>
      </c>
      <c r="AR292" s="13">
        <v>0</v>
      </c>
      <c r="AS292" s="13"/>
      <c r="AT292" s="13">
        <f t="shared" si="838"/>
        <v>0</v>
      </c>
      <c r="AU292" s="13"/>
      <c r="AV292" s="13">
        <f t="shared" ref="AV292:AV297" si="872">AT292+AU292</f>
        <v>0</v>
      </c>
      <c r="AW292" s="13"/>
      <c r="AX292" s="13">
        <f t="shared" ref="AX292:AX297" si="873">AV292+AW292</f>
        <v>0</v>
      </c>
      <c r="AY292" s="13"/>
      <c r="AZ292" s="13">
        <f t="shared" ref="AZ292:AZ297" si="874">AX292+AY292</f>
        <v>0</v>
      </c>
      <c r="BA292" s="13"/>
      <c r="BB292" s="13">
        <f t="shared" ref="BB292:BB297" si="875">AZ292+BA292</f>
        <v>0</v>
      </c>
      <c r="BC292" s="13"/>
      <c r="BD292" s="13">
        <f t="shared" ref="BD292:BD297" si="876">BB292+BC292</f>
        <v>0</v>
      </c>
      <c r="BE292" s="13"/>
      <c r="BF292" s="13">
        <f t="shared" ref="BF292:BF297" si="877">BD292+BE292</f>
        <v>0</v>
      </c>
      <c r="BG292" s="23"/>
      <c r="BH292" s="13">
        <f t="shared" ref="BH292:BH297" si="878">BF292+BG292</f>
        <v>0</v>
      </c>
      <c r="BI292" s="23"/>
      <c r="BJ292" s="13">
        <f t="shared" ref="BJ292:BJ297" si="879">BH292+BI292</f>
        <v>0</v>
      </c>
      <c r="BK292" s="8" t="s">
        <v>116</v>
      </c>
      <c r="BL292" s="10">
        <v>0</v>
      </c>
    </row>
    <row r="293" spans="1:64" x14ac:dyDescent="0.35">
      <c r="A293" s="88"/>
      <c r="B293" s="93" t="s">
        <v>57</v>
      </c>
      <c r="C293" s="98"/>
      <c r="D293" s="13">
        <v>285000</v>
      </c>
      <c r="E293" s="42"/>
      <c r="F293" s="12">
        <f t="shared" si="836"/>
        <v>285000</v>
      </c>
      <c r="G293" s="13"/>
      <c r="H293" s="12">
        <f t="shared" si="860"/>
        <v>285000</v>
      </c>
      <c r="I293" s="13"/>
      <c r="J293" s="12">
        <f t="shared" si="861"/>
        <v>285000</v>
      </c>
      <c r="K293" s="13"/>
      <c r="L293" s="12">
        <f t="shared" si="862"/>
        <v>285000</v>
      </c>
      <c r="M293" s="13"/>
      <c r="N293" s="12">
        <f t="shared" si="863"/>
        <v>285000</v>
      </c>
      <c r="O293" s="13"/>
      <c r="P293" s="12">
        <f t="shared" si="864"/>
        <v>285000</v>
      </c>
      <c r="Q293" s="13"/>
      <c r="R293" s="12">
        <f t="shared" si="865"/>
        <v>285000</v>
      </c>
      <c r="S293" s="13"/>
      <c r="T293" s="12">
        <f t="shared" si="866"/>
        <v>285000</v>
      </c>
      <c r="U293" s="23"/>
      <c r="V293" s="40">
        <f t="shared" si="867"/>
        <v>285000</v>
      </c>
      <c r="W293" s="13">
        <v>0</v>
      </c>
      <c r="X293" s="42"/>
      <c r="Y293" s="12">
        <f t="shared" si="837"/>
        <v>0</v>
      </c>
      <c r="Z293" s="13"/>
      <c r="AA293" s="12">
        <f t="shared" si="868"/>
        <v>0</v>
      </c>
      <c r="AB293" s="13"/>
      <c r="AC293" s="12">
        <f>AA293+AB293</f>
        <v>0</v>
      </c>
      <c r="AD293" s="13"/>
      <c r="AE293" s="12">
        <f>AC293+AD293</f>
        <v>0</v>
      </c>
      <c r="AF293" s="13"/>
      <c r="AG293" s="12">
        <f>AE293+AF293</f>
        <v>0</v>
      </c>
      <c r="AH293" s="13"/>
      <c r="AI293" s="12">
        <f>AG293+AH293</f>
        <v>0</v>
      </c>
      <c r="AJ293" s="13"/>
      <c r="AK293" s="12">
        <f>AI293+AJ293</f>
        <v>0</v>
      </c>
      <c r="AL293" s="13"/>
      <c r="AM293" s="12">
        <f t="shared" si="869"/>
        <v>0</v>
      </c>
      <c r="AN293" s="13"/>
      <c r="AO293" s="12">
        <f t="shared" si="870"/>
        <v>0</v>
      </c>
      <c r="AP293" s="23"/>
      <c r="AQ293" s="40">
        <f t="shared" si="871"/>
        <v>0</v>
      </c>
      <c r="AR293" s="13">
        <v>0</v>
      </c>
      <c r="AS293" s="13"/>
      <c r="AT293" s="13">
        <f t="shared" si="838"/>
        <v>0</v>
      </c>
      <c r="AU293" s="13"/>
      <c r="AV293" s="13">
        <f t="shared" si="872"/>
        <v>0</v>
      </c>
      <c r="AW293" s="13"/>
      <c r="AX293" s="13">
        <f t="shared" si="873"/>
        <v>0</v>
      </c>
      <c r="AY293" s="13"/>
      <c r="AZ293" s="13">
        <f t="shared" si="874"/>
        <v>0</v>
      </c>
      <c r="BA293" s="13"/>
      <c r="BB293" s="13">
        <f t="shared" si="875"/>
        <v>0</v>
      </c>
      <c r="BC293" s="13"/>
      <c r="BD293" s="13">
        <f t="shared" si="876"/>
        <v>0</v>
      </c>
      <c r="BE293" s="13"/>
      <c r="BF293" s="13">
        <f t="shared" si="877"/>
        <v>0</v>
      </c>
      <c r="BG293" s="13"/>
      <c r="BH293" s="13">
        <f t="shared" si="878"/>
        <v>0</v>
      </c>
      <c r="BI293" s="23"/>
      <c r="BJ293" s="42">
        <f t="shared" si="879"/>
        <v>0</v>
      </c>
      <c r="BK293" s="8" t="s">
        <v>116</v>
      </c>
      <c r="BL293" s="10"/>
    </row>
    <row r="294" spans="1:64" ht="54" x14ac:dyDescent="0.35">
      <c r="A294" s="88" t="s">
        <v>386</v>
      </c>
      <c r="B294" s="93" t="s">
        <v>313</v>
      </c>
      <c r="C294" s="98" t="s">
        <v>126</v>
      </c>
      <c r="D294" s="13"/>
      <c r="E294" s="42"/>
      <c r="F294" s="12"/>
      <c r="G294" s="13">
        <v>14.087</v>
      </c>
      <c r="H294" s="12">
        <f t="shared" si="860"/>
        <v>14.087</v>
      </c>
      <c r="I294" s="13"/>
      <c r="J294" s="12">
        <f t="shared" si="861"/>
        <v>14.087</v>
      </c>
      <c r="K294" s="13"/>
      <c r="L294" s="12">
        <f t="shared" si="862"/>
        <v>14.087</v>
      </c>
      <c r="M294" s="13"/>
      <c r="N294" s="12">
        <f t="shared" si="863"/>
        <v>14.087</v>
      </c>
      <c r="O294" s="13"/>
      <c r="P294" s="12">
        <f t="shared" si="864"/>
        <v>14.087</v>
      </c>
      <c r="Q294" s="13"/>
      <c r="R294" s="12">
        <f t="shared" si="865"/>
        <v>14.087</v>
      </c>
      <c r="S294" s="13"/>
      <c r="T294" s="12">
        <f t="shared" si="866"/>
        <v>14.087</v>
      </c>
      <c r="U294" s="23"/>
      <c r="V294" s="40">
        <f t="shared" si="867"/>
        <v>14.087</v>
      </c>
      <c r="W294" s="13"/>
      <c r="X294" s="42"/>
      <c r="Y294" s="12"/>
      <c r="Z294" s="13"/>
      <c r="AA294" s="12">
        <f t="shared" si="868"/>
        <v>0</v>
      </c>
      <c r="AB294" s="13"/>
      <c r="AC294" s="12">
        <f>AA294+AB294</f>
        <v>0</v>
      </c>
      <c r="AD294" s="13"/>
      <c r="AE294" s="12">
        <f>AC294+AD294</f>
        <v>0</v>
      </c>
      <c r="AF294" s="13"/>
      <c r="AG294" s="12">
        <f>AE294+AF294</f>
        <v>0</v>
      </c>
      <c r="AH294" s="13"/>
      <c r="AI294" s="12">
        <f>AG294+AH294</f>
        <v>0</v>
      </c>
      <c r="AJ294" s="13"/>
      <c r="AK294" s="12">
        <f>AI294+AJ294</f>
        <v>0</v>
      </c>
      <c r="AL294" s="13"/>
      <c r="AM294" s="12">
        <f t="shared" si="869"/>
        <v>0</v>
      </c>
      <c r="AN294" s="13"/>
      <c r="AO294" s="12">
        <f t="shared" si="870"/>
        <v>0</v>
      </c>
      <c r="AP294" s="23"/>
      <c r="AQ294" s="40">
        <f t="shared" si="871"/>
        <v>0</v>
      </c>
      <c r="AR294" s="13"/>
      <c r="AS294" s="13"/>
      <c r="AT294" s="13"/>
      <c r="AU294" s="13"/>
      <c r="AV294" s="13">
        <f t="shared" si="872"/>
        <v>0</v>
      </c>
      <c r="AW294" s="13"/>
      <c r="AX294" s="13">
        <f t="shared" si="873"/>
        <v>0</v>
      </c>
      <c r="AY294" s="13"/>
      <c r="AZ294" s="13">
        <f t="shared" si="874"/>
        <v>0</v>
      </c>
      <c r="BA294" s="13"/>
      <c r="BB294" s="13">
        <f t="shared" si="875"/>
        <v>0</v>
      </c>
      <c r="BC294" s="13"/>
      <c r="BD294" s="13">
        <f t="shared" si="876"/>
        <v>0</v>
      </c>
      <c r="BE294" s="13"/>
      <c r="BF294" s="13">
        <f t="shared" si="877"/>
        <v>0</v>
      </c>
      <c r="BG294" s="13"/>
      <c r="BH294" s="13">
        <f t="shared" si="878"/>
        <v>0</v>
      </c>
      <c r="BI294" s="23"/>
      <c r="BJ294" s="42">
        <f t="shared" si="879"/>
        <v>0</v>
      </c>
      <c r="BK294" s="8" t="s">
        <v>314</v>
      </c>
      <c r="BL294" s="10"/>
    </row>
    <row r="295" spans="1:64" ht="54" x14ac:dyDescent="0.35">
      <c r="A295" s="88" t="s">
        <v>393</v>
      </c>
      <c r="B295" s="93" t="s">
        <v>362</v>
      </c>
      <c r="C295" s="98" t="s">
        <v>363</v>
      </c>
      <c r="D295" s="13"/>
      <c r="E295" s="42"/>
      <c r="F295" s="12"/>
      <c r="G295" s="13"/>
      <c r="H295" s="12"/>
      <c r="I295" s="13"/>
      <c r="J295" s="12"/>
      <c r="K295" s="13"/>
      <c r="L295" s="12"/>
      <c r="M295" s="13">
        <f>13200</f>
        <v>13200</v>
      </c>
      <c r="N295" s="12">
        <f t="shared" si="863"/>
        <v>13200</v>
      </c>
      <c r="O295" s="13"/>
      <c r="P295" s="12">
        <f t="shared" si="864"/>
        <v>13200</v>
      </c>
      <c r="Q295" s="13"/>
      <c r="R295" s="12">
        <f t="shared" si="865"/>
        <v>13200</v>
      </c>
      <c r="S295" s="13"/>
      <c r="T295" s="12">
        <f t="shared" si="866"/>
        <v>13200</v>
      </c>
      <c r="U295" s="23">
        <v>-22</v>
      </c>
      <c r="V295" s="40">
        <f t="shared" si="867"/>
        <v>13178</v>
      </c>
      <c r="W295" s="13"/>
      <c r="X295" s="42"/>
      <c r="Y295" s="12"/>
      <c r="Z295" s="13"/>
      <c r="AA295" s="12"/>
      <c r="AB295" s="13"/>
      <c r="AC295" s="12"/>
      <c r="AD295" s="13"/>
      <c r="AE295" s="12"/>
      <c r="AF295" s="13"/>
      <c r="AG295" s="12"/>
      <c r="AH295" s="13"/>
      <c r="AI295" s="12">
        <f>AG295+AH295</f>
        <v>0</v>
      </c>
      <c r="AJ295" s="13"/>
      <c r="AK295" s="12">
        <f>AI295+AJ295</f>
        <v>0</v>
      </c>
      <c r="AL295" s="13"/>
      <c r="AM295" s="12">
        <f t="shared" si="869"/>
        <v>0</v>
      </c>
      <c r="AN295" s="13"/>
      <c r="AO295" s="12">
        <f t="shared" si="870"/>
        <v>0</v>
      </c>
      <c r="AP295" s="23"/>
      <c r="AQ295" s="40">
        <f t="shared" si="871"/>
        <v>0</v>
      </c>
      <c r="AR295" s="13"/>
      <c r="AS295" s="13"/>
      <c r="AT295" s="13"/>
      <c r="AU295" s="13"/>
      <c r="AV295" s="13"/>
      <c r="AW295" s="13"/>
      <c r="AX295" s="13"/>
      <c r="AY295" s="13"/>
      <c r="AZ295" s="13"/>
      <c r="BA295" s="13"/>
      <c r="BB295" s="13">
        <f t="shared" si="875"/>
        <v>0</v>
      </c>
      <c r="BC295" s="13"/>
      <c r="BD295" s="13">
        <f t="shared" si="876"/>
        <v>0</v>
      </c>
      <c r="BE295" s="13"/>
      <c r="BF295" s="13">
        <f t="shared" si="877"/>
        <v>0</v>
      </c>
      <c r="BG295" s="13"/>
      <c r="BH295" s="13">
        <f t="shared" si="878"/>
        <v>0</v>
      </c>
      <c r="BI295" s="23"/>
      <c r="BJ295" s="42">
        <f t="shared" si="879"/>
        <v>0</v>
      </c>
      <c r="BK295" s="8" t="s">
        <v>364</v>
      </c>
      <c r="BL295" s="10"/>
    </row>
    <row r="296" spans="1:64" ht="54" x14ac:dyDescent="0.35">
      <c r="A296" s="88" t="s">
        <v>405</v>
      </c>
      <c r="B296" s="93" t="s">
        <v>387</v>
      </c>
      <c r="C296" s="98" t="s">
        <v>363</v>
      </c>
      <c r="D296" s="13"/>
      <c r="E296" s="42"/>
      <c r="F296" s="12"/>
      <c r="G296" s="13"/>
      <c r="H296" s="12"/>
      <c r="I296" s="13"/>
      <c r="J296" s="12"/>
      <c r="K296" s="13"/>
      <c r="L296" s="12"/>
      <c r="M296" s="13"/>
      <c r="N296" s="12"/>
      <c r="O296" s="13"/>
      <c r="P296" s="12"/>
      <c r="Q296" s="13">
        <v>20000</v>
      </c>
      <c r="R296" s="12">
        <f t="shared" si="865"/>
        <v>20000</v>
      </c>
      <c r="S296" s="13"/>
      <c r="T296" s="12">
        <f t="shared" si="866"/>
        <v>20000</v>
      </c>
      <c r="U296" s="23"/>
      <c r="V296" s="40">
        <f t="shared" si="867"/>
        <v>20000</v>
      </c>
      <c r="W296" s="13"/>
      <c r="X296" s="42"/>
      <c r="Y296" s="12"/>
      <c r="Z296" s="13"/>
      <c r="AA296" s="12"/>
      <c r="AB296" s="13"/>
      <c r="AC296" s="12"/>
      <c r="AD296" s="13"/>
      <c r="AE296" s="12"/>
      <c r="AF296" s="13"/>
      <c r="AG296" s="12"/>
      <c r="AH296" s="13"/>
      <c r="AI296" s="12"/>
      <c r="AJ296" s="13"/>
      <c r="AK296" s="12"/>
      <c r="AL296" s="13"/>
      <c r="AM296" s="12">
        <f t="shared" si="869"/>
        <v>0</v>
      </c>
      <c r="AN296" s="13"/>
      <c r="AO296" s="12">
        <f t="shared" si="870"/>
        <v>0</v>
      </c>
      <c r="AP296" s="23"/>
      <c r="AQ296" s="40">
        <f t="shared" si="871"/>
        <v>0</v>
      </c>
      <c r="AR296" s="13"/>
      <c r="AS296" s="13"/>
      <c r="AT296" s="13"/>
      <c r="AU296" s="13"/>
      <c r="AV296" s="13"/>
      <c r="AW296" s="13"/>
      <c r="AX296" s="13"/>
      <c r="AY296" s="13"/>
      <c r="AZ296" s="13"/>
      <c r="BA296" s="13"/>
      <c r="BB296" s="13"/>
      <c r="BC296" s="13"/>
      <c r="BD296" s="13"/>
      <c r="BE296" s="13"/>
      <c r="BF296" s="13">
        <f t="shared" si="877"/>
        <v>0</v>
      </c>
      <c r="BG296" s="13"/>
      <c r="BH296" s="13">
        <f t="shared" si="878"/>
        <v>0</v>
      </c>
      <c r="BI296" s="23"/>
      <c r="BJ296" s="42">
        <f t="shared" si="879"/>
        <v>0</v>
      </c>
      <c r="BK296" s="8" t="s">
        <v>388</v>
      </c>
      <c r="BL296" s="10"/>
    </row>
    <row r="297" spans="1:64" x14ac:dyDescent="0.35">
      <c r="A297" s="106"/>
      <c r="B297" s="143" t="s">
        <v>8</v>
      </c>
      <c r="C297" s="143"/>
      <c r="D297" s="31">
        <f>D18+D101+D140+D168+D235+D241+D251+D266+D286</f>
        <v>10357270.899999999</v>
      </c>
      <c r="E297" s="31">
        <f>E18+E101+E140+E168+E235+E241+E251+E266+E286</f>
        <v>-56767.06200000002</v>
      </c>
      <c r="F297" s="45">
        <f t="shared" si="836"/>
        <v>10300503.837999998</v>
      </c>
      <c r="G297" s="31">
        <f>G18+G101+G140+G168+G235+G241+G251+G266+G286</f>
        <v>672350.08200000005</v>
      </c>
      <c r="H297" s="45">
        <f t="shared" si="860"/>
        <v>10972853.919999998</v>
      </c>
      <c r="I297" s="31">
        <f>I18+I101+I140+I168+I235+I241+I251+I266+I286</f>
        <v>31825.651000000002</v>
      </c>
      <c r="J297" s="45">
        <f t="shared" si="861"/>
        <v>11004679.570999999</v>
      </c>
      <c r="K297" s="31">
        <f>K18+K101+K140+K168+K235+K241+K251+K266+K286</f>
        <v>-54.998000000000502</v>
      </c>
      <c r="L297" s="45">
        <f t="shared" si="862"/>
        <v>11004624.572999999</v>
      </c>
      <c r="M297" s="31">
        <f>M18+M101+M140+M168+M235+M241+M251+M266+M286</f>
        <v>894562.69800000009</v>
      </c>
      <c r="N297" s="45">
        <f t="shared" si="863"/>
        <v>11899187.271</v>
      </c>
      <c r="O297" s="31">
        <f>O18+O101+O140+O168+O235+O241+O251+O266+O286</f>
        <v>492.76900000000001</v>
      </c>
      <c r="P297" s="45">
        <f t="shared" si="864"/>
        <v>11899680.039999999</v>
      </c>
      <c r="Q297" s="31">
        <f>Q18+Q101+Q140+Q168+Q235+Q241+Q251+Q266+Q286</f>
        <v>-284637.85100000008</v>
      </c>
      <c r="R297" s="45">
        <f t="shared" si="865"/>
        <v>11615042.188999999</v>
      </c>
      <c r="S297" s="31">
        <f>S18+S101+S140+S168+S235+S241+S251+S266+S286</f>
        <v>35954.078000000009</v>
      </c>
      <c r="T297" s="45">
        <f t="shared" si="866"/>
        <v>11650996.266999999</v>
      </c>
      <c r="U297" s="31">
        <f>U18+U101+U140+U168+U235+U241+U251+U266+U286</f>
        <v>-225350.57900000003</v>
      </c>
      <c r="V297" s="40">
        <f t="shared" si="867"/>
        <v>11425645.687999999</v>
      </c>
      <c r="W297" s="31">
        <f>W18+W101+W140+W168+W235+W241+W251+W266+W286</f>
        <v>9068838.5999999996</v>
      </c>
      <c r="X297" s="31">
        <f>X18+X101+X140+X168+X235+X241+X251+X266+X286</f>
        <v>140881.90000000002</v>
      </c>
      <c r="Y297" s="45">
        <f t="shared" si="837"/>
        <v>9209720.5</v>
      </c>
      <c r="Z297" s="31">
        <f>Z18+Z101+Z140+Z168+Z235+Z241+Z251+Z266+Z286</f>
        <v>-29648.628000000001</v>
      </c>
      <c r="AA297" s="45">
        <f t="shared" si="868"/>
        <v>9180071.8719999995</v>
      </c>
      <c r="AB297" s="31">
        <f>AB18+AB101+AB140+AB168+AB235+AB241+AB251+AB266+AB286</f>
        <v>-2850</v>
      </c>
      <c r="AC297" s="45">
        <f>AA297+AB297</f>
        <v>9177221.8719999995</v>
      </c>
      <c r="AD297" s="31">
        <f>AD18+AD101+AD140+AD168+AD235+AD241+AD251+AD266+AD286</f>
        <v>-84124.5</v>
      </c>
      <c r="AE297" s="45">
        <f>AC297+AD297</f>
        <v>9093097.3719999995</v>
      </c>
      <c r="AF297" s="31">
        <f>AF18+AF101+AF140+AF168+AF235+AF241+AF251+AF266+AF286</f>
        <v>-28858.976999999999</v>
      </c>
      <c r="AG297" s="45">
        <f>AE297+AF297</f>
        <v>9064238.3949999996</v>
      </c>
      <c r="AH297" s="31">
        <f>AH18+AH101+AH140+AH168+AH235+AH241+AH251+AH266+AH286</f>
        <v>-812736.63400000019</v>
      </c>
      <c r="AI297" s="45">
        <f>AG297+AH297</f>
        <v>8251501.760999999</v>
      </c>
      <c r="AJ297" s="31">
        <f>AJ18+AJ101+AJ140+AJ168+AJ235+AJ241+AJ251+AJ266+AJ286</f>
        <v>0</v>
      </c>
      <c r="AK297" s="45">
        <f>AI297+AJ297</f>
        <v>8251501.760999999</v>
      </c>
      <c r="AL297" s="31">
        <f>AL18+AL101+AL140+AL168+AL235+AL241+AL251+AL266+AL286</f>
        <v>249349.36000000002</v>
      </c>
      <c r="AM297" s="45">
        <f t="shared" si="869"/>
        <v>8500851.1209999993</v>
      </c>
      <c r="AN297" s="31">
        <f>AN18+AN101+AN140+AN168+AN235+AN241+AN251+AN266+AN286</f>
        <v>29908.492999999999</v>
      </c>
      <c r="AO297" s="45">
        <f t="shared" si="870"/>
        <v>8530759.6140000001</v>
      </c>
      <c r="AP297" s="31">
        <f>AP18+AP101+AP140+AP168+AP235+AP241+AP251+AP266+AP286</f>
        <v>-435981.80099999998</v>
      </c>
      <c r="AQ297" s="40">
        <f t="shared" si="871"/>
        <v>8094777.8130000001</v>
      </c>
      <c r="AR297" s="31">
        <f>AR18+AR101+AR140+AR168+AR235+AR241+AR251+AR266+AR286</f>
        <v>8097458.1000000006</v>
      </c>
      <c r="AS297" s="31">
        <f>AS18+AS101+AS140+AS168+AS235+AS241+AS251+AS266+AS286</f>
        <v>-106010.1</v>
      </c>
      <c r="AT297" s="31">
        <f t="shared" si="838"/>
        <v>7991448.0000000009</v>
      </c>
      <c r="AU297" s="31">
        <f>AU18+AU101+AU140+AU168+AU235+AU241+AU251+AU266+AU286</f>
        <v>-148147.29999999999</v>
      </c>
      <c r="AV297" s="31">
        <f t="shared" si="872"/>
        <v>7843300.7000000011</v>
      </c>
      <c r="AW297" s="31">
        <f>AW18+AW101+AW140+AW168+AW235+AW241+AW251+AW266+AW286</f>
        <v>-28221.547000000006</v>
      </c>
      <c r="AX297" s="31">
        <f t="shared" si="873"/>
        <v>7815079.1530000009</v>
      </c>
      <c r="AY297" s="31">
        <f>AY18+AY101+AY140+AY168+AY235+AY241+AY251+AY266+AY286</f>
        <v>28221.546999999999</v>
      </c>
      <c r="AZ297" s="31">
        <f t="shared" si="874"/>
        <v>7843300.7000000011</v>
      </c>
      <c r="BA297" s="31">
        <f>BA18+BA101+BA140+BA168+BA235+BA241+BA251+BA266+BA286</f>
        <v>213206.58899999998</v>
      </c>
      <c r="BB297" s="31">
        <f t="shared" si="875"/>
        <v>8056507.2890000008</v>
      </c>
      <c r="BC297" s="31">
        <f>BC18+BC101+BC140+BC168+BC235+BC241+BC251+BC266+BC286</f>
        <v>0</v>
      </c>
      <c r="BD297" s="31">
        <f t="shared" si="876"/>
        <v>8056507.2890000008</v>
      </c>
      <c r="BE297" s="31">
        <f>BE18+BE101+BE140+BE168+BE235+BE241+BE251+BE266+BE286</f>
        <v>0</v>
      </c>
      <c r="BF297" s="31">
        <f t="shared" si="877"/>
        <v>8056507.2890000008</v>
      </c>
      <c r="BG297" s="13">
        <f>BG18+BG101+BG140+BG168+BG235+BG241+BG251+BG266+BG286</f>
        <v>8675.2999999999993</v>
      </c>
      <c r="BH297" s="31">
        <f t="shared" si="878"/>
        <v>8065182.5890000006</v>
      </c>
      <c r="BI297" s="31">
        <f>BI18+BI101+BI140+BI168+BI235+BI241+BI251+BI266+BI286</f>
        <v>-429969.0419999999</v>
      </c>
      <c r="BJ297" s="42">
        <f t="shared" si="879"/>
        <v>7635213.5470000003</v>
      </c>
      <c r="BL297" s="10"/>
    </row>
    <row r="298" spans="1:64" x14ac:dyDescent="0.35">
      <c r="A298" s="106"/>
      <c r="B298" s="143" t="s">
        <v>9</v>
      </c>
      <c r="C298" s="145"/>
      <c r="D298" s="13"/>
      <c r="E298" s="42"/>
      <c r="F298" s="12"/>
      <c r="G298" s="13"/>
      <c r="H298" s="12"/>
      <c r="I298" s="13"/>
      <c r="J298" s="12"/>
      <c r="K298" s="13"/>
      <c r="L298" s="12"/>
      <c r="M298" s="13"/>
      <c r="N298" s="12"/>
      <c r="O298" s="13"/>
      <c r="P298" s="12"/>
      <c r="Q298" s="13"/>
      <c r="R298" s="12"/>
      <c r="S298" s="13"/>
      <c r="T298" s="12"/>
      <c r="U298" s="23"/>
      <c r="V298" s="40"/>
      <c r="W298" s="13"/>
      <c r="X298" s="42"/>
      <c r="Y298" s="12"/>
      <c r="Z298" s="13"/>
      <c r="AA298" s="12"/>
      <c r="AB298" s="13"/>
      <c r="AC298" s="12"/>
      <c r="AD298" s="13"/>
      <c r="AE298" s="12"/>
      <c r="AF298" s="13"/>
      <c r="AG298" s="12"/>
      <c r="AH298" s="13"/>
      <c r="AI298" s="12"/>
      <c r="AJ298" s="13"/>
      <c r="AK298" s="12"/>
      <c r="AL298" s="13"/>
      <c r="AM298" s="12"/>
      <c r="AN298" s="13"/>
      <c r="AO298" s="12"/>
      <c r="AP298" s="23"/>
      <c r="AQ298" s="40"/>
      <c r="AR298" s="13"/>
      <c r="AS298" s="13"/>
      <c r="AT298" s="13"/>
      <c r="AU298" s="13"/>
      <c r="AV298" s="13"/>
      <c r="AW298" s="13"/>
      <c r="AX298" s="13"/>
      <c r="AY298" s="13"/>
      <c r="AZ298" s="13"/>
      <c r="BA298" s="13"/>
      <c r="BB298" s="13"/>
      <c r="BC298" s="13"/>
      <c r="BD298" s="13"/>
      <c r="BE298" s="13"/>
      <c r="BF298" s="13"/>
      <c r="BG298" s="13"/>
      <c r="BH298" s="13"/>
      <c r="BI298" s="23"/>
      <c r="BJ298" s="42"/>
      <c r="BL298" s="10"/>
    </row>
    <row r="299" spans="1:64" x14ac:dyDescent="0.35">
      <c r="A299" s="106"/>
      <c r="B299" s="143" t="s">
        <v>20</v>
      </c>
      <c r="C299" s="143"/>
      <c r="D299" s="13">
        <f>D171</f>
        <v>2102955</v>
      </c>
      <c r="E299" s="42">
        <f>E171</f>
        <v>0</v>
      </c>
      <c r="F299" s="12">
        <f t="shared" si="836"/>
        <v>2102955</v>
      </c>
      <c r="G299" s="13">
        <f>G171</f>
        <v>0</v>
      </c>
      <c r="H299" s="12">
        <f t="shared" ref="H299:H302" si="880">F299+G299</f>
        <v>2102955</v>
      </c>
      <c r="I299" s="13">
        <f>I171</f>
        <v>0</v>
      </c>
      <c r="J299" s="12">
        <f t="shared" ref="J299:J302" si="881">H299+I299</f>
        <v>2102955</v>
      </c>
      <c r="K299" s="13">
        <f>K171</f>
        <v>0</v>
      </c>
      <c r="L299" s="12">
        <f t="shared" ref="L299:L302" si="882">J299+K299</f>
        <v>2102955</v>
      </c>
      <c r="M299" s="13">
        <f>M171</f>
        <v>-337893.6</v>
      </c>
      <c r="N299" s="12">
        <f t="shared" ref="N299:N302" si="883">L299+M299</f>
        <v>1765061.4</v>
      </c>
      <c r="O299" s="13">
        <f>O171</f>
        <v>0</v>
      </c>
      <c r="P299" s="12">
        <f t="shared" ref="P299:P302" si="884">N299+O299</f>
        <v>1765061.4</v>
      </c>
      <c r="Q299" s="13">
        <f>Q171</f>
        <v>0</v>
      </c>
      <c r="R299" s="12">
        <f t="shared" ref="R299:R302" si="885">P299+Q299</f>
        <v>1765061.4</v>
      </c>
      <c r="S299" s="13">
        <f>S171</f>
        <v>0</v>
      </c>
      <c r="T299" s="12">
        <f t="shared" ref="T299:T302" si="886">R299+S299</f>
        <v>1765061.4</v>
      </c>
      <c r="U299" s="23">
        <f>U171</f>
        <v>0</v>
      </c>
      <c r="V299" s="40">
        <f t="shared" ref="V299:V302" si="887">T299+U299</f>
        <v>1765061.4</v>
      </c>
      <c r="W299" s="13">
        <f>W171</f>
        <v>1860675</v>
      </c>
      <c r="X299" s="42">
        <f>X171</f>
        <v>0</v>
      </c>
      <c r="Y299" s="12">
        <f t="shared" si="837"/>
        <v>1860675</v>
      </c>
      <c r="Z299" s="13">
        <f>Z171</f>
        <v>0</v>
      </c>
      <c r="AA299" s="12">
        <f t="shared" ref="AA299:AA302" si="888">Y299+Z299</f>
        <v>1860675</v>
      </c>
      <c r="AB299" s="13">
        <f>AB171</f>
        <v>0</v>
      </c>
      <c r="AC299" s="12">
        <f>AA299+AB299</f>
        <v>1860675</v>
      </c>
      <c r="AD299" s="13">
        <f>AD171</f>
        <v>0</v>
      </c>
      <c r="AE299" s="12">
        <f>AC299+AD299</f>
        <v>1860675</v>
      </c>
      <c r="AF299" s="13">
        <f>AF171</f>
        <v>0</v>
      </c>
      <c r="AG299" s="12">
        <f>AE299+AF299</f>
        <v>1860675</v>
      </c>
      <c r="AH299" s="13">
        <f>AH171</f>
        <v>379331.1</v>
      </c>
      <c r="AI299" s="12">
        <f>AG299+AH299</f>
        <v>2240006.1</v>
      </c>
      <c r="AJ299" s="13">
        <f>AJ171</f>
        <v>0</v>
      </c>
      <c r="AK299" s="12">
        <f>AI299+AJ299</f>
        <v>2240006.1</v>
      </c>
      <c r="AL299" s="13">
        <f>AL171</f>
        <v>0</v>
      </c>
      <c r="AM299" s="12">
        <f>AK299+AL299</f>
        <v>2240006.1</v>
      </c>
      <c r="AN299" s="13">
        <f>AN171</f>
        <v>0</v>
      </c>
      <c r="AO299" s="12">
        <f>AM299+AN299</f>
        <v>2240006.1</v>
      </c>
      <c r="AP299" s="23">
        <f>AP171</f>
        <v>0</v>
      </c>
      <c r="AQ299" s="40">
        <f>AO299+AP299</f>
        <v>2240006.1</v>
      </c>
      <c r="AR299" s="13">
        <f>AR171</f>
        <v>2257104.5</v>
      </c>
      <c r="AS299" s="13">
        <f>AS171</f>
        <v>0</v>
      </c>
      <c r="AT299" s="13">
        <f t="shared" si="838"/>
        <v>2257104.5</v>
      </c>
      <c r="AU299" s="13">
        <f>AU171</f>
        <v>0</v>
      </c>
      <c r="AV299" s="13">
        <f t="shared" ref="AV299:AV302" si="889">AT299+AU299</f>
        <v>2257104.5</v>
      </c>
      <c r="AW299" s="13">
        <f>AW171</f>
        <v>0</v>
      </c>
      <c r="AX299" s="13">
        <f t="shared" ref="AX299:AX302" si="890">AV299+AW299</f>
        <v>2257104.5</v>
      </c>
      <c r="AY299" s="13">
        <f>AY171</f>
        <v>0</v>
      </c>
      <c r="AZ299" s="13">
        <f t="shared" ref="AZ299:AZ302" si="891">AX299+AY299</f>
        <v>2257104.5</v>
      </c>
      <c r="BA299" s="13">
        <f>BA171</f>
        <v>0</v>
      </c>
      <c r="BB299" s="13">
        <f t="shared" ref="BB299:BB302" si="892">AZ299+BA299</f>
        <v>2257104.5</v>
      </c>
      <c r="BC299" s="13">
        <f>BC171</f>
        <v>0</v>
      </c>
      <c r="BD299" s="13">
        <f t="shared" ref="BD299:BD302" si="893">BB299+BC299</f>
        <v>2257104.5</v>
      </c>
      <c r="BE299" s="13">
        <f>BE171</f>
        <v>0</v>
      </c>
      <c r="BF299" s="13">
        <f t="shared" ref="BF299:BF302" si="894">BD299+BE299</f>
        <v>2257104.5</v>
      </c>
      <c r="BG299" s="13">
        <f>BG171</f>
        <v>0</v>
      </c>
      <c r="BH299" s="13">
        <f t="shared" ref="BH299:BH302" si="895">BF299+BG299</f>
        <v>2257104.5</v>
      </c>
      <c r="BI299" s="23">
        <f>BI171</f>
        <v>0</v>
      </c>
      <c r="BJ299" s="42">
        <f t="shared" ref="BJ299:BJ302" si="896">BH299+BI299</f>
        <v>2257104.5</v>
      </c>
      <c r="BL299" s="10"/>
    </row>
    <row r="300" spans="1:64" x14ac:dyDescent="0.35">
      <c r="A300" s="106"/>
      <c r="B300" s="143" t="s">
        <v>12</v>
      </c>
      <c r="C300" s="143"/>
      <c r="D300" s="13">
        <f>D21+D104+D143+D237+D244+D254+D289</f>
        <v>4265452.9000000004</v>
      </c>
      <c r="E300" s="42">
        <f>E21+E104+E143+E237+E244+E254+E289</f>
        <v>0</v>
      </c>
      <c r="F300" s="12">
        <f t="shared" si="836"/>
        <v>4265452.9000000004</v>
      </c>
      <c r="G300" s="13">
        <f>G21+G104+G143+G237+G244+G254+G289</f>
        <v>3455.7999999999997</v>
      </c>
      <c r="H300" s="12">
        <f t="shared" si="880"/>
        <v>4268908.7</v>
      </c>
      <c r="I300" s="13">
        <f>I21+I104+I143+I237+I244+I254+I289</f>
        <v>4208.9750000000004</v>
      </c>
      <c r="J300" s="12">
        <f t="shared" si="881"/>
        <v>4273117.6749999998</v>
      </c>
      <c r="K300" s="13">
        <f>K21+K104+K143+K237+K244+K254+K289</f>
        <v>0</v>
      </c>
      <c r="L300" s="12">
        <f t="shared" si="882"/>
        <v>4273117.6749999998</v>
      </c>
      <c r="M300" s="13">
        <f>M21+M104+M143+M237+M244+M254+M289</f>
        <v>13577.869999999999</v>
      </c>
      <c r="N300" s="12">
        <f t="shared" si="883"/>
        <v>4286695.5449999999</v>
      </c>
      <c r="O300" s="13">
        <f>O21+O104+O143+O237+O244+O254+O289</f>
        <v>0</v>
      </c>
      <c r="P300" s="12">
        <f t="shared" si="884"/>
        <v>4286695.5449999999</v>
      </c>
      <c r="Q300" s="13">
        <f>Q21+Q104+Q143+Q237+Q244+Q254+Q289</f>
        <v>0</v>
      </c>
      <c r="R300" s="12">
        <f t="shared" si="885"/>
        <v>4286695.5449999999</v>
      </c>
      <c r="S300" s="13">
        <f>S21+S104+S143+S237+S244+S254+S289</f>
        <v>0</v>
      </c>
      <c r="T300" s="12">
        <f t="shared" si="886"/>
        <v>4286695.5449999999</v>
      </c>
      <c r="U300" s="23">
        <f>U21+U104+U143+U237+U244+U254+U289</f>
        <v>-242805.3</v>
      </c>
      <c r="V300" s="40">
        <f t="shared" si="887"/>
        <v>4043890.2450000001</v>
      </c>
      <c r="W300" s="13">
        <f>W21+W104+W143+W237+W244+W254+W289</f>
        <v>1661272.1</v>
      </c>
      <c r="X300" s="42">
        <f>X21+X104+X143+X237+X244+X254+X289</f>
        <v>0</v>
      </c>
      <c r="Y300" s="12">
        <f t="shared" si="837"/>
        <v>1661272.1</v>
      </c>
      <c r="Z300" s="13">
        <f>Z21+Z104+Z143+Z237+Z244+Z254+Z289</f>
        <v>-23652.799999999999</v>
      </c>
      <c r="AA300" s="12">
        <f t="shared" si="888"/>
        <v>1637619.3</v>
      </c>
      <c r="AB300" s="13">
        <f>AB21+AB104+AB143+AB237+AB244+AB254+AB289</f>
        <v>-2850</v>
      </c>
      <c r="AC300" s="12">
        <f>AA300+AB300</f>
        <v>1634769.3</v>
      </c>
      <c r="AD300" s="13">
        <f>AD21+AD104+AD143+AD237+AD244+AD254+AD289</f>
        <v>0</v>
      </c>
      <c r="AE300" s="12">
        <f>AC300+AD300</f>
        <v>1634769.3</v>
      </c>
      <c r="AF300" s="13">
        <f>AF21+AF104+AF143+AF237+AF244+AF254+AF289</f>
        <v>0</v>
      </c>
      <c r="AG300" s="12">
        <f>AE300+AF300</f>
        <v>1634769.3</v>
      </c>
      <c r="AH300" s="13">
        <f>AH21+AH104+AH143+AH237+AH244+AH254+AH289</f>
        <v>-9621.643</v>
      </c>
      <c r="AI300" s="12">
        <f>AG300+AH300</f>
        <v>1625147.6570000001</v>
      </c>
      <c r="AJ300" s="13">
        <f>AJ21+AJ104+AJ143+AJ237+AJ244+AJ254+AJ289</f>
        <v>0</v>
      </c>
      <c r="AK300" s="12">
        <f>AI300+AJ300</f>
        <v>1625147.6570000001</v>
      </c>
      <c r="AL300" s="13">
        <f>AL21+AL104+AL143+AL237+AL244+AL254+AL289</f>
        <v>0</v>
      </c>
      <c r="AM300" s="12">
        <f>AK300+AL300</f>
        <v>1625147.6570000001</v>
      </c>
      <c r="AN300" s="13">
        <f>AN21+AN104+AN143+AN237+AN244+AN254+AN289</f>
        <v>0</v>
      </c>
      <c r="AO300" s="12">
        <f>AM300+AN300</f>
        <v>1625147.6570000001</v>
      </c>
      <c r="AP300" s="23">
        <f>AP21+AP104+AP143+AP237+AP244+AP254+AP289</f>
        <v>-484802.30000000005</v>
      </c>
      <c r="AQ300" s="40">
        <f>AO300+AP300</f>
        <v>1140345.3570000001</v>
      </c>
      <c r="AR300" s="13">
        <f>AR21+AR104+AR143+AR237+AR244+AR254+AR289</f>
        <v>815195.2</v>
      </c>
      <c r="AS300" s="13">
        <f>AS21+AS104+AS143+AS237+AS244+AS254+AS289</f>
        <v>0</v>
      </c>
      <c r="AT300" s="13">
        <f t="shared" si="838"/>
        <v>815195.2</v>
      </c>
      <c r="AU300" s="13">
        <f>AU21+AU104+AU143+AU237+AU244+AU254+AU289</f>
        <v>-144564.5</v>
      </c>
      <c r="AV300" s="13">
        <f t="shared" si="889"/>
        <v>670630.69999999995</v>
      </c>
      <c r="AW300" s="13">
        <f>AW21+AW104+AW143+AW237+AW244+AW254+AW289</f>
        <v>0</v>
      </c>
      <c r="AX300" s="13">
        <f t="shared" si="890"/>
        <v>670630.69999999995</v>
      </c>
      <c r="AY300" s="13">
        <f>AY21+AY104+AY143+AY237+AY244+AY254+AY289</f>
        <v>0</v>
      </c>
      <c r="AZ300" s="13">
        <f t="shared" si="891"/>
        <v>670630.69999999995</v>
      </c>
      <c r="BA300" s="13">
        <f>BA21+BA104+BA143+BA237+BA244+BA254+BA289</f>
        <v>-3607.3510000000001</v>
      </c>
      <c r="BB300" s="13">
        <f t="shared" si="892"/>
        <v>667023.34899999993</v>
      </c>
      <c r="BC300" s="13">
        <f>BC21+BC104+BC143+BC237+BC244+BC254+BC289</f>
        <v>0</v>
      </c>
      <c r="BD300" s="13">
        <f t="shared" si="893"/>
        <v>667023.34899999993</v>
      </c>
      <c r="BE300" s="13">
        <f>BE21+BE104+BE143+BE237+BE244+BE254+BE289</f>
        <v>0</v>
      </c>
      <c r="BF300" s="13">
        <f t="shared" si="894"/>
        <v>667023.34899999993</v>
      </c>
      <c r="BG300" s="13">
        <f>BG21+BG104+BG143+BG237+BG244+BG254+BG289</f>
        <v>0</v>
      </c>
      <c r="BH300" s="13">
        <f t="shared" si="895"/>
        <v>667023.34899999993</v>
      </c>
      <c r="BI300" s="23">
        <f>BI21+BI104+BI143+BI237+BI244+BI254+BI289</f>
        <v>-376700.1</v>
      </c>
      <c r="BJ300" s="42">
        <f t="shared" si="896"/>
        <v>290323.24899999995</v>
      </c>
      <c r="BL300" s="10"/>
    </row>
    <row r="301" spans="1:64" x14ac:dyDescent="0.35">
      <c r="A301" s="106"/>
      <c r="B301" s="143" t="s">
        <v>19</v>
      </c>
      <c r="C301" s="143"/>
      <c r="D301" s="13">
        <f>D22+D105</f>
        <v>388364.5</v>
      </c>
      <c r="E301" s="42">
        <f>E22+E105</f>
        <v>0</v>
      </c>
      <c r="F301" s="12">
        <f t="shared" si="836"/>
        <v>388364.5</v>
      </c>
      <c r="G301" s="13">
        <f>G22+G105</f>
        <v>9877</v>
      </c>
      <c r="H301" s="12">
        <f t="shared" si="880"/>
        <v>398241.5</v>
      </c>
      <c r="I301" s="13">
        <f>I22+I105</f>
        <v>0</v>
      </c>
      <c r="J301" s="12">
        <f t="shared" si="881"/>
        <v>398241.5</v>
      </c>
      <c r="K301" s="13">
        <f>K22+K105</f>
        <v>-26082.3</v>
      </c>
      <c r="L301" s="12">
        <f t="shared" si="882"/>
        <v>372159.2</v>
      </c>
      <c r="M301" s="13">
        <f>M22+M105</f>
        <v>355165</v>
      </c>
      <c r="N301" s="12">
        <f t="shared" si="883"/>
        <v>727324.2</v>
      </c>
      <c r="O301" s="13">
        <f>O22+O105</f>
        <v>0</v>
      </c>
      <c r="P301" s="12">
        <f t="shared" si="884"/>
        <v>727324.2</v>
      </c>
      <c r="Q301" s="13">
        <f>Q22+Q105</f>
        <v>0</v>
      </c>
      <c r="R301" s="12">
        <f t="shared" si="885"/>
        <v>727324.2</v>
      </c>
      <c r="S301" s="13">
        <f>S22+S105</f>
        <v>0</v>
      </c>
      <c r="T301" s="12">
        <f t="shared" si="886"/>
        <v>727324.2</v>
      </c>
      <c r="U301" s="23">
        <f>U22+U105</f>
        <v>0</v>
      </c>
      <c r="V301" s="40">
        <f t="shared" si="887"/>
        <v>727324.2</v>
      </c>
      <c r="W301" s="13">
        <f>W22+W105</f>
        <v>395022</v>
      </c>
      <c r="X301" s="42">
        <f>X22+X105</f>
        <v>0</v>
      </c>
      <c r="Y301" s="12">
        <f t="shared" si="837"/>
        <v>395022</v>
      </c>
      <c r="Z301" s="13">
        <f>Z22+Z105</f>
        <v>7158.2</v>
      </c>
      <c r="AA301" s="12">
        <f t="shared" si="888"/>
        <v>402180.2</v>
      </c>
      <c r="AB301" s="13">
        <f>AB22+AB105</f>
        <v>0</v>
      </c>
      <c r="AC301" s="12">
        <f>AA301+AB301</f>
        <v>402180.2</v>
      </c>
      <c r="AD301" s="13">
        <f>AD22+AD105</f>
        <v>0</v>
      </c>
      <c r="AE301" s="12">
        <f>AC301+AD301</f>
        <v>402180.2</v>
      </c>
      <c r="AF301" s="13">
        <f>AF22+AF105</f>
        <v>-27321.599999999999</v>
      </c>
      <c r="AG301" s="12">
        <f>AE301+AF301</f>
        <v>374858.60000000003</v>
      </c>
      <c r="AH301" s="13">
        <f>AH22+AH105</f>
        <v>0</v>
      </c>
      <c r="AI301" s="12">
        <f>AG301+AH301</f>
        <v>374858.60000000003</v>
      </c>
      <c r="AJ301" s="13">
        <f>AJ22+AJ105</f>
        <v>0</v>
      </c>
      <c r="AK301" s="12">
        <f>AI301+AJ301</f>
        <v>374858.60000000003</v>
      </c>
      <c r="AL301" s="13">
        <f>AL22+AL105</f>
        <v>0</v>
      </c>
      <c r="AM301" s="12">
        <f>AK301+AL301</f>
        <v>374858.60000000003</v>
      </c>
      <c r="AN301" s="13">
        <f>AN22+AN105</f>
        <v>0</v>
      </c>
      <c r="AO301" s="12">
        <f>AM301+AN301</f>
        <v>374858.60000000003</v>
      </c>
      <c r="AP301" s="23">
        <f>AP22+AP105</f>
        <v>0</v>
      </c>
      <c r="AQ301" s="40">
        <f>AO301+AP301</f>
        <v>374858.60000000003</v>
      </c>
      <c r="AR301" s="13">
        <f>AR22+AR105</f>
        <v>137475.1</v>
      </c>
      <c r="AS301" s="13">
        <f>AS22+AS105</f>
        <v>0</v>
      </c>
      <c r="AT301" s="13">
        <f t="shared" si="838"/>
        <v>137475.1</v>
      </c>
      <c r="AU301" s="13">
        <f>AU22+AU105</f>
        <v>-3582.8</v>
      </c>
      <c r="AV301" s="13">
        <f t="shared" si="889"/>
        <v>133892.30000000002</v>
      </c>
      <c r="AW301" s="13">
        <f>AW22+AW105</f>
        <v>0</v>
      </c>
      <c r="AX301" s="13">
        <f t="shared" si="890"/>
        <v>133892.30000000002</v>
      </c>
      <c r="AY301" s="13">
        <f>AY22+AY105</f>
        <v>0</v>
      </c>
      <c r="AZ301" s="13">
        <f t="shared" si="891"/>
        <v>133892.30000000002</v>
      </c>
      <c r="BA301" s="13">
        <f>BA22+BA105</f>
        <v>0</v>
      </c>
      <c r="BB301" s="13">
        <f t="shared" si="892"/>
        <v>133892.30000000002</v>
      </c>
      <c r="BC301" s="13">
        <f>BC22+BC105</f>
        <v>0</v>
      </c>
      <c r="BD301" s="13">
        <f t="shared" si="893"/>
        <v>133892.30000000002</v>
      </c>
      <c r="BE301" s="13">
        <f>BE22+BE105</f>
        <v>0</v>
      </c>
      <c r="BF301" s="13">
        <f t="shared" si="894"/>
        <v>133892.30000000002</v>
      </c>
      <c r="BG301" s="13">
        <f>BG22+BG105</f>
        <v>0</v>
      </c>
      <c r="BH301" s="13">
        <f t="shared" si="895"/>
        <v>133892.30000000002</v>
      </c>
      <c r="BI301" s="23">
        <f>BI22+BI105</f>
        <v>0</v>
      </c>
      <c r="BJ301" s="42">
        <f t="shared" si="896"/>
        <v>133892.30000000002</v>
      </c>
      <c r="BL301" s="10"/>
    </row>
    <row r="302" spans="1:64" x14ac:dyDescent="0.35">
      <c r="A302" s="106"/>
      <c r="B302" s="143" t="s">
        <v>28</v>
      </c>
      <c r="C302" s="144"/>
      <c r="D302" s="13">
        <f>D106</f>
        <v>674156.3</v>
      </c>
      <c r="E302" s="42">
        <f>E106</f>
        <v>0</v>
      </c>
      <c r="F302" s="12">
        <f t="shared" si="836"/>
        <v>674156.3</v>
      </c>
      <c r="G302" s="13">
        <f>G106</f>
        <v>0</v>
      </c>
      <c r="H302" s="12">
        <f t="shared" si="880"/>
        <v>674156.3</v>
      </c>
      <c r="I302" s="13">
        <f>I106</f>
        <v>0</v>
      </c>
      <c r="J302" s="12">
        <f t="shared" si="881"/>
        <v>674156.3</v>
      </c>
      <c r="K302" s="13">
        <f>K106</f>
        <v>0</v>
      </c>
      <c r="L302" s="12">
        <f t="shared" si="882"/>
        <v>674156.3</v>
      </c>
      <c r="M302" s="13">
        <f>M106</f>
        <v>951713.06599999999</v>
      </c>
      <c r="N302" s="12">
        <f t="shared" si="883"/>
        <v>1625869.3659999999</v>
      </c>
      <c r="O302" s="13">
        <f>O106</f>
        <v>0</v>
      </c>
      <c r="P302" s="12">
        <f t="shared" si="884"/>
        <v>1625869.3659999999</v>
      </c>
      <c r="Q302" s="13">
        <f>Q106</f>
        <v>0</v>
      </c>
      <c r="R302" s="12">
        <f t="shared" si="885"/>
        <v>1625869.3659999999</v>
      </c>
      <c r="S302" s="13">
        <f>S106</f>
        <v>0</v>
      </c>
      <c r="T302" s="12">
        <f t="shared" si="886"/>
        <v>1625869.3659999999</v>
      </c>
      <c r="U302" s="23">
        <f>U106</f>
        <v>0</v>
      </c>
      <c r="V302" s="40">
        <f t="shared" si="887"/>
        <v>1625869.3659999999</v>
      </c>
      <c r="W302" s="13">
        <f>W106</f>
        <v>2005011.7</v>
      </c>
      <c r="X302" s="42">
        <f>X106</f>
        <v>0</v>
      </c>
      <c r="Y302" s="12">
        <f t="shared" si="837"/>
        <v>2005011.7</v>
      </c>
      <c r="Z302" s="13">
        <f>Z106</f>
        <v>0</v>
      </c>
      <c r="AA302" s="12">
        <f t="shared" si="888"/>
        <v>2005011.7</v>
      </c>
      <c r="AB302" s="13">
        <f>AB106</f>
        <v>0</v>
      </c>
      <c r="AC302" s="12">
        <f>AA302+AB302</f>
        <v>2005011.7</v>
      </c>
      <c r="AD302" s="13">
        <f>AD106</f>
        <v>0</v>
      </c>
      <c r="AE302" s="12">
        <f>AC302+AD302</f>
        <v>2005011.7</v>
      </c>
      <c r="AF302" s="13">
        <f>AF106</f>
        <v>0</v>
      </c>
      <c r="AG302" s="12">
        <f>AE302+AF302</f>
        <v>2005011.7</v>
      </c>
      <c r="AH302" s="13">
        <f>AH106</f>
        <v>-1394490.56</v>
      </c>
      <c r="AI302" s="12">
        <f>AG302+AH302</f>
        <v>610521.1399999999</v>
      </c>
      <c r="AJ302" s="13">
        <f>AJ106</f>
        <v>0</v>
      </c>
      <c r="AK302" s="12">
        <f>AI302+AJ302</f>
        <v>610521.1399999999</v>
      </c>
      <c r="AL302" s="13">
        <f>AL106</f>
        <v>0</v>
      </c>
      <c r="AM302" s="12">
        <f>AK302+AL302</f>
        <v>610521.1399999999</v>
      </c>
      <c r="AN302" s="13">
        <f>AN106</f>
        <v>0</v>
      </c>
      <c r="AO302" s="12">
        <f>AM302+AN302</f>
        <v>610521.1399999999</v>
      </c>
      <c r="AP302" s="23">
        <f>AP106</f>
        <v>0</v>
      </c>
      <c r="AQ302" s="40">
        <f>AO302+AP302</f>
        <v>610521.1399999999</v>
      </c>
      <c r="AR302" s="13">
        <f>AR106</f>
        <v>2103257.2000000002</v>
      </c>
      <c r="AS302" s="13">
        <f>AS106</f>
        <v>0</v>
      </c>
      <c r="AT302" s="13">
        <f t="shared" si="838"/>
        <v>2103257.2000000002</v>
      </c>
      <c r="AU302" s="13">
        <f>AU106</f>
        <v>0</v>
      </c>
      <c r="AV302" s="13">
        <f t="shared" si="889"/>
        <v>2103257.2000000002</v>
      </c>
      <c r="AW302" s="13">
        <f>AW106</f>
        <v>0</v>
      </c>
      <c r="AX302" s="13">
        <f t="shared" si="890"/>
        <v>2103257.2000000002</v>
      </c>
      <c r="AY302" s="13">
        <f>AY106</f>
        <v>0</v>
      </c>
      <c r="AZ302" s="13">
        <f t="shared" si="891"/>
        <v>2103257.2000000002</v>
      </c>
      <c r="BA302" s="13">
        <f>BA106</f>
        <v>-68540.58</v>
      </c>
      <c r="BB302" s="13">
        <f t="shared" si="892"/>
        <v>2034716.62</v>
      </c>
      <c r="BC302" s="13">
        <f>BC106</f>
        <v>0</v>
      </c>
      <c r="BD302" s="13">
        <f t="shared" si="893"/>
        <v>2034716.62</v>
      </c>
      <c r="BE302" s="13">
        <f>BE106</f>
        <v>0</v>
      </c>
      <c r="BF302" s="13">
        <f t="shared" si="894"/>
        <v>2034716.62</v>
      </c>
      <c r="BG302" s="13">
        <f>BG106</f>
        <v>0</v>
      </c>
      <c r="BH302" s="13">
        <f t="shared" si="895"/>
        <v>2034716.62</v>
      </c>
      <c r="BI302" s="23">
        <f>BI106</f>
        <v>0</v>
      </c>
      <c r="BJ302" s="42">
        <f t="shared" si="896"/>
        <v>2034716.62</v>
      </c>
      <c r="BL302" s="10"/>
    </row>
    <row r="303" spans="1:64" x14ac:dyDescent="0.35">
      <c r="A303" s="106"/>
      <c r="B303" s="143" t="s">
        <v>10</v>
      </c>
      <c r="C303" s="143"/>
      <c r="D303" s="13"/>
      <c r="E303" s="42"/>
      <c r="F303" s="12"/>
      <c r="G303" s="13"/>
      <c r="H303" s="12"/>
      <c r="I303" s="13"/>
      <c r="J303" s="12"/>
      <c r="K303" s="13"/>
      <c r="L303" s="12"/>
      <c r="M303" s="13"/>
      <c r="N303" s="12"/>
      <c r="O303" s="13"/>
      <c r="P303" s="12"/>
      <c r="Q303" s="13"/>
      <c r="R303" s="12"/>
      <c r="S303" s="13"/>
      <c r="T303" s="12"/>
      <c r="U303" s="23"/>
      <c r="V303" s="40"/>
      <c r="W303" s="13"/>
      <c r="X303" s="42"/>
      <c r="Y303" s="12"/>
      <c r="Z303" s="13"/>
      <c r="AA303" s="12"/>
      <c r="AB303" s="13"/>
      <c r="AC303" s="12"/>
      <c r="AD303" s="13"/>
      <c r="AE303" s="12"/>
      <c r="AF303" s="13"/>
      <c r="AG303" s="12"/>
      <c r="AH303" s="13"/>
      <c r="AI303" s="12"/>
      <c r="AJ303" s="13"/>
      <c r="AK303" s="12"/>
      <c r="AL303" s="13"/>
      <c r="AM303" s="12"/>
      <c r="AN303" s="13"/>
      <c r="AO303" s="12"/>
      <c r="AP303" s="23"/>
      <c r="AQ303" s="40"/>
      <c r="AR303" s="13"/>
      <c r="AS303" s="13"/>
      <c r="AT303" s="13"/>
      <c r="AU303" s="13"/>
      <c r="AV303" s="13"/>
      <c r="AW303" s="13"/>
      <c r="AX303" s="13"/>
      <c r="AY303" s="13"/>
      <c r="AZ303" s="13"/>
      <c r="BA303" s="13"/>
      <c r="BB303" s="13"/>
      <c r="BC303" s="13"/>
      <c r="BD303" s="13"/>
      <c r="BE303" s="13"/>
      <c r="BF303" s="13"/>
      <c r="BG303" s="13"/>
      <c r="BH303" s="13"/>
      <c r="BI303" s="23"/>
      <c r="BJ303" s="42"/>
      <c r="BL303" s="10"/>
    </row>
    <row r="304" spans="1:64" x14ac:dyDescent="0.35">
      <c r="A304" s="106"/>
      <c r="B304" s="143" t="s">
        <v>14</v>
      </c>
      <c r="C304" s="144"/>
      <c r="D304" s="13">
        <f>D245+D247+D267+D268+D270+D255+D257+D259+D260+D264+D107+D108+D109+D114+D115+D117+D118+D119+D23+D24+D25+D26+D27+D28+D47+D51+D52+D57+D62+D66+D80+D161+D38</f>
        <v>2336236.7000000002</v>
      </c>
      <c r="E304" s="13">
        <f>E245+E247+E267+E268+E270+E255+E257+E259+E260+E264+E107+E108+E109+E114+E115+E117+E118+E119+E23+E24+E25+E26+E27+E28+E47+E51+E52+E57+E62+E66+E80+E161+E38+E271+E272+E273+E274+E275+E276+E277+E278+E279+E280+E281+E282+E283+E284+E285</f>
        <v>-150799.29999999993</v>
      </c>
      <c r="F304" s="12">
        <f t="shared" si="836"/>
        <v>2185437.4000000004</v>
      </c>
      <c r="G304" s="13">
        <f>G245+G247+G267+G268+G270+G255+G257+G259+G260+G264+G107+G108+G109+G114+G115+G117+G118+G119+G23+G24+G25+G26+G27+G28+G47+G51+G52+G57+G62+G66+G80+G161+G38+G271+G272+G273+G274+G275+G276+G277+G278+G279+G280+G281+G282+G283+G284+G285+G89+G92+G133+G134+G135+G265+G294+G84+G91</f>
        <v>260819.215</v>
      </c>
      <c r="H304" s="12">
        <f t="shared" ref="H304:H312" si="897">F304+G304</f>
        <v>2446256.6150000002</v>
      </c>
      <c r="I304" s="13">
        <f>I245+I247+I267+I268+I270+I255+I257+I259+I260+I264+I107+I108+I109+I114+I115+I117+I118+I119+I23+I24+I25+I26+I27+I28+I47+I51+I52+I57+I62+I66+I80+I161+I38+I271+I272+I273+I274+I275+I276+I277+I278+I279+I280+I281+I282+I283+I284+I285+I89+I92+I133+I134+I135+I265+I294+I84+I91</f>
        <v>-33342.248999999996</v>
      </c>
      <c r="J304" s="12">
        <f t="shared" ref="J304:J312" si="898">H304+I304</f>
        <v>2412914.3660000004</v>
      </c>
      <c r="K304" s="13">
        <f>K245+K247+K267+K268+K270+K255+K257+K259+K260+K264+K107+K108+K109+K114+K115+K117+K118+K119+K23+K24+K25+K26+K27+K28+K47+K51+K52+K57+K62+K66+K80+K161+K38+K271+K272+K273+K274+K275+K276+K277+K278+K279+K280+K281+K282+K283+K284+K285+K89+K92+K133+K134+K135+K265+K294+K84+K91</f>
        <v>-26135.898000000001</v>
      </c>
      <c r="L304" s="12">
        <f t="shared" ref="L304:L312" si="899">J304+K304</f>
        <v>2386778.4680000003</v>
      </c>
      <c r="M304" s="13">
        <f>M245+M247+M267+M268+M270+M255+M257+M259+M260+M264+M107+M108+M109+M114+M115+M117+M118+M119+M23+M24+M25+M26+M27+M28+M47+M51+M52+M57+M62+M66+M80+M161+M38+M271+M272+M273+M274+M275+M276+M277+M278+M279+M280+M281+M282+M283+M284+M285+M89+M92+M133+M134+M135+M265+M294+M84+M91+M94+M96+M139</f>
        <v>336647.53700000007</v>
      </c>
      <c r="N304" s="12">
        <f t="shared" ref="N304:N305" si="900">L304+M304</f>
        <v>2723426.0050000004</v>
      </c>
      <c r="O304" s="13">
        <f>O245+O247+O267+O268+O270+O255+O257+O259+O260+O264+O107+O108+O109+O114+O115+O117+O118+O119+O23+O24+O25+O26+O27+O28+O47+O51+O52+O57+O62+O66+O80+O161+O38+O271+O272+O273+O274+O275+O276+O277+O278+O279+O280+O281+O282+O283+O284+O285+O89+O92+O133+O134+O135+O265+O294+O84+O91+O94+O96+O139</f>
        <v>0</v>
      </c>
      <c r="P304" s="12">
        <f t="shared" ref="P304:P305" si="901">N304+O304</f>
        <v>2723426.0050000004</v>
      </c>
      <c r="Q304" s="13">
        <f>Q245+Q247+Q267+Q268+Q270+Q255+Q257+Q259+Q260+Q264+Q107+Q108+Q109+Q114+Q115+Q117+Q118+Q119+Q23+Q24+Q25+Q26+Q27+Q28+Q47+Q51+Q52+Q57+Q62+Q66+Q80+Q161+Q38+Q271+Q272+Q273+Q274+Q275+Q276+Q277+Q278+Q279+Q280+Q281+Q282+Q283+Q284+Q285+Q89+Q92+Q133+Q134+Q135+Q265+Q294+Q84+Q91+Q94+Q96+Q139+Q98+Q99+Q166</f>
        <v>-219308.807</v>
      </c>
      <c r="R304" s="12">
        <f t="shared" ref="R304:R305" si="902">P304+Q304</f>
        <v>2504117.1980000003</v>
      </c>
      <c r="S304" s="13">
        <f>S245+S247+S267+S268+S270+S255+S257+S259+S260+S264+S107+S108+S109+S114+S115+S117+S118+S119+S23+S24+S25+S26+S27+S28+S47+S51+S52+S57+S62+S66+S80+S161+S38+S271+S272+S273+S274+S275+S276+S277+S278+S279+S280+S281+S282+S283+S284+S285+S89+S92+S133+S134+S135+S265+S294+S84+S91+S94+S96+S139+S98+S99+S166</f>
        <v>-38583.792999999998</v>
      </c>
      <c r="T304" s="12">
        <f t="shared" ref="T304:T305" si="903">R304+S304</f>
        <v>2465533.4050000003</v>
      </c>
      <c r="U304" s="23">
        <f>U245+U247+U267+U268+U270+U255+U257+U259+U260+U264+U107+U108+U109+U114+U115+U117+U118+U119+U23+U24+U25+U26+U27+U28+U47+U51+U52+U57+U62+U66+U80+U161+U38+U271+U272+U273+U274+U275+U276+U277+U278+U279+U280+U281+U282+U283+U284+U285+U89+U92+U133+U134+U135+U265+U294+U84+U91+U94+U96+U139+U98+U99+U166</f>
        <v>-158602.94699999999</v>
      </c>
      <c r="V304" s="40">
        <f t="shared" ref="V304:V305" si="904">T304+U304</f>
        <v>2306930.4580000001</v>
      </c>
      <c r="W304" s="13">
        <f>W245+W247+W267+W268+W270+W255+W257+W259+W260+W264+W107+W108+W109+W114+W115+W117+W118+W119+W23+W24+W25+W26+W27+W28+W47+W51+W52+W57+W62+W66+W80+W161+W38</f>
        <v>2449973.0999999996</v>
      </c>
      <c r="X304" s="42">
        <f>X245+X247+X267+X268+X270+X255+X257+X259+X260+X264+X107+X108+X109+X114+X115+X117+X118+X119+X23+X24+X25+X26+X27+X28+X47+X51+X52+X57+X62+X66+X80+X161+X38+X271+X272+X273+X274+X275+X276+X277+X278+X279+X280+X281+X282+X283</f>
        <v>224850.2</v>
      </c>
      <c r="Y304" s="12">
        <f t="shared" si="837"/>
        <v>2674823.2999999998</v>
      </c>
      <c r="Z304" s="13">
        <f>Z245+Z247+Z267+Z268+Z270+Z255+Z257+Z259+Z260+Z264+Z107+Z108+Z109+Z114+Z115+Z117+Z118+Z119+Z23+Z24+Z25+Z26+Z27+Z28+Z47+Z51+Z52+Z57+Z62+Z66+Z80+Z161+Z38+Z271+Z272+Z273+Z274+Z275+Z276+Z277+Z278+Z279+Z280+Z281+Z282+Z283+Z284+Z285+Z89+Z92+Z133+Z134+Z135+Z265+Z294+Z84+Z91</f>
        <v>-13154.028</v>
      </c>
      <c r="AA304" s="12">
        <f t="shared" ref="AA304:AA312" si="905">Y304+Z304</f>
        <v>2661669.2719999999</v>
      </c>
      <c r="AB304" s="13">
        <f>AB245+AB247+AB267+AB268+AB270+AB255+AB257+AB259+AB260+AB264+AB107+AB108+AB109+AB114+AB115+AB117+AB118+AB119+AB23+AB24+AB25+AB26+AB27+AB28+AB47+AB51+AB52+AB57+AB62+AB66+AB80+AB161+AB38+AB271+AB272+AB273+AB274+AB275+AB276+AB277+AB278+AB279+AB280+AB281+AB282+AB283+AB284+AB285+AB89+AB92+AB133+AB134+AB135+AB265+AB294+AB84+AB91</f>
        <v>0</v>
      </c>
      <c r="AC304" s="12">
        <f t="shared" ref="AC304:AC312" si="906">AA304+AB304</f>
        <v>2661669.2719999999</v>
      </c>
      <c r="AD304" s="13">
        <f>AD245+AD247+AD267+AD268+AD270+AD255+AD257+AD259+AD260+AD264+AD107+AD108+AD109+AD114+AD115+AD117+AD118+AD119+AD23+AD24+AD25+AD26+AD27+AD28+AD47+AD51+AD52+AD57+AD62+AD66+AD80+AD161+AD38+AD271+AD272+AD273+AD274+AD275+AD276+AD277+AD278+AD279+AD280+AD281+AD282+AD283+AD284+AD285+AD89+AD92+AD133+AD134+AD135+AD265+AD294+AD84+AD91</f>
        <v>0</v>
      </c>
      <c r="AE304" s="12">
        <f t="shared" ref="AE304:AE312" si="907">AC304+AD304</f>
        <v>2661669.2719999999</v>
      </c>
      <c r="AF304" s="13">
        <f>AF245+AF247+AF267+AF268+AF270+AF255+AF257+AF259+AF260+AF264+AF107+AF108+AF109+AF114+AF115+AF117+AF118+AF119+AF23+AF24+AF25+AF26+AF27+AF28+AF47+AF51+AF52+AF57+AF62+AF66+AF80+AF161+AF38+AF271+AF272+AF273+AF274+AF275+AF276+AF277+AF278+AF279+AF280+AF281+AF282+AF283+AF284+AF285+AF89+AF92+AF133+AF134+AF135+AF265+AF294+AF84+AF91</f>
        <v>-28858.976999999999</v>
      </c>
      <c r="AG304" s="12">
        <f t="shared" ref="AG304:AG312" si="908">AE304+AF304</f>
        <v>2632810.2949999999</v>
      </c>
      <c r="AH304" s="13">
        <f>AH245+AH247+AH267+AH268+AH270+AH255+AH257+AH259+AH260+AH264+AH107+AH108+AH109+AH114+AH115+AH117+AH118+AH119+AH23+AH24+AH25+AH26+AH27+AH28+AH47+AH51+AH52+AH57+AH62+AH66+AH80+AH161+AH38+AH271+AH272+AH273+AH274+AH275+AH276+AH277+AH278+AH279+AH280+AH281+AH282+AH283+AH284+AH285+AH89+AH92+AH133+AH134+AH135+AH265+AH294+AH84+AH91+AH94+AH96+AH139</f>
        <v>83866.409</v>
      </c>
      <c r="AI304" s="12">
        <f t="shared" ref="AI304:AI313" si="909">AG304+AH304</f>
        <v>2716676.7039999999</v>
      </c>
      <c r="AJ304" s="13">
        <f>AJ245+AJ247+AJ267+AJ268+AJ270+AJ255+AJ257+AJ259+AJ260+AJ264+AJ107+AJ108+AJ109+AJ114+AJ115+AJ117+AJ118+AJ119+AJ23+AJ24+AJ25+AJ26+AJ27+AJ28+AJ47+AJ51+AJ52+AJ57+AJ62+AJ66+AJ80+AJ161+AJ38+AJ271+AJ272+AJ273+AJ274+AJ275+AJ276+AJ277+AJ278+AJ279+AJ280+AJ281+AJ282+AJ283+AJ284+AJ285+AJ89+AJ92+AJ133+AJ134+AJ135+AJ265+AJ294+AJ84+AJ91+AJ94+AJ96+AJ139</f>
        <v>0</v>
      </c>
      <c r="AK304" s="12">
        <f t="shared" ref="AK304:AK313" si="910">AI304+AJ304</f>
        <v>2716676.7039999999</v>
      </c>
      <c r="AL304" s="13">
        <f>AL245+AL247+AL267+AL268+AL270+AL255+AL257+AL259+AL260+AL264+AL107+AL108+AL109+AL114+AL115+AL117+AL118+AL119+AL23+AL24+AL25+AL26+AL27+AL28+AL47+AL51+AL52+AL57+AL62+AL66+AL80+AL161+AL38+AL271+AL272+AL273+AL274+AL275+AL276+AL277+AL278+AL279+AL280+AL281+AL282+AL283+AL284+AL285+AL89+AL92+AL133+AL134+AL135+AL265+AL294+AL84+AL91+AL94+AL96+AL139+AL98+AL99+AL166</f>
        <v>223470.26</v>
      </c>
      <c r="AM304" s="12">
        <f t="shared" ref="AM304:AM313" si="911">AK304+AL304</f>
        <v>2940146.9639999997</v>
      </c>
      <c r="AN304" s="13">
        <f>AN245+AN247+AN267+AN268+AN270+AN255+AN257+AN259+AN260+AN264+AN107+AN108+AN109+AN114+AN115+AN117+AN118+AN119+AN23+AN24+AN25+AN26+AN27+AN28+AN47+AN51+AN52+AN57+AN62+AN66+AN80+AN161+AN38+AN271+AN272+AN273+AN274+AN275+AN276+AN277+AN278+AN279+AN280+AN281+AN282+AN283+AN284+AN285+AN89+AN92+AN133+AN134+AN135+AN265+AN294+AN84+AN91+AN94+AN96+AN139+AN98+AN99+AN166</f>
        <v>29908.492999999999</v>
      </c>
      <c r="AO304" s="12">
        <f t="shared" ref="AO304:AO313" si="912">AM304+AN304</f>
        <v>2970055.4569999995</v>
      </c>
      <c r="AP304" s="23">
        <f>AP245+AP247+AP267+AP268+AP270+AP255+AP257+AP259+AP260+AP264+AP107+AP108+AP109+AP114+AP115+AP117+AP118+AP119+AP23+AP24+AP25+AP26+AP27+AP28+AP47+AP51+AP52+AP57+AP62+AP66+AP80+AP161+AP38+AP271+AP272+AP273+AP274+AP275+AP276+AP277+AP278+AP279+AP280+AP281+AP282+AP283+AP284+AP285+AP89+AP92+AP133+AP134+AP135+AP265+AP294+AP84+AP91+AP94+AP96+AP139+AP98+AP99+AP166</f>
        <v>-563453.89700000011</v>
      </c>
      <c r="AQ304" s="40">
        <f t="shared" ref="AQ304:AQ313" si="913">AO304+AP304</f>
        <v>2406601.5599999996</v>
      </c>
      <c r="AR304" s="13">
        <f>AR245+AR247+AR267+AR268+AR270+AR255+AR257+AR259+AR260+AR264+AR107+AR108+AR109+AR114+AR115+AR117+AR118+AR119+AR23+AR24+AR25+AR26+AR27+AR28+AR47+AR51+AR52+AR57+AR62+AR66+AR80+AR161+AR38</f>
        <v>1217434.3</v>
      </c>
      <c r="AS304" s="13">
        <f>AS245+AS247+AS267+AS268+AS270+AS255+AS257+AS259+AS260+AS264+AS107+AS108+AS109+AS114+AS115+AS117+AS118+AS119+AS23+AS24+AS25+AS26+AS27+AS28+AS47+AS51+AS52+AS57+AS62+AS66+AS80+AS161+AS38+AS271+AS272+AS273+AS274+AS275+AS276+AS277+AS278+AS279+AS280+AS281+AS282+AS283</f>
        <v>-46776.10000000002</v>
      </c>
      <c r="AT304" s="13">
        <f t="shared" si="838"/>
        <v>1170658.2</v>
      </c>
      <c r="AU304" s="13">
        <f>AU245+AU247+AU267+AU268+AU270+AU255+AU257+AU259+AU260+AU264+AU107+AU108+AU109+AU114+AU115+AU117+AU118+AU119+AU23+AU24+AU25+AU26+AU27+AU28+AU47+AU51+AU52+AU57+AU62+AU66+AU80+AU161+AU38+AU271+AU272+AU273+AU274+AU275+AU276+AU277+AU278+AU279+AU280+AU281+AU282+AU283+AU284+AU285+AU89+AU92+AU133+AU134+AU135+AU265+AU294+AU84+AU91</f>
        <v>0</v>
      </c>
      <c r="AV304" s="13">
        <f t="shared" ref="AV304:AV312" si="914">AT304+AU304</f>
        <v>1170658.2</v>
      </c>
      <c r="AW304" s="13">
        <f>AW245+AW247+AW267+AW268+AW270+AW255+AW257+AW259+AW260+AW264+AW107+AW108+AW109+AW114+AW115+AW117+AW118+AW119+AW23+AW24+AW25+AW26+AW27+AW28+AW47+AW51+AW52+AW57+AW62+AW66+AW80+AW161+AW38+AW271+AW272+AW273+AW274+AW275+AW276+AW277+AW278+AW279+AW280+AW281+AW282+AW283+AW284+AW285+AW89+AW92+AW133+AW134+AW135+AW265+AW294+AW84+AW91</f>
        <v>0</v>
      </c>
      <c r="AX304" s="13">
        <f t="shared" ref="AX304:AX312" si="915">AV304+AW304</f>
        <v>1170658.2</v>
      </c>
      <c r="AY304" s="13">
        <f>AY245+AY247+AY267+AY268+AY270+AY255+AY257+AY259+AY260+AY264+AY107+AY108+AY109+AY114+AY115+AY117+AY118+AY119+AY23+AY24+AY25+AY26+AY27+AY28+AY47+AY51+AY52+AY57+AY62+AY66+AY80+AY161+AY38+AY271+AY272+AY273+AY274+AY275+AY276+AY277+AY278+AY279+AY280+AY281+AY282+AY283+AY284+AY285+AY89+AY92+AY133+AY134+AY135+AY265+AY294+AY84+AY91</f>
        <v>0</v>
      </c>
      <c r="AZ304" s="13">
        <f t="shared" ref="AZ304:AZ312" si="916">AX304+AY304</f>
        <v>1170658.2</v>
      </c>
      <c r="BA304" s="13">
        <f>BA245+BA247+BA267+BA268+BA270+BA255+BA257+BA259+BA260+BA264+BA107+BA108+BA109+BA114+BA115+BA117+BA118+BA119+BA23+BA24+BA25+BA26+BA27+BA28+BA47+BA51+BA52+BA57+BA62+BA66+BA80+BA161+BA38+BA271+BA272+BA273+BA274+BA275+BA276+BA277+BA278+BA279+BA280+BA281+BA282+BA283+BA284+BA285+BA89+BA92+BA133+BA134+BA135+BA265+BA294+BA84+BA91+BA94+BA96+BA139</f>
        <v>283790.81900000002</v>
      </c>
      <c r="BB304" s="13">
        <f t="shared" ref="BB304:BB313" si="917">AZ304+BA304</f>
        <v>1454449.0189999999</v>
      </c>
      <c r="BC304" s="13">
        <f>BC245+BC247+BC267+BC268+BC270+BC255+BC257+BC259+BC260+BC264+BC107+BC108+BC109+BC114+BC115+BC117+BC118+BC119+BC23+BC24+BC25+BC26+BC27+BC28+BC47+BC51+BC52+BC57+BC62+BC66+BC80+BC161+BC38+BC271+BC272+BC273+BC274+BC275+BC276+BC277+BC278+BC279+BC280+BC281+BC282+BC283+BC284+BC285+BC89+BC92+BC133+BC134+BC135+BC265+BC294+BC84+BC91+BC94+BC96+BC139</f>
        <v>0</v>
      </c>
      <c r="BD304" s="13">
        <f t="shared" ref="BD304:BD313" si="918">BB304+BC304</f>
        <v>1454449.0189999999</v>
      </c>
      <c r="BE304" s="13">
        <f>BE245+BE247+BE267+BE268+BE270+BE255+BE257+BE259+BE260+BE264+BE107+BE108+BE109+BE114+BE115+BE117+BE118+BE119+BE23+BE24+BE25+BE26+BE27+BE28+BE47+BE51+BE52+BE57+BE62+BE66+BE80+BE161+BE38+BE271+BE272+BE273+BE274+BE275+BE276+BE277+BE278+BE279+BE280+BE281+BE282+BE283+BE284+BE285+BE89+BE92+BE133+BE134+BE135+BE265+BE294+BE84+BE91+BE94+BE96+BE139+BE98+BE99+BE166</f>
        <v>-40.653000000005704</v>
      </c>
      <c r="BF304" s="13">
        <f t="shared" ref="BF304:BF313" si="919">BD304+BE304</f>
        <v>1454408.3659999999</v>
      </c>
      <c r="BG304" s="13">
        <f>BG245+BG247+BG267+BG268+BG270+BG255+BG257+BG259+BG260+BG264+BG107+BG108+BG109+BG114+BG115+BG117+BG118+BG119+BG23+BG24+BG25+BG26+BG27+BG28+BG47+BG51+BG52+BG57+BG62+BG66+BG80+BG161+BG38+BG271+BG272+BG273+BG274+BG275+BG276+BG277+BG278+BG279+BG280+BG281+BG282+BG283+BG284+BG285+BG89+BG92+BG133+BG134+BG135+BG265+BG294+BG84+BG91+BG94+BG96+BG139+BG98+BG99+BG166</f>
        <v>8675.2999999999993</v>
      </c>
      <c r="BH304" s="13">
        <f t="shared" ref="BH304:BH313" si="920">BF304+BG304</f>
        <v>1463083.666</v>
      </c>
      <c r="BI304" s="23">
        <f>BI245+BI247+BI267+BI268+BI270+BI255+BI257+BI259+BI260+BI264+BI107+BI108+BI109+BI114+BI115+BI117+BI118+BI119+BI23+BI24+BI25+BI26+BI27+BI28+BI47+BI51+BI52+BI57+BI62+BI66+BI80+BI161+BI38+BI271+BI272+BI273+BI274+BI275+BI276+BI277+BI278+BI279+BI280+BI281+BI282+BI283+BI284+BI285+BI89+BI92+BI133+BI134+BI135+BI265+BI294+BI84+BI91+BI94+BI96+BI139+BI98+BI99+BI166</f>
        <v>-460048.5419999999</v>
      </c>
      <c r="BJ304" s="42">
        <f t="shared" ref="BJ304:BJ313" si="921">BH304+BI304</f>
        <v>1003035.1240000001</v>
      </c>
      <c r="BL304" s="10"/>
    </row>
    <row r="305" spans="1:64" x14ac:dyDescent="0.35">
      <c r="A305" s="106"/>
      <c r="B305" s="143" t="s">
        <v>3</v>
      </c>
      <c r="C305" s="144"/>
      <c r="D305" s="13">
        <f>D121+D126+D129</f>
        <v>2285747.6</v>
      </c>
      <c r="E305" s="42">
        <f>E121+E126+E129</f>
        <v>0</v>
      </c>
      <c r="F305" s="12">
        <f t="shared" si="836"/>
        <v>2285747.6</v>
      </c>
      <c r="G305" s="13">
        <f>G121+G126+G129</f>
        <v>13339.26</v>
      </c>
      <c r="H305" s="12">
        <f t="shared" si="897"/>
        <v>2299086.86</v>
      </c>
      <c r="I305" s="13">
        <f>I121+I126+I129</f>
        <v>0</v>
      </c>
      <c r="J305" s="12">
        <f t="shared" si="898"/>
        <v>2299086.86</v>
      </c>
      <c r="K305" s="13">
        <f>K121+K126+K129</f>
        <v>0</v>
      </c>
      <c r="L305" s="12">
        <f t="shared" si="899"/>
        <v>2299086.86</v>
      </c>
      <c r="M305" s="13">
        <f>M121+M126+M129</f>
        <v>1002241.904</v>
      </c>
      <c r="N305" s="12">
        <f t="shared" si="900"/>
        <v>3301328.764</v>
      </c>
      <c r="O305" s="13">
        <f>O121+O126+O129</f>
        <v>492.76900000000001</v>
      </c>
      <c r="P305" s="12">
        <f t="shared" si="901"/>
        <v>3301821.5329999998</v>
      </c>
      <c r="Q305" s="13">
        <f>Q121+Q126+Q129</f>
        <v>37982.144999999997</v>
      </c>
      <c r="R305" s="12">
        <f t="shared" si="902"/>
        <v>3339803.6779999998</v>
      </c>
      <c r="S305" s="13">
        <f>S121+S126+S129</f>
        <v>189.619</v>
      </c>
      <c r="T305" s="12">
        <f t="shared" si="903"/>
        <v>3339993.2969999998</v>
      </c>
      <c r="U305" s="23">
        <f>U121+U126+U129</f>
        <v>23968.714</v>
      </c>
      <c r="V305" s="40">
        <f t="shared" si="904"/>
        <v>3363962.0109999999</v>
      </c>
      <c r="W305" s="13">
        <f>W121+W126+W129</f>
        <v>2423996.1999999997</v>
      </c>
      <c r="X305" s="42">
        <f>X121+X126+X129</f>
        <v>0</v>
      </c>
      <c r="Y305" s="12">
        <f t="shared" si="837"/>
        <v>2423996.1999999997</v>
      </c>
      <c r="Z305" s="13">
        <f>Z121+Z126+Z129</f>
        <v>13333</v>
      </c>
      <c r="AA305" s="12">
        <f t="shared" si="905"/>
        <v>2437329.1999999997</v>
      </c>
      <c r="AB305" s="13">
        <f>AB121+AB126+AB129</f>
        <v>0</v>
      </c>
      <c r="AC305" s="12">
        <f t="shared" si="906"/>
        <v>2437329.1999999997</v>
      </c>
      <c r="AD305" s="13">
        <f>AD121+AD126+AD129</f>
        <v>0</v>
      </c>
      <c r="AE305" s="12">
        <f t="shared" si="907"/>
        <v>2437329.1999999997</v>
      </c>
      <c r="AF305" s="13">
        <f>AF121+AF126+AF129</f>
        <v>0</v>
      </c>
      <c r="AG305" s="12">
        <f t="shared" si="908"/>
        <v>2437329.1999999997</v>
      </c>
      <c r="AH305" s="13">
        <f>AH121+AH126+AH129</f>
        <v>-1404112.203</v>
      </c>
      <c r="AI305" s="12">
        <f t="shared" si="909"/>
        <v>1033216.9969999997</v>
      </c>
      <c r="AJ305" s="13">
        <f>AJ121+AJ126+AJ129</f>
        <v>0</v>
      </c>
      <c r="AK305" s="12">
        <f t="shared" si="910"/>
        <v>1033216.9969999997</v>
      </c>
      <c r="AL305" s="13">
        <f>AL121+AL126+AL129</f>
        <v>0</v>
      </c>
      <c r="AM305" s="12">
        <f t="shared" si="911"/>
        <v>1033216.9969999997</v>
      </c>
      <c r="AN305" s="13">
        <f>AN121+AN126+AN129</f>
        <v>0</v>
      </c>
      <c r="AO305" s="12">
        <f t="shared" si="912"/>
        <v>1033216.9969999997</v>
      </c>
      <c r="AP305" s="23">
        <f>AP121+AP126+AP129</f>
        <v>0</v>
      </c>
      <c r="AQ305" s="40">
        <f t="shared" si="913"/>
        <v>1033216.9969999997</v>
      </c>
      <c r="AR305" s="13">
        <f>AR121+AR126+AR129</f>
        <v>2885107.2000000007</v>
      </c>
      <c r="AS305" s="13">
        <f>AS121+AS126+AS129</f>
        <v>0</v>
      </c>
      <c r="AT305" s="13">
        <f t="shared" si="838"/>
        <v>2885107.2000000007</v>
      </c>
      <c r="AU305" s="13">
        <f>AU121+AU126+AU129</f>
        <v>7618.6999999999989</v>
      </c>
      <c r="AV305" s="13">
        <f t="shared" si="914"/>
        <v>2892725.9000000008</v>
      </c>
      <c r="AW305" s="13">
        <f>AW121+AW126+AW129</f>
        <v>0</v>
      </c>
      <c r="AX305" s="13">
        <f t="shared" si="915"/>
        <v>2892725.9000000008</v>
      </c>
      <c r="AY305" s="13">
        <f>AY121+AY126+AY129</f>
        <v>0</v>
      </c>
      <c r="AZ305" s="13">
        <f t="shared" si="916"/>
        <v>2892725.9000000008</v>
      </c>
      <c r="BA305" s="13">
        <f>BA121+BA126+BA129</f>
        <v>-72147.930999999997</v>
      </c>
      <c r="BB305" s="13">
        <f t="shared" si="917"/>
        <v>2820577.969000001</v>
      </c>
      <c r="BC305" s="13">
        <f>BC121+BC126+BC129</f>
        <v>0</v>
      </c>
      <c r="BD305" s="13">
        <f t="shared" si="918"/>
        <v>2820577.969000001</v>
      </c>
      <c r="BE305" s="13">
        <f>BE121+BE126+BE129</f>
        <v>0</v>
      </c>
      <c r="BF305" s="13">
        <f t="shared" si="919"/>
        <v>2820577.969000001</v>
      </c>
      <c r="BG305" s="13">
        <f>BG121+BG126+BG129</f>
        <v>0</v>
      </c>
      <c r="BH305" s="13">
        <f t="shared" si="920"/>
        <v>2820577.969000001</v>
      </c>
      <c r="BI305" s="23">
        <f>BI121+BI126+BI129</f>
        <v>0</v>
      </c>
      <c r="BJ305" s="42">
        <f t="shared" si="921"/>
        <v>2820577.969000001</v>
      </c>
      <c r="BL305" s="10"/>
    </row>
    <row r="306" spans="1:64" x14ac:dyDescent="0.35">
      <c r="A306" s="106"/>
      <c r="B306" s="143" t="s">
        <v>32</v>
      </c>
      <c r="C306" s="144"/>
      <c r="D306" s="13">
        <f>D120+D144++D148+D149+D153+D154+D155+D156+D160+D172+D176+D180+D184+D188+D192+D196+D200+D204+D208+D209+D210+D214+D218+D238</f>
        <v>5364437.0999999996</v>
      </c>
      <c r="E306" s="42">
        <f>E120+E144++E148+E149+E153+E154+E155+E156+E160+E172+E176+E180+E184+E188+E192+E196+E200+E204+E208+E209+E210+E214+E218+E238+E163+E222</f>
        <v>79625.538</v>
      </c>
      <c r="F306" s="12">
        <f t="shared" si="836"/>
        <v>5444062.6379999993</v>
      </c>
      <c r="G306" s="13">
        <f>G120+G144++G148+G149+G153+G154+G155+G156+G160+G172+G176+G180+G184+G188+G192+G196+G200+G204+G208+G209+G210+G214+G218+G238+G163+G222+G223+G164+G165+G228+G232</f>
        <v>270857.48100000003</v>
      </c>
      <c r="H306" s="12">
        <f t="shared" si="897"/>
        <v>5714920.118999999</v>
      </c>
      <c r="I306" s="13">
        <f>I120+I144++I148+I149+I153+I154+I155+I156+I160+I172+I176+I180+I184+I188+I192+I196+I200+I204+I208+I209+I210+I214+I218+I238+I163+I222+I223+I164+I165+I228+I232</f>
        <v>69867.7</v>
      </c>
      <c r="J306" s="12">
        <f t="shared" si="898"/>
        <v>5784787.8189999992</v>
      </c>
      <c r="K306" s="13">
        <f>K120+K144++K148+K149+K153+K154+K155+K156+K160+K172+K176+K180+K184+K188+K192+K196+K200+K204+K208+K209+K210+K214+K218+K238+K163+K222+K223+K164+K165+K228+K232+K162</f>
        <v>21381.1</v>
      </c>
      <c r="L306" s="12">
        <f>J306+K306</f>
        <v>5806168.9189999988</v>
      </c>
      <c r="M306" s="13">
        <f>M120+M144++M148+M149+M153+M154+M155+M156+M160+M172+M176+M180+M184+M188+M192+M196+M200+M204+M208+M209+M210+M214+M218+M238+M163+M222+M223+M164+M165+M228+M232+M162+M233</f>
        <v>-475717.85999999993</v>
      </c>
      <c r="N306" s="12">
        <f>L306+M306</f>
        <v>5330451.0589999985</v>
      </c>
      <c r="O306" s="13">
        <f>O120+O144++O148+O149+O153+O154+O155+O156+O160+O172+O176+O180+O184+O188+O192+O196+O200+O204+O208+O209+O210+O214+O218+O238+O163+O222+O223+O164+O165+O228+O232+O162+O233</f>
        <v>0</v>
      </c>
      <c r="P306" s="12">
        <f>N306+O306</f>
        <v>5330451.0589999985</v>
      </c>
      <c r="Q306" s="13">
        <f>Q120+Q144++Q148+Q149+Q153+Q154+Q155+Q156+Q160+Q172+Q176+Q180+Q184+Q188+Q192+Q196+Q200+Q204+Q208+Q209+Q210+Q214+Q218+Q238+Q163+Q222+Q223+Q164+Q165+Q228+Q232+Q162+Q233</f>
        <v>-21398.400000000001</v>
      </c>
      <c r="R306" s="12">
        <f>P306+Q306</f>
        <v>5309052.6589999981</v>
      </c>
      <c r="S306" s="13">
        <f>S120+S144++S148+S149+S153+S154+S155+S156+S160+S172+S176+S180+S184+S188+S192+S196+S200+S204+S208+S209+S210+S214+S218+S238+S163+S222+S223+S164+S165+S228+S232+S162+S233</f>
        <v>0</v>
      </c>
      <c r="T306" s="12">
        <f>R306+S306</f>
        <v>5309052.6589999981</v>
      </c>
      <c r="U306" s="23">
        <f>U120+U144++U148+U149+U153+U154+U155+U156+U160+U172+U176+U180+U184+U188+U192+U196+U200+U204+U208+U209+U210+U214+U218+U238+U163+U222+U223+U164+U165+U228+U232+U162+U233+U234+U167</f>
        <v>-79271.596999999994</v>
      </c>
      <c r="V306" s="40">
        <f>T306+U306</f>
        <v>5229781.0619999981</v>
      </c>
      <c r="W306" s="13">
        <f>W120+W144++W148+W149+W153+W154+W155+W156+W160+W172+W176+W180+W184+W188+W192+W196+W200+W204+W208+W209+W210+W214+W218+W238</f>
        <v>3977151.9999999995</v>
      </c>
      <c r="X306" s="42">
        <f>X120+X144++X148+X149+X153+X154+X155+X156+X160+X172+X176+X180+X184+X188+X192+X196+X200+X204+X208+X209+X210+X214+X218+X238+X163+X222</f>
        <v>0</v>
      </c>
      <c r="Y306" s="12">
        <f t="shared" si="837"/>
        <v>3977151.9999999995</v>
      </c>
      <c r="Z306" s="13">
        <f>Z120+Z144++Z148+Z149+Z153+Z154+Z155+Z156+Z160+Z172+Z176+Z180+Z184+Z188+Z192+Z196+Z200+Z204+Z208+Z209+Z210+Z214+Z218+Z238+Z163+Z222+Z223+Z164+Z165+Z228+Z232</f>
        <v>-32677.599999999999</v>
      </c>
      <c r="AA306" s="12">
        <f t="shared" si="905"/>
        <v>3944474.3999999994</v>
      </c>
      <c r="AB306" s="13">
        <f>AB120+AB144++AB148+AB149+AB153+AB154+AB155+AB156+AB160+AB172+AB176+AB180+AB184+AB188+AB192+AB196+AB200+AB204+AB208+AB209+AB210+AB214+AB218+AB238+AB163+AB222+AB223+AB164+AB165+AB228+AB232</f>
        <v>0</v>
      </c>
      <c r="AC306" s="12">
        <f t="shared" si="906"/>
        <v>3944474.3999999994</v>
      </c>
      <c r="AD306" s="13">
        <f>AD120+AD144++AD148+AD149+AD153+AD154+AD155+AD156+AD160+AD172+AD176+AD180+AD184+AD188+AD192+AD196+AD200+AD204+AD208+AD209+AD210+AD214+AD218+AD238+AD163+AD222+AD223+AD164+AD165+AD228+AD232</f>
        <v>-84124.5</v>
      </c>
      <c r="AE306" s="12">
        <f t="shared" si="907"/>
        <v>3860349.8999999994</v>
      </c>
      <c r="AF306" s="13">
        <f>AF120+AF144++AF148+AF149+AF153+AF154+AF155+AF156+AF160+AF172+AF176+AF180+AF184+AF188+AF192+AF196+AF200+AF204+AF208+AF209+AF210+AF214+AF218+AF238+AF163+AF222+AF223+AF164+AF165+AF228+AF232+AF162</f>
        <v>0</v>
      </c>
      <c r="AG306" s="12">
        <f t="shared" si="908"/>
        <v>3860349.8999999994</v>
      </c>
      <c r="AH306" s="13">
        <f>AH120+AH144++AH148+AH149+AH153+AH154+AH155+AH156+AH160+AH172+AH176+AH180+AH184+AH188+AH192+AH196+AH200+AH204+AH208+AH209+AH210+AH214+AH218+AH238+AH163+AH222+AH223+AH164+AH165+AH228+AH232+AH162+AH233</f>
        <v>507509.15999999992</v>
      </c>
      <c r="AI306" s="12">
        <f t="shared" si="909"/>
        <v>4367859.0599999996</v>
      </c>
      <c r="AJ306" s="13">
        <f>AJ120+AJ144++AJ148+AJ149+AJ153+AJ154+AJ155+AJ156+AJ160+AJ172+AJ176+AJ180+AJ184+AJ188+AJ192+AJ196+AJ200+AJ204+AJ208+AJ209+AJ210+AJ214+AJ218+AJ238+AJ163+AJ222+AJ223+AJ164+AJ165+AJ228+AJ232+AJ162+AJ233</f>
        <v>0</v>
      </c>
      <c r="AK306" s="12">
        <f t="shared" si="910"/>
        <v>4367859.0599999996</v>
      </c>
      <c r="AL306" s="13">
        <f>AL120+AL144++AL148+AL149+AL153+AL154+AL155+AL156+AL160+AL172+AL176+AL180+AL184+AL188+AL192+AL196+AL200+AL204+AL208+AL209+AL210+AL214+AL218+AL238+AL163+AL222+AL223+AL164+AL165+AL228+AL232+AL162+AL233</f>
        <v>21398.400000000001</v>
      </c>
      <c r="AM306" s="12">
        <f t="shared" si="911"/>
        <v>4389257.46</v>
      </c>
      <c r="AN306" s="13">
        <f>AN120+AN144++AN148+AN149+AN153+AN154+AN155+AN156+AN160+AN172+AN176+AN180+AN184+AN188+AN192+AN196+AN200+AN204+AN208+AN209+AN210+AN214+AN218+AN238+AN163+AN222+AN223+AN164+AN165+AN228+AN232+AN162+AN233</f>
        <v>0</v>
      </c>
      <c r="AO306" s="12">
        <f t="shared" si="912"/>
        <v>4389257.46</v>
      </c>
      <c r="AP306" s="23">
        <f>AP120+AP144++AP148+AP149+AP153+AP154+AP155+AP156+AP160+AP172+AP176+AP180+AP184+AP188+AP192+AP196+AP200+AP204+AP208+AP209+AP210+AP214+AP218+AP238+AP163+AP222+AP223+AP164+AP165+AP228+AP232+AP162+AP233+AP234+AP167</f>
        <v>127472.09599999999</v>
      </c>
      <c r="AQ306" s="40">
        <f t="shared" si="913"/>
        <v>4516729.5559999999</v>
      </c>
      <c r="AR306" s="13">
        <f>AR120+AR144++AR148+AR149+AR153+AR154+AR155+AR156+AR160+AR172+AR176+AR180+AR184+AR188+AR192+AR196+AR200+AR204+AR208+AR209+AR210+AR214+AR218+AR238</f>
        <v>3887059.7</v>
      </c>
      <c r="AS306" s="13">
        <f>AS120+AS144++AS148+AS149+AS153+AS154+AS155+AS156+AS160+AS172+AS176+AS180+AS184+AS188+AS192+AS196+AS200+AS204+AS208+AS209+AS210+AS214+AS218+AS238+AS163+AS222</f>
        <v>0</v>
      </c>
      <c r="AT306" s="13">
        <f t="shared" si="838"/>
        <v>3887059.7</v>
      </c>
      <c r="AU306" s="13">
        <f>AU120+AU144++AU148+AU149+AU153+AU154+AU155+AU156+AU160+AU172+AU176+AU180+AU184+AU188+AU192+AU196+AU200+AU204+AU208+AU209+AU210+AU214+AU218+AU238+AU163+AU222+AU223+AU164+AU165+AU228+AU232</f>
        <v>-155766</v>
      </c>
      <c r="AV306" s="13">
        <f t="shared" si="914"/>
        <v>3731293.7</v>
      </c>
      <c r="AW306" s="13">
        <f>AW120+AW144++AW148+AW149+AW153+AW154+AW155+AW156+AW160+AW172+AW176+AW180+AW184+AW188+AW192+AW196+AW200+AW204+AW208+AW209+AW210+AW214+AW218+AW238+AW163+AW222+AW223+AW164+AW165+AW228+AW232</f>
        <v>-28221.546999999999</v>
      </c>
      <c r="AX306" s="13">
        <f t="shared" si="915"/>
        <v>3703072.1530000004</v>
      </c>
      <c r="AY306" s="13">
        <f>AY120+AY144++AY148+AY149+AY153+AY154+AY155+AY156+AY160+AY172+AY176+AY180+AY184+AY188+AY192+AY196+AY200+AY204+AY208+AY209+AY210+AY214+AY218+AY238+AY163+AY222+AY223+AY164+AY165+AY228+AY232+AY162</f>
        <v>28221.546999999999</v>
      </c>
      <c r="AZ306" s="13">
        <f t="shared" si="916"/>
        <v>3731293.7</v>
      </c>
      <c r="BA306" s="13">
        <f>BA120+BA144++BA148+BA149+BA153+BA154+BA155+BA156+BA160+BA172+BA176+BA180+BA184+BA188+BA192+BA196+BA200+BA204+BA208+BA209+BA210+BA214+BA218+BA238+BA163+BA222+BA223+BA164+BA165+BA228+BA232+BA162+BA233</f>
        <v>0</v>
      </c>
      <c r="BB306" s="13">
        <f t="shared" si="917"/>
        <v>3731293.7</v>
      </c>
      <c r="BC306" s="13">
        <f>BC120+BC144++BC148+BC149+BC153+BC154+BC155+BC156+BC160+BC172+BC176+BC180+BC184+BC188+BC192+BC196+BC200+BC204+BC208+BC209+BC210+BC214+BC218+BC238+BC163+BC222+BC223+BC164+BC165+BC228+BC232+BC162+BC233</f>
        <v>0</v>
      </c>
      <c r="BD306" s="13">
        <f t="shared" si="918"/>
        <v>3731293.7</v>
      </c>
      <c r="BE306" s="13">
        <f>BE120+BE144++BE148+BE149+BE153+BE154+BE155+BE156+BE160+BE172+BE176+BE180+BE184+BE188+BE192+BE196+BE200+BE204+BE208+BE209+BE210+BE214+BE218+BE238+BE163+BE222+BE223+BE164+BE165+BE228+BE232+BE162+BE233</f>
        <v>0</v>
      </c>
      <c r="BF306" s="13">
        <f t="shared" si="919"/>
        <v>3731293.7</v>
      </c>
      <c r="BG306" s="13">
        <f>BG120+BG144++BG148+BG149+BG153+BG154+BG155+BG156+BG160+BG172+BG176+BG180+BG184+BG188+BG192+BG196+BG200+BG204+BG208+BG209+BG210+BG214+BG218+BG238+BG163+BG222+BG223+BG164+BG165+BG228+BG232+BG162+BG233</f>
        <v>0</v>
      </c>
      <c r="BH306" s="13">
        <f t="shared" si="920"/>
        <v>3731293.7</v>
      </c>
      <c r="BI306" s="23">
        <f>BI120+BI144++BI148+BI149+BI153+BI154+BI155+BI156+BI160+BI172+BI176+BI180+BI184+BI188+BI192+BI196+BI200+BI204+BI208+BI209+BI210+BI214+BI218+BI238+BI163+BI222+BI223+BI164+BI165+BI228+BI232+BI162+BI233+BI234+BI167</f>
        <v>30079.5</v>
      </c>
      <c r="BJ306" s="42">
        <f t="shared" si="921"/>
        <v>3761373.2</v>
      </c>
      <c r="BL306" s="10"/>
    </row>
    <row r="307" spans="1:64" x14ac:dyDescent="0.35">
      <c r="A307" s="107"/>
      <c r="B307" s="143" t="s">
        <v>11</v>
      </c>
      <c r="C307" s="144"/>
      <c r="D307" s="13">
        <f>D33+D46+D56+D61+D67+D71+D75+D76+D77+D78+D79+D81+D82+D42</f>
        <v>61669.000000000007</v>
      </c>
      <c r="E307" s="42">
        <f>E33+E46+E56+E61+E67+E71+E75+E76+E77+E78+E79+E81+E82+E42</f>
        <v>0</v>
      </c>
      <c r="F307" s="12">
        <f t="shared" si="836"/>
        <v>61669.000000000007</v>
      </c>
      <c r="G307" s="13">
        <f>G33+G46+G56+G61+G67+G71+G75+G76+G77+G78+G79+G81+G82+G42+G83+G90</f>
        <v>35610.94</v>
      </c>
      <c r="H307" s="12">
        <f t="shared" si="897"/>
        <v>97279.94</v>
      </c>
      <c r="I307" s="13">
        <f>I33+I46+I56+I61+I67+I71+I75+I76+I77+I78+I79+I81+I82+I42+I83+I90</f>
        <v>0</v>
      </c>
      <c r="J307" s="12">
        <f t="shared" si="898"/>
        <v>97279.94</v>
      </c>
      <c r="K307" s="13">
        <f>K33+K46+K56+K61+K67+K71+K75+K76+K77+K78+K79+K81+K82+K42+K83+K90</f>
        <v>0</v>
      </c>
      <c r="L307" s="12">
        <f t="shared" si="899"/>
        <v>97279.94</v>
      </c>
      <c r="M307" s="13">
        <f>M33+M46+M56+M61+M67+M71+M75+M76+M77+M78+M79+M81+M82+M42+M83+M90+M93+M95+M97</f>
        <v>18216.060000000001</v>
      </c>
      <c r="N307" s="12">
        <f t="shared" ref="N307:N313" si="922">L307+M307</f>
        <v>115496</v>
      </c>
      <c r="O307" s="13">
        <f>O33+O46+O56+O61+O67+O71+O75+O76+O77+O78+O79+O81+O82+O42+O83+O90+O93+O95+O97</f>
        <v>0</v>
      </c>
      <c r="P307" s="12">
        <f t="shared" ref="P307:P313" si="923">N307+O307</f>
        <v>115496</v>
      </c>
      <c r="Q307" s="13">
        <f>Q33+Q46+Q56+Q61+Q67+Q71+Q75+Q76+Q77+Q78+Q79+Q81+Q82+Q42+Q83+Q90+Q93+Q95+Q97</f>
        <v>-5241.96</v>
      </c>
      <c r="R307" s="12">
        <f t="shared" ref="R307:R313" si="924">P307+Q307</f>
        <v>110254.04</v>
      </c>
      <c r="S307" s="13">
        <f>S33+S46+S56+S61+S67+S71+S75+S76+S77+S78+S79+S81+S82+S42+S83+S90+S93+S95+S97+S100</f>
        <v>74348.252000000008</v>
      </c>
      <c r="T307" s="12">
        <f t="shared" ref="T307:T313" si="925">R307+S307</f>
        <v>184602.29200000002</v>
      </c>
      <c r="U307" s="23">
        <f>U33+U46+U56+U61+U67+U71+U75+U76+U77+U78+U79+U81+U82+U42+U83+U90+U93+U95+U97+U100</f>
        <v>-11422.579</v>
      </c>
      <c r="V307" s="40">
        <f t="shared" ref="V307:V313" si="926">T307+U307</f>
        <v>173179.71300000002</v>
      </c>
      <c r="W307" s="13">
        <f>W33+W46+W56+W61+W67+W71+W75+W76+W77+W78+W79+W81+W82+W42</f>
        <v>203735.49999999997</v>
      </c>
      <c r="X307" s="42">
        <f>X33+X46+X56+X61+X67+X71+X75+X76+X77+X78+X79+X81+X82+X42</f>
        <v>-90261.3</v>
      </c>
      <c r="Y307" s="12">
        <f t="shared" si="837"/>
        <v>113474.19999999997</v>
      </c>
      <c r="Z307" s="13">
        <f>Z33+Z46+Z56+Z61+Z67+Z71+Z75+Z76+Z77+Z78+Z79+Z81+Z82+Z42+Z85+Z90</f>
        <v>0</v>
      </c>
      <c r="AA307" s="12">
        <f t="shared" si="905"/>
        <v>113474.19999999997</v>
      </c>
      <c r="AB307" s="13">
        <f>AB33+AB46+AB56+AB61+AB67+AB71+AB75+AB76+AB77+AB78+AB79+AB81+AB82+AB42+AB85+AB90</f>
        <v>0</v>
      </c>
      <c r="AC307" s="12">
        <f t="shared" si="906"/>
        <v>113474.19999999997</v>
      </c>
      <c r="AD307" s="13">
        <f>AD33+AD46+AD56+AD61+AD67+AD71+AD75+AD76+AD77+AD78+AD79+AD81+AD82+AD42+AD85+AD90</f>
        <v>0</v>
      </c>
      <c r="AE307" s="12">
        <f t="shared" si="907"/>
        <v>113474.19999999997</v>
      </c>
      <c r="AF307" s="13">
        <f>AF33+AF46+AF56+AF61+AF67+AF71+AF75+AF76+AF77+AF78+AF79+AF81+AF82+AF42+AF85+AF90</f>
        <v>0</v>
      </c>
      <c r="AG307" s="12">
        <f t="shared" si="908"/>
        <v>113474.19999999997</v>
      </c>
      <c r="AH307" s="13">
        <f>AH33+AH46+AH56+AH61+AH67+AH71+AH75+AH76+AH77+AH78+AH79+AH81+AH82+AH42+AH83+AH90+AH93+AH95+AH97</f>
        <v>0</v>
      </c>
      <c r="AI307" s="12">
        <f t="shared" si="909"/>
        <v>113474.19999999997</v>
      </c>
      <c r="AJ307" s="13">
        <f>AJ33+AJ46+AJ56+AJ61+AJ67+AJ71+AJ75+AJ76+AJ77+AJ78+AJ79+AJ81+AJ82+AJ42+AJ83+AJ90+AJ93+AJ95+AJ97</f>
        <v>0</v>
      </c>
      <c r="AK307" s="12">
        <f t="shared" si="910"/>
        <v>113474.19999999997</v>
      </c>
      <c r="AL307" s="13">
        <f>AL33+AL46+AL56+AL61+AL67+AL71+AL75+AL76+AL77+AL78+AL79+AL81+AL82+AL42+AL83+AL90+AL93+AL95+AL97</f>
        <v>0</v>
      </c>
      <c r="AM307" s="12">
        <f t="shared" si="911"/>
        <v>113474.19999999997</v>
      </c>
      <c r="AN307" s="13">
        <f>AN33+AN46+AN56+AN61+AN67+AN71+AN75+AN76+AN77+AN78+AN79+AN81+AN82+AN42+AN83+AN90+AN93+AN95+AN97+AN100</f>
        <v>0</v>
      </c>
      <c r="AO307" s="12">
        <f t="shared" si="912"/>
        <v>113474.19999999997</v>
      </c>
      <c r="AP307" s="23">
        <f>AP33+AP46+AP56+AP61+AP67+AP71+AP75+AP76+AP77+AP78+AP79+AP81+AP82+AP42+AP83+AP90+AP93+AP95+AP97+AP100</f>
        <v>0</v>
      </c>
      <c r="AQ307" s="40">
        <f t="shared" si="913"/>
        <v>113474.19999999997</v>
      </c>
      <c r="AR307" s="13">
        <f>AR33+AR46+AR56+AR61+AR67+AR71+AR75+AR76+AR77+AR78+AR79+AR81+AR82+AR42</f>
        <v>107856.9</v>
      </c>
      <c r="AS307" s="13">
        <f>AS33+AS46+AS56+AS61+AS67+AS71+AS75+AS76+AS77+AS78+AS79+AS81+AS82+AS42</f>
        <v>-59234</v>
      </c>
      <c r="AT307" s="13">
        <f t="shared" si="838"/>
        <v>48622.899999999994</v>
      </c>
      <c r="AU307" s="13">
        <f>AU33+AU46+AU56+AU61+AU67+AU71+AU75+AU76+AU77+AU78+AU79+AU81+AU82+AU42+AU85+AU90</f>
        <v>0</v>
      </c>
      <c r="AV307" s="13">
        <f t="shared" si="914"/>
        <v>48622.899999999994</v>
      </c>
      <c r="AW307" s="13">
        <f>AW33+AW46+AW56+AW61+AW67+AW71+AW75+AW76+AW77+AW78+AW79+AW81+AW82+AW42+AW85+AW90</f>
        <v>0</v>
      </c>
      <c r="AX307" s="13">
        <f t="shared" si="915"/>
        <v>48622.899999999994</v>
      </c>
      <c r="AY307" s="13">
        <f>AY33+AY46+AY56+AY61+AY67+AY71+AY75+AY76+AY77+AY78+AY79+AY81+AY82+AY42+AY85+AY90</f>
        <v>0</v>
      </c>
      <c r="AZ307" s="13">
        <f t="shared" si="916"/>
        <v>48622.899999999994</v>
      </c>
      <c r="BA307" s="13">
        <f>BA33+BA46+BA56+BA61+BA67+BA71+BA75+BA76+BA77+BA78+BA79+BA81+BA82+BA42+BA83+BA90+BA93+BA95+BA97</f>
        <v>1563.701</v>
      </c>
      <c r="BB307" s="13">
        <f t="shared" si="917"/>
        <v>50186.600999999995</v>
      </c>
      <c r="BC307" s="13">
        <f>BC33+BC46+BC56+BC61+BC67+BC71+BC75+BC76+BC77+BC78+BC79+BC81+BC82+BC42+BC83+BC90+BC93+BC95+BC97</f>
        <v>0</v>
      </c>
      <c r="BD307" s="13">
        <f t="shared" si="918"/>
        <v>50186.600999999995</v>
      </c>
      <c r="BE307" s="13">
        <f>BE33+BE46+BE56+BE61+BE67+BE71+BE75+BE76+BE77+BE78+BE79+BE81+BE82+BE42+BE83+BE90+BE93+BE95+BE97</f>
        <v>40.652999999999999</v>
      </c>
      <c r="BF307" s="13">
        <f t="shared" si="919"/>
        <v>50227.253999999994</v>
      </c>
      <c r="BG307" s="13">
        <f>BG33+BG46+BG56+BG61+BG67+BG71+BG75+BG76+BG77+BG78+BG79+BG81+BG82+BG42+BG83+BG90+BG93+BG95+BG97+BG100</f>
        <v>0</v>
      </c>
      <c r="BH307" s="13">
        <f t="shared" si="920"/>
        <v>50227.253999999994</v>
      </c>
      <c r="BI307" s="23">
        <f>BI33+BI46+BI56+BI61+BI67+BI71+BI75+BI76+BI77+BI78+BI79+BI81+BI82+BI42+BI83+BI90+BI93+BI95+BI97+BI100</f>
        <v>0</v>
      </c>
      <c r="BJ307" s="42">
        <f t="shared" si="921"/>
        <v>50227.253999999994</v>
      </c>
    </row>
    <row r="308" spans="1:64" x14ac:dyDescent="0.35">
      <c r="A308" s="107"/>
      <c r="B308" s="143" t="s">
        <v>31</v>
      </c>
      <c r="C308" s="144"/>
      <c r="D308" s="13">
        <f>D290</f>
        <v>300000</v>
      </c>
      <c r="E308" s="42">
        <f>E290</f>
        <v>0</v>
      </c>
      <c r="F308" s="12">
        <f t="shared" si="836"/>
        <v>300000</v>
      </c>
      <c r="G308" s="13">
        <f>G290+G227</f>
        <v>91723.186000000002</v>
      </c>
      <c r="H308" s="12">
        <f t="shared" si="897"/>
        <v>391723.18599999999</v>
      </c>
      <c r="I308" s="13">
        <f>I290+I227</f>
        <v>0</v>
      </c>
      <c r="J308" s="12">
        <f t="shared" si="898"/>
        <v>391723.18599999999</v>
      </c>
      <c r="K308" s="13">
        <f>K290+K227</f>
        <v>0</v>
      </c>
      <c r="L308" s="12">
        <f t="shared" si="899"/>
        <v>391723.18599999999</v>
      </c>
      <c r="M308" s="13">
        <f>M290+M227</f>
        <v>0</v>
      </c>
      <c r="N308" s="12">
        <f t="shared" si="922"/>
        <v>391723.18599999999</v>
      </c>
      <c r="O308" s="13">
        <f>O290+O227</f>
        <v>0</v>
      </c>
      <c r="P308" s="12">
        <f t="shared" si="923"/>
        <v>391723.18599999999</v>
      </c>
      <c r="Q308" s="13">
        <f>Q290+Q227</f>
        <v>-91723.186000000002</v>
      </c>
      <c r="R308" s="12">
        <f t="shared" si="924"/>
        <v>300000</v>
      </c>
      <c r="S308" s="13">
        <f>S290+S227</f>
        <v>0</v>
      </c>
      <c r="T308" s="12">
        <f t="shared" si="925"/>
        <v>300000</v>
      </c>
      <c r="U308" s="23">
        <f>U290+U227</f>
        <v>0</v>
      </c>
      <c r="V308" s="40">
        <f t="shared" si="926"/>
        <v>300000</v>
      </c>
      <c r="W308" s="13">
        <f t="shared" ref="W308:AR308" si="927">W290</f>
        <v>0</v>
      </c>
      <c r="X308" s="42">
        <f>X290</f>
        <v>0</v>
      </c>
      <c r="Y308" s="12">
        <f t="shared" si="837"/>
        <v>0</v>
      </c>
      <c r="Z308" s="13">
        <f>Z290+Z227</f>
        <v>0</v>
      </c>
      <c r="AA308" s="12">
        <f t="shared" si="905"/>
        <v>0</v>
      </c>
      <c r="AB308" s="13">
        <f>AB290+AB227</f>
        <v>0</v>
      </c>
      <c r="AC308" s="12">
        <f t="shared" si="906"/>
        <v>0</v>
      </c>
      <c r="AD308" s="13">
        <f>AD290+AD227</f>
        <v>0</v>
      </c>
      <c r="AE308" s="12">
        <f t="shared" si="907"/>
        <v>0</v>
      </c>
      <c r="AF308" s="13">
        <f>AF290+AF227</f>
        <v>0</v>
      </c>
      <c r="AG308" s="12">
        <f t="shared" si="908"/>
        <v>0</v>
      </c>
      <c r="AH308" s="13">
        <f>AH290+AH227</f>
        <v>0</v>
      </c>
      <c r="AI308" s="12">
        <f t="shared" si="909"/>
        <v>0</v>
      </c>
      <c r="AJ308" s="13">
        <f>AJ290+AJ227</f>
        <v>0</v>
      </c>
      <c r="AK308" s="12">
        <f t="shared" si="910"/>
        <v>0</v>
      </c>
      <c r="AL308" s="13">
        <f>AL290+AL227</f>
        <v>0</v>
      </c>
      <c r="AM308" s="12">
        <f t="shared" si="911"/>
        <v>0</v>
      </c>
      <c r="AN308" s="13">
        <f>AN290+AN227</f>
        <v>0</v>
      </c>
      <c r="AO308" s="12">
        <f t="shared" si="912"/>
        <v>0</v>
      </c>
      <c r="AP308" s="23">
        <f>AP290+AP227</f>
        <v>0</v>
      </c>
      <c r="AQ308" s="40">
        <f t="shared" si="913"/>
        <v>0</v>
      </c>
      <c r="AR308" s="13">
        <f t="shared" si="927"/>
        <v>0</v>
      </c>
      <c r="AS308" s="13">
        <f>AS290</f>
        <v>0</v>
      </c>
      <c r="AT308" s="13">
        <f t="shared" si="838"/>
        <v>0</v>
      </c>
      <c r="AU308" s="13">
        <f>AU290+AU227</f>
        <v>0</v>
      </c>
      <c r="AV308" s="13">
        <f t="shared" si="914"/>
        <v>0</v>
      </c>
      <c r="AW308" s="13">
        <f>AW290+AW227</f>
        <v>0</v>
      </c>
      <c r="AX308" s="13">
        <f t="shared" si="915"/>
        <v>0</v>
      </c>
      <c r="AY308" s="13">
        <f>AY290+AY227</f>
        <v>0</v>
      </c>
      <c r="AZ308" s="13">
        <f t="shared" si="916"/>
        <v>0</v>
      </c>
      <c r="BA308" s="13">
        <f>BA290+BA227</f>
        <v>0</v>
      </c>
      <c r="BB308" s="13">
        <f t="shared" si="917"/>
        <v>0</v>
      </c>
      <c r="BC308" s="13">
        <f>BC290+BC227</f>
        <v>0</v>
      </c>
      <c r="BD308" s="13">
        <f t="shared" si="918"/>
        <v>0</v>
      </c>
      <c r="BE308" s="13">
        <f>BE290+BE227</f>
        <v>0</v>
      </c>
      <c r="BF308" s="13">
        <f t="shared" si="919"/>
        <v>0</v>
      </c>
      <c r="BG308" s="13">
        <f>BG290+BG227</f>
        <v>0</v>
      </c>
      <c r="BH308" s="13">
        <f t="shared" si="920"/>
        <v>0</v>
      </c>
      <c r="BI308" s="23">
        <f>BI290+BI227</f>
        <v>0</v>
      </c>
      <c r="BJ308" s="42">
        <f t="shared" si="921"/>
        <v>0</v>
      </c>
    </row>
    <row r="309" spans="1:64" x14ac:dyDescent="0.35">
      <c r="A309" s="107"/>
      <c r="B309" s="143" t="s">
        <v>127</v>
      </c>
      <c r="C309" s="144"/>
      <c r="D309" s="16">
        <f>D246</f>
        <v>0</v>
      </c>
      <c r="E309" s="43">
        <f>E246</f>
        <v>0</v>
      </c>
      <c r="F309" s="12">
        <f t="shared" si="836"/>
        <v>0</v>
      </c>
      <c r="G309" s="16">
        <f>G246</f>
        <v>0</v>
      </c>
      <c r="H309" s="12">
        <f t="shared" si="897"/>
        <v>0</v>
      </c>
      <c r="I309" s="13">
        <f>I246</f>
        <v>0</v>
      </c>
      <c r="J309" s="12">
        <f t="shared" si="898"/>
        <v>0</v>
      </c>
      <c r="K309" s="13">
        <f>K246</f>
        <v>0</v>
      </c>
      <c r="L309" s="12">
        <f t="shared" si="899"/>
        <v>0</v>
      </c>
      <c r="M309" s="13">
        <f>M246</f>
        <v>0</v>
      </c>
      <c r="N309" s="12">
        <f t="shared" si="922"/>
        <v>0</v>
      </c>
      <c r="O309" s="13">
        <f>O246</f>
        <v>0</v>
      </c>
      <c r="P309" s="12">
        <f t="shared" si="923"/>
        <v>0</v>
      </c>
      <c r="Q309" s="13">
        <f>Q246</f>
        <v>0</v>
      </c>
      <c r="R309" s="12">
        <f t="shared" si="924"/>
        <v>0</v>
      </c>
      <c r="S309" s="13">
        <f>S246</f>
        <v>0</v>
      </c>
      <c r="T309" s="12">
        <f t="shared" si="925"/>
        <v>0</v>
      </c>
      <c r="U309" s="23">
        <f>U246</f>
        <v>0</v>
      </c>
      <c r="V309" s="40">
        <f t="shared" si="926"/>
        <v>0</v>
      </c>
      <c r="W309" s="16">
        <f>W246</f>
        <v>13981.8</v>
      </c>
      <c r="X309" s="43">
        <f>X246</f>
        <v>0</v>
      </c>
      <c r="Y309" s="12">
        <f t="shared" si="837"/>
        <v>13981.8</v>
      </c>
      <c r="Z309" s="16">
        <f>Z246</f>
        <v>0</v>
      </c>
      <c r="AA309" s="12">
        <f t="shared" si="905"/>
        <v>13981.8</v>
      </c>
      <c r="AB309" s="16">
        <f>AB246</f>
        <v>0</v>
      </c>
      <c r="AC309" s="12">
        <f t="shared" si="906"/>
        <v>13981.8</v>
      </c>
      <c r="AD309" s="16">
        <f>AD246</f>
        <v>0</v>
      </c>
      <c r="AE309" s="12">
        <f t="shared" si="907"/>
        <v>13981.8</v>
      </c>
      <c r="AF309" s="13">
        <f>AF246</f>
        <v>0</v>
      </c>
      <c r="AG309" s="12">
        <f t="shared" si="908"/>
        <v>13981.8</v>
      </c>
      <c r="AH309" s="13">
        <f>AH246</f>
        <v>0</v>
      </c>
      <c r="AI309" s="12">
        <f t="shared" si="909"/>
        <v>13981.8</v>
      </c>
      <c r="AJ309" s="13">
        <f>AJ246</f>
        <v>0</v>
      </c>
      <c r="AK309" s="12">
        <f t="shared" si="910"/>
        <v>13981.8</v>
      </c>
      <c r="AL309" s="13">
        <f>AL246</f>
        <v>0</v>
      </c>
      <c r="AM309" s="12">
        <f t="shared" si="911"/>
        <v>13981.8</v>
      </c>
      <c r="AN309" s="13">
        <f>AN246</f>
        <v>0</v>
      </c>
      <c r="AO309" s="12">
        <f t="shared" si="912"/>
        <v>13981.8</v>
      </c>
      <c r="AP309" s="23">
        <f>AP246</f>
        <v>0</v>
      </c>
      <c r="AQ309" s="40">
        <f t="shared" si="913"/>
        <v>13981.8</v>
      </c>
      <c r="AR309" s="16">
        <f>AR246</f>
        <v>0</v>
      </c>
      <c r="AS309" s="16">
        <f>AS246</f>
        <v>0</v>
      </c>
      <c r="AT309" s="13">
        <f t="shared" si="838"/>
        <v>0</v>
      </c>
      <c r="AU309" s="16">
        <f>AU246</f>
        <v>0</v>
      </c>
      <c r="AV309" s="13">
        <f t="shared" si="914"/>
        <v>0</v>
      </c>
      <c r="AW309" s="16">
        <f>AW246</f>
        <v>0</v>
      </c>
      <c r="AX309" s="13">
        <f t="shared" si="915"/>
        <v>0</v>
      </c>
      <c r="AY309" s="13">
        <f>AY246</f>
        <v>0</v>
      </c>
      <c r="AZ309" s="13">
        <f t="shared" si="916"/>
        <v>0</v>
      </c>
      <c r="BA309" s="13">
        <f>BA246</f>
        <v>0</v>
      </c>
      <c r="BB309" s="13">
        <f t="shared" si="917"/>
        <v>0</v>
      </c>
      <c r="BC309" s="13">
        <f>BC246</f>
        <v>0</v>
      </c>
      <c r="BD309" s="13">
        <f t="shared" si="918"/>
        <v>0</v>
      </c>
      <c r="BE309" s="13">
        <f>BE246</f>
        <v>0</v>
      </c>
      <c r="BF309" s="13">
        <f t="shared" si="919"/>
        <v>0</v>
      </c>
      <c r="BG309" s="13">
        <f>BG246</f>
        <v>0</v>
      </c>
      <c r="BH309" s="13">
        <f t="shared" si="920"/>
        <v>0</v>
      </c>
      <c r="BI309" s="23">
        <f>BI246</f>
        <v>0</v>
      </c>
      <c r="BJ309" s="42">
        <f t="shared" si="921"/>
        <v>0</v>
      </c>
    </row>
    <row r="310" spans="1:64" x14ac:dyDescent="0.35">
      <c r="A310" s="107"/>
      <c r="B310" s="143" t="s">
        <v>130</v>
      </c>
      <c r="C310" s="144"/>
      <c r="D310" s="16">
        <f>D258+D256</f>
        <v>9180.5</v>
      </c>
      <c r="E310" s="43">
        <f>E258+E256</f>
        <v>0</v>
      </c>
      <c r="F310" s="12">
        <f t="shared" si="836"/>
        <v>9180.5</v>
      </c>
      <c r="G310" s="16">
        <f>G258+G256</f>
        <v>0</v>
      </c>
      <c r="H310" s="12">
        <f t="shared" si="897"/>
        <v>9180.5</v>
      </c>
      <c r="I310" s="13">
        <f>I258+I256</f>
        <v>-4699.8</v>
      </c>
      <c r="J310" s="12">
        <f t="shared" si="898"/>
        <v>4480.7</v>
      </c>
      <c r="K310" s="13">
        <f>K258+K256</f>
        <v>4699.8</v>
      </c>
      <c r="L310" s="12">
        <f t="shared" si="899"/>
        <v>9180.5</v>
      </c>
      <c r="M310" s="13">
        <f>M258+M256</f>
        <v>0</v>
      </c>
      <c r="N310" s="12">
        <f t="shared" si="922"/>
        <v>9180.5</v>
      </c>
      <c r="O310" s="13">
        <f>O258+O256</f>
        <v>0</v>
      </c>
      <c r="P310" s="12">
        <f t="shared" si="923"/>
        <v>9180.5</v>
      </c>
      <c r="Q310" s="13">
        <f>Q258+Q256</f>
        <v>-4480.7</v>
      </c>
      <c r="R310" s="12">
        <f t="shared" si="924"/>
        <v>4699.8</v>
      </c>
      <c r="S310" s="13">
        <f>S258+S256</f>
        <v>0</v>
      </c>
      <c r="T310" s="12">
        <f t="shared" si="925"/>
        <v>4699.8</v>
      </c>
      <c r="U310" s="23">
        <f>U258+U256</f>
        <v>0</v>
      </c>
      <c r="V310" s="40">
        <f t="shared" si="926"/>
        <v>4699.8</v>
      </c>
      <c r="W310" s="16">
        <f t="shared" ref="W310:AR310" si="928">W258+W256</f>
        <v>0</v>
      </c>
      <c r="X310" s="43">
        <f>X258+X256</f>
        <v>0</v>
      </c>
      <c r="Y310" s="12">
        <f t="shared" si="837"/>
        <v>0</v>
      </c>
      <c r="Z310" s="16">
        <f>Z258+Z256</f>
        <v>0</v>
      </c>
      <c r="AA310" s="12">
        <f t="shared" si="905"/>
        <v>0</v>
      </c>
      <c r="AB310" s="16">
        <f>AB258+AB256</f>
        <v>0</v>
      </c>
      <c r="AC310" s="12">
        <f t="shared" si="906"/>
        <v>0</v>
      </c>
      <c r="AD310" s="16">
        <f>AD258+AD256</f>
        <v>0</v>
      </c>
      <c r="AE310" s="12">
        <f t="shared" si="907"/>
        <v>0</v>
      </c>
      <c r="AF310" s="13">
        <f>AF258+AF256</f>
        <v>0</v>
      </c>
      <c r="AG310" s="12">
        <f t="shared" si="908"/>
        <v>0</v>
      </c>
      <c r="AH310" s="13">
        <f>AH258+AH256</f>
        <v>0</v>
      </c>
      <c r="AI310" s="12">
        <f t="shared" si="909"/>
        <v>0</v>
      </c>
      <c r="AJ310" s="13">
        <f>AJ258+AJ256</f>
        <v>0</v>
      </c>
      <c r="AK310" s="12">
        <f t="shared" si="910"/>
        <v>0</v>
      </c>
      <c r="AL310" s="13">
        <f>AL258+AL256</f>
        <v>4480.7</v>
      </c>
      <c r="AM310" s="12">
        <f t="shared" si="911"/>
        <v>4480.7</v>
      </c>
      <c r="AN310" s="13">
        <f>AN258+AN256</f>
        <v>0</v>
      </c>
      <c r="AO310" s="12">
        <f t="shared" si="912"/>
        <v>4480.7</v>
      </c>
      <c r="AP310" s="23">
        <f>AP258+AP256</f>
        <v>0</v>
      </c>
      <c r="AQ310" s="40">
        <f t="shared" si="913"/>
        <v>4480.7</v>
      </c>
      <c r="AR310" s="16">
        <f t="shared" si="928"/>
        <v>0</v>
      </c>
      <c r="AS310" s="16">
        <f>AS258+AS256</f>
        <v>0</v>
      </c>
      <c r="AT310" s="13">
        <f t="shared" si="838"/>
        <v>0</v>
      </c>
      <c r="AU310" s="16">
        <f>AU258+AU256</f>
        <v>0</v>
      </c>
      <c r="AV310" s="13">
        <f t="shared" si="914"/>
        <v>0</v>
      </c>
      <c r="AW310" s="16">
        <f>AW258+AW256</f>
        <v>0</v>
      </c>
      <c r="AX310" s="13">
        <f t="shared" si="915"/>
        <v>0</v>
      </c>
      <c r="AY310" s="13">
        <f>AY258+AY256</f>
        <v>0</v>
      </c>
      <c r="AZ310" s="13">
        <f t="shared" si="916"/>
        <v>0</v>
      </c>
      <c r="BA310" s="13">
        <f>BA258+BA256</f>
        <v>0</v>
      </c>
      <c r="BB310" s="13">
        <f t="shared" si="917"/>
        <v>0</v>
      </c>
      <c r="BC310" s="13">
        <f>BC258+BC256</f>
        <v>0</v>
      </c>
      <c r="BD310" s="13">
        <f t="shared" si="918"/>
        <v>0</v>
      </c>
      <c r="BE310" s="13">
        <f>BE258+BE256</f>
        <v>0</v>
      </c>
      <c r="BF310" s="13">
        <f t="shared" si="919"/>
        <v>0</v>
      </c>
      <c r="BG310" s="13">
        <f>BG258+BG256</f>
        <v>0</v>
      </c>
      <c r="BH310" s="13">
        <f t="shared" si="920"/>
        <v>0</v>
      </c>
      <c r="BI310" s="23">
        <f>BI258+BI256</f>
        <v>0</v>
      </c>
      <c r="BJ310" s="42">
        <f t="shared" si="921"/>
        <v>0</v>
      </c>
    </row>
    <row r="311" spans="1:64" x14ac:dyDescent="0.35">
      <c r="A311" s="107"/>
      <c r="B311" s="143" t="s">
        <v>249</v>
      </c>
      <c r="C311" s="144"/>
      <c r="D311" s="33"/>
      <c r="E311" s="42">
        <f>E116</f>
        <v>2697</v>
      </c>
      <c r="F311" s="12">
        <f t="shared" si="836"/>
        <v>2697</v>
      </c>
      <c r="G311" s="13">
        <f>G116+G136</f>
        <v>0</v>
      </c>
      <c r="H311" s="12">
        <f t="shared" si="897"/>
        <v>2697</v>
      </c>
      <c r="I311" s="13">
        <f>I116+I136</f>
        <v>0</v>
      </c>
      <c r="J311" s="12">
        <f t="shared" si="898"/>
        <v>2697</v>
      </c>
      <c r="K311" s="13">
        <f>K116+K136</f>
        <v>0</v>
      </c>
      <c r="L311" s="12">
        <f t="shared" si="899"/>
        <v>2697</v>
      </c>
      <c r="M311" s="13">
        <f>M116+M136</f>
        <v>0</v>
      </c>
      <c r="N311" s="12">
        <f t="shared" si="922"/>
        <v>2697</v>
      </c>
      <c r="O311" s="13">
        <f>O116+O136</f>
        <v>0</v>
      </c>
      <c r="P311" s="12">
        <f t="shared" si="923"/>
        <v>2697</v>
      </c>
      <c r="Q311" s="13">
        <f>Q116+Q136</f>
        <v>0</v>
      </c>
      <c r="R311" s="12">
        <f t="shared" si="924"/>
        <v>2697</v>
      </c>
      <c r="S311" s="13">
        <f>S116+S136</f>
        <v>0</v>
      </c>
      <c r="T311" s="12">
        <f t="shared" si="925"/>
        <v>2697</v>
      </c>
      <c r="U311" s="23">
        <f>U116+U136</f>
        <v>0</v>
      </c>
      <c r="V311" s="40">
        <f t="shared" si="926"/>
        <v>2697</v>
      </c>
      <c r="W311" s="33"/>
      <c r="X311" s="42">
        <f>X116</f>
        <v>6293</v>
      </c>
      <c r="Y311" s="12">
        <f t="shared" si="837"/>
        <v>6293</v>
      </c>
      <c r="Z311" s="13">
        <f>Z116+Z136</f>
        <v>2850</v>
      </c>
      <c r="AA311" s="12">
        <f t="shared" si="905"/>
        <v>9143</v>
      </c>
      <c r="AB311" s="13">
        <f>AB116+AB136</f>
        <v>-2850</v>
      </c>
      <c r="AC311" s="12">
        <f t="shared" si="906"/>
        <v>6293</v>
      </c>
      <c r="AD311" s="13">
        <f>AD116+AD136</f>
        <v>0</v>
      </c>
      <c r="AE311" s="12">
        <f t="shared" si="907"/>
        <v>6293</v>
      </c>
      <c r="AF311" s="13">
        <f>AF116+AF136</f>
        <v>0</v>
      </c>
      <c r="AG311" s="12">
        <f t="shared" si="908"/>
        <v>6293</v>
      </c>
      <c r="AH311" s="13">
        <f>AH116+AH136</f>
        <v>0</v>
      </c>
      <c r="AI311" s="12">
        <f t="shared" si="909"/>
        <v>6293</v>
      </c>
      <c r="AJ311" s="13">
        <f>AJ116+AJ136</f>
        <v>0</v>
      </c>
      <c r="AK311" s="12">
        <f t="shared" si="910"/>
        <v>6293</v>
      </c>
      <c r="AL311" s="13">
        <f>AL116+AL136</f>
        <v>0</v>
      </c>
      <c r="AM311" s="12">
        <f t="shared" si="911"/>
        <v>6293</v>
      </c>
      <c r="AN311" s="13">
        <f>AN116+AN136</f>
        <v>0</v>
      </c>
      <c r="AO311" s="12">
        <f t="shared" si="912"/>
        <v>6293</v>
      </c>
      <c r="AP311" s="23">
        <f>AP116+AP136</f>
        <v>0</v>
      </c>
      <c r="AQ311" s="40">
        <f t="shared" si="913"/>
        <v>6293</v>
      </c>
      <c r="AR311" s="33"/>
      <c r="AS311" s="33">
        <f>AS116</f>
        <v>0</v>
      </c>
      <c r="AT311" s="13">
        <f t="shared" si="838"/>
        <v>0</v>
      </c>
      <c r="AU311" s="33">
        <f>AU116+AU136</f>
        <v>0</v>
      </c>
      <c r="AV311" s="13">
        <f t="shared" si="914"/>
        <v>0</v>
      </c>
      <c r="AW311" s="33">
        <f>AW116+AW136</f>
        <v>0</v>
      </c>
      <c r="AX311" s="13">
        <f t="shared" si="915"/>
        <v>0</v>
      </c>
      <c r="AY311" s="13">
        <f>AY116+AY136</f>
        <v>0</v>
      </c>
      <c r="AZ311" s="13">
        <f t="shared" si="916"/>
        <v>0</v>
      </c>
      <c r="BA311" s="13">
        <f>BA116+BA136</f>
        <v>0</v>
      </c>
      <c r="BB311" s="13">
        <f t="shared" si="917"/>
        <v>0</v>
      </c>
      <c r="BC311" s="13">
        <f>BC116+BC136</f>
        <v>0</v>
      </c>
      <c r="BD311" s="13">
        <f t="shared" si="918"/>
        <v>0</v>
      </c>
      <c r="BE311" s="13">
        <f>BE116+BE136</f>
        <v>0</v>
      </c>
      <c r="BF311" s="13">
        <f t="shared" si="919"/>
        <v>0</v>
      </c>
      <c r="BG311" s="13">
        <f>BG116+BG136</f>
        <v>0</v>
      </c>
      <c r="BH311" s="13">
        <f t="shared" si="920"/>
        <v>0</v>
      </c>
      <c r="BI311" s="23">
        <f>BI116+BI136</f>
        <v>0</v>
      </c>
      <c r="BJ311" s="42">
        <f t="shared" si="921"/>
        <v>0</v>
      </c>
    </row>
    <row r="312" spans="1:64" x14ac:dyDescent="0.35">
      <c r="A312" s="107"/>
      <c r="B312" s="143" t="s">
        <v>250</v>
      </c>
      <c r="C312" s="144"/>
      <c r="D312" s="33"/>
      <c r="E312" s="42">
        <f>E269</f>
        <v>11709.7</v>
      </c>
      <c r="F312" s="12">
        <f t="shared" si="836"/>
        <v>11709.7</v>
      </c>
      <c r="G312" s="13">
        <f>G269</f>
        <v>0</v>
      </c>
      <c r="H312" s="12">
        <f t="shared" si="897"/>
        <v>11709.7</v>
      </c>
      <c r="I312" s="13">
        <f>I269</f>
        <v>0</v>
      </c>
      <c r="J312" s="12">
        <f t="shared" si="898"/>
        <v>11709.7</v>
      </c>
      <c r="K312" s="13">
        <f>K269</f>
        <v>0</v>
      </c>
      <c r="L312" s="12">
        <f t="shared" si="899"/>
        <v>11709.7</v>
      </c>
      <c r="M312" s="13">
        <f>M269</f>
        <v>-24.943000000000001</v>
      </c>
      <c r="N312" s="12">
        <f t="shared" si="922"/>
        <v>11684.757000000001</v>
      </c>
      <c r="O312" s="13">
        <f>O269</f>
        <v>0</v>
      </c>
      <c r="P312" s="12">
        <f t="shared" si="923"/>
        <v>11684.757000000001</v>
      </c>
      <c r="Q312" s="13">
        <f>Q269</f>
        <v>-466.94299999999998</v>
      </c>
      <c r="R312" s="12">
        <f t="shared" si="924"/>
        <v>11217.814000000002</v>
      </c>
      <c r="S312" s="13">
        <f>S269</f>
        <v>0</v>
      </c>
      <c r="T312" s="12">
        <f t="shared" si="925"/>
        <v>11217.814000000002</v>
      </c>
      <c r="U312" s="23">
        <f>U269</f>
        <v>-0.17</v>
      </c>
      <c r="V312" s="40">
        <f t="shared" si="926"/>
        <v>11217.644000000002</v>
      </c>
      <c r="W312" s="33"/>
      <c r="X312" s="42">
        <f>X269</f>
        <v>0</v>
      </c>
      <c r="Y312" s="12">
        <f t="shared" si="837"/>
        <v>0</v>
      </c>
      <c r="Z312" s="13">
        <f>Z269</f>
        <v>0</v>
      </c>
      <c r="AA312" s="12">
        <f t="shared" si="905"/>
        <v>0</v>
      </c>
      <c r="AB312" s="13">
        <f>AB269</f>
        <v>0</v>
      </c>
      <c r="AC312" s="12">
        <f t="shared" si="906"/>
        <v>0</v>
      </c>
      <c r="AD312" s="13">
        <f>AD269</f>
        <v>0</v>
      </c>
      <c r="AE312" s="12">
        <f t="shared" si="907"/>
        <v>0</v>
      </c>
      <c r="AF312" s="13">
        <f>AF269</f>
        <v>0</v>
      </c>
      <c r="AG312" s="12">
        <f t="shared" si="908"/>
        <v>0</v>
      </c>
      <c r="AH312" s="13">
        <f>AH269</f>
        <v>0</v>
      </c>
      <c r="AI312" s="12">
        <f t="shared" si="909"/>
        <v>0</v>
      </c>
      <c r="AJ312" s="13">
        <f>AJ269</f>
        <v>0</v>
      </c>
      <c r="AK312" s="12">
        <f t="shared" si="910"/>
        <v>0</v>
      </c>
      <c r="AL312" s="13">
        <f>AL269</f>
        <v>0</v>
      </c>
      <c r="AM312" s="12">
        <f t="shared" si="911"/>
        <v>0</v>
      </c>
      <c r="AN312" s="13">
        <f>AN269</f>
        <v>0</v>
      </c>
      <c r="AO312" s="12">
        <f t="shared" si="912"/>
        <v>0</v>
      </c>
      <c r="AP312" s="23">
        <f>AP269</f>
        <v>0</v>
      </c>
      <c r="AQ312" s="40">
        <f t="shared" si="913"/>
        <v>0</v>
      </c>
      <c r="AR312" s="33"/>
      <c r="AS312" s="13">
        <f>AS269</f>
        <v>0</v>
      </c>
      <c r="AT312" s="13">
        <f t="shared" si="838"/>
        <v>0</v>
      </c>
      <c r="AU312" s="13">
        <f>AU269</f>
        <v>0</v>
      </c>
      <c r="AV312" s="13">
        <f t="shared" si="914"/>
        <v>0</v>
      </c>
      <c r="AW312" s="13">
        <f>AW269</f>
        <v>0</v>
      </c>
      <c r="AX312" s="13">
        <f t="shared" si="915"/>
        <v>0</v>
      </c>
      <c r="AY312" s="13">
        <f>AY269</f>
        <v>0</v>
      </c>
      <c r="AZ312" s="13">
        <f t="shared" si="916"/>
        <v>0</v>
      </c>
      <c r="BA312" s="13">
        <f>BA269</f>
        <v>0</v>
      </c>
      <c r="BB312" s="13">
        <f t="shared" si="917"/>
        <v>0</v>
      </c>
      <c r="BC312" s="13">
        <f>BC269</f>
        <v>0</v>
      </c>
      <c r="BD312" s="13">
        <f t="shared" si="918"/>
        <v>0</v>
      </c>
      <c r="BE312" s="13">
        <f>BE269</f>
        <v>0</v>
      </c>
      <c r="BF312" s="13">
        <f t="shared" si="919"/>
        <v>0</v>
      </c>
      <c r="BG312" s="13">
        <f>BG269</f>
        <v>0</v>
      </c>
      <c r="BH312" s="13">
        <f t="shared" si="920"/>
        <v>0</v>
      </c>
      <c r="BI312" s="23">
        <f>BI269</f>
        <v>0</v>
      </c>
      <c r="BJ312" s="42">
        <f t="shared" si="921"/>
        <v>0</v>
      </c>
    </row>
    <row r="313" spans="1:64" x14ac:dyDescent="0.35">
      <c r="A313" s="107"/>
      <c r="B313" s="157" t="s">
        <v>363</v>
      </c>
      <c r="C313" s="158"/>
      <c r="D313" s="13">
        <f>D297-D304-D305-D306-D307-D308-D309-D310</f>
        <v>-1.862645149230957E-9</v>
      </c>
      <c r="E313" s="42">
        <f>E297-E304-E305-E306-E307-E308-E309-E310-E311-E312</f>
        <v>-9.0949470177292824E-11</v>
      </c>
      <c r="F313" s="13"/>
      <c r="G313" s="13">
        <f>G297-G304-G305-G306-G307-G308-G309-G310-G311-G312</f>
        <v>4.3655745685100555E-11</v>
      </c>
      <c r="H313" s="13"/>
      <c r="I313" s="13">
        <f>I297-I304-I305-I306-I307-I308-I309-I310-I311-I312</f>
        <v>-2.7284841053187847E-12</v>
      </c>
      <c r="J313" s="63"/>
      <c r="K313" s="13">
        <f>K297-K304-K305-K306-K307-K308-K309-K310-K311-K312</f>
        <v>2.7284841053187847E-12</v>
      </c>
      <c r="L313" s="63"/>
      <c r="M313" s="13">
        <f>M295</f>
        <v>13200</v>
      </c>
      <c r="N313" s="12">
        <f t="shared" si="922"/>
        <v>13200</v>
      </c>
      <c r="O313" s="13">
        <f>O295</f>
        <v>0</v>
      </c>
      <c r="P313" s="12">
        <f t="shared" si="923"/>
        <v>13200</v>
      </c>
      <c r="Q313" s="13">
        <f>Q295+Q296</f>
        <v>20000</v>
      </c>
      <c r="R313" s="12">
        <f t="shared" si="924"/>
        <v>33200</v>
      </c>
      <c r="S313" s="13">
        <f>S295+S296</f>
        <v>0</v>
      </c>
      <c r="T313" s="12">
        <f t="shared" si="925"/>
        <v>33200</v>
      </c>
      <c r="U313" s="23">
        <f>U295+U296</f>
        <v>-22</v>
      </c>
      <c r="V313" s="40">
        <f t="shared" si="926"/>
        <v>33178</v>
      </c>
      <c r="W313" s="13"/>
      <c r="X313" s="13"/>
      <c r="Y313" s="13"/>
      <c r="Z313" s="13"/>
      <c r="AA313" s="13"/>
      <c r="AB313" s="13"/>
      <c r="AC313" s="13"/>
      <c r="AD313" s="13"/>
      <c r="AE313" s="63"/>
      <c r="AF313" s="13"/>
      <c r="AG313" s="63"/>
      <c r="AH313" s="13">
        <f>AH295</f>
        <v>0</v>
      </c>
      <c r="AI313" s="12">
        <f t="shared" si="909"/>
        <v>0</v>
      </c>
      <c r="AJ313" s="13">
        <f>AJ295</f>
        <v>0</v>
      </c>
      <c r="AK313" s="12">
        <f t="shared" si="910"/>
        <v>0</v>
      </c>
      <c r="AL313" s="13">
        <f>AL295+AL296</f>
        <v>0</v>
      </c>
      <c r="AM313" s="12">
        <f t="shared" si="911"/>
        <v>0</v>
      </c>
      <c r="AN313" s="13">
        <f>AN295+AN296</f>
        <v>0</v>
      </c>
      <c r="AO313" s="12">
        <f t="shared" si="912"/>
        <v>0</v>
      </c>
      <c r="AP313" s="23">
        <f>AP295+AP296</f>
        <v>0</v>
      </c>
      <c r="AQ313" s="40">
        <f t="shared" si="913"/>
        <v>0</v>
      </c>
      <c r="AR313" s="13"/>
      <c r="AS313" s="13"/>
      <c r="AT313" s="13"/>
      <c r="AU313" s="13"/>
      <c r="AV313" s="13"/>
      <c r="AW313" s="13"/>
      <c r="AX313" s="63"/>
      <c r="AY313" s="13"/>
      <c r="AZ313" s="63"/>
      <c r="BA313" s="13">
        <f>BA295</f>
        <v>0</v>
      </c>
      <c r="BB313" s="13">
        <f t="shared" si="917"/>
        <v>0</v>
      </c>
      <c r="BC313" s="13">
        <f>BC295</f>
        <v>0</v>
      </c>
      <c r="BD313" s="13">
        <f t="shared" si="918"/>
        <v>0</v>
      </c>
      <c r="BE313" s="13">
        <f>BE295+BE296</f>
        <v>0</v>
      </c>
      <c r="BF313" s="13">
        <f t="shared" si="919"/>
        <v>0</v>
      </c>
      <c r="BG313" s="13">
        <f>BG295+BG296</f>
        <v>0</v>
      </c>
      <c r="BH313" s="13">
        <f t="shared" si="920"/>
        <v>0</v>
      </c>
      <c r="BI313" s="23">
        <f>BI295+BI296</f>
        <v>0</v>
      </c>
      <c r="BJ313" s="42">
        <f t="shared" si="921"/>
        <v>0</v>
      </c>
    </row>
    <row r="314" spans="1:64" x14ac:dyDescent="0.35">
      <c r="F314" s="32"/>
      <c r="H314" s="32"/>
      <c r="J314" s="32"/>
      <c r="K314" s="32">
        <f>K23+K24+K25+K26+K27+K30+K35+K40+K44+K49+K51+K54+K59+K64+K66+K69+K73+K75+K76+K77+K78+K79+K80+K81+K82+K83+K89+K90+K92+K107+K108+K109+K114+K115+K116+K117+K118+K119+K120+K123+K133+K134+K135+K146+K148+K151+K153+K154+K155+K156+K160+K161+K163+K164+K165+K174+K178+K182+K186+K190+K194+K198+K202+K206+K208+K209+K212+K216+K220+K222+K223+K227+K228+K232+K245+K246+K249+K255+K256+K257+K258+K259+K262+K264+K265+K267+K268+K269+K270+K271+K272+K273+K274+K275+K276+K277+K278+K279+K280+K281+K282+K283+K284+K285+K292+K294+K84+K91+K162</f>
        <v>26027.302</v>
      </c>
      <c r="L314" s="32"/>
      <c r="M314" s="32">
        <f>M23+M24+M25+M26+M27+M30+M35+M40+M44+M49+M51+M54+M59+M64+M66+M69+M73+M75+M76+M77+M78+M79+M80+M81+M82+M83+M89+M90+M92+M107+M108+M114+M115+M116+M117+M118+M119+M120+M123+M133+M134+M135+M146+M148+M151+M153+M154+M155+M156+M160+M161+M163+M164+M165+M174+M178+M182+M186+M190+M194+M198+M202+M206+M208+M209+M212+M216+M220+M222+M223+M227+M228+M232+M245+M246+M249+M255+M256+M257+M258+M259+M262+M264+M265+M267+M268+M269+M270+M271+M272+M273+M274+M275+M276+M277+M278+M279+M280+M281+M282+M283+M284+M285+M292+M294+M91+M162+M295+M86+M93+M94+M96+M111+M139+M233</f>
        <v>-87999.638000000035</v>
      </c>
      <c r="N314" s="32"/>
      <c r="O314" s="32">
        <f>O23+O24+O25+O26+O27+O30+O35+O40+O44+O49+O51+O54+O59+O64+O66+O69+O73+O75+O76+O77+O78+O79+O80+O81+O82+O83+O89+O90+O92+O107+O108+O114+O115+O116+O117+O118+O119+O120+O123+O133+O134+O135+O146+O148+O151+O153+O154+O155+O156+O160+O161+O163+O164+O165+O174+O178+O182+O186+O190+O194+O198+O202+O206+O208+O209+O212+O216+O220+O222+O223+O227+O228+O232+O245+O246+O249+O255+O256+O257+O258+O259+O262+O264+O265+O267+O268+O269+O270+O271+O272+O273+O274+O275+O276+O277+O278+O279+O280+O281+O282+O283+O284+O285+O292+O294+O91+O162+O295+O86+O93+O94+O96+O111+O139+O233</f>
        <v>492.76900000000001</v>
      </c>
      <c r="P314" s="32"/>
      <c r="Q314" s="32">
        <f>Q23+Q24+Q25+Q26+Q27+Q30+Q35+Q40+Q44+Q49+Q51+Q54+Q59+Q64+Q66+Q69+Q73+Q75+Q76+Q77+Q78+Q79+Q80+Q81+Q82+Q83+Q89+Q90+Q92+Q107+Q108+Q114+Q115+Q116+Q117+Q118+Q119+Q120+Q123+Q133+Q134+Q135+Q146+Q148+Q151+Q153+Q154+Q155+Q156+Q160+Q161+Q163+Q164+Q165+Q174+Q178+Q182+Q186+Q190+Q194+Q198+Q202+Q206+Q208+Q209+Q212+Q216+Q220+Q222+Q223+Q227+Q228+Q232+Q245+Q246+Q249+Q255+Q256+Q257+Q258+Q259+Q262+Q264+Q265+Q267+Q268+Q269+Q270+Q271+Q272+Q273+Q274+Q275+Q276+Q277+Q278+Q279+Q280+Q281+Q282+Q283+Q284+Q285+Q292+Q294+Q91+Q162+Q295+Q86+Q93+Q94+Q96+Q111+Q139+Q233+Q95+Q97+Q98+Q99+Q296+Q166</f>
        <v>-284637.85100000008</v>
      </c>
      <c r="R314" s="32"/>
      <c r="S314" s="32">
        <f>S23+S24+S25+S26+S27+S30+S35+S40+S44+S49+S51+S54+S59+S64+S66+S69+S73+S75+S76+S77+S78+S79+S80+S81+S82+S83+S89+S90+S92+S107+S108+S114+S115+S116+S117+S118+S119+S120+S123+S133+S134+S135+S146+S148+S151+S153+S154+S155+S156+S160+S161+S163+S164+S165+S174+S178+S182+S186+S190+S194+S198+S202+S206+S208+S209+S212+S216+S220+S222+S223+S227+S228+S232+S245+S246+S249+S255+S256+S257+S258+S259+S262+S264+S265+S267+S268+S269+S270+S271+S272+S273+S274+S275+S276+S277+S278+S279+S280+S281+S282+S283+S284+S285+S292+S294+S91+S162+S295+S86+S93+S94+S96+S111+S139+S233+S95+S97+S98+S99+S296+S166</f>
        <v>-33152.214</v>
      </c>
      <c r="T314" s="32"/>
      <c r="U314" s="32">
        <f>U23+U24+U25+U26+U27+U30+U35+U40+U44+U49+U51+U54+U59+U64+U66+U69+U73+U75+U76+U77+U78+U79+U80+U81+U82+U83+U89+U90+U92+U107+U108+U114+U115+U116+U117+U118+U119+U120+U123+U133+U134+U135+U146+U148+U151+U153+U154+U155+U156+U160+U161+U163+U164+U165+U174+U178+U182+U186+U190+U194+U198+U202+U206+U208+U209+U212+U216+U220+U222+U227+U232+U245+U246+U249+U255+U256+U257+U258+U259+U262+U264+U265+U267+U268+U269+U270+U271+U272+U273+U274+U275+U276+U277+U278+U279+U280+U281+U282+U283+U284+U285+U292+U294+U91+U162+U295+U86+U93+U94+U96+U111+U139+U233+U95+U97+U98+U99+U296+U166+U234+U167+U100+U225+U230</f>
        <v>17454.720999999998</v>
      </c>
      <c r="V314" s="108"/>
      <c r="W314" s="32">
        <f t="shared" ref="W314:BI314" si="929">W297-W304-W305-W306-W307-W308-W309-W310-W311-W312-W313</f>
        <v>1.2405507732182741E-9</v>
      </c>
      <c r="X314" s="32">
        <f t="shared" si="929"/>
        <v>1.4551915228366852E-11</v>
      </c>
      <c r="Y314" s="32">
        <f t="shared" si="929"/>
        <v>9.6406438387930393E-10</v>
      </c>
      <c r="Z314" s="32">
        <f t="shared" si="929"/>
        <v>0</v>
      </c>
      <c r="AA314" s="32">
        <f t="shared" si="929"/>
        <v>4.9840309657156467E-10</v>
      </c>
      <c r="AB314" s="32">
        <f t="shared" si="929"/>
        <v>0</v>
      </c>
      <c r="AC314" s="32">
        <f t="shared" si="929"/>
        <v>4.9840309657156467E-10</v>
      </c>
      <c r="AD314" s="32">
        <f t="shared" si="929"/>
        <v>0</v>
      </c>
      <c r="AE314" s="32">
        <f t="shared" si="929"/>
        <v>4.9840309657156467E-10</v>
      </c>
      <c r="AF314" s="32">
        <f t="shared" si="929"/>
        <v>0</v>
      </c>
      <c r="AG314" s="32">
        <f t="shared" si="929"/>
        <v>4.9840309657156467E-10</v>
      </c>
      <c r="AH314" s="32">
        <f t="shared" si="929"/>
        <v>-1.1641532182693481E-10</v>
      </c>
      <c r="AI314" s="32">
        <f t="shared" si="929"/>
        <v>3.2741809263825417E-11</v>
      </c>
      <c r="AJ314" s="32">
        <f t="shared" si="929"/>
        <v>0</v>
      </c>
      <c r="AK314" s="32">
        <f t="shared" si="929"/>
        <v>3.2741809263825417E-11</v>
      </c>
      <c r="AL314" s="32">
        <f t="shared" si="929"/>
        <v>4.5474735088646412E-12</v>
      </c>
      <c r="AM314" s="32">
        <f t="shared" si="929"/>
        <v>2.1918822312727571E-10</v>
      </c>
      <c r="AN314" s="32">
        <f t="shared" si="929"/>
        <v>0</v>
      </c>
      <c r="AO314" s="32">
        <f t="shared" si="929"/>
        <v>1.1505107977427542E-9</v>
      </c>
      <c r="AP314" s="32">
        <f t="shared" si="929"/>
        <v>1.4551915228366852E-10</v>
      </c>
      <c r="AQ314" s="108"/>
      <c r="AR314" s="32">
        <f t="shared" si="929"/>
        <v>-8.7311491370201111E-11</v>
      </c>
      <c r="AS314" s="32">
        <f t="shared" si="929"/>
        <v>1.4551915228366852E-11</v>
      </c>
      <c r="AT314" s="32">
        <f t="shared" si="929"/>
        <v>-8.7311491370201111E-11</v>
      </c>
      <c r="AU314" s="32">
        <f t="shared" si="929"/>
        <v>0</v>
      </c>
      <c r="AV314" s="32">
        <f t="shared" si="929"/>
        <v>-8.7311491370201111E-11</v>
      </c>
      <c r="AW314" s="32">
        <f t="shared" si="929"/>
        <v>-7.2759576141834259E-12</v>
      </c>
      <c r="AX314" s="32">
        <f t="shared" si="929"/>
        <v>-5.5297277867794037E-10</v>
      </c>
      <c r="AY314" s="32">
        <f t="shared" si="929"/>
        <v>0</v>
      </c>
      <c r="AZ314" s="32">
        <f t="shared" si="929"/>
        <v>-8.7311491370201111E-11</v>
      </c>
      <c r="BA314" s="32">
        <f t="shared" si="929"/>
        <v>-4.2746250983327627E-11</v>
      </c>
      <c r="BB314" s="32">
        <f t="shared" si="929"/>
        <v>2.6193447411060333E-10</v>
      </c>
      <c r="BC314" s="32">
        <f t="shared" si="929"/>
        <v>0</v>
      </c>
      <c r="BD314" s="32">
        <f t="shared" si="929"/>
        <v>2.6193447411060333E-10</v>
      </c>
      <c r="BE314" s="32">
        <f t="shared" si="929"/>
        <v>5.7056581681536045E-12</v>
      </c>
      <c r="BF314" s="32">
        <f t="shared" si="929"/>
        <v>-7.3487171903252602E-10</v>
      </c>
      <c r="BG314" s="32">
        <f t="shared" si="929"/>
        <v>0</v>
      </c>
      <c r="BH314" s="32">
        <f t="shared" si="929"/>
        <v>-7.3487171903252602E-10</v>
      </c>
      <c r="BI314" s="32">
        <f t="shared" si="929"/>
        <v>0</v>
      </c>
      <c r="BJ314" s="108"/>
    </row>
    <row r="315" spans="1:64" x14ac:dyDescent="0.35">
      <c r="F315" s="32"/>
      <c r="H315" s="32"/>
      <c r="J315" s="32"/>
      <c r="K315" s="9">
        <f t="shared" ref="K315" si="930">K297-K299-K300-K301-K302</f>
        <v>26027.302</v>
      </c>
      <c r="L315" s="32"/>
      <c r="M315" s="32">
        <f>M297-M299-M300-M301-M302</f>
        <v>-87999.638000000152</v>
      </c>
      <c r="N315" s="32"/>
      <c r="O315" s="32">
        <f>O297-O299-O300-O301-O302</f>
        <v>492.76900000000001</v>
      </c>
      <c r="P315" s="32"/>
      <c r="Q315" s="32">
        <f>Q297-Q299-Q300-Q301-Q302</f>
        <v>-284637.85100000008</v>
      </c>
      <c r="R315" s="32"/>
      <c r="S315" s="32">
        <f>S297-S299-S300-S301-S302</f>
        <v>35954.078000000009</v>
      </c>
      <c r="T315" s="32"/>
      <c r="U315" s="32">
        <f>U297-U299-U300-U301-U302</f>
        <v>17454.720999999961</v>
      </c>
      <c r="V315" s="108"/>
      <c r="W315" s="32">
        <f t="shared" ref="W315:BA315" si="931">W297-W299-W300-W301-W302</f>
        <v>3146857.8</v>
      </c>
      <c r="X315" s="32">
        <f t="shared" si="931"/>
        <v>140881.90000000002</v>
      </c>
      <c r="Y315" s="32">
        <f t="shared" si="931"/>
        <v>3287739.7</v>
      </c>
      <c r="Z315" s="32">
        <f t="shared" si="931"/>
        <v>-13154.028000000002</v>
      </c>
      <c r="AA315" s="32">
        <f t="shared" si="931"/>
        <v>3274585.6719999993</v>
      </c>
      <c r="AB315" s="32">
        <f t="shared" si="931"/>
        <v>0</v>
      </c>
      <c r="AC315" s="32">
        <f t="shared" si="931"/>
        <v>3274585.6719999993</v>
      </c>
      <c r="AD315" s="32">
        <f t="shared" si="931"/>
        <v>-84124.5</v>
      </c>
      <c r="AE315" s="32">
        <f t="shared" si="931"/>
        <v>3190461.1719999993</v>
      </c>
      <c r="AF315" s="32">
        <f t="shared" si="931"/>
        <v>-1537.3770000000004</v>
      </c>
      <c r="AG315" s="32">
        <f t="shared" si="931"/>
        <v>3188923.7949999999</v>
      </c>
      <c r="AH315" s="32">
        <f t="shared" si="931"/>
        <v>212044.46899999981</v>
      </c>
      <c r="AI315" s="32"/>
      <c r="AJ315" s="32">
        <f t="shared" ref="AJ315:AL315" si="932">AJ297-AJ299-AJ300-AJ301-AJ302</f>
        <v>0</v>
      </c>
      <c r="AK315" s="32"/>
      <c r="AL315" s="32">
        <f t="shared" si="932"/>
        <v>249349.36000000002</v>
      </c>
      <c r="AM315" s="32"/>
      <c r="AN315" s="32">
        <f t="shared" ref="AN315" si="933">AN297-AN299-AN300-AN301-AN302</f>
        <v>29908.492999999999</v>
      </c>
      <c r="AO315" s="32"/>
      <c r="AP315" s="32">
        <f>AP297-AP299-AP300-AP301-AP302</f>
        <v>48820.499000000069</v>
      </c>
      <c r="AQ315" s="108"/>
      <c r="AR315" s="32">
        <f t="shared" si="931"/>
        <v>2784426.1000000006</v>
      </c>
      <c r="AS315" s="32">
        <f t="shared" si="931"/>
        <v>-106010.1</v>
      </c>
      <c r="AT315" s="32">
        <f t="shared" si="931"/>
        <v>2678416.0000000009</v>
      </c>
      <c r="AU315" s="32">
        <f t="shared" si="931"/>
        <v>1.1823431123048067E-11</v>
      </c>
      <c r="AV315" s="32">
        <f t="shared" si="931"/>
        <v>2678416.0000000009</v>
      </c>
      <c r="AW315" s="32">
        <f t="shared" si="931"/>
        <v>-28221.547000000006</v>
      </c>
      <c r="AX315" s="32">
        <f t="shared" si="931"/>
        <v>2650194.4530000007</v>
      </c>
      <c r="AY315" s="32">
        <f t="shared" si="931"/>
        <v>28221.546999999999</v>
      </c>
      <c r="AZ315" s="32">
        <f t="shared" si="931"/>
        <v>2678416.0000000009</v>
      </c>
      <c r="BA315" s="32">
        <f t="shared" si="931"/>
        <v>285354.51999999996</v>
      </c>
      <c r="BB315" s="32"/>
      <c r="BC315" s="32">
        <f t="shared" ref="BC315:BE315" si="934">BC297-BC299-BC300-BC301-BC302</f>
        <v>0</v>
      </c>
      <c r="BD315" s="32"/>
      <c r="BE315" s="32">
        <f t="shared" si="934"/>
        <v>0</v>
      </c>
      <c r="BF315" s="32"/>
      <c r="BG315" s="32">
        <f t="shared" ref="BG315" si="935">BG297-BG299-BG300-BG301-BG302</f>
        <v>8675.2999999999993</v>
      </c>
      <c r="BH315" s="32"/>
      <c r="BI315" s="32">
        <f>BI297-BI299-BI300-BI301-BI302</f>
        <v>-53268.941999999923</v>
      </c>
      <c r="BJ315" s="108"/>
    </row>
    <row r="316" spans="1:64" x14ac:dyDescent="0.35">
      <c r="E316" s="9"/>
      <c r="H316" s="32"/>
      <c r="J316" s="32"/>
      <c r="K316" s="9">
        <f>K314-K315</f>
        <v>0</v>
      </c>
      <c r="L316" s="32"/>
      <c r="M316" s="32">
        <f>M314-M315</f>
        <v>1.1641532182693481E-10</v>
      </c>
      <c r="N316" s="32"/>
      <c r="O316" s="32">
        <f>O314-O315</f>
        <v>0</v>
      </c>
      <c r="P316" s="32"/>
      <c r="Q316" s="32">
        <f>Q314-Q315</f>
        <v>0</v>
      </c>
      <c r="R316" s="32"/>
      <c r="S316" s="32">
        <f>S314-S315</f>
        <v>-69106.292000000016</v>
      </c>
      <c r="T316" s="32"/>
      <c r="U316" s="32">
        <f>U314-U315</f>
        <v>3.637978807091713E-11</v>
      </c>
      <c r="V316" s="108"/>
      <c r="W316" s="32">
        <f t="shared" ref="W316:BA316" si="936">W314-W315</f>
        <v>-3146857.7999999984</v>
      </c>
      <c r="X316" s="32">
        <f t="shared" si="936"/>
        <v>-140881.90000000002</v>
      </c>
      <c r="Y316" s="32">
        <f t="shared" si="936"/>
        <v>-3287739.6999999993</v>
      </c>
      <c r="Z316" s="32">
        <f t="shared" si="936"/>
        <v>13154.028000000002</v>
      </c>
      <c r="AA316" s="32">
        <f t="shared" si="936"/>
        <v>-3274585.6719999989</v>
      </c>
      <c r="AB316" s="32">
        <f t="shared" si="936"/>
        <v>0</v>
      </c>
      <c r="AC316" s="32">
        <f t="shared" si="936"/>
        <v>-3274585.6719999989</v>
      </c>
      <c r="AD316" s="32">
        <f t="shared" si="936"/>
        <v>84124.5</v>
      </c>
      <c r="AE316" s="32">
        <f t="shared" si="936"/>
        <v>-3190461.1719999989</v>
      </c>
      <c r="AF316" s="32">
        <f t="shared" si="936"/>
        <v>1537.3770000000004</v>
      </c>
      <c r="AG316" s="32">
        <f t="shared" si="936"/>
        <v>-3188923.7949999995</v>
      </c>
      <c r="AH316" s="32">
        <f t="shared" si="936"/>
        <v>-212044.46899999992</v>
      </c>
      <c r="AI316" s="32"/>
      <c r="AJ316" s="32">
        <f t="shared" ref="AJ316:AL316" si="937">AJ314-AJ315</f>
        <v>0</v>
      </c>
      <c r="AK316" s="32"/>
      <c r="AL316" s="32">
        <f t="shared" si="937"/>
        <v>-249349.36000000002</v>
      </c>
      <c r="AM316" s="32"/>
      <c r="AN316" s="32">
        <f t="shared" ref="AN316" si="938">AN314-AN315</f>
        <v>-29908.492999999999</v>
      </c>
      <c r="AO316" s="32"/>
      <c r="AP316" s="32">
        <f>AP314-AP315</f>
        <v>-48820.498999999923</v>
      </c>
      <c r="AQ316" s="108"/>
      <c r="AR316" s="32">
        <f t="shared" si="936"/>
        <v>-2784426.1000000006</v>
      </c>
      <c r="AS316" s="32">
        <f t="shared" si="936"/>
        <v>106010.10000000002</v>
      </c>
      <c r="AT316" s="32">
        <f t="shared" si="936"/>
        <v>-2678416.0000000009</v>
      </c>
      <c r="AU316" s="32">
        <f t="shared" si="936"/>
        <v>-1.1823431123048067E-11</v>
      </c>
      <c r="AV316" s="32">
        <f t="shared" si="936"/>
        <v>-2678416.0000000009</v>
      </c>
      <c r="AW316" s="32">
        <f t="shared" si="936"/>
        <v>28221.546999999999</v>
      </c>
      <c r="AX316" s="32">
        <f t="shared" si="936"/>
        <v>-2650194.4530000011</v>
      </c>
      <c r="AY316" s="32">
        <f t="shared" si="936"/>
        <v>-28221.546999999999</v>
      </c>
      <c r="AZ316" s="32">
        <f t="shared" si="936"/>
        <v>-2678416.0000000009</v>
      </c>
      <c r="BA316" s="32">
        <f t="shared" si="936"/>
        <v>-285354.52</v>
      </c>
      <c r="BB316" s="32"/>
      <c r="BC316" s="32">
        <f t="shared" ref="BC316:BE316" si="939">BC314-BC315</f>
        <v>0</v>
      </c>
      <c r="BD316" s="32"/>
      <c r="BE316" s="32">
        <f t="shared" si="939"/>
        <v>5.7056581681536045E-12</v>
      </c>
      <c r="BF316" s="32"/>
      <c r="BG316" s="32">
        <f t="shared" ref="BG316" si="940">BG314-BG315</f>
        <v>-8675.2999999999993</v>
      </c>
      <c r="BH316" s="32"/>
      <c r="BI316" s="32">
        <f>BI314-BI315</f>
        <v>53268.941999999923</v>
      </c>
      <c r="BJ316" s="108"/>
    </row>
  </sheetData>
  <sheetProtection password="CF5C" sheet="1" objects="1" scenarios="1"/>
  <autoFilter ref="A17:BL316">
    <filterColumn colId="63">
      <filters blank="1"/>
    </filterColumn>
  </autoFilter>
  <mergeCells count="101">
    <mergeCell ref="B313:C313"/>
    <mergeCell ref="BA16:BA17"/>
    <mergeCell ref="BB16:BB17"/>
    <mergeCell ref="Z16:Z17"/>
    <mergeCell ref="AA16:AA17"/>
    <mergeCell ref="AU16:AU17"/>
    <mergeCell ref="AT16:AT17"/>
    <mergeCell ref="W16:W17"/>
    <mergeCell ref="M16:M17"/>
    <mergeCell ref="N16:N17"/>
    <mergeCell ref="AH16:AH17"/>
    <mergeCell ref="AI16:AI17"/>
    <mergeCell ref="B312:C312"/>
    <mergeCell ref="B302:C302"/>
    <mergeCell ref="AW16:AW17"/>
    <mergeCell ref="AX16:AX17"/>
    <mergeCell ref="B303:C303"/>
    <mergeCell ref="B311:C311"/>
    <mergeCell ref="B83:B84"/>
    <mergeCell ref="AZ16:AZ17"/>
    <mergeCell ref="AP16:AP17"/>
    <mergeCell ref="AQ16:AQ17"/>
    <mergeCell ref="AE16:AE17"/>
    <mergeCell ref="AD16:AD17"/>
    <mergeCell ref="A83:A84"/>
    <mergeCell ref="AC16:AC17"/>
    <mergeCell ref="I16:I17"/>
    <mergeCell ref="O16:O17"/>
    <mergeCell ref="P16:P17"/>
    <mergeCell ref="B90:B91"/>
    <mergeCell ref="A90:A91"/>
    <mergeCell ref="A94:A95"/>
    <mergeCell ref="B94:B95"/>
    <mergeCell ref="A38:A42"/>
    <mergeCell ref="B16:B17"/>
    <mergeCell ref="A28:A33"/>
    <mergeCell ref="D16:D17"/>
    <mergeCell ref="K16:K17"/>
    <mergeCell ref="G16:G17"/>
    <mergeCell ref="H16:H17"/>
    <mergeCell ref="J16:J17"/>
    <mergeCell ref="F16:F17"/>
    <mergeCell ref="B38:B42"/>
    <mergeCell ref="E16:E17"/>
    <mergeCell ref="C16:C17"/>
    <mergeCell ref="AB16:AB17"/>
    <mergeCell ref="L16:L17"/>
    <mergeCell ref="S16:S17"/>
    <mergeCell ref="A96:A97"/>
    <mergeCell ref="B96:B97"/>
    <mergeCell ref="B255:B256"/>
    <mergeCell ref="A255:A256"/>
    <mergeCell ref="B310:C310"/>
    <mergeCell ref="B309:C309"/>
    <mergeCell ref="B307:C307"/>
    <mergeCell ref="B308:C308"/>
    <mergeCell ref="B304:C304"/>
    <mergeCell ref="B306:C306"/>
    <mergeCell ref="B305:C305"/>
    <mergeCell ref="B300:C300"/>
    <mergeCell ref="B301:C301"/>
    <mergeCell ref="B297:C297"/>
    <mergeCell ref="B298:C298"/>
    <mergeCell ref="B299:C299"/>
    <mergeCell ref="B257:B258"/>
    <mergeCell ref="A257:A258"/>
    <mergeCell ref="A245:A246"/>
    <mergeCell ref="B245:B246"/>
    <mergeCell ref="A268:A269"/>
    <mergeCell ref="B268:B269"/>
    <mergeCell ref="AQ4:BJ4"/>
    <mergeCell ref="BI16:BI17"/>
    <mergeCell ref="BJ16:BJ17"/>
    <mergeCell ref="A11:BJ11"/>
    <mergeCell ref="A12:BJ13"/>
    <mergeCell ref="BG16:BG17"/>
    <mergeCell ref="BH16:BH17"/>
    <mergeCell ref="A16:A17"/>
    <mergeCell ref="AV16:AV17"/>
    <mergeCell ref="AS16:AS17"/>
    <mergeCell ref="AR16:AR17"/>
    <mergeCell ref="AG16:AG17"/>
    <mergeCell ref="AJ16:AJ17"/>
    <mergeCell ref="AK16:AK17"/>
    <mergeCell ref="AN16:AN17"/>
    <mergeCell ref="AO16:AO17"/>
    <mergeCell ref="BF16:BF17"/>
    <mergeCell ref="AL16:AL17"/>
    <mergeCell ref="AM16:AM17"/>
    <mergeCell ref="AF16:AF17"/>
    <mergeCell ref="BE16:BE17"/>
    <mergeCell ref="BC16:BC17"/>
    <mergeCell ref="BD16:BD17"/>
    <mergeCell ref="AY16:AY17"/>
    <mergeCell ref="T16:T17"/>
    <mergeCell ref="Q16:Q17"/>
    <mergeCell ref="R16:R17"/>
    <mergeCell ref="X16:X17"/>
    <mergeCell ref="Y16:Y17"/>
    <mergeCell ref="U16:U17"/>
    <mergeCell ref="V16:V17"/>
  </mergeCells>
  <pageMargins left="0.87" right="0.28999999999999998" top="0.35" bottom="0.44" header="0.22" footer="0.28000000000000003"/>
  <pageSetup paperSize="9" scale="56" fitToHeight="0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2021-2023</vt:lpstr>
      <vt:lpstr>'2021-2023'!Заголовки_для_печати</vt:lpstr>
      <vt:lpstr>'2021-2023'!Область_печати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Колышкина Елена Владимировна</cp:lastModifiedBy>
  <cp:lastPrinted>2021-08-24T07:23:59Z</cp:lastPrinted>
  <dcterms:created xsi:type="dcterms:W3CDTF">2014-02-04T08:37:28Z</dcterms:created>
  <dcterms:modified xsi:type="dcterms:W3CDTF">2021-08-24T07:36:50Z</dcterms:modified>
</cp:coreProperties>
</file>