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1 год\11. октябрь\"/>
    </mc:Choice>
  </mc:AlternateContent>
  <bookViews>
    <workbookView xWindow="0" yWindow="0" windowWidth="28800" windowHeight="11835"/>
  </bookViews>
  <sheets>
    <sheet name="2021-2023" sheetId="1" r:id="rId1"/>
  </sheets>
  <definedNames>
    <definedName name="_xlnm._FilterDatabase" localSheetId="0" hidden="1">'2021-2023'!$A$14:$BX$319</definedName>
    <definedName name="_xlnm.Print_Titles" localSheetId="0">'2021-2023'!$13:$14</definedName>
    <definedName name="_xlnm.Print_Area" localSheetId="0">'2021-2023'!$A$1:$BV$316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124" i="1" l="1"/>
  <c r="AX124" i="1"/>
  <c r="BU24" i="1" l="1"/>
  <c r="Y103" i="1" l="1"/>
  <c r="BU19" i="1"/>
  <c r="AX19" i="1"/>
  <c r="Y19" i="1"/>
  <c r="Y18" i="1"/>
  <c r="Y17" i="1"/>
  <c r="Y255" i="1" l="1"/>
  <c r="Y256" i="1"/>
  <c r="AX28" i="1"/>
  <c r="Y28" i="1"/>
  <c r="BU102" i="1" l="1"/>
  <c r="AX102" i="1"/>
  <c r="BU255" i="1"/>
  <c r="AX255" i="1"/>
  <c r="AY268" i="1"/>
  <c r="Z268" i="1"/>
  <c r="BV268" i="1"/>
  <c r="Y196" i="1"/>
  <c r="Y110" i="1"/>
  <c r="Y122" i="1"/>
  <c r="Y102" i="1" s="1"/>
  <c r="BU139" i="1"/>
  <c r="BV139" i="1" s="1"/>
  <c r="BV141" i="1"/>
  <c r="AY141" i="1"/>
  <c r="AX139" i="1"/>
  <c r="AY139" i="1" s="1"/>
  <c r="Z141" i="1"/>
  <c r="Y139" i="1"/>
  <c r="Z139" i="1" s="1"/>
  <c r="BU105" i="1"/>
  <c r="AX105" i="1"/>
  <c r="Y116" i="1"/>
  <c r="AX165" i="1"/>
  <c r="Y105" i="1"/>
  <c r="AX17" i="1" l="1"/>
  <c r="BV99" i="1"/>
  <c r="Z99" i="1"/>
  <c r="AY99" i="1"/>
  <c r="BU17" i="1"/>
  <c r="Y47" i="1"/>
  <c r="Y44" i="1" s="1"/>
  <c r="BV48" i="1"/>
  <c r="AY48" i="1"/>
  <c r="BU44" i="1"/>
  <c r="AX44" i="1"/>
  <c r="Z48" i="1"/>
  <c r="BU316" i="1" l="1"/>
  <c r="BU315" i="1"/>
  <c r="BU314" i="1"/>
  <c r="BU313" i="1"/>
  <c r="BU312" i="1"/>
  <c r="BU293" i="1"/>
  <c r="BU311" i="1" s="1"/>
  <c r="BU292" i="1"/>
  <c r="BU291" i="1"/>
  <c r="BU269" i="1"/>
  <c r="BU262" i="1"/>
  <c r="BU256" i="1"/>
  <c r="BU249" i="1"/>
  <c r="BU246" i="1"/>
  <c r="BU245" i="1"/>
  <c r="BU240" i="1"/>
  <c r="BU239" i="1"/>
  <c r="BU237" i="1" s="1"/>
  <c r="BU220" i="1"/>
  <c r="BU216" i="1"/>
  <c r="BU212" i="1"/>
  <c r="BU206" i="1"/>
  <c r="BU202" i="1"/>
  <c r="BU198" i="1"/>
  <c r="BU194" i="1"/>
  <c r="BU190" i="1"/>
  <c r="BU186" i="1"/>
  <c r="BU182" i="1"/>
  <c r="BU178" i="1"/>
  <c r="BU174" i="1"/>
  <c r="BU173" i="1"/>
  <c r="BU302" i="1" s="1"/>
  <c r="BU172" i="1"/>
  <c r="BU158" i="1"/>
  <c r="BU317" i="1" s="1"/>
  <c r="BU151" i="1"/>
  <c r="BU146" i="1"/>
  <c r="BU145" i="1"/>
  <c r="BU144" i="1"/>
  <c r="BU128" i="1"/>
  <c r="BU125" i="1"/>
  <c r="BU120" i="1"/>
  <c r="BU305" i="1"/>
  <c r="BU104" i="1"/>
  <c r="BU103" i="1"/>
  <c r="BU69" i="1"/>
  <c r="BU65" i="1"/>
  <c r="BU60" i="1"/>
  <c r="BU55" i="1"/>
  <c r="BU50" i="1"/>
  <c r="BU39" i="1"/>
  <c r="BU30" i="1"/>
  <c r="BU25" i="1"/>
  <c r="BU18" i="1"/>
  <c r="AX316" i="1"/>
  <c r="AX315" i="1"/>
  <c r="AX313" i="1"/>
  <c r="AX312" i="1"/>
  <c r="AX293" i="1"/>
  <c r="AX311" i="1" s="1"/>
  <c r="AX292" i="1"/>
  <c r="AX291" i="1"/>
  <c r="AX269" i="1"/>
  <c r="AX262" i="1"/>
  <c r="AX256" i="1"/>
  <c r="AX249" i="1"/>
  <c r="AX246" i="1"/>
  <c r="AX245" i="1"/>
  <c r="AX240" i="1"/>
  <c r="AX239" i="1"/>
  <c r="AX237" i="1" s="1"/>
  <c r="AX220" i="1"/>
  <c r="AX216" i="1"/>
  <c r="AX212" i="1"/>
  <c r="AX206" i="1"/>
  <c r="AX202" i="1"/>
  <c r="AX198" i="1"/>
  <c r="AX194" i="1"/>
  <c r="AX190" i="1"/>
  <c r="AX186" i="1"/>
  <c r="AX182" i="1"/>
  <c r="AX178" i="1"/>
  <c r="AX174" i="1"/>
  <c r="AX173" i="1"/>
  <c r="AX302" i="1" s="1"/>
  <c r="AX172" i="1"/>
  <c r="AX158" i="1"/>
  <c r="AX317" i="1" s="1"/>
  <c r="AX151" i="1"/>
  <c r="AX146" i="1"/>
  <c r="AX145" i="1"/>
  <c r="AX144" i="1"/>
  <c r="AX135" i="1"/>
  <c r="AX314" i="1" s="1"/>
  <c r="AX128" i="1"/>
  <c r="AX125" i="1"/>
  <c r="AX120" i="1"/>
  <c r="AX108" i="1"/>
  <c r="AX305" i="1"/>
  <c r="AX104" i="1"/>
  <c r="AX103" i="1"/>
  <c r="AX69" i="1"/>
  <c r="AX65" i="1"/>
  <c r="AX60" i="1"/>
  <c r="AX55" i="1"/>
  <c r="AX50" i="1"/>
  <c r="AX39" i="1"/>
  <c r="AX30" i="1"/>
  <c r="AX25" i="1"/>
  <c r="AX18" i="1"/>
  <c r="Y316" i="1"/>
  <c r="Y315" i="1"/>
  <c r="Y314" i="1"/>
  <c r="Y313" i="1"/>
  <c r="Y312" i="1"/>
  <c r="Y293" i="1"/>
  <c r="Y292" i="1"/>
  <c r="Y291" i="1"/>
  <c r="Y269" i="1"/>
  <c r="Y262" i="1"/>
  <c r="Y249" i="1"/>
  <c r="Y246" i="1"/>
  <c r="Y245" i="1"/>
  <c r="Y240" i="1"/>
  <c r="Y239" i="1"/>
  <c r="Y237" i="1" s="1"/>
  <c r="Y230" i="1"/>
  <c r="Y225" i="1"/>
  <c r="Y220" i="1"/>
  <c r="Y216" i="1"/>
  <c r="Y212" i="1"/>
  <c r="Y206" i="1"/>
  <c r="Y202" i="1"/>
  <c r="Y198" i="1"/>
  <c r="Y194" i="1"/>
  <c r="Y190" i="1"/>
  <c r="Y186" i="1"/>
  <c r="Y182" i="1"/>
  <c r="Y178" i="1"/>
  <c r="Y174" i="1"/>
  <c r="Y173" i="1"/>
  <c r="Y302" i="1" s="1"/>
  <c r="Y172" i="1"/>
  <c r="Y158" i="1"/>
  <c r="Y317" i="1" s="1"/>
  <c r="Y151" i="1"/>
  <c r="Y146" i="1"/>
  <c r="Y145" i="1"/>
  <c r="Y144" i="1"/>
  <c r="Y128" i="1"/>
  <c r="Y125" i="1"/>
  <c r="Y120" i="1"/>
  <c r="Y108" i="1"/>
  <c r="Y104" i="1"/>
  <c r="Y82" i="1"/>
  <c r="Y69" i="1"/>
  <c r="Y65" i="1"/>
  <c r="Y60" i="1"/>
  <c r="Y55" i="1"/>
  <c r="Y50" i="1"/>
  <c r="Y39" i="1"/>
  <c r="Y35" i="1"/>
  <c r="Y30" i="1"/>
  <c r="Y25" i="1"/>
  <c r="BU289" i="1" l="1"/>
  <c r="BU307" i="1"/>
  <c r="Y307" i="1"/>
  <c r="AX307" i="1"/>
  <c r="BU308" i="1"/>
  <c r="BU243" i="1"/>
  <c r="AX289" i="1"/>
  <c r="Y15" i="1"/>
  <c r="Y253" i="1"/>
  <c r="BU310" i="1"/>
  <c r="Y289" i="1"/>
  <c r="AX142" i="1"/>
  <c r="AX308" i="1"/>
  <c r="Y243" i="1"/>
  <c r="AX304" i="1"/>
  <c r="Y311" i="1"/>
  <c r="Y310" i="1"/>
  <c r="BU303" i="1"/>
  <c r="Y304" i="1"/>
  <c r="Y308" i="1"/>
  <c r="AX310" i="1"/>
  <c r="BU142" i="1"/>
  <c r="AX309" i="1"/>
  <c r="AX243" i="1"/>
  <c r="BU304" i="1"/>
  <c r="AX253" i="1"/>
  <c r="BU253" i="1"/>
  <c r="Y303" i="1"/>
  <c r="AX100" i="1"/>
  <c r="AX15" i="1"/>
  <c r="BU309" i="1"/>
  <c r="Y170" i="1"/>
  <c r="BU100" i="1"/>
  <c r="Y100" i="1"/>
  <c r="BU15" i="1"/>
  <c r="BU170" i="1"/>
  <c r="AX303" i="1"/>
  <c r="AX170" i="1"/>
  <c r="Y142" i="1"/>
  <c r="Y305" i="1"/>
  <c r="Y309" i="1"/>
  <c r="W122" i="1"/>
  <c r="BU300" i="1" l="1"/>
  <c r="BU318" i="1" s="1"/>
  <c r="BU319" i="1" s="1"/>
  <c r="AX300" i="1"/>
  <c r="AX318" i="1" s="1"/>
  <c r="AX319" i="1" s="1"/>
  <c r="Y300" i="1"/>
  <c r="BS316" i="1"/>
  <c r="BS315" i="1"/>
  <c r="BS314" i="1"/>
  <c r="BS313" i="1"/>
  <c r="BS312" i="1"/>
  <c r="BS293" i="1"/>
  <c r="BS311" i="1" s="1"/>
  <c r="BS292" i="1"/>
  <c r="BS291" i="1"/>
  <c r="BS269" i="1"/>
  <c r="BS262" i="1"/>
  <c r="BS256" i="1"/>
  <c r="BS255" i="1"/>
  <c r="BS249" i="1"/>
  <c r="BS246" i="1"/>
  <c r="BS245" i="1"/>
  <c r="BS240" i="1"/>
  <c r="BS239" i="1"/>
  <c r="BS237" i="1" s="1"/>
  <c r="BS220" i="1"/>
  <c r="BS216" i="1"/>
  <c r="BS212" i="1"/>
  <c r="BS206" i="1"/>
  <c r="BS202" i="1"/>
  <c r="BS198" i="1"/>
  <c r="BS194" i="1"/>
  <c r="BS190" i="1"/>
  <c r="BS186" i="1"/>
  <c r="BS182" i="1"/>
  <c r="BS178" i="1"/>
  <c r="BS174" i="1"/>
  <c r="BS173" i="1"/>
  <c r="BS302" i="1" s="1"/>
  <c r="BS172" i="1"/>
  <c r="BS158" i="1"/>
  <c r="BS317" i="1" s="1"/>
  <c r="BS151" i="1"/>
  <c r="BS146" i="1"/>
  <c r="BS145" i="1"/>
  <c r="BS144" i="1"/>
  <c r="BS128" i="1"/>
  <c r="BS125" i="1"/>
  <c r="BS120" i="1"/>
  <c r="BS105" i="1"/>
  <c r="BS305" i="1" s="1"/>
  <c r="BS104" i="1"/>
  <c r="BS103" i="1"/>
  <c r="BS102" i="1"/>
  <c r="BS69" i="1"/>
  <c r="BS65" i="1"/>
  <c r="BS60" i="1"/>
  <c r="BS55" i="1"/>
  <c r="BS50" i="1"/>
  <c r="BS44" i="1"/>
  <c r="BS39" i="1"/>
  <c r="BS30" i="1"/>
  <c r="BS25" i="1"/>
  <c r="BS19" i="1"/>
  <c r="BS18" i="1"/>
  <c r="BS17" i="1"/>
  <c r="AV316" i="1"/>
  <c r="AV315" i="1"/>
  <c r="AV313" i="1"/>
  <c r="AV312" i="1"/>
  <c r="AV293" i="1"/>
  <c r="AV311" i="1" s="1"/>
  <c r="AV292" i="1"/>
  <c r="AV291" i="1"/>
  <c r="AV269" i="1"/>
  <c r="AV262" i="1"/>
  <c r="AV256" i="1"/>
  <c r="AV255" i="1"/>
  <c r="AV249" i="1"/>
  <c r="AV246" i="1"/>
  <c r="AV245" i="1"/>
  <c r="AV240" i="1"/>
  <c r="AV239" i="1"/>
  <c r="AV237" i="1" s="1"/>
  <c r="AV220" i="1"/>
  <c r="AV216" i="1"/>
  <c r="AV212" i="1"/>
  <c r="AV206" i="1"/>
  <c r="AV202" i="1"/>
  <c r="AV198" i="1"/>
  <c r="AV194" i="1"/>
  <c r="AV190" i="1"/>
  <c r="AV186" i="1"/>
  <c r="AV182" i="1"/>
  <c r="AV178" i="1"/>
  <c r="AV174" i="1"/>
  <c r="AV173" i="1"/>
  <c r="AV172" i="1"/>
  <c r="AV158" i="1"/>
  <c r="AV317" i="1" s="1"/>
  <c r="AV151" i="1"/>
  <c r="AV146" i="1"/>
  <c r="AV145" i="1"/>
  <c r="AV144" i="1"/>
  <c r="AV135" i="1"/>
  <c r="AV314" i="1" s="1"/>
  <c r="AV128" i="1"/>
  <c r="AV125" i="1"/>
  <c r="AV120" i="1"/>
  <c r="AV108" i="1"/>
  <c r="AV105" i="1"/>
  <c r="AV305" i="1" s="1"/>
  <c r="AV104" i="1"/>
  <c r="AV103" i="1"/>
  <c r="AV102" i="1"/>
  <c r="AV69" i="1"/>
  <c r="AV65" i="1"/>
  <c r="AV60" i="1"/>
  <c r="AV55" i="1"/>
  <c r="AV50" i="1"/>
  <c r="AV44" i="1"/>
  <c r="AV39" i="1"/>
  <c r="AV30" i="1"/>
  <c r="AV25" i="1"/>
  <c r="AV19" i="1"/>
  <c r="AV18" i="1"/>
  <c r="AV17" i="1"/>
  <c r="W316" i="1"/>
  <c r="W315" i="1"/>
  <c r="W314" i="1"/>
  <c r="W313" i="1"/>
  <c r="W312" i="1"/>
  <c r="W293" i="1"/>
  <c r="W311" i="1" s="1"/>
  <c r="W292" i="1"/>
  <c r="W291" i="1"/>
  <c r="W269" i="1"/>
  <c r="W262" i="1"/>
  <c r="W256" i="1"/>
  <c r="W255" i="1"/>
  <c r="W249" i="1"/>
  <c r="W246" i="1"/>
  <c r="W245" i="1"/>
  <c r="W240" i="1"/>
  <c r="W239" i="1"/>
  <c r="W237" i="1" s="1"/>
  <c r="W230" i="1"/>
  <c r="W225" i="1"/>
  <c r="W220" i="1"/>
  <c r="W216" i="1"/>
  <c r="W212" i="1"/>
  <c r="W206" i="1"/>
  <c r="W202" i="1"/>
  <c r="W194" i="1"/>
  <c r="W190" i="1"/>
  <c r="W186" i="1"/>
  <c r="W182" i="1"/>
  <c r="W178" i="1"/>
  <c r="W174" i="1"/>
  <c r="W172" i="1"/>
  <c r="W158" i="1"/>
  <c r="W151" i="1"/>
  <c r="W146" i="1"/>
  <c r="W145" i="1"/>
  <c r="W144" i="1"/>
  <c r="W128" i="1"/>
  <c r="W125" i="1"/>
  <c r="W120" i="1"/>
  <c r="W108" i="1"/>
  <c r="W105" i="1"/>
  <c r="W305" i="1" s="1"/>
  <c r="W104" i="1"/>
  <c r="W103" i="1"/>
  <c r="W102" i="1"/>
  <c r="W82" i="1"/>
  <c r="W69" i="1"/>
  <c r="W65" i="1"/>
  <c r="W60" i="1"/>
  <c r="W55" i="1"/>
  <c r="W50" i="1"/>
  <c r="W44" i="1"/>
  <c r="W317" i="1"/>
  <c r="W39" i="1"/>
  <c r="W35" i="1"/>
  <c r="W30" i="1"/>
  <c r="W25" i="1"/>
  <c r="W19" i="1"/>
  <c r="W18" i="1"/>
  <c r="W17" i="1"/>
  <c r="W243" i="1" l="1"/>
  <c r="W289" i="1"/>
  <c r="BS289" i="1"/>
  <c r="AV304" i="1"/>
  <c r="BS243" i="1"/>
  <c r="AV310" i="1"/>
  <c r="BS15" i="1"/>
  <c r="AV170" i="1"/>
  <c r="Y318" i="1"/>
  <c r="Y319" i="1" s="1"/>
  <c r="BS303" i="1"/>
  <c r="AV303" i="1"/>
  <c r="BS310" i="1"/>
  <c r="BS308" i="1"/>
  <c r="BS100" i="1"/>
  <c r="W303" i="1"/>
  <c r="W253" i="1"/>
  <c r="W308" i="1"/>
  <c r="W304" i="1"/>
  <c r="AV308" i="1"/>
  <c r="AV302" i="1"/>
  <c r="BS142" i="1"/>
  <c r="AV289" i="1"/>
  <c r="BS304" i="1"/>
  <c r="BS309" i="1"/>
  <c r="BS170" i="1"/>
  <c r="BS307" i="1"/>
  <c r="BS253" i="1"/>
  <c r="AV253" i="1"/>
  <c r="AV309" i="1"/>
  <c r="AV100" i="1"/>
  <c r="AV307" i="1"/>
  <c r="AV15" i="1"/>
  <c r="AV142" i="1"/>
  <c r="AV243" i="1"/>
  <c r="W142" i="1"/>
  <c r="W100" i="1"/>
  <c r="W310" i="1"/>
  <c r="W15" i="1"/>
  <c r="W307" i="1"/>
  <c r="W173" i="1"/>
  <c r="W198" i="1"/>
  <c r="W309" i="1" s="1"/>
  <c r="V236" i="1"/>
  <c r="X236" i="1" s="1"/>
  <c r="Z236" i="1" s="1"/>
  <c r="BS300" i="1" l="1"/>
  <c r="AV300" i="1"/>
  <c r="W302" i="1"/>
  <c r="W170" i="1"/>
  <c r="U201" i="1"/>
  <c r="U181" i="1"/>
  <c r="AV306" i="1" l="1"/>
  <c r="AV318" i="1"/>
  <c r="AV319" i="1" s="1"/>
  <c r="BS306" i="1"/>
  <c r="BS318" i="1"/>
  <c r="BS319" i="1" s="1"/>
  <c r="W300" i="1"/>
  <c r="W306" i="1" s="1"/>
  <c r="U177" i="1"/>
  <c r="W318" i="1" l="1"/>
  <c r="W319" i="1" s="1"/>
  <c r="U41" i="1"/>
  <c r="BQ144" i="1" l="1"/>
  <c r="AT144" i="1"/>
  <c r="U144" i="1"/>
  <c r="BR169" i="1"/>
  <c r="BT169" i="1" s="1"/>
  <c r="BV169" i="1" s="1"/>
  <c r="AU169" i="1"/>
  <c r="AW169" i="1" s="1"/>
  <c r="AY169" i="1" s="1"/>
  <c r="V169" i="1"/>
  <c r="X169" i="1" s="1"/>
  <c r="Z169" i="1" s="1"/>
  <c r="BQ172" i="1"/>
  <c r="AT172" i="1"/>
  <c r="U172" i="1"/>
  <c r="BR236" i="1"/>
  <c r="BT236" i="1" s="1"/>
  <c r="BV236" i="1" s="1"/>
  <c r="AU236" i="1"/>
  <c r="AW236" i="1" s="1"/>
  <c r="AY236" i="1" s="1"/>
  <c r="U122" i="1"/>
  <c r="BQ173" i="1" l="1"/>
  <c r="BQ302" i="1" s="1"/>
  <c r="AT173" i="1"/>
  <c r="AT170" i="1" s="1"/>
  <c r="U173" i="1"/>
  <c r="H227" i="1"/>
  <c r="J227" i="1" s="1"/>
  <c r="L227" i="1" s="1"/>
  <c r="N227" i="1" s="1"/>
  <c r="P227" i="1" s="1"/>
  <c r="R227" i="1" s="1"/>
  <c r="T227" i="1" s="1"/>
  <c r="V227" i="1" s="1"/>
  <c r="X227" i="1" s="1"/>
  <c r="Z227" i="1" s="1"/>
  <c r="H228" i="1"/>
  <c r="J228" i="1" s="1"/>
  <c r="L228" i="1" s="1"/>
  <c r="N228" i="1" s="1"/>
  <c r="P228" i="1" s="1"/>
  <c r="R228" i="1" s="1"/>
  <c r="T228" i="1" s="1"/>
  <c r="V228" i="1" s="1"/>
  <c r="X228" i="1" s="1"/>
  <c r="Z228" i="1" s="1"/>
  <c r="U225" i="1"/>
  <c r="BR227" i="1"/>
  <c r="BT227" i="1" s="1"/>
  <c r="BV227" i="1" s="1"/>
  <c r="BR228" i="1"/>
  <c r="BT228" i="1" s="1"/>
  <c r="BV228" i="1" s="1"/>
  <c r="AU227" i="1"/>
  <c r="AW227" i="1" s="1"/>
  <c r="AY227" i="1" s="1"/>
  <c r="AU228" i="1"/>
  <c r="AW228" i="1" s="1"/>
  <c r="AY228" i="1" s="1"/>
  <c r="U230" i="1"/>
  <c r="BR232" i="1"/>
  <c r="BT232" i="1" s="1"/>
  <c r="BV232" i="1" s="1"/>
  <c r="BR233" i="1"/>
  <c r="BT233" i="1" s="1"/>
  <c r="BV233" i="1" s="1"/>
  <c r="AU232" i="1"/>
  <c r="AW232" i="1" s="1"/>
  <c r="AY232" i="1" s="1"/>
  <c r="AU233" i="1"/>
  <c r="AW233" i="1" s="1"/>
  <c r="AY233" i="1" s="1"/>
  <c r="H232" i="1"/>
  <c r="J232" i="1" s="1"/>
  <c r="L232" i="1" s="1"/>
  <c r="N232" i="1" s="1"/>
  <c r="P232" i="1" s="1"/>
  <c r="R232" i="1" s="1"/>
  <c r="T232" i="1" s="1"/>
  <c r="V232" i="1" s="1"/>
  <c r="X232" i="1" s="1"/>
  <c r="Z232" i="1" s="1"/>
  <c r="H233" i="1"/>
  <c r="J233" i="1" s="1"/>
  <c r="L233" i="1" s="1"/>
  <c r="N233" i="1" s="1"/>
  <c r="P233" i="1" s="1"/>
  <c r="R233" i="1" s="1"/>
  <c r="T233" i="1" s="1"/>
  <c r="V233" i="1" s="1"/>
  <c r="X233" i="1" s="1"/>
  <c r="Z233" i="1" s="1"/>
  <c r="BQ316" i="1"/>
  <c r="BQ315" i="1"/>
  <c r="BQ314" i="1"/>
  <c r="BQ313" i="1"/>
  <c r="BQ312" i="1"/>
  <c r="BQ293" i="1"/>
  <c r="BQ311" i="1" s="1"/>
  <c r="BQ292" i="1"/>
  <c r="BQ291" i="1"/>
  <c r="BQ269" i="1"/>
  <c r="BQ262" i="1"/>
  <c r="BQ256" i="1"/>
  <c r="BQ255" i="1"/>
  <c r="BQ249" i="1"/>
  <c r="BQ246" i="1"/>
  <c r="BQ245" i="1"/>
  <c r="BQ240" i="1"/>
  <c r="BQ239" i="1"/>
  <c r="BQ237" i="1" s="1"/>
  <c r="BQ220" i="1"/>
  <c r="BQ216" i="1"/>
  <c r="BQ212" i="1"/>
  <c r="BQ206" i="1"/>
  <c r="BQ202" i="1"/>
  <c r="BQ198" i="1"/>
  <c r="BQ194" i="1"/>
  <c r="BQ190" i="1"/>
  <c r="BQ186" i="1"/>
  <c r="BQ182" i="1"/>
  <c r="BQ178" i="1"/>
  <c r="BQ174" i="1"/>
  <c r="BQ158" i="1"/>
  <c r="BQ317" i="1" s="1"/>
  <c r="BQ151" i="1"/>
  <c r="BQ146" i="1"/>
  <c r="BQ145" i="1"/>
  <c r="BQ142" i="1" s="1"/>
  <c r="BQ128" i="1"/>
  <c r="BQ125" i="1"/>
  <c r="BQ120" i="1"/>
  <c r="BQ105" i="1"/>
  <c r="BQ305" i="1" s="1"/>
  <c r="BQ104" i="1"/>
  <c r="BQ103" i="1"/>
  <c r="BQ102" i="1"/>
  <c r="BQ69" i="1"/>
  <c r="BQ65" i="1"/>
  <c r="BQ60" i="1"/>
  <c r="BQ55" i="1"/>
  <c r="BQ50" i="1"/>
  <c r="BQ44" i="1"/>
  <c r="BQ39" i="1"/>
  <c r="BQ30" i="1"/>
  <c r="BQ25" i="1"/>
  <c r="BQ19" i="1"/>
  <c r="BQ18" i="1"/>
  <c r="BQ17" i="1"/>
  <c r="AT316" i="1"/>
  <c r="AT315" i="1"/>
  <c r="AT313" i="1"/>
  <c r="AT312" i="1"/>
  <c r="AT293" i="1"/>
  <c r="AT311" i="1" s="1"/>
  <c r="AT292" i="1"/>
  <c r="AT291" i="1"/>
  <c r="AT269" i="1"/>
  <c r="AT262" i="1"/>
  <c r="AT256" i="1"/>
  <c r="AT255" i="1"/>
  <c r="AT249" i="1"/>
  <c r="AT246" i="1"/>
  <c r="AT245" i="1"/>
  <c r="AT240" i="1"/>
  <c r="AT239" i="1"/>
  <c r="AT237" i="1" s="1"/>
  <c r="AT220" i="1"/>
  <c r="AT216" i="1"/>
  <c r="AT212" i="1"/>
  <c r="AT206" i="1"/>
  <c r="AT202" i="1"/>
  <c r="AT198" i="1"/>
  <c r="AT194" i="1"/>
  <c r="AT190" i="1"/>
  <c r="AT186" i="1"/>
  <c r="AT182" i="1"/>
  <c r="AT178" i="1"/>
  <c r="AT174" i="1"/>
  <c r="AT158" i="1"/>
  <c r="AT317" i="1" s="1"/>
  <c r="AT151" i="1"/>
  <c r="AT146" i="1"/>
  <c r="AT145" i="1"/>
  <c r="AT142" i="1" s="1"/>
  <c r="AT135" i="1"/>
  <c r="AT314" i="1" s="1"/>
  <c r="AT128" i="1"/>
  <c r="AT125" i="1"/>
  <c r="AT120" i="1"/>
  <c r="AT108" i="1"/>
  <c r="AT105" i="1"/>
  <c r="AT305" i="1" s="1"/>
  <c r="AT104" i="1"/>
  <c r="AT103" i="1"/>
  <c r="AT102" i="1"/>
  <c r="AT69" i="1"/>
  <c r="AT65" i="1"/>
  <c r="AT60" i="1"/>
  <c r="AT55" i="1"/>
  <c r="AT50" i="1"/>
  <c r="AT44" i="1"/>
  <c r="AT39" i="1"/>
  <c r="AT30" i="1"/>
  <c r="AT25" i="1"/>
  <c r="AT19" i="1"/>
  <c r="AT18" i="1"/>
  <c r="AT17" i="1"/>
  <c r="U316" i="1"/>
  <c r="U315" i="1"/>
  <c r="U314" i="1"/>
  <c r="U313" i="1"/>
  <c r="U312" i="1"/>
  <c r="U293" i="1"/>
  <c r="U311" i="1" s="1"/>
  <c r="U292" i="1"/>
  <c r="U291" i="1"/>
  <c r="U269" i="1"/>
  <c r="U262" i="1"/>
  <c r="U256" i="1"/>
  <c r="U255" i="1"/>
  <c r="U249" i="1"/>
  <c r="U246" i="1"/>
  <c r="U245" i="1"/>
  <c r="U240" i="1"/>
  <c r="U239" i="1"/>
  <c r="U237" i="1" s="1"/>
  <c r="U220" i="1"/>
  <c r="U216" i="1"/>
  <c r="U212" i="1"/>
  <c r="U206" i="1"/>
  <c r="U202" i="1"/>
  <c r="U198" i="1"/>
  <c r="U194" i="1"/>
  <c r="U190" i="1"/>
  <c r="U186" i="1"/>
  <c r="U182" i="1"/>
  <c r="U178" i="1"/>
  <c r="U174" i="1"/>
  <c r="U158" i="1"/>
  <c r="U317" i="1" s="1"/>
  <c r="U151" i="1"/>
  <c r="U146" i="1"/>
  <c r="U145" i="1"/>
  <c r="U142" i="1" s="1"/>
  <c r="U128" i="1"/>
  <c r="U125" i="1"/>
  <c r="U120" i="1"/>
  <c r="U108" i="1"/>
  <c r="U105" i="1"/>
  <c r="U305" i="1" s="1"/>
  <c r="U104" i="1"/>
  <c r="U103" i="1"/>
  <c r="U102" i="1"/>
  <c r="U82" i="1"/>
  <c r="U69" i="1"/>
  <c r="U65" i="1"/>
  <c r="U60" i="1"/>
  <c r="U55" i="1"/>
  <c r="U50" i="1"/>
  <c r="U44" i="1"/>
  <c r="U39" i="1"/>
  <c r="U35" i="1"/>
  <c r="U30" i="1"/>
  <c r="U25" i="1"/>
  <c r="U19" i="1"/>
  <c r="U18" i="1"/>
  <c r="U17" i="1"/>
  <c r="BQ170" i="1" l="1"/>
  <c r="BQ100" i="1"/>
  <c r="BQ308" i="1"/>
  <c r="U304" i="1"/>
  <c r="AT253" i="1"/>
  <c r="AT289" i="1"/>
  <c r="AT243" i="1"/>
  <c r="BQ289" i="1"/>
  <c r="U308" i="1"/>
  <c r="U15" i="1"/>
  <c r="AT309" i="1"/>
  <c r="BQ303" i="1"/>
  <c r="AT303" i="1"/>
  <c r="AT308" i="1"/>
  <c r="BQ243" i="1"/>
  <c r="U303" i="1"/>
  <c r="U253" i="1"/>
  <c r="U289" i="1"/>
  <c r="BQ309" i="1"/>
  <c r="AT310" i="1"/>
  <c r="AT100" i="1"/>
  <c r="BQ310" i="1"/>
  <c r="U307" i="1"/>
  <c r="AT15" i="1"/>
  <c r="BQ307" i="1"/>
  <c r="U309" i="1"/>
  <c r="U170" i="1"/>
  <c r="AT302" i="1"/>
  <c r="U302" i="1"/>
  <c r="BQ253" i="1"/>
  <c r="BQ304" i="1"/>
  <c r="BQ15" i="1"/>
  <c r="AT304" i="1"/>
  <c r="AT307" i="1"/>
  <c r="U100" i="1"/>
  <c r="U310" i="1"/>
  <c r="U243" i="1"/>
  <c r="BO17" i="1"/>
  <c r="AR17" i="1"/>
  <c r="S17" i="1"/>
  <c r="BP98" i="1"/>
  <c r="BR98" i="1" s="1"/>
  <c r="BT98" i="1" s="1"/>
  <c r="BV98" i="1" s="1"/>
  <c r="AS98" i="1"/>
  <c r="AU98" i="1" s="1"/>
  <c r="AW98" i="1" s="1"/>
  <c r="AY98" i="1" s="1"/>
  <c r="T98" i="1"/>
  <c r="V98" i="1" s="1"/>
  <c r="X98" i="1" s="1"/>
  <c r="Z98" i="1" s="1"/>
  <c r="AT300" i="1" l="1"/>
  <c r="AT318" i="1" s="1"/>
  <c r="AT319" i="1" s="1"/>
  <c r="BQ300" i="1"/>
  <c r="U300" i="1"/>
  <c r="BO316" i="1"/>
  <c r="BO315" i="1"/>
  <c r="BO314" i="1"/>
  <c r="BO313" i="1"/>
  <c r="BO312" i="1"/>
  <c r="BO293" i="1"/>
  <c r="BO311" i="1" s="1"/>
  <c r="BO292" i="1"/>
  <c r="BO291" i="1"/>
  <c r="BO269" i="1"/>
  <c r="BO262" i="1"/>
  <c r="BO256" i="1"/>
  <c r="BO255" i="1"/>
  <c r="BO249" i="1"/>
  <c r="BO246" i="1"/>
  <c r="BO245" i="1"/>
  <c r="BO240" i="1"/>
  <c r="BO239" i="1"/>
  <c r="BO237" i="1" s="1"/>
  <c r="BO220" i="1"/>
  <c r="BO216" i="1"/>
  <c r="BO212" i="1"/>
  <c r="BO206" i="1"/>
  <c r="BO202" i="1"/>
  <c r="BO198" i="1"/>
  <c r="BO194" i="1"/>
  <c r="BO190" i="1"/>
  <c r="BO186" i="1"/>
  <c r="BO182" i="1"/>
  <c r="BO178" i="1"/>
  <c r="BO174" i="1"/>
  <c r="BO173" i="1"/>
  <c r="BO172" i="1"/>
  <c r="BO158" i="1"/>
  <c r="BO317" i="1" s="1"/>
  <c r="BO151" i="1"/>
  <c r="BO146" i="1"/>
  <c r="BO145" i="1"/>
  <c r="BO144" i="1"/>
  <c r="BO128" i="1"/>
  <c r="BO125" i="1"/>
  <c r="BO120" i="1"/>
  <c r="BO105" i="1"/>
  <c r="BO305" i="1" s="1"/>
  <c r="BO104" i="1"/>
  <c r="BO103" i="1"/>
  <c r="BO102" i="1"/>
  <c r="BO69" i="1"/>
  <c r="BO65" i="1"/>
  <c r="BO60" i="1"/>
  <c r="BO55" i="1"/>
  <c r="BO50" i="1"/>
  <c r="BO44" i="1"/>
  <c r="BO39" i="1"/>
  <c r="BO30" i="1"/>
  <c r="BO25" i="1"/>
  <c r="BO19" i="1"/>
  <c r="BO304" i="1" s="1"/>
  <c r="BO18" i="1"/>
  <c r="AR316" i="1"/>
  <c r="AR315" i="1"/>
  <c r="AR313" i="1"/>
  <c r="AR312" i="1"/>
  <c r="AR293" i="1"/>
  <c r="AR292" i="1"/>
  <c r="AR291" i="1"/>
  <c r="AR269" i="1"/>
  <c r="AR262" i="1"/>
  <c r="AR256" i="1"/>
  <c r="AR255" i="1"/>
  <c r="AR249" i="1"/>
  <c r="AR246" i="1"/>
  <c r="AR245" i="1"/>
  <c r="AR240" i="1"/>
  <c r="AR239" i="1"/>
  <c r="AR237" i="1" s="1"/>
  <c r="AR220" i="1"/>
  <c r="AR216" i="1"/>
  <c r="AR212" i="1"/>
  <c r="AR206" i="1"/>
  <c r="AR202" i="1"/>
  <c r="AR198" i="1"/>
  <c r="AR194" i="1"/>
  <c r="AR190" i="1"/>
  <c r="AR186" i="1"/>
  <c r="AR182" i="1"/>
  <c r="AR178" i="1"/>
  <c r="AR174" i="1"/>
  <c r="AR173" i="1"/>
  <c r="AR302" i="1" s="1"/>
  <c r="AR172" i="1"/>
  <c r="AR158" i="1"/>
  <c r="AR317" i="1" s="1"/>
  <c r="AR151" i="1"/>
  <c r="AR146" i="1"/>
  <c r="AR145" i="1"/>
  <c r="AR144" i="1"/>
  <c r="AR135" i="1"/>
  <c r="AR314" i="1" s="1"/>
  <c r="AR128" i="1"/>
  <c r="AR125" i="1"/>
  <c r="AR120" i="1"/>
  <c r="AR108" i="1"/>
  <c r="AR105" i="1"/>
  <c r="AR305" i="1" s="1"/>
  <c r="AR104" i="1"/>
  <c r="AR103" i="1"/>
  <c r="AR102" i="1"/>
  <c r="AR69" i="1"/>
  <c r="AR65" i="1"/>
  <c r="AR60" i="1"/>
  <c r="AR55" i="1"/>
  <c r="AR50" i="1"/>
  <c r="AR44" i="1"/>
  <c r="AR39" i="1"/>
  <c r="AR30" i="1"/>
  <c r="AR25" i="1"/>
  <c r="AR19" i="1"/>
  <c r="AR18" i="1"/>
  <c r="S316" i="1"/>
  <c r="S315" i="1"/>
  <c r="S314" i="1"/>
  <c r="S313" i="1"/>
  <c r="S312" i="1"/>
  <c r="S293" i="1"/>
  <c r="S311" i="1" s="1"/>
  <c r="S292" i="1"/>
  <c r="S291" i="1"/>
  <c r="S269" i="1"/>
  <c r="S262" i="1"/>
  <c r="S256" i="1"/>
  <c r="S255" i="1"/>
  <c r="S249" i="1"/>
  <c r="S246" i="1"/>
  <c r="S245" i="1"/>
  <c r="S240" i="1"/>
  <c r="S239" i="1"/>
  <c r="S237" i="1" s="1"/>
  <c r="S220" i="1"/>
  <c r="S216" i="1"/>
  <c r="S212" i="1"/>
  <c r="S206" i="1"/>
  <c r="S202" i="1"/>
  <c r="S198" i="1"/>
  <c r="S194" i="1"/>
  <c r="S190" i="1"/>
  <c r="S186" i="1"/>
  <c r="S182" i="1"/>
  <c r="S178" i="1"/>
  <c r="S174" i="1"/>
  <c r="S173" i="1"/>
  <c r="S302" i="1" s="1"/>
  <c r="S172" i="1"/>
  <c r="S158" i="1"/>
  <c r="S317" i="1" s="1"/>
  <c r="S151" i="1"/>
  <c r="S146" i="1"/>
  <c r="S145" i="1"/>
  <c r="S144" i="1"/>
  <c r="S128" i="1"/>
  <c r="S125" i="1"/>
  <c r="S120" i="1"/>
  <c r="S108" i="1"/>
  <c r="S105" i="1"/>
  <c r="S305" i="1" s="1"/>
  <c r="S104" i="1"/>
  <c r="S103" i="1"/>
  <c r="S102" i="1"/>
  <c r="S82" i="1"/>
  <c r="S69" i="1"/>
  <c r="S65" i="1"/>
  <c r="S60" i="1"/>
  <c r="S55" i="1"/>
  <c r="S50" i="1"/>
  <c r="S44" i="1"/>
  <c r="S39" i="1"/>
  <c r="S35" i="1"/>
  <c r="S30" i="1"/>
  <c r="S25" i="1"/>
  <c r="S19" i="1"/>
  <c r="S18" i="1"/>
  <c r="BQ306" i="1" l="1"/>
  <c r="BQ318" i="1"/>
  <c r="BQ319" i="1" s="1"/>
  <c r="BO253" i="1"/>
  <c r="U318" i="1"/>
  <c r="U319" i="1" s="1"/>
  <c r="U306" i="1"/>
  <c r="AT306" i="1"/>
  <c r="BO243" i="1"/>
  <c r="BO15" i="1"/>
  <c r="S289" i="1"/>
  <c r="AR15" i="1"/>
  <c r="S304" i="1"/>
  <c r="S310" i="1"/>
  <c r="S170" i="1"/>
  <c r="AR170" i="1"/>
  <c r="BO142" i="1"/>
  <c r="S307" i="1"/>
  <c r="BO302" i="1"/>
  <c r="BO170" i="1"/>
  <c r="BO308" i="1"/>
  <c r="S303" i="1"/>
  <c r="S309" i="1"/>
  <c r="AR307" i="1"/>
  <c r="S142" i="1"/>
  <c r="AR308" i="1"/>
  <c r="BO310" i="1"/>
  <c r="BO100" i="1"/>
  <c r="S308" i="1"/>
  <c r="AR289" i="1"/>
  <c r="BO303" i="1"/>
  <c r="BO309" i="1"/>
  <c r="AR310" i="1"/>
  <c r="AR100" i="1"/>
  <c r="AR142" i="1"/>
  <c r="AR303" i="1"/>
  <c r="BO289" i="1"/>
  <c r="S100" i="1"/>
  <c r="BO307" i="1"/>
  <c r="AR253" i="1"/>
  <c r="AR304" i="1"/>
  <c r="AR309" i="1"/>
  <c r="AR311" i="1"/>
  <c r="AR243" i="1"/>
  <c r="S253" i="1"/>
  <c r="S15" i="1"/>
  <c r="S243" i="1"/>
  <c r="BN81" i="1"/>
  <c r="BP81" i="1" s="1"/>
  <c r="BR81" i="1" s="1"/>
  <c r="BT81" i="1" s="1"/>
  <c r="BV81" i="1" s="1"/>
  <c r="AQ81" i="1"/>
  <c r="AS81" i="1" s="1"/>
  <c r="AU81" i="1" s="1"/>
  <c r="AW81" i="1" s="1"/>
  <c r="AY81" i="1" s="1"/>
  <c r="BO300" i="1" l="1"/>
  <c r="BO318" i="1" s="1"/>
  <c r="BO319" i="1" s="1"/>
  <c r="AR300" i="1"/>
  <c r="AR318" i="1" s="1"/>
  <c r="AR319" i="1" s="1"/>
  <c r="S300" i="1"/>
  <c r="BM316" i="1"/>
  <c r="AP316" i="1"/>
  <c r="Q316" i="1"/>
  <c r="BM291" i="1"/>
  <c r="AP291" i="1"/>
  <c r="Q291" i="1"/>
  <c r="BN299" i="1"/>
  <c r="BP299" i="1" s="1"/>
  <c r="BR299" i="1" s="1"/>
  <c r="BT299" i="1" s="1"/>
  <c r="BV299" i="1" s="1"/>
  <c r="AQ299" i="1"/>
  <c r="AS299" i="1" s="1"/>
  <c r="AU299" i="1" s="1"/>
  <c r="AW299" i="1" s="1"/>
  <c r="AY299" i="1" s="1"/>
  <c r="R299" i="1"/>
  <c r="T299" i="1" s="1"/>
  <c r="V299" i="1" s="1"/>
  <c r="X299" i="1" s="1"/>
  <c r="Z299" i="1" s="1"/>
  <c r="BO306" i="1" l="1"/>
  <c r="AR306" i="1"/>
  <c r="S318" i="1"/>
  <c r="S319" i="1" s="1"/>
  <c r="BM144" i="1"/>
  <c r="AP144" i="1"/>
  <c r="Q144" i="1"/>
  <c r="R168" i="1"/>
  <c r="T168" i="1" s="1"/>
  <c r="V168" i="1" s="1"/>
  <c r="X168" i="1" s="1"/>
  <c r="Z168" i="1" s="1"/>
  <c r="BN168" i="1"/>
  <c r="BP168" i="1" s="1"/>
  <c r="BR168" i="1" s="1"/>
  <c r="BT168" i="1" s="1"/>
  <c r="BV168" i="1" s="1"/>
  <c r="AQ168" i="1"/>
  <c r="AS168" i="1" s="1"/>
  <c r="AU168" i="1" s="1"/>
  <c r="AW168" i="1" s="1"/>
  <c r="AY168" i="1" s="1"/>
  <c r="BM17" i="1"/>
  <c r="AP17" i="1"/>
  <c r="Q17" i="1"/>
  <c r="BN97" i="1"/>
  <c r="BP97" i="1" s="1"/>
  <c r="BR97" i="1" s="1"/>
  <c r="BT97" i="1" s="1"/>
  <c r="BV97" i="1" s="1"/>
  <c r="AQ97" i="1"/>
  <c r="AS97" i="1" s="1"/>
  <c r="AU97" i="1" s="1"/>
  <c r="AW97" i="1" s="1"/>
  <c r="AY97" i="1" s="1"/>
  <c r="R97" i="1"/>
  <c r="T97" i="1" s="1"/>
  <c r="V97" i="1" s="1"/>
  <c r="X97" i="1" s="1"/>
  <c r="Z97" i="1" s="1"/>
  <c r="BN96" i="1"/>
  <c r="BP96" i="1" s="1"/>
  <c r="BR96" i="1" s="1"/>
  <c r="BT96" i="1" s="1"/>
  <c r="BV96" i="1" s="1"/>
  <c r="AQ96" i="1"/>
  <c r="AS96" i="1" s="1"/>
  <c r="AU96" i="1" s="1"/>
  <c r="AW96" i="1" s="1"/>
  <c r="AY96" i="1" s="1"/>
  <c r="R96" i="1"/>
  <c r="T96" i="1" s="1"/>
  <c r="V96" i="1" s="1"/>
  <c r="X96" i="1" s="1"/>
  <c r="Z96" i="1" s="1"/>
  <c r="BM315" i="1" l="1"/>
  <c r="BM314" i="1"/>
  <c r="BM313" i="1"/>
  <c r="BM312" i="1"/>
  <c r="BM293" i="1"/>
  <c r="BM311" i="1" s="1"/>
  <c r="BM292" i="1"/>
  <c r="BM269" i="1"/>
  <c r="BM262" i="1"/>
  <c r="BM256" i="1"/>
  <c r="BM255" i="1"/>
  <c r="BM249" i="1"/>
  <c r="BM246" i="1"/>
  <c r="BM245" i="1"/>
  <c r="BM240" i="1"/>
  <c r="BM239" i="1"/>
  <c r="BM220" i="1"/>
  <c r="BM216" i="1"/>
  <c r="BM212" i="1"/>
  <c r="BM206" i="1"/>
  <c r="BM202" i="1"/>
  <c r="BM198" i="1"/>
  <c r="BM194" i="1"/>
  <c r="BM190" i="1"/>
  <c r="BM186" i="1"/>
  <c r="BM182" i="1"/>
  <c r="BM178" i="1"/>
  <c r="BM174" i="1"/>
  <c r="BM173" i="1"/>
  <c r="BM302" i="1" s="1"/>
  <c r="BM172" i="1"/>
  <c r="BM158" i="1"/>
  <c r="BM317" i="1" s="1"/>
  <c r="BM151" i="1"/>
  <c r="BM146" i="1"/>
  <c r="BM145" i="1"/>
  <c r="BM128" i="1"/>
  <c r="BM125" i="1"/>
  <c r="BM120" i="1"/>
  <c r="BM105" i="1"/>
  <c r="BM305" i="1" s="1"/>
  <c r="BM104" i="1"/>
  <c r="BM103" i="1"/>
  <c r="BM102" i="1"/>
  <c r="BM69" i="1"/>
  <c r="BM65" i="1"/>
  <c r="BM60" i="1"/>
  <c r="BM55" i="1"/>
  <c r="BM50" i="1"/>
  <c r="BM44" i="1"/>
  <c r="BM39" i="1"/>
  <c r="BM30" i="1"/>
  <c r="BM25" i="1"/>
  <c r="BM19" i="1"/>
  <c r="BM304" i="1" s="1"/>
  <c r="BM18" i="1"/>
  <c r="AP315" i="1"/>
  <c r="AP313" i="1"/>
  <c r="AP312" i="1"/>
  <c r="AP293" i="1"/>
  <c r="AP292" i="1"/>
  <c r="AP269" i="1"/>
  <c r="AP262" i="1"/>
  <c r="AP256" i="1"/>
  <c r="AP255" i="1"/>
  <c r="AP249" i="1"/>
  <c r="AP246" i="1"/>
  <c r="AP245" i="1"/>
  <c r="AP240" i="1"/>
  <c r="AP239" i="1"/>
  <c r="AP237" i="1" s="1"/>
  <c r="AP220" i="1"/>
  <c r="AP216" i="1"/>
  <c r="AP212" i="1"/>
  <c r="AP206" i="1"/>
  <c r="AP202" i="1"/>
  <c r="AP198" i="1"/>
  <c r="AP194" i="1"/>
  <c r="AP190" i="1"/>
  <c r="AP186" i="1"/>
  <c r="AP182" i="1"/>
  <c r="AP178" i="1"/>
  <c r="AP174" i="1"/>
  <c r="AP173" i="1"/>
  <c r="AP172" i="1"/>
  <c r="AP158" i="1"/>
  <c r="AP317" i="1" s="1"/>
  <c r="AP151" i="1"/>
  <c r="AP146" i="1"/>
  <c r="AP145" i="1"/>
  <c r="AP135" i="1"/>
  <c r="AP314" i="1" s="1"/>
  <c r="AP128" i="1"/>
  <c r="AP125" i="1"/>
  <c r="AP120" i="1"/>
  <c r="AP108" i="1"/>
  <c r="AP105" i="1"/>
  <c r="AP305" i="1" s="1"/>
  <c r="AP104" i="1"/>
  <c r="AP103" i="1"/>
  <c r="AP102" i="1"/>
  <c r="AP69" i="1"/>
  <c r="AP65" i="1"/>
  <c r="AP60" i="1"/>
  <c r="AP55" i="1"/>
  <c r="AP50" i="1"/>
  <c r="AP44" i="1"/>
  <c r="AP39" i="1"/>
  <c r="AP30" i="1"/>
  <c r="AP25" i="1"/>
  <c r="AP19" i="1"/>
  <c r="AP18" i="1"/>
  <c r="Q315" i="1"/>
  <c r="Q314" i="1"/>
  <c r="Q313" i="1"/>
  <c r="Q312" i="1"/>
  <c r="Q293" i="1"/>
  <c r="Q292" i="1"/>
  <c r="Q269" i="1"/>
  <c r="Q262" i="1"/>
  <c r="Q256" i="1"/>
  <c r="Q255" i="1"/>
  <c r="Q249" i="1"/>
  <c r="Q246" i="1"/>
  <c r="Q245" i="1"/>
  <c r="Q240" i="1"/>
  <c r="Q239" i="1"/>
  <c r="Q237" i="1" s="1"/>
  <c r="Q220" i="1"/>
  <c r="Q216" i="1"/>
  <c r="Q212" i="1"/>
  <c r="Q206" i="1"/>
  <c r="Q202" i="1"/>
  <c r="Q198" i="1"/>
  <c r="Q194" i="1"/>
  <c r="Q190" i="1"/>
  <c r="Q186" i="1"/>
  <c r="Q182" i="1"/>
  <c r="Q178" i="1"/>
  <c r="Q174" i="1"/>
  <c r="Q173" i="1"/>
  <c r="Q302" i="1" s="1"/>
  <c r="Q172" i="1"/>
  <c r="Q158" i="1"/>
  <c r="Q317" i="1" s="1"/>
  <c r="Q151" i="1"/>
  <c r="Q146" i="1"/>
  <c r="Q145" i="1"/>
  <c r="Q128" i="1"/>
  <c r="Q125" i="1"/>
  <c r="Q120" i="1"/>
  <c r="Q108" i="1"/>
  <c r="Q105" i="1"/>
  <c r="Q305" i="1" s="1"/>
  <c r="Q104" i="1"/>
  <c r="Q103" i="1"/>
  <c r="Q102" i="1"/>
  <c r="Q82" i="1"/>
  <c r="Q69" i="1"/>
  <c r="Q65" i="1"/>
  <c r="Q60" i="1"/>
  <c r="Q55" i="1"/>
  <c r="Q50" i="1"/>
  <c r="Q44" i="1"/>
  <c r="Q39" i="1"/>
  <c r="Q35" i="1"/>
  <c r="Q30" i="1"/>
  <c r="Q25" i="1"/>
  <c r="Q19" i="1"/>
  <c r="Q18" i="1"/>
  <c r="BM307" i="1" l="1"/>
  <c r="Q307" i="1"/>
  <c r="AP307" i="1"/>
  <c r="AP253" i="1"/>
  <c r="Q308" i="1"/>
  <c r="AP308" i="1"/>
  <c r="BM308" i="1"/>
  <c r="BM170" i="1"/>
  <c r="AP289" i="1"/>
  <c r="AP303" i="1"/>
  <c r="Q142" i="1"/>
  <c r="BM289" i="1"/>
  <c r="BM243" i="1"/>
  <c r="AP142" i="1"/>
  <c r="Q289" i="1"/>
  <c r="AP310" i="1"/>
  <c r="Q303" i="1"/>
  <c r="Q243" i="1"/>
  <c r="Q15" i="1"/>
  <c r="Q100" i="1"/>
  <c r="Q253" i="1"/>
  <c r="AP100" i="1"/>
  <c r="AP243" i="1"/>
  <c r="BM309" i="1"/>
  <c r="BM253" i="1"/>
  <c r="BM15" i="1"/>
  <c r="BM303" i="1"/>
  <c r="BM310" i="1"/>
  <c r="BM100" i="1"/>
  <c r="AP170" i="1"/>
  <c r="Q310" i="1"/>
  <c r="BM142" i="1"/>
  <c r="BM237" i="1"/>
  <c r="AP302" i="1"/>
  <c r="AP304" i="1"/>
  <c r="AP309" i="1"/>
  <c r="AP311" i="1"/>
  <c r="AP15" i="1"/>
  <c r="Q170" i="1"/>
  <c r="Q304" i="1"/>
  <c r="Q309" i="1"/>
  <c r="Q311" i="1"/>
  <c r="BK316" i="1"/>
  <c r="BK315" i="1"/>
  <c r="BK314" i="1"/>
  <c r="BK313" i="1"/>
  <c r="BK312" i="1"/>
  <c r="BK293" i="1"/>
  <c r="BK311" i="1" s="1"/>
  <c r="BK292" i="1"/>
  <c r="BK291" i="1"/>
  <c r="BK269" i="1"/>
  <c r="BK262" i="1"/>
  <c r="BK256" i="1"/>
  <c r="BK255" i="1"/>
  <c r="BK249" i="1"/>
  <c r="BK246" i="1"/>
  <c r="BK245" i="1"/>
  <c r="BK240" i="1"/>
  <c r="BK239" i="1"/>
  <c r="BK220" i="1"/>
  <c r="BK216" i="1"/>
  <c r="BK212" i="1"/>
  <c r="BK206" i="1"/>
  <c r="BK202" i="1"/>
  <c r="BK198" i="1"/>
  <c r="BK194" i="1"/>
  <c r="BK190" i="1"/>
  <c r="BK186" i="1"/>
  <c r="BK182" i="1"/>
  <c r="BK178" i="1"/>
  <c r="BK174" i="1"/>
  <c r="BK173" i="1"/>
  <c r="BK172" i="1"/>
  <c r="BK158" i="1"/>
  <c r="BK317" i="1" s="1"/>
  <c r="BK151" i="1"/>
  <c r="BK146" i="1"/>
  <c r="BK145" i="1"/>
  <c r="BK144" i="1"/>
  <c r="BK128" i="1"/>
  <c r="BK125" i="1"/>
  <c r="BK120" i="1"/>
  <c r="BK105" i="1"/>
  <c r="BK305" i="1" s="1"/>
  <c r="BK104" i="1"/>
  <c r="BK103" i="1"/>
  <c r="BK102" i="1"/>
  <c r="BK69" i="1"/>
  <c r="BK65" i="1"/>
  <c r="BK60" i="1"/>
  <c r="BK55" i="1"/>
  <c r="BK50" i="1"/>
  <c r="BK44" i="1"/>
  <c r="BK39" i="1"/>
  <c r="BK30" i="1"/>
  <c r="BK25" i="1"/>
  <c r="BK19" i="1"/>
  <c r="BK304" i="1" s="1"/>
  <c r="BK18" i="1"/>
  <c r="BK17" i="1"/>
  <c r="AN316" i="1"/>
  <c r="AN315" i="1"/>
  <c r="AN313" i="1"/>
  <c r="AN312" i="1"/>
  <c r="AN293" i="1"/>
  <c r="AN292" i="1"/>
  <c r="AN291" i="1"/>
  <c r="AN269" i="1"/>
  <c r="AN262" i="1"/>
  <c r="AN256" i="1"/>
  <c r="AN255" i="1"/>
  <c r="AN249" i="1"/>
  <c r="AN246" i="1"/>
  <c r="AN245" i="1"/>
  <c r="AN240" i="1"/>
  <c r="AN239" i="1"/>
  <c r="AN237" i="1" s="1"/>
  <c r="AN220" i="1"/>
  <c r="AN216" i="1"/>
  <c r="AN212" i="1"/>
  <c r="AN206" i="1"/>
  <c r="AN202" i="1"/>
  <c r="AN198" i="1"/>
  <c r="AN194" i="1"/>
  <c r="AN190" i="1"/>
  <c r="AN186" i="1"/>
  <c r="AN182" i="1"/>
  <c r="AN178" i="1"/>
  <c r="AN174" i="1"/>
  <c r="AN173" i="1"/>
  <c r="AN302" i="1" s="1"/>
  <c r="AN172" i="1"/>
  <c r="AN158" i="1"/>
  <c r="AN317" i="1" s="1"/>
  <c r="AN151" i="1"/>
  <c r="AN146" i="1"/>
  <c r="AN145" i="1"/>
  <c r="AN144" i="1"/>
  <c r="AN135" i="1"/>
  <c r="AN314" i="1" s="1"/>
  <c r="AN128" i="1"/>
  <c r="AN125" i="1"/>
  <c r="AN120" i="1"/>
  <c r="AN105" i="1"/>
  <c r="AN305" i="1" s="1"/>
  <c r="AN104" i="1"/>
  <c r="AN103" i="1"/>
  <c r="AN102" i="1"/>
  <c r="AN69" i="1"/>
  <c r="AN65" i="1"/>
  <c r="AN60" i="1"/>
  <c r="AN55" i="1"/>
  <c r="AN50" i="1"/>
  <c r="AN44" i="1"/>
  <c r="AN39" i="1"/>
  <c r="AN30" i="1"/>
  <c r="AN19" i="1"/>
  <c r="AN18" i="1"/>
  <c r="AN17" i="1"/>
  <c r="O315" i="1"/>
  <c r="O314" i="1"/>
  <c r="O313" i="1"/>
  <c r="O312" i="1"/>
  <c r="O316" i="1"/>
  <c r="O293" i="1"/>
  <c r="O311" i="1" s="1"/>
  <c r="O292" i="1"/>
  <c r="O291" i="1"/>
  <c r="O269" i="1"/>
  <c r="O262" i="1"/>
  <c r="O256" i="1"/>
  <c r="O255" i="1"/>
  <c r="O249" i="1"/>
  <c r="O246" i="1"/>
  <c r="O245" i="1"/>
  <c r="O240" i="1"/>
  <c r="O239" i="1"/>
  <c r="O237" i="1" s="1"/>
  <c r="O220" i="1"/>
  <c r="O216" i="1"/>
  <c r="O212" i="1"/>
  <c r="O206" i="1"/>
  <c r="O202" i="1"/>
  <c r="O198" i="1"/>
  <c r="O194" i="1"/>
  <c r="O190" i="1"/>
  <c r="O186" i="1"/>
  <c r="O182" i="1"/>
  <c r="O178" i="1"/>
  <c r="O174" i="1"/>
  <c r="O173" i="1"/>
  <c r="O172" i="1"/>
  <c r="O158" i="1"/>
  <c r="O317" i="1" s="1"/>
  <c r="O151" i="1"/>
  <c r="O146" i="1"/>
  <c r="O145" i="1"/>
  <c r="O144" i="1"/>
  <c r="O128" i="1"/>
  <c r="O125" i="1"/>
  <c r="O120" i="1"/>
  <c r="O108" i="1"/>
  <c r="O105" i="1"/>
  <c r="O305" i="1" s="1"/>
  <c r="O104" i="1"/>
  <c r="O103" i="1"/>
  <c r="O102" i="1"/>
  <c r="O82" i="1"/>
  <c r="O69" i="1"/>
  <c r="O65" i="1"/>
  <c r="O60" i="1"/>
  <c r="O55" i="1"/>
  <c r="O50" i="1"/>
  <c r="O44" i="1"/>
  <c r="O39" i="1"/>
  <c r="O35" i="1"/>
  <c r="O30" i="1"/>
  <c r="O19" i="1"/>
  <c r="O18" i="1"/>
  <c r="O17" i="1"/>
  <c r="BK253" i="1" l="1"/>
  <c r="O142" i="1"/>
  <c r="AN304" i="1"/>
  <c r="Q300" i="1"/>
  <c r="Q318" i="1" s="1"/>
  <c r="Q319" i="1" s="1"/>
  <c r="BK243" i="1"/>
  <c r="O289" i="1"/>
  <c r="AN289" i="1"/>
  <c r="BM300" i="1"/>
  <c r="BM318" i="1" s="1"/>
  <c r="BM319" i="1" s="1"/>
  <c r="AP300" i="1"/>
  <c r="AP318" i="1" s="1"/>
  <c r="AP319" i="1" s="1"/>
  <c r="BK100" i="1"/>
  <c r="AN243" i="1"/>
  <c r="O308" i="1"/>
  <c r="BK307" i="1"/>
  <c r="O310" i="1"/>
  <c r="AN253" i="1"/>
  <c r="BK302" i="1"/>
  <c r="BK170" i="1"/>
  <c r="O309" i="1"/>
  <c r="BK15" i="1"/>
  <c r="BK310" i="1"/>
  <c r="BK142" i="1"/>
  <c r="BK309" i="1"/>
  <c r="AN310" i="1"/>
  <c r="AN308" i="1"/>
  <c r="BK303" i="1"/>
  <c r="BK308" i="1"/>
  <c r="BK289" i="1"/>
  <c r="BK237" i="1"/>
  <c r="AN303" i="1"/>
  <c r="AN100" i="1"/>
  <c r="AN108" i="1"/>
  <c r="AN142" i="1"/>
  <c r="AN170" i="1"/>
  <c r="AN309" i="1"/>
  <c r="AN311" i="1"/>
  <c r="AN15" i="1"/>
  <c r="AN25" i="1"/>
  <c r="O170" i="1"/>
  <c r="O303" i="1"/>
  <c r="O100" i="1"/>
  <c r="O243" i="1"/>
  <c r="O253" i="1"/>
  <c r="O25" i="1"/>
  <c r="O302" i="1"/>
  <c r="O304" i="1"/>
  <c r="O15" i="1"/>
  <c r="BI17" i="1"/>
  <c r="AL17" i="1"/>
  <c r="M17" i="1"/>
  <c r="BJ95" i="1"/>
  <c r="BL95" i="1" s="1"/>
  <c r="BN95" i="1" s="1"/>
  <c r="BP95" i="1" s="1"/>
  <c r="BR95" i="1" s="1"/>
  <c r="BT95" i="1" s="1"/>
  <c r="BV95" i="1" s="1"/>
  <c r="AM95" i="1"/>
  <c r="AO95" i="1" s="1"/>
  <c r="AQ95" i="1" s="1"/>
  <c r="AS95" i="1" s="1"/>
  <c r="AU95" i="1" s="1"/>
  <c r="AW95" i="1" s="1"/>
  <c r="AY95" i="1" s="1"/>
  <c r="N95" i="1"/>
  <c r="P95" i="1" s="1"/>
  <c r="R95" i="1" s="1"/>
  <c r="T95" i="1" s="1"/>
  <c r="V95" i="1" s="1"/>
  <c r="X95" i="1" s="1"/>
  <c r="Z95" i="1" s="1"/>
  <c r="BJ93" i="1"/>
  <c r="BL93" i="1" s="1"/>
  <c r="BN93" i="1" s="1"/>
  <c r="BP93" i="1" s="1"/>
  <c r="BR93" i="1" s="1"/>
  <c r="BT93" i="1" s="1"/>
  <c r="BV93" i="1" s="1"/>
  <c r="N93" i="1"/>
  <c r="P93" i="1" s="1"/>
  <c r="R93" i="1" s="1"/>
  <c r="T93" i="1" s="1"/>
  <c r="V93" i="1" s="1"/>
  <c r="X93" i="1" s="1"/>
  <c r="Z93" i="1" s="1"/>
  <c r="AM93" i="1"/>
  <c r="AO93" i="1" s="1"/>
  <c r="AQ93" i="1" s="1"/>
  <c r="AS93" i="1" s="1"/>
  <c r="AU93" i="1" s="1"/>
  <c r="AW93" i="1" s="1"/>
  <c r="AY93" i="1" s="1"/>
  <c r="BM306" i="1" l="1"/>
  <c r="AP306" i="1"/>
  <c r="BK300" i="1"/>
  <c r="BK318" i="1" s="1"/>
  <c r="BK319" i="1" s="1"/>
  <c r="AN300" i="1"/>
  <c r="AN307" i="1"/>
  <c r="O307" i="1"/>
  <c r="O300" i="1"/>
  <c r="M108" i="1"/>
  <c r="AL110" i="1"/>
  <c r="AL108" i="1" s="1"/>
  <c r="AN306" i="1" l="1"/>
  <c r="AN318" i="1"/>
  <c r="AN319" i="1" s="1"/>
  <c r="BK306" i="1"/>
  <c r="O318" i="1"/>
  <c r="O319" i="1" s="1"/>
  <c r="M82" i="1"/>
  <c r="BI19" i="1"/>
  <c r="BI18" i="1"/>
  <c r="AL19" i="1"/>
  <c r="M19" i="1"/>
  <c r="BJ84" i="1"/>
  <c r="BL84" i="1" s="1"/>
  <c r="BN84" i="1" s="1"/>
  <c r="BP84" i="1" s="1"/>
  <c r="BR84" i="1" s="1"/>
  <c r="BT84" i="1" s="1"/>
  <c r="BV84" i="1" s="1"/>
  <c r="BJ85" i="1"/>
  <c r="BL85" i="1" s="1"/>
  <c r="BN85" i="1" s="1"/>
  <c r="BP85" i="1" s="1"/>
  <c r="BR85" i="1" s="1"/>
  <c r="BT85" i="1" s="1"/>
  <c r="BV85" i="1" s="1"/>
  <c r="BJ86" i="1"/>
  <c r="BL86" i="1" s="1"/>
  <c r="BN86" i="1" s="1"/>
  <c r="BP86" i="1" s="1"/>
  <c r="BR86" i="1" s="1"/>
  <c r="BT86" i="1" s="1"/>
  <c r="BV86" i="1" s="1"/>
  <c r="AM84" i="1"/>
  <c r="AO84" i="1" s="1"/>
  <c r="AQ84" i="1" s="1"/>
  <c r="AS84" i="1" s="1"/>
  <c r="AU84" i="1" s="1"/>
  <c r="AW84" i="1" s="1"/>
  <c r="AY84" i="1" s="1"/>
  <c r="AM85" i="1"/>
  <c r="AO85" i="1" s="1"/>
  <c r="AQ85" i="1" s="1"/>
  <c r="AS85" i="1" s="1"/>
  <c r="AU85" i="1" s="1"/>
  <c r="AW85" i="1" s="1"/>
  <c r="AY85" i="1" s="1"/>
  <c r="AM86" i="1"/>
  <c r="AO86" i="1" s="1"/>
  <c r="AQ86" i="1" s="1"/>
  <c r="AS86" i="1" s="1"/>
  <c r="AU86" i="1" s="1"/>
  <c r="AW86" i="1" s="1"/>
  <c r="AY86" i="1" s="1"/>
  <c r="N86" i="1"/>
  <c r="P86" i="1" s="1"/>
  <c r="R86" i="1" s="1"/>
  <c r="T86" i="1" s="1"/>
  <c r="V86" i="1" s="1"/>
  <c r="X86" i="1" s="1"/>
  <c r="Z86" i="1" s="1"/>
  <c r="H84" i="1"/>
  <c r="J84" i="1" s="1"/>
  <c r="L84" i="1" s="1"/>
  <c r="N84" i="1" s="1"/>
  <c r="P84" i="1" s="1"/>
  <c r="R84" i="1" s="1"/>
  <c r="T84" i="1" s="1"/>
  <c r="V84" i="1" s="1"/>
  <c r="X84" i="1" s="1"/>
  <c r="Z84" i="1" s="1"/>
  <c r="H85" i="1"/>
  <c r="J85" i="1" s="1"/>
  <c r="L85" i="1" s="1"/>
  <c r="N85" i="1" s="1"/>
  <c r="P85" i="1" s="1"/>
  <c r="R85" i="1" s="1"/>
  <c r="T85" i="1" s="1"/>
  <c r="V85" i="1" s="1"/>
  <c r="X85" i="1" s="1"/>
  <c r="Z85" i="1" s="1"/>
  <c r="BI102" i="1"/>
  <c r="AL102" i="1"/>
  <c r="M102" i="1"/>
  <c r="N138" i="1"/>
  <c r="P138" i="1" s="1"/>
  <c r="R138" i="1" s="1"/>
  <c r="T138" i="1" s="1"/>
  <c r="V138" i="1" s="1"/>
  <c r="X138" i="1" s="1"/>
  <c r="Z138" i="1" s="1"/>
  <c r="BJ138" i="1"/>
  <c r="BL138" i="1" s="1"/>
  <c r="BN138" i="1" s="1"/>
  <c r="BP138" i="1" s="1"/>
  <c r="BR138" i="1" s="1"/>
  <c r="BT138" i="1" s="1"/>
  <c r="BV138" i="1" s="1"/>
  <c r="AM138" i="1"/>
  <c r="AO138" i="1" s="1"/>
  <c r="AQ138" i="1" s="1"/>
  <c r="AS138" i="1" s="1"/>
  <c r="AU138" i="1" s="1"/>
  <c r="AW138" i="1" s="1"/>
  <c r="AY138" i="1" s="1"/>
  <c r="N92" i="1"/>
  <c r="P92" i="1" s="1"/>
  <c r="R92" i="1" s="1"/>
  <c r="T92" i="1" s="1"/>
  <c r="V92" i="1" s="1"/>
  <c r="X92" i="1" s="1"/>
  <c r="Z92" i="1" s="1"/>
  <c r="N94" i="1"/>
  <c r="P94" i="1" s="1"/>
  <c r="R94" i="1" s="1"/>
  <c r="T94" i="1" s="1"/>
  <c r="V94" i="1" s="1"/>
  <c r="X94" i="1" s="1"/>
  <c r="Z94" i="1" s="1"/>
  <c r="BJ92" i="1"/>
  <c r="BL92" i="1" s="1"/>
  <c r="BN92" i="1" s="1"/>
  <c r="BP92" i="1" s="1"/>
  <c r="BR92" i="1" s="1"/>
  <c r="BT92" i="1" s="1"/>
  <c r="BV92" i="1" s="1"/>
  <c r="BJ94" i="1"/>
  <c r="BL94" i="1" s="1"/>
  <c r="BN94" i="1" s="1"/>
  <c r="BP94" i="1" s="1"/>
  <c r="BR94" i="1" s="1"/>
  <c r="BT94" i="1" s="1"/>
  <c r="BV94" i="1" s="1"/>
  <c r="AM92" i="1"/>
  <c r="AO92" i="1" s="1"/>
  <c r="AQ92" i="1" s="1"/>
  <c r="AS92" i="1" s="1"/>
  <c r="AU92" i="1" s="1"/>
  <c r="AW92" i="1" s="1"/>
  <c r="AY92" i="1" s="1"/>
  <c r="AM94" i="1"/>
  <c r="AO94" i="1" s="1"/>
  <c r="AQ94" i="1" s="1"/>
  <c r="AS94" i="1" s="1"/>
  <c r="AU94" i="1" s="1"/>
  <c r="AW94" i="1" s="1"/>
  <c r="AY94" i="1" s="1"/>
  <c r="M209" i="1"/>
  <c r="M298" i="1" l="1"/>
  <c r="BJ91" i="1" l="1"/>
  <c r="BL91" i="1" s="1"/>
  <c r="BN91" i="1" s="1"/>
  <c r="BP91" i="1" s="1"/>
  <c r="BR91" i="1" s="1"/>
  <c r="BT91" i="1" s="1"/>
  <c r="BV91" i="1" s="1"/>
  <c r="AM91" i="1"/>
  <c r="AO91" i="1" s="1"/>
  <c r="AQ91" i="1" s="1"/>
  <c r="AS91" i="1" s="1"/>
  <c r="AU91" i="1" s="1"/>
  <c r="AW91" i="1" s="1"/>
  <c r="AY91" i="1" s="1"/>
  <c r="N91" i="1"/>
  <c r="P91" i="1" s="1"/>
  <c r="R91" i="1" s="1"/>
  <c r="T91" i="1" s="1"/>
  <c r="V91" i="1" s="1"/>
  <c r="X91" i="1" s="1"/>
  <c r="Z91" i="1" s="1"/>
  <c r="BI172" i="1" l="1"/>
  <c r="AL172" i="1"/>
  <c r="M172" i="1"/>
  <c r="BJ235" i="1"/>
  <c r="BL235" i="1" s="1"/>
  <c r="BN235" i="1" s="1"/>
  <c r="BP235" i="1" s="1"/>
  <c r="BR235" i="1" s="1"/>
  <c r="BT235" i="1" s="1"/>
  <c r="BV235" i="1" s="1"/>
  <c r="AM235" i="1"/>
  <c r="AO235" i="1" s="1"/>
  <c r="AQ235" i="1" s="1"/>
  <c r="AS235" i="1" s="1"/>
  <c r="AU235" i="1" s="1"/>
  <c r="AW235" i="1" s="1"/>
  <c r="AY235" i="1" s="1"/>
  <c r="N235" i="1"/>
  <c r="P235" i="1" s="1"/>
  <c r="R235" i="1" s="1"/>
  <c r="T235" i="1" s="1"/>
  <c r="V235" i="1" s="1"/>
  <c r="X235" i="1" s="1"/>
  <c r="Z235" i="1" s="1"/>
  <c r="BI291" i="1"/>
  <c r="AL291" i="1"/>
  <c r="M291" i="1"/>
  <c r="BI316" i="1"/>
  <c r="BJ316" i="1" s="1"/>
  <c r="BL316" i="1" s="1"/>
  <c r="BN316" i="1" s="1"/>
  <c r="BP316" i="1" s="1"/>
  <c r="BR316" i="1" s="1"/>
  <c r="BT316" i="1" s="1"/>
  <c r="BV316" i="1" s="1"/>
  <c r="AL316" i="1"/>
  <c r="AM316" i="1" s="1"/>
  <c r="AO316" i="1" s="1"/>
  <c r="AQ316" i="1" s="1"/>
  <c r="AS316" i="1" s="1"/>
  <c r="AU316" i="1" s="1"/>
  <c r="AW316" i="1" s="1"/>
  <c r="AY316" i="1" s="1"/>
  <c r="M316" i="1"/>
  <c r="N316" i="1" s="1"/>
  <c r="P316" i="1" s="1"/>
  <c r="R316" i="1" s="1"/>
  <c r="T316" i="1" s="1"/>
  <c r="V316" i="1" s="1"/>
  <c r="X316" i="1" s="1"/>
  <c r="Z316" i="1" s="1"/>
  <c r="BJ298" i="1"/>
  <c r="BL298" i="1" s="1"/>
  <c r="BN298" i="1" s="1"/>
  <c r="BP298" i="1" s="1"/>
  <c r="BR298" i="1" s="1"/>
  <c r="BT298" i="1" s="1"/>
  <c r="BV298" i="1" s="1"/>
  <c r="AM298" i="1"/>
  <c r="AO298" i="1" s="1"/>
  <c r="AQ298" i="1" s="1"/>
  <c r="AS298" i="1" s="1"/>
  <c r="AU298" i="1" s="1"/>
  <c r="AW298" i="1" s="1"/>
  <c r="AY298" i="1" s="1"/>
  <c r="N298" i="1"/>
  <c r="P298" i="1" s="1"/>
  <c r="R298" i="1" s="1"/>
  <c r="T298" i="1" s="1"/>
  <c r="V298" i="1" s="1"/>
  <c r="X298" i="1" s="1"/>
  <c r="Z298" i="1" s="1"/>
  <c r="BI104" i="1" l="1"/>
  <c r="BI103" i="1"/>
  <c r="AL104" i="1"/>
  <c r="AL103" i="1"/>
  <c r="M104" i="1"/>
  <c r="M103" i="1"/>
  <c r="BJ110" i="1"/>
  <c r="BL110" i="1" s="1"/>
  <c r="BN110" i="1" s="1"/>
  <c r="BP110" i="1" s="1"/>
  <c r="BR110" i="1" s="1"/>
  <c r="BT110" i="1" s="1"/>
  <c r="BV110" i="1" s="1"/>
  <c r="BJ111" i="1"/>
  <c r="BL111" i="1" s="1"/>
  <c r="BN111" i="1" s="1"/>
  <c r="BP111" i="1" s="1"/>
  <c r="BR111" i="1" s="1"/>
  <c r="BT111" i="1" s="1"/>
  <c r="BV111" i="1" s="1"/>
  <c r="BJ112" i="1"/>
  <c r="BL112" i="1" s="1"/>
  <c r="BN112" i="1" s="1"/>
  <c r="BP112" i="1" s="1"/>
  <c r="BR112" i="1" s="1"/>
  <c r="BT112" i="1" s="1"/>
  <c r="BV112" i="1" s="1"/>
  <c r="AC108" i="1"/>
  <c r="AC109" i="1"/>
  <c r="AC110" i="1"/>
  <c r="AE110" i="1" s="1"/>
  <c r="AG110" i="1" s="1"/>
  <c r="AI110" i="1" s="1"/>
  <c r="AK110" i="1" s="1"/>
  <c r="AM110" i="1" s="1"/>
  <c r="AO110" i="1" s="1"/>
  <c r="AQ110" i="1" s="1"/>
  <c r="AS110" i="1" s="1"/>
  <c r="AU110" i="1" s="1"/>
  <c r="AW110" i="1" s="1"/>
  <c r="AY110" i="1" s="1"/>
  <c r="AC111" i="1"/>
  <c r="AE111" i="1" s="1"/>
  <c r="AG111" i="1" s="1"/>
  <c r="AI111" i="1" s="1"/>
  <c r="AK111" i="1" s="1"/>
  <c r="AM111" i="1" s="1"/>
  <c r="AO111" i="1" s="1"/>
  <c r="AQ111" i="1" s="1"/>
  <c r="AS111" i="1" s="1"/>
  <c r="AU111" i="1" s="1"/>
  <c r="AW111" i="1" s="1"/>
  <c r="AY111" i="1" s="1"/>
  <c r="AC112" i="1"/>
  <c r="AE112" i="1" s="1"/>
  <c r="AG112" i="1" s="1"/>
  <c r="AI112" i="1" s="1"/>
  <c r="AK112" i="1" s="1"/>
  <c r="AM112" i="1" s="1"/>
  <c r="AO112" i="1" s="1"/>
  <c r="AQ112" i="1" s="1"/>
  <c r="AS112" i="1" s="1"/>
  <c r="AU112" i="1" s="1"/>
  <c r="AW112" i="1" s="1"/>
  <c r="AY112" i="1" s="1"/>
  <c r="H110" i="1"/>
  <c r="J110" i="1" s="1"/>
  <c r="L110" i="1" s="1"/>
  <c r="N110" i="1" s="1"/>
  <c r="P110" i="1" s="1"/>
  <c r="R110" i="1" s="1"/>
  <c r="T110" i="1" s="1"/>
  <c r="V110" i="1" s="1"/>
  <c r="X110" i="1" s="1"/>
  <c r="Z110" i="1" s="1"/>
  <c r="H111" i="1"/>
  <c r="J111" i="1" s="1"/>
  <c r="L111" i="1" s="1"/>
  <c r="N111" i="1" s="1"/>
  <c r="P111" i="1" s="1"/>
  <c r="R111" i="1" s="1"/>
  <c r="T111" i="1" s="1"/>
  <c r="V111" i="1" s="1"/>
  <c r="X111" i="1" s="1"/>
  <c r="Z111" i="1" s="1"/>
  <c r="H112" i="1"/>
  <c r="J112" i="1" s="1"/>
  <c r="L112" i="1" s="1"/>
  <c r="N112" i="1" s="1"/>
  <c r="P112" i="1" s="1"/>
  <c r="R112" i="1" s="1"/>
  <c r="T112" i="1" s="1"/>
  <c r="V112" i="1" s="1"/>
  <c r="X112" i="1" s="1"/>
  <c r="Z112" i="1" s="1"/>
  <c r="BI315" i="1" l="1"/>
  <c r="BI314" i="1"/>
  <c r="BI313" i="1"/>
  <c r="BI312" i="1"/>
  <c r="BI293" i="1"/>
  <c r="BI311" i="1" s="1"/>
  <c r="BI292" i="1"/>
  <c r="BI289" i="1" s="1"/>
  <c r="BI269" i="1"/>
  <c r="BI262" i="1"/>
  <c r="BI256" i="1"/>
  <c r="BI255" i="1"/>
  <c r="BI249" i="1"/>
  <c r="BI246" i="1"/>
  <c r="BI245" i="1"/>
  <c r="BI240" i="1"/>
  <c r="BI239" i="1"/>
  <c r="BI237" i="1" s="1"/>
  <c r="BI220" i="1"/>
  <c r="BI216" i="1"/>
  <c r="BI212" i="1"/>
  <c r="BI206" i="1"/>
  <c r="BI202" i="1"/>
  <c r="BI198" i="1"/>
  <c r="BI194" i="1"/>
  <c r="BI190" i="1"/>
  <c r="BI186" i="1"/>
  <c r="BI182" i="1"/>
  <c r="BI178" i="1"/>
  <c r="BI174" i="1"/>
  <c r="BI173" i="1"/>
  <c r="BI302" i="1" s="1"/>
  <c r="BI158" i="1"/>
  <c r="BI317" i="1" s="1"/>
  <c r="BI151" i="1"/>
  <c r="BI146" i="1"/>
  <c r="BI145" i="1"/>
  <c r="BI144" i="1"/>
  <c r="BI128" i="1"/>
  <c r="BI125" i="1"/>
  <c r="BI120" i="1"/>
  <c r="BI105" i="1"/>
  <c r="BI100" i="1" s="1"/>
  <c r="BI69" i="1"/>
  <c r="BI65" i="1"/>
  <c r="BI60" i="1"/>
  <c r="BI55" i="1"/>
  <c r="BI50" i="1"/>
  <c r="BI44" i="1"/>
  <c r="BI39" i="1"/>
  <c r="BI30" i="1"/>
  <c r="BI25" i="1"/>
  <c r="BI304" i="1"/>
  <c r="AL315" i="1"/>
  <c r="AL313" i="1"/>
  <c r="AL312" i="1"/>
  <c r="AL293" i="1"/>
  <c r="AL311" i="1" s="1"/>
  <c r="AL292" i="1"/>
  <c r="AL289" i="1" s="1"/>
  <c r="AL269" i="1"/>
  <c r="AL262" i="1"/>
  <c r="AL256" i="1"/>
  <c r="AL255" i="1"/>
  <c r="AL249" i="1"/>
  <c r="AL246" i="1"/>
  <c r="AL245" i="1"/>
  <c r="AL240" i="1"/>
  <c r="AL239" i="1"/>
  <c r="AL237" i="1" s="1"/>
  <c r="AL220" i="1"/>
  <c r="AL216" i="1"/>
  <c r="AL212" i="1"/>
  <c r="AL206" i="1"/>
  <c r="AL202" i="1"/>
  <c r="AL198" i="1"/>
  <c r="AL194" i="1"/>
  <c r="AL190" i="1"/>
  <c r="AL186" i="1"/>
  <c r="AL182" i="1"/>
  <c r="AL178" i="1"/>
  <c r="AL174" i="1"/>
  <c r="AL173" i="1"/>
  <c r="AL302" i="1" s="1"/>
  <c r="AL158" i="1"/>
  <c r="AL317" i="1" s="1"/>
  <c r="AL151" i="1"/>
  <c r="AL146" i="1"/>
  <c r="AL145" i="1"/>
  <c r="AL144" i="1"/>
  <c r="AL135" i="1"/>
  <c r="AL314" i="1" s="1"/>
  <c r="AL128" i="1"/>
  <c r="AL125" i="1"/>
  <c r="AL120" i="1"/>
  <c r="AL105" i="1"/>
  <c r="AL305" i="1" s="1"/>
  <c r="AL69" i="1"/>
  <c r="AL65" i="1"/>
  <c r="AL60" i="1"/>
  <c r="AL55" i="1"/>
  <c r="AL50" i="1"/>
  <c r="AL44" i="1"/>
  <c r="AL39" i="1"/>
  <c r="AL30" i="1"/>
  <c r="AL28" i="1"/>
  <c r="AL18" i="1" s="1"/>
  <c r="AL304" i="1"/>
  <c r="M315" i="1"/>
  <c r="M314" i="1"/>
  <c r="M313" i="1"/>
  <c r="M312" i="1"/>
  <c r="M293" i="1"/>
  <c r="M311" i="1" s="1"/>
  <c r="M292" i="1"/>
  <c r="M289" i="1" s="1"/>
  <c r="M269" i="1"/>
  <c r="M262" i="1"/>
  <c r="M256" i="1"/>
  <c r="M255" i="1"/>
  <c r="M249" i="1"/>
  <c r="M246" i="1"/>
  <c r="M245" i="1"/>
  <c r="M240" i="1"/>
  <c r="M239" i="1"/>
  <c r="M237" i="1" s="1"/>
  <c r="M220" i="1"/>
  <c r="M216" i="1"/>
  <c r="M212" i="1"/>
  <c r="M206" i="1"/>
  <c r="M202" i="1"/>
  <c r="M198" i="1"/>
  <c r="M194" i="1"/>
  <c r="M190" i="1"/>
  <c r="M186" i="1"/>
  <c r="M182" i="1"/>
  <c r="M178" i="1"/>
  <c r="M174" i="1"/>
  <c r="M173" i="1"/>
  <c r="M302" i="1" s="1"/>
  <c r="M158" i="1"/>
  <c r="M317" i="1" s="1"/>
  <c r="M151" i="1"/>
  <c r="M146" i="1"/>
  <c r="M145" i="1"/>
  <c r="M144" i="1"/>
  <c r="M128" i="1"/>
  <c r="M125" i="1"/>
  <c r="M120" i="1"/>
  <c r="M105" i="1"/>
  <c r="M100" i="1" s="1"/>
  <c r="M69" i="1"/>
  <c r="M65" i="1"/>
  <c r="M60" i="1"/>
  <c r="M55" i="1"/>
  <c r="M50" i="1"/>
  <c r="M44" i="1"/>
  <c r="M39" i="1"/>
  <c r="M35" i="1"/>
  <c r="M30" i="1"/>
  <c r="M28" i="1"/>
  <c r="M18" i="1" s="1"/>
  <c r="M304" i="1"/>
  <c r="AL25" i="1" l="1"/>
  <c r="M25" i="1"/>
  <c r="BI303" i="1"/>
  <c r="BI253" i="1"/>
  <c r="M310" i="1"/>
  <c r="AL310" i="1"/>
  <c r="BI310" i="1"/>
  <c r="BI243" i="1"/>
  <c r="M142" i="1"/>
  <c r="M243" i="1"/>
  <c r="AL303" i="1"/>
  <c r="M303" i="1"/>
  <c r="AL100" i="1"/>
  <c r="BI142" i="1"/>
  <c r="M307" i="1"/>
  <c r="M308" i="1"/>
  <c r="M253" i="1"/>
  <c r="AL243" i="1"/>
  <c r="AL307" i="1"/>
  <c r="BI308" i="1"/>
  <c r="BI170" i="1"/>
  <c r="BI307" i="1"/>
  <c r="AL308" i="1"/>
  <c r="BI305" i="1"/>
  <c r="BI309" i="1"/>
  <c r="M305" i="1"/>
  <c r="AL142" i="1"/>
  <c r="AL253" i="1"/>
  <c r="AL170" i="1"/>
  <c r="M170" i="1"/>
  <c r="M309" i="1"/>
  <c r="AL309" i="1"/>
  <c r="BI15" i="1"/>
  <c r="AL15" i="1"/>
  <c r="M15" i="1"/>
  <c r="BG144" i="1"/>
  <c r="AJ144" i="1"/>
  <c r="K144" i="1"/>
  <c r="BH164" i="1"/>
  <c r="BJ164" i="1" s="1"/>
  <c r="BL164" i="1" s="1"/>
  <c r="BN164" i="1" s="1"/>
  <c r="BP164" i="1" s="1"/>
  <c r="BR164" i="1" s="1"/>
  <c r="BT164" i="1" s="1"/>
  <c r="BV164" i="1" s="1"/>
  <c r="AK164" i="1"/>
  <c r="AM164" i="1" s="1"/>
  <c r="AO164" i="1" s="1"/>
  <c r="AQ164" i="1" s="1"/>
  <c r="AS164" i="1" s="1"/>
  <c r="AU164" i="1" s="1"/>
  <c r="AW164" i="1" s="1"/>
  <c r="AY164" i="1" s="1"/>
  <c r="L164" i="1"/>
  <c r="N164" i="1" s="1"/>
  <c r="P164" i="1" s="1"/>
  <c r="R164" i="1" s="1"/>
  <c r="T164" i="1" s="1"/>
  <c r="V164" i="1" s="1"/>
  <c r="X164" i="1" s="1"/>
  <c r="Z164" i="1" s="1"/>
  <c r="M300" i="1" l="1"/>
  <c r="M318" i="1" s="1"/>
  <c r="M319" i="1" s="1"/>
  <c r="BI300" i="1"/>
  <c r="AL300" i="1"/>
  <c r="AJ28" i="1"/>
  <c r="AJ18" i="1" s="1"/>
  <c r="K28" i="1"/>
  <c r="BG315" i="1"/>
  <c r="BG314" i="1"/>
  <c r="BG313" i="1"/>
  <c r="BG312" i="1"/>
  <c r="BG293" i="1"/>
  <c r="BG311" i="1" s="1"/>
  <c r="BG292" i="1"/>
  <c r="BG291" i="1"/>
  <c r="BG269" i="1"/>
  <c r="BG262" i="1"/>
  <c r="BG256" i="1"/>
  <c r="BG255" i="1"/>
  <c r="BG249" i="1"/>
  <c r="BG246" i="1"/>
  <c r="BG245" i="1"/>
  <c r="BG240" i="1"/>
  <c r="BG239" i="1"/>
  <c r="BG237" i="1" s="1"/>
  <c r="BG220" i="1"/>
  <c r="BG216" i="1"/>
  <c r="BG212" i="1"/>
  <c r="BG206" i="1"/>
  <c r="BG202" i="1"/>
  <c r="BG198" i="1"/>
  <c r="BG194" i="1"/>
  <c r="BG190" i="1"/>
  <c r="BG186" i="1"/>
  <c r="BG182" i="1"/>
  <c r="BG178" i="1"/>
  <c r="BG174" i="1"/>
  <c r="BG173" i="1"/>
  <c r="BG302" i="1" s="1"/>
  <c r="BG172" i="1"/>
  <c r="BG158" i="1"/>
  <c r="BG317" i="1" s="1"/>
  <c r="BG151" i="1"/>
  <c r="BG146" i="1"/>
  <c r="BG145" i="1"/>
  <c r="BG128" i="1"/>
  <c r="BG125" i="1"/>
  <c r="BG120" i="1"/>
  <c r="BG105" i="1"/>
  <c r="BG305" i="1" s="1"/>
  <c r="BG104" i="1"/>
  <c r="BG103" i="1"/>
  <c r="BG102" i="1"/>
  <c r="BG69" i="1"/>
  <c r="BG65" i="1"/>
  <c r="BG60" i="1"/>
  <c r="BG55" i="1"/>
  <c r="BG50" i="1"/>
  <c r="BG44" i="1"/>
  <c r="BG39" i="1"/>
  <c r="BG30" i="1"/>
  <c r="BG25" i="1"/>
  <c r="BG19" i="1"/>
  <c r="BG18" i="1"/>
  <c r="BG17" i="1"/>
  <c r="AJ315" i="1"/>
  <c r="AJ313" i="1"/>
  <c r="AJ312" i="1"/>
  <c r="AJ293" i="1"/>
  <c r="AJ311" i="1" s="1"/>
  <c r="AJ292" i="1"/>
  <c r="AJ291" i="1"/>
  <c r="AJ269" i="1"/>
  <c r="AJ262" i="1"/>
  <c r="AJ256" i="1"/>
  <c r="AJ255" i="1"/>
  <c r="AJ249" i="1"/>
  <c r="AJ246" i="1"/>
  <c r="AJ245" i="1"/>
  <c r="AJ240" i="1"/>
  <c r="AJ239" i="1"/>
  <c r="AJ237" i="1" s="1"/>
  <c r="AJ220" i="1"/>
  <c r="AJ216" i="1"/>
  <c r="AJ212" i="1"/>
  <c r="AJ206" i="1"/>
  <c r="AJ202" i="1"/>
  <c r="AJ198" i="1"/>
  <c r="AJ194" i="1"/>
  <c r="AJ190" i="1"/>
  <c r="AJ186" i="1"/>
  <c r="AJ182" i="1"/>
  <c r="AJ178" i="1"/>
  <c r="AJ174" i="1"/>
  <c r="AJ173" i="1"/>
  <c r="AJ302" i="1" s="1"/>
  <c r="AJ172" i="1"/>
  <c r="AJ158" i="1"/>
  <c r="AJ317" i="1" s="1"/>
  <c r="AJ151" i="1"/>
  <c r="AJ146" i="1"/>
  <c r="AJ145" i="1"/>
  <c r="AJ142" i="1" s="1"/>
  <c r="AJ135" i="1"/>
  <c r="AJ128" i="1"/>
  <c r="AJ125" i="1"/>
  <c r="AJ120" i="1"/>
  <c r="AJ105" i="1"/>
  <c r="AJ104" i="1"/>
  <c r="AJ103" i="1"/>
  <c r="AJ102" i="1"/>
  <c r="AJ69" i="1"/>
  <c r="AJ65" i="1"/>
  <c r="AJ60" i="1"/>
  <c r="AJ55" i="1"/>
  <c r="AJ50" i="1"/>
  <c r="AJ44" i="1"/>
  <c r="AJ39" i="1"/>
  <c r="AJ30" i="1"/>
  <c r="AJ25" i="1"/>
  <c r="AJ19" i="1"/>
  <c r="AJ17" i="1"/>
  <c r="K315" i="1"/>
  <c r="K314" i="1"/>
  <c r="K313" i="1"/>
  <c r="K312" i="1"/>
  <c r="K293" i="1"/>
  <c r="K311" i="1" s="1"/>
  <c r="K292" i="1"/>
  <c r="K291" i="1"/>
  <c r="K269" i="1"/>
  <c r="K262" i="1"/>
  <c r="K256" i="1"/>
  <c r="K255" i="1"/>
  <c r="K249" i="1"/>
  <c r="K246" i="1"/>
  <c r="K245" i="1"/>
  <c r="K240" i="1"/>
  <c r="K239" i="1"/>
  <c r="K237" i="1" s="1"/>
  <c r="K220" i="1"/>
  <c r="K216" i="1"/>
  <c r="K212" i="1"/>
  <c r="K206" i="1"/>
  <c r="K202" i="1"/>
  <c r="K198" i="1"/>
  <c r="K194" i="1"/>
  <c r="K190" i="1"/>
  <c r="K186" i="1"/>
  <c r="K182" i="1"/>
  <c r="K178" i="1"/>
  <c r="K174" i="1"/>
  <c r="K173" i="1"/>
  <c r="K172" i="1"/>
  <c r="K158" i="1"/>
  <c r="K317" i="1" s="1"/>
  <c r="K151" i="1"/>
  <c r="K146" i="1"/>
  <c r="K145" i="1"/>
  <c r="K128" i="1"/>
  <c r="K125" i="1"/>
  <c r="K120" i="1"/>
  <c r="K105" i="1"/>
  <c r="K305" i="1" s="1"/>
  <c r="K104" i="1"/>
  <c r="K103" i="1"/>
  <c r="K102" i="1"/>
  <c r="K69" i="1"/>
  <c r="K65" i="1"/>
  <c r="K60" i="1"/>
  <c r="K55" i="1"/>
  <c r="K50" i="1"/>
  <c r="K44" i="1"/>
  <c r="K39" i="1"/>
  <c r="K35" i="1"/>
  <c r="K30" i="1"/>
  <c r="K25" i="1"/>
  <c r="K19" i="1"/>
  <c r="K18" i="1"/>
  <c r="K17" i="1"/>
  <c r="AL306" i="1" l="1"/>
  <c r="AL318" i="1"/>
  <c r="AL319" i="1" s="1"/>
  <c r="BI306" i="1"/>
  <c r="BI318" i="1"/>
  <c r="BI319" i="1" s="1"/>
  <c r="BG304" i="1"/>
  <c r="AJ289" i="1"/>
  <c r="BG289" i="1"/>
  <c r="BG15" i="1"/>
  <c r="BG308" i="1"/>
  <c r="K289" i="1"/>
  <c r="BG170" i="1"/>
  <c r="AJ309" i="1"/>
  <c r="K309" i="1"/>
  <c r="BG309" i="1"/>
  <c r="BG243" i="1"/>
  <c r="BG100" i="1"/>
  <c r="BG307" i="1"/>
  <c r="BG253" i="1"/>
  <c r="AJ308" i="1"/>
  <c r="BG310" i="1"/>
  <c r="K310" i="1"/>
  <c r="AJ170" i="1"/>
  <c r="AJ243" i="1"/>
  <c r="BG142" i="1"/>
  <c r="BG303" i="1"/>
  <c r="AJ303" i="1"/>
  <c r="K304" i="1"/>
  <c r="K142" i="1"/>
  <c r="AJ305" i="1"/>
  <c r="K308" i="1"/>
  <c r="K303" i="1"/>
  <c r="K302" i="1"/>
  <c r="AJ100" i="1"/>
  <c r="AJ314" i="1"/>
  <c r="AJ307" i="1"/>
  <c r="AJ253" i="1"/>
  <c r="AJ15" i="1"/>
  <c r="AJ310" i="1"/>
  <c r="AJ304" i="1"/>
  <c r="K307" i="1"/>
  <c r="K100" i="1"/>
  <c r="K170" i="1"/>
  <c r="K243" i="1"/>
  <c r="K253" i="1"/>
  <c r="K15" i="1"/>
  <c r="BE315" i="1"/>
  <c r="BE314" i="1"/>
  <c r="BE313" i="1"/>
  <c r="BE312" i="1"/>
  <c r="BE293" i="1"/>
  <c r="BE311" i="1" s="1"/>
  <c r="BE292" i="1"/>
  <c r="BE291" i="1"/>
  <c r="BE269" i="1"/>
  <c r="BE262" i="1"/>
  <c r="BE256" i="1"/>
  <c r="BE255" i="1"/>
  <c r="BE249" i="1"/>
  <c r="BE246" i="1"/>
  <c r="BE245" i="1"/>
  <c r="BE240" i="1"/>
  <c r="BE239" i="1"/>
  <c r="BE237" i="1" s="1"/>
  <c r="BE220" i="1"/>
  <c r="BE216" i="1"/>
  <c r="BE212" i="1"/>
  <c r="BE206" i="1"/>
  <c r="BE202" i="1"/>
  <c r="BE198" i="1"/>
  <c r="BE194" i="1"/>
  <c r="BE190" i="1"/>
  <c r="BE186" i="1"/>
  <c r="BE182" i="1"/>
  <c r="BE178" i="1"/>
  <c r="BE174" i="1"/>
  <c r="BE173" i="1"/>
  <c r="BE302" i="1" s="1"/>
  <c r="BE172" i="1"/>
  <c r="BE158" i="1"/>
  <c r="BE317" i="1" s="1"/>
  <c r="BE151" i="1"/>
  <c r="BE146" i="1"/>
  <c r="BE145" i="1"/>
  <c r="BE144" i="1"/>
  <c r="BE128" i="1"/>
  <c r="BE125" i="1"/>
  <c r="BE120" i="1"/>
  <c r="BE105" i="1"/>
  <c r="BE305" i="1" s="1"/>
  <c r="BE104" i="1"/>
  <c r="BE103" i="1"/>
  <c r="BE102" i="1"/>
  <c r="BE69" i="1"/>
  <c r="BE65" i="1"/>
  <c r="BE60" i="1"/>
  <c r="BE55" i="1"/>
  <c r="BE50" i="1"/>
  <c r="BE44" i="1"/>
  <c r="BE39" i="1"/>
  <c r="BE30" i="1"/>
  <c r="BE25" i="1"/>
  <c r="BE19" i="1"/>
  <c r="BE304" i="1" s="1"/>
  <c r="BE18" i="1"/>
  <c r="BE17" i="1"/>
  <c r="AH315" i="1"/>
  <c r="AH313" i="1"/>
  <c r="AH312" i="1"/>
  <c r="AH293" i="1"/>
  <c r="AH311" i="1" s="1"/>
  <c r="AH292" i="1"/>
  <c r="AH291" i="1"/>
  <c r="AH269" i="1"/>
  <c r="AH262" i="1"/>
  <c r="AH256" i="1"/>
  <c r="AH255" i="1"/>
  <c r="AH249" i="1"/>
  <c r="AH246" i="1"/>
  <c r="AH245" i="1"/>
  <c r="AH240" i="1"/>
  <c r="AH239" i="1"/>
  <c r="AH220" i="1"/>
  <c r="AH216" i="1"/>
  <c r="AH212" i="1"/>
  <c r="AH206" i="1"/>
  <c r="AH202" i="1"/>
  <c r="AH198" i="1"/>
  <c r="AH194" i="1"/>
  <c r="AH190" i="1"/>
  <c r="AH186" i="1"/>
  <c r="AH182" i="1"/>
  <c r="AH178" i="1"/>
  <c r="AH174" i="1"/>
  <c r="AH173" i="1"/>
  <c r="AH302" i="1" s="1"/>
  <c r="AH172" i="1"/>
  <c r="AH158" i="1"/>
  <c r="AH317" i="1" s="1"/>
  <c r="AH151" i="1"/>
  <c r="AH146" i="1"/>
  <c r="AH145" i="1"/>
  <c r="AH144" i="1"/>
  <c r="AH135" i="1"/>
  <c r="AH128" i="1"/>
  <c r="AH125" i="1"/>
  <c r="AH120" i="1"/>
  <c r="AH105" i="1"/>
  <c r="AH104" i="1"/>
  <c r="AH103" i="1"/>
  <c r="AH102" i="1"/>
  <c r="AH69" i="1"/>
  <c r="AH65" i="1"/>
  <c r="AH60" i="1"/>
  <c r="AH55" i="1"/>
  <c r="AH50" i="1"/>
  <c r="AH44" i="1"/>
  <c r="AH39" i="1"/>
  <c r="AH30" i="1"/>
  <c r="AH25" i="1"/>
  <c r="AH19" i="1"/>
  <c r="AH18" i="1"/>
  <c r="AH17" i="1"/>
  <c r="I39" i="1"/>
  <c r="I315" i="1"/>
  <c r="I314" i="1"/>
  <c r="I313" i="1"/>
  <c r="I312" i="1"/>
  <c r="I293" i="1"/>
  <c r="I292" i="1"/>
  <c r="I291" i="1"/>
  <c r="I269" i="1"/>
  <c r="I262" i="1"/>
  <c r="I256" i="1"/>
  <c r="I255" i="1"/>
  <c r="I249" i="1"/>
  <c r="I246" i="1"/>
  <c r="I245" i="1"/>
  <c r="I240" i="1"/>
  <c r="I239" i="1"/>
  <c r="I220" i="1"/>
  <c r="I216" i="1"/>
  <c r="I212" i="1"/>
  <c r="I206" i="1"/>
  <c r="I202" i="1"/>
  <c r="I198" i="1"/>
  <c r="I194" i="1"/>
  <c r="I190" i="1"/>
  <c r="I186" i="1"/>
  <c r="I182" i="1"/>
  <c r="I178" i="1"/>
  <c r="I174" i="1"/>
  <c r="I173" i="1"/>
  <c r="I302" i="1" s="1"/>
  <c r="I172" i="1"/>
  <c r="I158" i="1"/>
  <c r="I151" i="1"/>
  <c r="I146" i="1"/>
  <c r="I145" i="1"/>
  <c r="I144" i="1"/>
  <c r="I128" i="1"/>
  <c r="I125" i="1"/>
  <c r="I102" i="1"/>
  <c r="I105" i="1"/>
  <c r="I305" i="1" s="1"/>
  <c r="I104" i="1"/>
  <c r="I103" i="1"/>
  <c r="I69" i="1"/>
  <c r="I65" i="1"/>
  <c r="I60" i="1"/>
  <c r="I55" i="1"/>
  <c r="I50" i="1"/>
  <c r="I44" i="1"/>
  <c r="I35" i="1"/>
  <c r="I30" i="1"/>
  <c r="I25" i="1"/>
  <c r="I19" i="1"/>
  <c r="I18" i="1"/>
  <c r="BG300" i="1" l="1"/>
  <c r="AJ300" i="1"/>
  <c r="K300" i="1"/>
  <c r="K318" i="1" s="1"/>
  <c r="K319" i="1" s="1"/>
  <c r="AH308" i="1"/>
  <c r="AH253" i="1"/>
  <c r="BE289" i="1"/>
  <c r="BE170" i="1"/>
  <c r="BE243" i="1"/>
  <c r="BE15" i="1"/>
  <c r="AH305" i="1"/>
  <c r="AH289" i="1"/>
  <c r="AH170" i="1"/>
  <c r="AH237" i="1"/>
  <c r="AH243" i="1"/>
  <c r="AH307" i="1"/>
  <c r="BE308" i="1"/>
  <c r="BE307" i="1"/>
  <c r="BE253" i="1"/>
  <c r="AH142" i="1"/>
  <c r="BE100" i="1"/>
  <c r="BE303" i="1"/>
  <c r="BE310" i="1"/>
  <c r="BE309" i="1"/>
  <c r="BE142" i="1"/>
  <c r="AH314" i="1"/>
  <c r="AH100" i="1"/>
  <c r="AH15" i="1"/>
  <c r="AH303" i="1"/>
  <c r="AH310" i="1"/>
  <c r="AH304" i="1"/>
  <c r="AH309" i="1"/>
  <c r="I253" i="1"/>
  <c r="I311" i="1"/>
  <c r="I310" i="1"/>
  <c r="I304" i="1"/>
  <c r="I243" i="1"/>
  <c r="I289" i="1"/>
  <c r="I170" i="1"/>
  <c r="I142" i="1"/>
  <c r="I303" i="1"/>
  <c r="I100" i="1"/>
  <c r="I307" i="1"/>
  <c r="I309" i="1"/>
  <c r="I120" i="1"/>
  <c r="I237" i="1"/>
  <c r="I17" i="1"/>
  <c r="AF315" i="1"/>
  <c r="AF313" i="1"/>
  <c r="AF312" i="1"/>
  <c r="AF293" i="1"/>
  <c r="AF311" i="1" s="1"/>
  <c r="AF292" i="1"/>
  <c r="AF291" i="1"/>
  <c r="AF269" i="1"/>
  <c r="AF262" i="1"/>
  <c r="AF256" i="1"/>
  <c r="AF255" i="1"/>
  <c r="AF249" i="1"/>
  <c r="AF246" i="1"/>
  <c r="AF245" i="1"/>
  <c r="AF240" i="1"/>
  <c r="AF239" i="1"/>
  <c r="AF220" i="1"/>
  <c r="AF216" i="1"/>
  <c r="AF212" i="1"/>
  <c r="AF206" i="1"/>
  <c r="AF202" i="1"/>
  <c r="AF198" i="1"/>
  <c r="AF194" i="1"/>
  <c r="AF190" i="1"/>
  <c r="AF186" i="1"/>
  <c r="AF182" i="1"/>
  <c r="AF178" i="1"/>
  <c r="AF174" i="1"/>
  <c r="AF173" i="1"/>
  <c r="AF302" i="1" s="1"/>
  <c r="AF172" i="1"/>
  <c r="AF158" i="1"/>
  <c r="AF317" i="1" s="1"/>
  <c r="AF151" i="1"/>
  <c r="AF146" i="1"/>
  <c r="AF145" i="1"/>
  <c r="AF144" i="1"/>
  <c r="AF135" i="1"/>
  <c r="AF314" i="1" s="1"/>
  <c r="AF128" i="1"/>
  <c r="AF125" i="1"/>
  <c r="AF120" i="1"/>
  <c r="AF105" i="1"/>
  <c r="AF104" i="1"/>
  <c r="AF103" i="1"/>
  <c r="AF102" i="1"/>
  <c r="AF69" i="1"/>
  <c r="AF65" i="1"/>
  <c r="AF60" i="1"/>
  <c r="AF55" i="1"/>
  <c r="AF50" i="1"/>
  <c r="AF44" i="1"/>
  <c r="AF39" i="1"/>
  <c r="AF30" i="1"/>
  <c r="AF25" i="1"/>
  <c r="AF19" i="1"/>
  <c r="AF18" i="1"/>
  <c r="AF17" i="1"/>
  <c r="AJ306" i="1" l="1"/>
  <c r="AJ318" i="1"/>
  <c r="AJ319" i="1" s="1"/>
  <c r="BG306" i="1"/>
  <c r="BG318" i="1"/>
  <c r="BG319" i="1" s="1"/>
  <c r="K316" i="1"/>
  <c r="AF253" i="1"/>
  <c r="AF289" i="1"/>
  <c r="AF170" i="1"/>
  <c r="BE300" i="1"/>
  <c r="AH300" i="1"/>
  <c r="AF243" i="1"/>
  <c r="I308" i="1"/>
  <c r="I15" i="1"/>
  <c r="AF303" i="1"/>
  <c r="AF15" i="1"/>
  <c r="AF142" i="1"/>
  <c r="AF237" i="1"/>
  <c r="AF305" i="1"/>
  <c r="AF308" i="1"/>
  <c r="AF310" i="1"/>
  <c r="AF100" i="1"/>
  <c r="AF304" i="1"/>
  <c r="AF307" i="1"/>
  <c r="AF309" i="1"/>
  <c r="AH306" i="1" l="1"/>
  <c r="AH318" i="1"/>
  <c r="AH319" i="1" s="1"/>
  <c r="BE306" i="1"/>
  <c r="BE318" i="1"/>
  <c r="BE319" i="1" s="1"/>
  <c r="I300" i="1"/>
  <c r="AF300" i="1"/>
  <c r="BC17" i="1"/>
  <c r="AD17" i="1"/>
  <c r="BD82" i="1"/>
  <c r="BF82" i="1" s="1"/>
  <c r="BH82" i="1" s="1"/>
  <c r="BJ82" i="1" s="1"/>
  <c r="BL82" i="1" s="1"/>
  <c r="BN82" i="1" s="1"/>
  <c r="BP82" i="1" s="1"/>
  <c r="BR82" i="1" s="1"/>
  <c r="BT82" i="1" s="1"/>
  <c r="BV82" i="1" s="1"/>
  <c r="AE82" i="1"/>
  <c r="AG82" i="1" s="1"/>
  <c r="AI82" i="1" s="1"/>
  <c r="AK82" i="1" s="1"/>
  <c r="AM82" i="1" s="1"/>
  <c r="AO82" i="1" s="1"/>
  <c r="AQ82" i="1" s="1"/>
  <c r="AS82" i="1" s="1"/>
  <c r="AU82" i="1" s="1"/>
  <c r="AW82" i="1" s="1"/>
  <c r="AY82" i="1" s="1"/>
  <c r="BD89" i="1"/>
  <c r="BF89" i="1" s="1"/>
  <c r="BH89" i="1" s="1"/>
  <c r="BJ89" i="1" s="1"/>
  <c r="BL89" i="1" s="1"/>
  <c r="BN89" i="1" s="1"/>
  <c r="BP89" i="1" s="1"/>
  <c r="BR89" i="1" s="1"/>
  <c r="BT89" i="1" s="1"/>
  <c r="BV89" i="1" s="1"/>
  <c r="AE89" i="1"/>
  <c r="AG89" i="1" s="1"/>
  <c r="AI89" i="1" s="1"/>
  <c r="AK89" i="1" s="1"/>
  <c r="AM89" i="1" s="1"/>
  <c r="AO89" i="1" s="1"/>
  <c r="AQ89" i="1" s="1"/>
  <c r="AS89" i="1" s="1"/>
  <c r="AU89" i="1" s="1"/>
  <c r="AW89" i="1" s="1"/>
  <c r="AY89" i="1" s="1"/>
  <c r="H89" i="1"/>
  <c r="J89" i="1" s="1"/>
  <c r="L89" i="1" s="1"/>
  <c r="N89" i="1" s="1"/>
  <c r="P89" i="1" s="1"/>
  <c r="R89" i="1" s="1"/>
  <c r="T89" i="1" s="1"/>
  <c r="V89" i="1" s="1"/>
  <c r="X89" i="1" s="1"/>
  <c r="Z89" i="1" s="1"/>
  <c r="G88" i="1"/>
  <c r="G81" i="1"/>
  <c r="H82" i="1"/>
  <c r="J82" i="1" s="1"/>
  <c r="L82" i="1" s="1"/>
  <c r="N82" i="1" s="1"/>
  <c r="P82" i="1" s="1"/>
  <c r="R82" i="1" s="1"/>
  <c r="T82" i="1" s="1"/>
  <c r="V82" i="1" s="1"/>
  <c r="X82" i="1" s="1"/>
  <c r="Z82" i="1" s="1"/>
  <c r="AF306" i="1" l="1"/>
  <c r="AF318" i="1"/>
  <c r="AF319" i="1" s="1"/>
  <c r="I316" i="1"/>
  <c r="G269" i="1"/>
  <c r="G255" i="1"/>
  <c r="BC172" i="1"/>
  <c r="AD172" i="1"/>
  <c r="BC144" i="1"/>
  <c r="AD144" i="1"/>
  <c r="G144" i="1"/>
  <c r="BC18" i="1"/>
  <c r="AD18" i="1"/>
  <c r="G18" i="1"/>
  <c r="G314" i="1" l="1"/>
  <c r="BA18" i="1"/>
  <c r="BA17" i="1"/>
  <c r="AZ17" i="1"/>
  <c r="AB18" i="1"/>
  <c r="AA17" i="1"/>
  <c r="E18" i="1"/>
  <c r="D17" i="1"/>
  <c r="BD35" i="1"/>
  <c r="BF35" i="1" s="1"/>
  <c r="BH35" i="1" s="1"/>
  <c r="BJ35" i="1" s="1"/>
  <c r="BL35" i="1" s="1"/>
  <c r="BN35" i="1" s="1"/>
  <c r="BP35" i="1" s="1"/>
  <c r="BR35" i="1" s="1"/>
  <c r="BT35" i="1" s="1"/>
  <c r="BV35" i="1" s="1"/>
  <c r="BD36" i="1"/>
  <c r="BF36" i="1" s="1"/>
  <c r="BH36" i="1" s="1"/>
  <c r="BJ36" i="1" s="1"/>
  <c r="BL36" i="1" s="1"/>
  <c r="BN36" i="1" s="1"/>
  <c r="BP36" i="1" s="1"/>
  <c r="BR36" i="1" s="1"/>
  <c r="BT36" i="1" s="1"/>
  <c r="BV36" i="1" s="1"/>
  <c r="BD37" i="1"/>
  <c r="BF37" i="1" s="1"/>
  <c r="BH37" i="1" s="1"/>
  <c r="BJ37" i="1" s="1"/>
  <c r="BL37" i="1" s="1"/>
  <c r="BN37" i="1" s="1"/>
  <c r="BP37" i="1" s="1"/>
  <c r="BR37" i="1" s="1"/>
  <c r="BT37" i="1" s="1"/>
  <c r="BV37" i="1" s="1"/>
  <c r="BD38" i="1"/>
  <c r="BF38" i="1" s="1"/>
  <c r="BH38" i="1" s="1"/>
  <c r="BJ38" i="1" s="1"/>
  <c r="BL38" i="1" s="1"/>
  <c r="BN38" i="1" s="1"/>
  <c r="BP38" i="1" s="1"/>
  <c r="BR38" i="1" s="1"/>
  <c r="BT38" i="1" s="1"/>
  <c r="BV38" i="1" s="1"/>
  <c r="AE35" i="1"/>
  <c r="AG35" i="1" s="1"/>
  <c r="AI35" i="1" s="1"/>
  <c r="AK35" i="1" s="1"/>
  <c r="AM35" i="1" s="1"/>
  <c r="AO35" i="1" s="1"/>
  <c r="AQ35" i="1" s="1"/>
  <c r="AS35" i="1" s="1"/>
  <c r="AU35" i="1" s="1"/>
  <c r="AW35" i="1" s="1"/>
  <c r="AY35" i="1" s="1"/>
  <c r="AE36" i="1"/>
  <c r="AG36" i="1" s="1"/>
  <c r="AI36" i="1" s="1"/>
  <c r="AK36" i="1" s="1"/>
  <c r="AM36" i="1" s="1"/>
  <c r="AO36" i="1" s="1"/>
  <c r="AQ36" i="1" s="1"/>
  <c r="AS36" i="1" s="1"/>
  <c r="AU36" i="1" s="1"/>
  <c r="AW36" i="1" s="1"/>
  <c r="AY36" i="1" s="1"/>
  <c r="AE37" i="1"/>
  <c r="AG37" i="1" s="1"/>
  <c r="AI37" i="1" s="1"/>
  <c r="AK37" i="1" s="1"/>
  <c r="AM37" i="1" s="1"/>
  <c r="AO37" i="1" s="1"/>
  <c r="AQ37" i="1" s="1"/>
  <c r="AS37" i="1" s="1"/>
  <c r="AU37" i="1" s="1"/>
  <c r="AW37" i="1" s="1"/>
  <c r="AY37" i="1" s="1"/>
  <c r="AE38" i="1"/>
  <c r="AG38" i="1" s="1"/>
  <c r="AI38" i="1" s="1"/>
  <c r="AK38" i="1" s="1"/>
  <c r="AM38" i="1" s="1"/>
  <c r="AO38" i="1" s="1"/>
  <c r="AQ38" i="1" s="1"/>
  <c r="AS38" i="1" s="1"/>
  <c r="AU38" i="1" s="1"/>
  <c r="AW38" i="1" s="1"/>
  <c r="AY38" i="1" s="1"/>
  <c r="F38" i="1"/>
  <c r="H38" i="1" s="1"/>
  <c r="J38" i="1" s="1"/>
  <c r="L38" i="1" s="1"/>
  <c r="N38" i="1" s="1"/>
  <c r="P38" i="1" s="1"/>
  <c r="R38" i="1" s="1"/>
  <c r="T38" i="1" s="1"/>
  <c r="V38" i="1" s="1"/>
  <c r="X38" i="1" s="1"/>
  <c r="Z38" i="1" s="1"/>
  <c r="G37" i="1"/>
  <c r="G17" i="1" s="1"/>
  <c r="F37" i="1"/>
  <c r="E35" i="1"/>
  <c r="D35" i="1"/>
  <c r="BC39" i="1"/>
  <c r="AD39" i="1"/>
  <c r="BD41" i="1"/>
  <c r="BF41" i="1" s="1"/>
  <c r="BH41" i="1" s="1"/>
  <c r="BJ41" i="1" s="1"/>
  <c r="BL41" i="1" s="1"/>
  <c r="BN41" i="1" s="1"/>
  <c r="BP41" i="1" s="1"/>
  <c r="BR41" i="1" s="1"/>
  <c r="BT41" i="1" s="1"/>
  <c r="BV41" i="1" s="1"/>
  <c r="BD42" i="1"/>
  <c r="BF42" i="1" s="1"/>
  <c r="BH42" i="1" s="1"/>
  <c r="BJ42" i="1" s="1"/>
  <c r="BL42" i="1" s="1"/>
  <c r="BN42" i="1" s="1"/>
  <c r="BP42" i="1" s="1"/>
  <c r="BR42" i="1" s="1"/>
  <c r="BT42" i="1" s="1"/>
  <c r="BV42" i="1" s="1"/>
  <c r="AE41" i="1"/>
  <c r="AG41" i="1" s="1"/>
  <c r="AI41" i="1" s="1"/>
  <c r="AK41" i="1" s="1"/>
  <c r="AM41" i="1" s="1"/>
  <c r="AO41" i="1" s="1"/>
  <c r="AQ41" i="1" s="1"/>
  <c r="AS41" i="1" s="1"/>
  <c r="AU41" i="1" s="1"/>
  <c r="AW41" i="1" s="1"/>
  <c r="AY41" i="1" s="1"/>
  <c r="AE42" i="1"/>
  <c r="AG42" i="1" s="1"/>
  <c r="AI42" i="1" s="1"/>
  <c r="AK42" i="1" s="1"/>
  <c r="AM42" i="1" s="1"/>
  <c r="AO42" i="1" s="1"/>
  <c r="AQ42" i="1" s="1"/>
  <c r="AS42" i="1" s="1"/>
  <c r="AU42" i="1" s="1"/>
  <c r="AW42" i="1" s="1"/>
  <c r="AY42" i="1" s="1"/>
  <c r="H42" i="1"/>
  <c r="J42" i="1" s="1"/>
  <c r="L42" i="1" s="1"/>
  <c r="N42" i="1" s="1"/>
  <c r="P42" i="1" s="1"/>
  <c r="R42" i="1" s="1"/>
  <c r="T42" i="1" s="1"/>
  <c r="V42" i="1" s="1"/>
  <c r="X42" i="1" s="1"/>
  <c r="Z42" i="1" s="1"/>
  <c r="G39" i="1"/>
  <c r="F41" i="1"/>
  <c r="H41" i="1" s="1"/>
  <c r="J41" i="1" s="1"/>
  <c r="L41" i="1" s="1"/>
  <c r="N41" i="1" s="1"/>
  <c r="P41" i="1" s="1"/>
  <c r="R41" i="1" s="1"/>
  <c r="T41" i="1" s="1"/>
  <c r="V41" i="1" s="1"/>
  <c r="X41" i="1" s="1"/>
  <c r="Z41" i="1" s="1"/>
  <c r="G122" i="1"/>
  <c r="G102" i="1" s="1"/>
  <c r="G35" i="1" l="1"/>
  <c r="H37" i="1"/>
  <c r="J37" i="1" s="1"/>
  <c r="L37" i="1" s="1"/>
  <c r="N37" i="1" s="1"/>
  <c r="P37" i="1" s="1"/>
  <c r="R37" i="1" s="1"/>
  <c r="T37" i="1" s="1"/>
  <c r="V37" i="1" s="1"/>
  <c r="X37" i="1" s="1"/>
  <c r="Z37" i="1" s="1"/>
  <c r="F35" i="1"/>
  <c r="BC291" i="1"/>
  <c r="AD291" i="1"/>
  <c r="G291" i="1"/>
  <c r="BD166" i="1"/>
  <c r="BF166" i="1" s="1"/>
  <c r="BH166" i="1" s="1"/>
  <c r="BJ166" i="1" s="1"/>
  <c r="BL166" i="1" s="1"/>
  <c r="BN166" i="1" s="1"/>
  <c r="BP166" i="1" s="1"/>
  <c r="BR166" i="1" s="1"/>
  <c r="BT166" i="1" s="1"/>
  <c r="BV166" i="1" s="1"/>
  <c r="BD167" i="1"/>
  <c r="BF167" i="1" s="1"/>
  <c r="BH167" i="1" s="1"/>
  <c r="BJ167" i="1" s="1"/>
  <c r="BL167" i="1" s="1"/>
  <c r="BN167" i="1" s="1"/>
  <c r="BP167" i="1" s="1"/>
  <c r="BR167" i="1" s="1"/>
  <c r="BT167" i="1" s="1"/>
  <c r="BV167" i="1" s="1"/>
  <c r="AE166" i="1"/>
  <c r="AG166" i="1" s="1"/>
  <c r="AI166" i="1" s="1"/>
  <c r="AK166" i="1" s="1"/>
  <c r="AM166" i="1" s="1"/>
  <c r="AO166" i="1" s="1"/>
  <c r="AQ166" i="1" s="1"/>
  <c r="AS166" i="1" s="1"/>
  <c r="AU166" i="1" s="1"/>
  <c r="AW166" i="1" s="1"/>
  <c r="AY166" i="1" s="1"/>
  <c r="AE167" i="1"/>
  <c r="AG167" i="1" s="1"/>
  <c r="AI167" i="1" s="1"/>
  <c r="AK167" i="1" s="1"/>
  <c r="AM167" i="1" s="1"/>
  <c r="AO167" i="1" s="1"/>
  <c r="AQ167" i="1" s="1"/>
  <c r="AS167" i="1" s="1"/>
  <c r="AU167" i="1" s="1"/>
  <c r="AW167" i="1" s="1"/>
  <c r="AY167" i="1" s="1"/>
  <c r="H166" i="1"/>
  <c r="J166" i="1" s="1"/>
  <c r="L166" i="1" s="1"/>
  <c r="N166" i="1" s="1"/>
  <c r="P166" i="1" s="1"/>
  <c r="R166" i="1" s="1"/>
  <c r="T166" i="1" s="1"/>
  <c r="V166" i="1" s="1"/>
  <c r="X166" i="1" s="1"/>
  <c r="Z166" i="1" s="1"/>
  <c r="H167" i="1"/>
  <c r="J167" i="1" s="1"/>
  <c r="L167" i="1" s="1"/>
  <c r="N167" i="1" s="1"/>
  <c r="P167" i="1" s="1"/>
  <c r="R167" i="1" s="1"/>
  <c r="T167" i="1" s="1"/>
  <c r="V167" i="1" s="1"/>
  <c r="X167" i="1" s="1"/>
  <c r="Z167" i="1" s="1"/>
  <c r="G225" i="1"/>
  <c r="BD234" i="1"/>
  <c r="BF234" i="1" s="1"/>
  <c r="BH234" i="1" s="1"/>
  <c r="BJ234" i="1" s="1"/>
  <c r="BL234" i="1" s="1"/>
  <c r="BN234" i="1" s="1"/>
  <c r="BP234" i="1" s="1"/>
  <c r="BR234" i="1" s="1"/>
  <c r="BT234" i="1" s="1"/>
  <c r="BV234" i="1" s="1"/>
  <c r="AE234" i="1"/>
  <c r="AG234" i="1" s="1"/>
  <c r="AI234" i="1" s="1"/>
  <c r="AK234" i="1" s="1"/>
  <c r="AM234" i="1" s="1"/>
  <c r="AO234" i="1" s="1"/>
  <c r="AQ234" i="1" s="1"/>
  <c r="AS234" i="1" s="1"/>
  <c r="AU234" i="1" s="1"/>
  <c r="AW234" i="1" s="1"/>
  <c r="AY234" i="1" s="1"/>
  <c r="H234" i="1"/>
  <c r="J234" i="1" s="1"/>
  <c r="L234" i="1" s="1"/>
  <c r="N234" i="1" s="1"/>
  <c r="P234" i="1" s="1"/>
  <c r="R234" i="1" s="1"/>
  <c r="T234" i="1" s="1"/>
  <c r="V234" i="1" s="1"/>
  <c r="X234" i="1" s="1"/>
  <c r="Z234" i="1" s="1"/>
  <c r="BD230" i="1"/>
  <c r="BF230" i="1" s="1"/>
  <c r="BH230" i="1" s="1"/>
  <c r="BJ230" i="1" s="1"/>
  <c r="BL230" i="1" s="1"/>
  <c r="BN230" i="1" s="1"/>
  <c r="BP230" i="1" s="1"/>
  <c r="BR230" i="1" s="1"/>
  <c r="BT230" i="1" s="1"/>
  <c r="BV230" i="1" s="1"/>
  <c r="AE230" i="1"/>
  <c r="AG230" i="1" s="1"/>
  <c r="AI230" i="1" s="1"/>
  <c r="AK230" i="1" s="1"/>
  <c r="AM230" i="1" s="1"/>
  <c r="AO230" i="1" s="1"/>
  <c r="AQ230" i="1" s="1"/>
  <c r="AS230" i="1" s="1"/>
  <c r="AU230" i="1" s="1"/>
  <c r="AW230" i="1" s="1"/>
  <c r="AY230" i="1" s="1"/>
  <c r="H230" i="1"/>
  <c r="J230" i="1" s="1"/>
  <c r="L230" i="1" s="1"/>
  <c r="N230" i="1" s="1"/>
  <c r="P230" i="1" s="1"/>
  <c r="R230" i="1" s="1"/>
  <c r="T230" i="1" s="1"/>
  <c r="V230" i="1" s="1"/>
  <c r="X230" i="1" s="1"/>
  <c r="Z230" i="1" s="1"/>
  <c r="G176" i="1"/>
  <c r="G108" i="1"/>
  <c r="BC314" i="1"/>
  <c r="AD103" i="1"/>
  <c r="BC103" i="1"/>
  <c r="G103" i="1"/>
  <c r="BD137" i="1"/>
  <c r="BF137" i="1" s="1"/>
  <c r="BH137" i="1" s="1"/>
  <c r="BJ137" i="1" s="1"/>
  <c r="BL137" i="1" s="1"/>
  <c r="BN137" i="1" s="1"/>
  <c r="BP137" i="1" s="1"/>
  <c r="BR137" i="1" s="1"/>
  <c r="BT137" i="1" s="1"/>
  <c r="BV137" i="1" s="1"/>
  <c r="AD135" i="1"/>
  <c r="AE135" i="1" s="1"/>
  <c r="AG135" i="1" s="1"/>
  <c r="AI135" i="1" s="1"/>
  <c r="AK135" i="1" s="1"/>
  <c r="AM135" i="1" s="1"/>
  <c r="AO135" i="1" s="1"/>
  <c r="AQ135" i="1" s="1"/>
  <c r="AS135" i="1" s="1"/>
  <c r="AU135" i="1" s="1"/>
  <c r="AW135" i="1" s="1"/>
  <c r="AY135" i="1" s="1"/>
  <c r="AE137" i="1"/>
  <c r="AG137" i="1" s="1"/>
  <c r="AI137" i="1" s="1"/>
  <c r="AK137" i="1" s="1"/>
  <c r="AM137" i="1" s="1"/>
  <c r="AO137" i="1" s="1"/>
  <c r="AQ137" i="1" s="1"/>
  <c r="AS137" i="1" s="1"/>
  <c r="AU137" i="1" s="1"/>
  <c r="AW137" i="1" s="1"/>
  <c r="AY137" i="1" s="1"/>
  <c r="H137" i="1"/>
  <c r="J137" i="1" s="1"/>
  <c r="L137" i="1" s="1"/>
  <c r="N137" i="1" s="1"/>
  <c r="P137" i="1" s="1"/>
  <c r="R137" i="1" s="1"/>
  <c r="T137" i="1" s="1"/>
  <c r="V137" i="1" s="1"/>
  <c r="X137" i="1" s="1"/>
  <c r="Z137" i="1" s="1"/>
  <c r="BD135" i="1"/>
  <c r="BF135" i="1" s="1"/>
  <c r="BH135" i="1" s="1"/>
  <c r="BJ135" i="1" s="1"/>
  <c r="BL135" i="1" s="1"/>
  <c r="BN135" i="1" s="1"/>
  <c r="BP135" i="1" s="1"/>
  <c r="BR135" i="1" s="1"/>
  <c r="BT135" i="1" s="1"/>
  <c r="BV135" i="1" s="1"/>
  <c r="H135" i="1"/>
  <c r="J135" i="1" s="1"/>
  <c r="L135" i="1" s="1"/>
  <c r="N135" i="1" s="1"/>
  <c r="P135" i="1" s="1"/>
  <c r="R135" i="1" s="1"/>
  <c r="T135" i="1" s="1"/>
  <c r="V135" i="1" s="1"/>
  <c r="X135" i="1" s="1"/>
  <c r="Z135" i="1" s="1"/>
  <c r="BC269" i="1"/>
  <c r="AD269" i="1"/>
  <c r="BC255" i="1"/>
  <c r="AD255" i="1"/>
  <c r="BC102" i="1"/>
  <c r="AD102" i="1"/>
  <c r="BD297" i="1"/>
  <c r="BF297" i="1" s="1"/>
  <c r="BH297" i="1" s="1"/>
  <c r="BJ297" i="1" s="1"/>
  <c r="BL297" i="1" s="1"/>
  <c r="BN297" i="1" s="1"/>
  <c r="BP297" i="1" s="1"/>
  <c r="BR297" i="1" s="1"/>
  <c r="BT297" i="1" s="1"/>
  <c r="BV297" i="1" s="1"/>
  <c r="AE297" i="1"/>
  <c r="AG297" i="1" s="1"/>
  <c r="AI297" i="1" s="1"/>
  <c r="AK297" i="1" s="1"/>
  <c r="AM297" i="1" s="1"/>
  <c r="AO297" i="1" s="1"/>
  <c r="AQ297" i="1" s="1"/>
  <c r="AS297" i="1" s="1"/>
  <c r="AU297" i="1" s="1"/>
  <c r="AW297" i="1" s="1"/>
  <c r="AY297" i="1" s="1"/>
  <c r="H297" i="1"/>
  <c r="J297" i="1" s="1"/>
  <c r="L297" i="1" s="1"/>
  <c r="N297" i="1" s="1"/>
  <c r="P297" i="1" s="1"/>
  <c r="R297" i="1" s="1"/>
  <c r="T297" i="1" s="1"/>
  <c r="V297" i="1" s="1"/>
  <c r="X297" i="1" s="1"/>
  <c r="Z297" i="1" s="1"/>
  <c r="G247" i="1"/>
  <c r="BD267" i="1"/>
  <c r="BF267" i="1" s="1"/>
  <c r="BH267" i="1" s="1"/>
  <c r="BJ267" i="1" s="1"/>
  <c r="BL267" i="1" s="1"/>
  <c r="BN267" i="1" s="1"/>
  <c r="BP267" i="1" s="1"/>
  <c r="BR267" i="1" s="1"/>
  <c r="BT267" i="1" s="1"/>
  <c r="BV267" i="1" s="1"/>
  <c r="AE267" i="1"/>
  <c r="AG267" i="1" s="1"/>
  <c r="AI267" i="1" s="1"/>
  <c r="AK267" i="1" s="1"/>
  <c r="AM267" i="1" s="1"/>
  <c r="AO267" i="1" s="1"/>
  <c r="AQ267" i="1" s="1"/>
  <c r="AS267" i="1" s="1"/>
  <c r="AU267" i="1" s="1"/>
  <c r="AW267" i="1" s="1"/>
  <c r="AY267" i="1" s="1"/>
  <c r="H267" i="1"/>
  <c r="J267" i="1" s="1"/>
  <c r="L267" i="1" s="1"/>
  <c r="N267" i="1" s="1"/>
  <c r="P267" i="1" s="1"/>
  <c r="R267" i="1" s="1"/>
  <c r="T267" i="1" s="1"/>
  <c r="V267" i="1" s="1"/>
  <c r="X267" i="1" s="1"/>
  <c r="Z267" i="1" s="1"/>
  <c r="BD90" i="1"/>
  <c r="BF90" i="1" s="1"/>
  <c r="BH90" i="1" s="1"/>
  <c r="BJ90" i="1" s="1"/>
  <c r="BL90" i="1" s="1"/>
  <c r="BN90" i="1" s="1"/>
  <c r="BP90" i="1" s="1"/>
  <c r="BR90" i="1" s="1"/>
  <c r="BT90" i="1" s="1"/>
  <c r="BV90" i="1" s="1"/>
  <c r="AE90" i="1"/>
  <c r="AG90" i="1" s="1"/>
  <c r="AI90" i="1" s="1"/>
  <c r="AK90" i="1" s="1"/>
  <c r="AM90" i="1" s="1"/>
  <c r="AO90" i="1" s="1"/>
  <c r="AQ90" i="1" s="1"/>
  <c r="AS90" i="1" s="1"/>
  <c r="AU90" i="1" s="1"/>
  <c r="AW90" i="1" s="1"/>
  <c r="AY90" i="1" s="1"/>
  <c r="H90" i="1"/>
  <c r="J90" i="1" s="1"/>
  <c r="L90" i="1" s="1"/>
  <c r="N90" i="1" s="1"/>
  <c r="P90" i="1" s="1"/>
  <c r="R90" i="1" s="1"/>
  <c r="T90" i="1" s="1"/>
  <c r="V90" i="1" s="1"/>
  <c r="X90" i="1" s="1"/>
  <c r="Z90" i="1" s="1"/>
  <c r="H35" i="1" l="1"/>
  <c r="J35" i="1" s="1"/>
  <c r="L35" i="1" s="1"/>
  <c r="N35" i="1" s="1"/>
  <c r="P35" i="1" s="1"/>
  <c r="R35" i="1" s="1"/>
  <c r="T35" i="1" s="1"/>
  <c r="V35" i="1" s="1"/>
  <c r="X35" i="1" s="1"/>
  <c r="Z35" i="1" s="1"/>
  <c r="G172" i="1"/>
  <c r="AD314" i="1"/>
  <c r="BD88" i="1"/>
  <c r="BF88" i="1" s="1"/>
  <c r="BH88" i="1" s="1"/>
  <c r="BJ88" i="1" s="1"/>
  <c r="BL88" i="1" s="1"/>
  <c r="BN88" i="1" s="1"/>
  <c r="BP88" i="1" s="1"/>
  <c r="BR88" i="1" s="1"/>
  <c r="BT88" i="1" s="1"/>
  <c r="BV88" i="1" s="1"/>
  <c r="AE88" i="1"/>
  <c r="AG88" i="1" s="1"/>
  <c r="AI88" i="1" s="1"/>
  <c r="AK88" i="1" s="1"/>
  <c r="AM88" i="1" s="1"/>
  <c r="AO88" i="1" s="1"/>
  <c r="AQ88" i="1" s="1"/>
  <c r="AS88" i="1" s="1"/>
  <c r="AU88" i="1" s="1"/>
  <c r="AW88" i="1" s="1"/>
  <c r="AY88" i="1" s="1"/>
  <c r="H88" i="1"/>
  <c r="J88" i="1" s="1"/>
  <c r="L88" i="1" s="1"/>
  <c r="N88" i="1" s="1"/>
  <c r="P88" i="1" s="1"/>
  <c r="R88" i="1" s="1"/>
  <c r="T88" i="1" s="1"/>
  <c r="V88" i="1" s="1"/>
  <c r="X88" i="1" s="1"/>
  <c r="Z88" i="1" s="1"/>
  <c r="BD87" i="1" l="1"/>
  <c r="BF87" i="1" s="1"/>
  <c r="BH87" i="1" s="1"/>
  <c r="BJ87" i="1" s="1"/>
  <c r="BL87" i="1" s="1"/>
  <c r="BN87" i="1" s="1"/>
  <c r="BP87" i="1" s="1"/>
  <c r="BR87" i="1" s="1"/>
  <c r="BT87" i="1" s="1"/>
  <c r="BV87" i="1" s="1"/>
  <c r="AE87" i="1"/>
  <c r="AG87" i="1" s="1"/>
  <c r="AI87" i="1" s="1"/>
  <c r="AK87" i="1" s="1"/>
  <c r="AM87" i="1" s="1"/>
  <c r="AO87" i="1" s="1"/>
  <c r="AQ87" i="1" s="1"/>
  <c r="AS87" i="1" s="1"/>
  <c r="AU87" i="1" s="1"/>
  <c r="AW87" i="1" s="1"/>
  <c r="AY87" i="1" s="1"/>
  <c r="H87" i="1"/>
  <c r="J87" i="1" s="1"/>
  <c r="L87" i="1" s="1"/>
  <c r="N87" i="1" s="1"/>
  <c r="P87" i="1" s="1"/>
  <c r="R87" i="1" s="1"/>
  <c r="T87" i="1" s="1"/>
  <c r="V87" i="1" s="1"/>
  <c r="X87" i="1" s="1"/>
  <c r="Z87" i="1" s="1"/>
  <c r="H81" i="1"/>
  <c r="J81" i="1" s="1"/>
  <c r="L81" i="1" s="1"/>
  <c r="N81" i="1" s="1"/>
  <c r="P81" i="1" s="1"/>
  <c r="R81" i="1" s="1"/>
  <c r="T81" i="1" s="1"/>
  <c r="V81" i="1" s="1"/>
  <c r="X81" i="1" s="1"/>
  <c r="Z81" i="1" s="1"/>
  <c r="BD134" i="1"/>
  <c r="BF134" i="1" s="1"/>
  <c r="BH134" i="1" s="1"/>
  <c r="BJ134" i="1" s="1"/>
  <c r="BL134" i="1" s="1"/>
  <c r="BN134" i="1" s="1"/>
  <c r="BP134" i="1" s="1"/>
  <c r="BR134" i="1" s="1"/>
  <c r="BT134" i="1" s="1"/>
  <c r="BV134" i="1" s="1"/>
  <c r="AE134" i="1"/>
  <c r="AG134" i="1" s="1"/>
  <c r="AI134" i="1" s="1"/>
  <c r="AK134" i="1" s="1"/>
  <c r="AM134" i="1" s="1"/>
  <c r="AO134" i="1" s="1"/>
  <c r="AQ134" i="1" s="1"/>
  <c r="AS134" i="1" s="1"/>
  <c r="AU134" i="1" s="1"/>
  <c r="AW134" i="1" s="1"/>
  <c r="AY134" i="1" s="1"/>
  <c r="H134" i="1"/>
  <c r="J134" i="1" s="1"/>
  <c r="L134" i="1" s="1"/>
  <c r="N134" i="1" s="1"/>
  <c r="P134" i="1" s="1"/>
  <c r="R134" i="1" s="1"/>
  <c r="T134" i="1" s="1"/>
  <c r="V134" i="1" s="1"/>
  <c r="X134" i="1" s="1"/>
  <c r="Z134" i="1" s="1"/>
  <c r="BD133" i="1"/>
  <c r="BF133" i="1" s="1"/>
  <c r="BH133" i="1" s="1"/>
  <c r="BJ133" i="1" s="1"/>
  <c r="BL133" i="1" s="1"/>
  <c r="BN133" i="1" s="1"/>
  <c r="BP133" i="1" s="1"/>
  <c r="BR133" i="1" s="1"/>
  <c r="BT133" i="1" s="1"/>
  <c r="BV133" i="1" s="1"/>
  <c r="AE133" i="1"/>
  <c r="AG133" i="1" s="1"/>
  <c r="AI133" i="1" s="1"/>
  <c r="AK133" i="1" s="1"/>
  <c r="AM133" i="1" s="1"/>
  <c r="AO133" i="1" s="1"/>
  <c r="AQ133" i="1" s="1"/>
  <c r="AS133" i="1" s="1"/>
  <c r="AU133" i="1" s="1"/>
  <c r="AW133" i="1" s="1"/>
  <c r="AY133" i="1" s="1"/>
  <c r="H133" i="1"/>
  <c r="J133" i="1" s="1"/>
  <c r="L133" i="1" s="1"/>
  <c r="N133" i="1" s="1"/>
  <c r="P133" i="1" s="1"/>
  <c r="R133" i="1" s="1"/>
  <c r="T133" i="1" s="1"/>
  <c r="V133" i="1" s="1"/>
  <c r="X133" i="1" s="1"/>
  <c r="Z133" i="1" s="1"/>
  <c r="BD132" i="1"/>
  <c r="BF132" i="1" s="1"/>
  <c r="BH132" i="1" s="1"/>
  <c r="BJ132" i="1" s="1"/>
  <c r="BL132" i="1" s="1"/>
  <c r="BN132" i="1" s="1"/>
  <c r="BP132" i="1" s="1"/>
  <c r="BR132" i="1" s="1"/>
  <c r="BT132" i="1" s="1"/>
  <c r="BV132" i="1" s="1"/>
  <c r="AE132" i="1"/>
  <c r="AG132" i="1" s="1"/>
  <c r="AI132" i="1" s="1"/>
  <c r="AK132" i="1" s="1"/>
  <c r="AM132" i="1" s="1"/>
  <c r="AO132" i="1" s="1"/>
  <c r="AQ132" i="1" s="1"/>
  <c r="AS132" i="1" s="1"/>
  <c r="AU132" i="1" s="1"/>
  <c r="AW132" i="1" s="1"/>
  <c r="AY132" i="1" s="1"/>
  <c r="H132" i="1"/>
  <c r="J132" i="1" s="1"/>
  <c r="L132" i="1" s="1"/>
  <c r="N132" i="1" s="1"/>
  <c r="P132" i="1" s="1"/>
  <c r="R132" i="1" s="1"/>
  <c r="T132" i="1" s="1"/>
  <c r="V132" i="1" s="1"/>
  <c r="X132" i="1" s="1"/>
  <c r="Z132" i="1" s="1"/>
  <c r="BD287" i="1"/>
  <c r="BF287" i="1" s="1"/>
  <c r="BH287" i="1" s="1"/>
  <c r="BJ287" i="1" s="1"/>
  <c r="BL287" i="1" s="1"/>
  <c r="BN287" i="1" s="1"/>
  <c r="BP287" i="1" s="1"/>
  <c r="BR287" i="1" s="1"/>
  <c r="BT287" i="1" s="1"/>
  <c r="BV287" i="1" s="1"/>
  <c r="AE287" i="1"/>
  <c r="AG287" i="1" s="1"/>
  <c r="AI287" i="1" s="1"/>
  <c r="AK287" i="1" s="1"/>
  <c r="AM287" i="1" s="1"/>
  <c r="AO287" i="1" s="1"/>
  <c r="AQ287" i="1" s="1"/>
  <c r="AS287" i="1" s="1"/>
  <c r="AU287" i="1" s="1"/>
  <c r="AW287" i="1" s="1"/>
  <c r="AY287" i="1" s="1"/>
  <c r="H287" i="1"/>
  <c r="J287" i="1" s="1"/>
  <c r="L287" i="1" s="1"/>
  <c r="N287" i="1" s="1"/>
  <c r="P287" i="1" s="1"/>
  <c r="R287" i="1" s="1"/>
  <c r="T287" i="1" s="1"/>
  <c r="V287" i="1" s="1"/>
  <c r="X287" i="1" s="1"/>
  <c r="Z287" i="1" s="1"/>
  <c r="BD286" i="1"/>
  <c r="BF286" i="1" s="1"/>
  <c r="BH286" i="1" s="1"/>
  <c r="BJ286" i="1" s="1"/>
  <c r="BL286" i="1" s="1"/>
  <c r="BN286" i="1" s="1"/>
  <c r="BP286" i="1" s="1"/>
  <c r="BR286" i="1" s="1"/>
  <c r="BT286" i="1" s="1"/>
  <c r="BV286" i="1" s="1"/>
  <c r="AE286" i="1"/>
  <c r="AG286" i="1" s="1"/>
  <c r="AI286" i="1" s="1"/>
  <c r="AK286" i="1" s="1"/>
  <c r="AM286" i="1" s="1"/>
  <c r="AO286" i="1" s="1"/>
  <c r="AQ286" i="1" s="1"/>
  <c r="AS286" i="1" s="1"/>
  <c r="AU286" i="1" s="1"/>
  <c r="AW286" i="1" s="1"/>
  <c r="AY286" i="1" s="1"/>
  <c r="H286" i="1"/>
  <c r="J286" i="1" s="1"/>
  <c r="L286" i="1" s="1"/>
  <c r="N286" i="1" s="1"/>
  <c r="P286" i="1" s="1"/>
  <c r="R286" i="1" s="1"/>
  <c r="T286" i="1" s="1"/>
  <c r="V286" i="1" s="1"/>
  <c r="X286" i="1" s="1"/>
  <c r="Z286" i="1" s="1"/>
  <c r="BD288" i="1"/>
  <c r="BF288" i="1" s="1"/>
  <c r="BH288" i="1" s="1"/>
  <c r="BJ288" i="1" s="1"/>
  <c r="BL288" i="1" s="1"/>
  <c r="BN288" i="1" s="1"/>
  <c r="BP288" i="1" s="1"/>
  <c r="BR288" i="1" s="1"/>
  <c r="BT288" i="1" s="1"/>
  <c r="BV288" i="1" s="1"/>
  <c r="AE288" i="1"/>
  <c r="AG288" i="1" s="1"/>
  <c r="AI288" i="1" s="1"/>
  <c r="AK288" i="1" s="1"/>
  <c r="AM288" i="1" s="1"/>
  <c r="AO288" i="1" s="1"/>
  <c r="AQ288" i="1" s="1"/>
  <c r="AS288" i="1" s="1"/>
  <c r="AU288" i="1" s="1"/>
  <c r="AW288" i="1" s="1"/>
  <c r="AY288" i="1" s="1"/>
  <c r="H288" i="1"/>
  <c r="J288" i="1" s="1"/>
  <c r="L288" i="1" s="1"/>
  <c r="N288" i="1" s="1"/>
  <c r="P288" i="1" s="1"/>
  <c r="R288" i="1" s="1"/>
  <c r="T288" i="1" s="1"/>
  <c r="V288" i="1" s="1"/>
  <c r="X288" i="1" s="1"/>
  <c r="Z288" i="1" s="1"/>
  <c r="BD229" i="1" l="1"/>
  <c r="BF229" i="1" s="1"/>
  <c r="BH229" i="1" s="1"/>
  <c r="BJ229" i="1" s="1"/>
  <c r="BL229" i="1" s="1"/>
  <c r="BN229" i="1" s="1"/>
  <c r="BP229" i="1" s="1"/>
  <c r="BR229" i="1" s="1"/>
  <c r="BT229" i="1" s="1"/>
  <c r="BV229" i="1" s="1"/>
  <c r="AE229" i="1"/>
  <c r="AG229" i="1" s="1"/>
  <c r="AI229" i="1" s="1"/>
  <c r="AK229" i="1" s="1"/>
  <c r="AM229" i="1" s="1"/>
  <c r="AO229" i="1" s="1"/>
  <c r="AQ229" i="1" s="1"/>
  <c r="AS229" i="1" s="1"/>
  <c r="AU229" i="1" s="1"/>
  <c r="AW229" i="1" s="1"/>
  <c r="AY229" i="1" s="1"/>
  <c r="H229" i="1"/>
  <c r="J229" i="1" s="1"/>
  <c r="L229" i="1" s="1"/>
  <c r="N229" i="1" s="1"/>
  <c r="P229" i="1" s="1"/>
  <c r="R229" i="1" s="1"/>
  <c r="T229" i="1" s="1"/>
  <c r="V229" i="1" s="1"/>
  <c r="X229" i="1" s="1"/>
  <c r="Z229" i="1" s="1"/>
  <c r="BD225" i="1"/>
  <c r="BF225" i="1" s="1"/>
  <c r="BH225" i="1" s="1"/>
  <c r="BJ225" i="1" s="1"/>
  <c r="BL225" i="1" s="1"/>
  <c r="BN225" i="1" s="1"/>
  <c r="BP225" i="1" s="1"/>
  <c r="BR225" i="1" s="1"/>
  <c r="BT225" i="1" s="1"/>
  <c r="BV225" i="1" s="1"/>
  <c r="AE225" i="1"/>
  <c r="AG225" i="1" s="1"/>
  <c r="AI225" i="1" s="1"/>
  <c r="AK225" i="1" s="1"/>
  <c r="AM225" i="1" s="1"/>
  <c r="AO225" i="1" s="1"/>
  <c r="AQ225" i="1" s="1"/>
  <c r="AS225" i="1" s="1"/>
  <c r="AU225" i="1" s="1"/>
  <c r="AW225" i="1" s="1"/>
  <c r="AY225" i="1" s="1"/>
  <c r="H225" i="1"/>
  <c r="J225" i="1" s="1"/>
  <c r="L225" i="1" s="1"/>
  <c r="N225" i="1" s="1"/>
  <c r="P225" i="1" s="1"/>
  <c r="R225" i="1" s="1"/>
  <c r="T225" i="1" s="1"/>
  <c r="V225" i="1" s="1"/>
  <c r="X225" i="1" s="1"/>
  <c r="Z225" i="1" s="1"/>
  <c r="BC315" i="1" l="1"/>
  <c r="BC313" i="1"/>
  <c r="BC312" i="1"/>
  <c r="BC293" i="1"/>
  <c r="BC311" i="1" s="1"/>
  <c r="BC292" i="1"/>
  <c r="BC262" i="1"/>
  <c r="BC256" i="1"/>
  <c r="BC249" i="1"/>
  <c r="BC246" i="1"/>
  <c r="BC245" i="1"/>
  <c r="BC240" i="1"/>
  <c r="BC239" i="1"/>
  <c r="BC237" i="1" s="1"/>
  <c r="BC220" i="1"/>
  <c r="BC216" i="1"/>
  <c r="BC212" i="1"/>
  <c r="BC206" i="1"/>
  <c r="BC202" i="1"/>
  <c r="BC198" i="1"/>
  <c r="BC194" i="1"/>
  <c r="BC190" i="1"/>
  <c r="BC186" i="1"/>
  <c r="BC182" i="1"/>
  <c r="BC178" i="1"/>
  <c r="BC174" i="1"/>
  <c r="BC173" i="1"/>
  <c r="BC302" i="1" s="1"/>
  <c r="BC158" i="1"/>
  <c r="BC317" i="1" s="1"/>
  <c r="BC151" i="1"/>
  <c r="BC146" i="1"/>
  <c r="BC145" i="1"/>
  <c r="BC128" i="1"/>
  <c r="BC125" i="1"/>
  <c r="BC120" i="1"/>
  <c r="BC105" i="1"/>
  <c r="BC305" i="1" s="1"/>
  <c r="BC104" i="1"/>
  <c r="BC69" i="1"/>
  <c r="BC65" i="1"/>
  <c r="BC60" i="1"/>
  <c r="BC55" i="1"/>
  <c r="BC50" i="1"/>
  <c r="BC44" i="1"/>
  <c r="BC30" i="1"/>
  <c r="BC25" i="1"/>
  <c r="BC19" i="1"/>
  <c r="AD315" i="1"/>
  <c r="AD313" i="1"/>
  <c r="AD312" i="1"/>
  <c r="AD293" i="1"/>
  <c r="AD311" i="1" s="1"/>
  <c r="AD292" i="1"/>
  <c r="AD262" i="1"/>
  <c r="AD256" i="1"/>
  <c r="AD249" i="1"/>
  <c r="AD246" i="1"/>
  <c r="AD245" i="1"/>
  <c r="AD240" i="1"/>
  <c r="AD239" i="1"/>
  <c r="AD237" i="1" s="1"/>
  <c r="AD220" i="1"/>
  <c r="AD216" i="1"/>
  <c r="AD212" i="1"/>
  <c r="AD206" i="1"/>
  <c r="AD202" i="1"/>
  <c r="AD198" i="1"/>
  <c r="AD194" i="1"/>
  <c r="AD190" i="1"/>
  <c r="AD186" i="1"/>
  <c r="AD182" i="1"/>
  <c r="AD178" i="1"/>
  <c r="AD174" i="1"/>
  <c r="AD173" i="1"/>
  <c r="AD302" i="1" s="1"/>
  <c r="AD158" i="1"/>
  <c r="AD317" i="1" s="1"/>
  <c r="AD151" i="1"/>
  <c r="AD146" i="1"/>
  <c r="AD145" i="1"/>
  <c r="AD128" i="1"/>
  <c r="AD125" i="1"/>
  <c r="AD120" i="1"/>
  <c r="AD105" i="1"/>
  <c r="AD305" i="1" s="1"/>
  <c r="AD104" i="1"/>
  <c r="AD69" i="1"/>
  <c r="AD65" i="1"/>
  <c r="AD60" i="1"/>
  <c r="AD55" i="1"/>
  <c r="AD50" i="1"/>
  <c r="AD44" i="1"/>
  <c r="AD30" i="1"/>
  <c r="AD25" i="1"/>
  <c r="AD19" i="1"/>
  <c r="G25" i="1"/>
  <c r="G315" i="1"/>
  <c r="G313" i="1"/>
  <c r="G312" i="1"/>
  <c r="G293" i="1"/>
  <c r="G311" i="1" s="1"/>
  <c r="G292" i="1"/>
  <c r="G262" i="1"/>
  <c r="G256" i="1"/>
  <c r="G249" i="1"/>
  <c r="G246" i="1"/>
  <c r="G245" i="1"/>
  <c r="G240" i="1"/>
  <c r="G239" i="1"/>
  <c r="G237" i="1" s="1"/>
  <c r="G220" i="1"/>
  <c r="G216" i="1"/>
  <c r="G212" i="1"/>
  <c r="G206" i="1"/>
  <c r="G202" i="1"/>
  <c r="G198" i="1"/>
  <c r="G194" i="1"/>
  <c r="G190" i="1"/>
  <c r="G186" i="1"/>
  <c r="G182" i="1"/>
  <c r="G178" i="1"/>
  <c r="G174" i="1"/>
  <c r="G173" i="1"/>
  <c r="G158" i="1"/>
  <c r="G151" i="1"/>
  <c r="G146" i="1"/>
  <c r="G145" i="1"/>
  <c r="G128" i="1"/>
  <c r="G125" i="1"/>
  <c r="G120" i="1"/>
  <c r="G105" i="1"/>
  <c r="G305" i="1" s="1"/>
  <c r="G104" i="1"/>
  <c r="G69" i="1"/>
  <c r="G65" i="1"/>
  <c r="G60" i="1"/>
  <c r="G55" i="1"/>
  <c r="G50" i="1"/>
  <c r="G44" i="1"/>
  <c r="G30" i="1"/>
  <c r="G19" i="1"/>
  <c r="G15" i="1" s="1"/>
  <c r="G307" i="1" l="1"/>
  <c r="BC307" i="1"/>
  <c r="AD307" i="1"/>
  <c r="G310" i="1"/>
  <c r="AD310" i="1"/>
  <c r="BC310" i="1"/>
  <c r="BC309" i="1"/>
  <c r="AD309" i="1"/>
  <c r="G309" i="1"/>
  <c r="AD243" i="1"/>
  <c r="G289" i="1"/>
  <c r="BC304" i="1"/>
  <c r="BC15" i="1"/>
  <c r="AD308" i="1"/>
  <c r="AD170" i="1"/>
  <c r="AD289" i="1"/>
  <c r="BC289" i="1"/>
  <c r="AD15" i="1"/>
  <c r="G142" i="1"/>
  <c r="BC308" i="1"/>
  <c r="BC303" i="1"/>
  <c r="BC142" i="1"/>
  <c r="BC100" i="1"/>
  <c r="AD304" i="1"/>
  <c r="AD303" i="1"/>
  <c r="G304" i="1"/>
  <c r="G308" i="1"/>
  <c r="G303" i="1"/>
  <c r="G100" i="1"/>
  <c r="BC170" i="1"/>
  <c r="BC243" i="1"/>
  <c r="BC253" i="1"/>
  <c r="AD253" i="1"/>
  <c r="AD100" i="1"/>
  <c r="AD142" i="1"/>
  <c r="G253" i="1"/>
  <c r="G243" i="1"/>
  <c r="G170" i="1"/>
  <c r="G302" i="1"/>
  <c r="D19" i="1"/>
  <c r="G300" i="1" l="1"/>
  <c r="G316" i="1" s="1"/>
  <c r="BC300" i="1"/>
  <c r="AD300" i="1"/>
  <c r="BC306" i="1" l="1"/>
  <c r="BC318" i="1"/>
  <c r="BC319" i="1" s="1"/>
  <c r="AD306" i="1"/>
  <c r="AD318" i="1"/>
  <c r="AD319" i="1" s="1"/>
  <c r="BA269" i="1"/>
  <c r="AB269" i="1"/>
  <c r="BB274" i="1"/>
  <c r="BD274" i="1" s="1"/>
  <c r="BF274" i="1" s="1"/>
  <c r="BH274" i="1" s="1"/>
  <c r="BJ274" i="1" s="1"/>
  <c r="BL274" i="1" s="1"/>
  <c r="BN274" i="1" s="1"/>
  <c r="BP274" i="1" s="1"/>
  <c r="BR274" i="1" s="1"/>
  <c r="BT274" i="1" s="1"/>
  <c r="BV274" i="1" s="1"/>
  <c r="BB275" i="1"/>
  <c r="BD275" i="1" s="1"/>
  <c r="BF275" i="1" s="1"/>
  <c r="BH275" i="1" s="1"/>
  <c r="BJ275" i="1" s="1"/>
  <c r="BL275" i="1" s="1"/>
  <c r="BN275" i="1" s="1"/>
  <c r="BP275" i="1" s="1"/>
  <c r="BR275" i="1" s="1"/>
  <c r="BT275" i="1" s="1"/>
  <c r="BV275" i="1" s="1"/>
  <c r="BB276" i="1"/>
  <c r="BD276" i="1" s="1"/>
  <c r="BF276" i="1" s="1"/>
  <c r="BH276" i="1" s="1"/>
  <c r="BJ276" i="1" s="1"/>
  <c r="BL276" i="1" s="1"/>
  <c r="BN276" i="1" s="1"/>
  <c r="BP276" i="1" s="1"/>
  <c r="BR276" i="1" s="1"/>
  <c r="BT276" i="1" s="1"/>
  <c r="BV276" i="1" s="1"/>
  <c r="BB277" i="1"/>
  <c r="BD277" i="1" s="1"/>
  <c r="BF277" i="1" s="1"/>
  <c r="BH277" i="1" s="1"/>
  <c r="BJ277" i="1" s="1"/>
  <c r="BL277" i="1" s="1"/>
  <c r="BN277" i="1" s="1"/>
  <c r="BP277" i="1" s="1"/>
  <c r="BR277" i="1" s="1"/>
  <c r="BT277" i="1" s="1"/>
  <c r="BV277" i="1" s="1"/>
  <c r="BB278" i="1"/>
  <c r="BD278" i="1" s="1"/>
  <c r="BF278" i="1" s="1"/>
  <c r="BH278" i="1" s="1"/>
  <c r="BJ278" i="1" s="1"/>
  <c r="BL278" i="1" s="1"/>
  <c r="BN278" i="1" s="1"/>
  <c r="BP278" i="1" s="1"/>
  <c r="BR278" i="1" s="1"/>
  <c r="BT278" i="1" s="1"/>
  <c r="BV278" i="1" s="1"/>
  <c r="BB279" i="1"/>
  <c r="BD279" i="1" s="1"/>
  <c r="BF279" i="1" s="1"/>
  <c r="BH279" i="1" s="1"/>
  <c r="BJ279" i="1" s="1"/>
  <c r="BL279" i="1" s="1"/>
  <c r="BN279" i="1" s="1"/>
  <c r="BP279" i="1" s="1"/>
  <c r="BR279" i="1" s="1"/>
  <c r="BT279" i="1" s="1"/>
  <c r="BV279" i="1" s="1"/>
  <c r="BB280" i="1"/>
  <c r="BD280" i="1" s="1"/>
  <c r="BF280" i="1" s="1"/>
  <c r="BH280" i="1" s="1"/>
  <c r="BJ280" i="1" s="1"/>
  <c r="BL280" i="1" s="1"/>
  <c r="BN280" i="1" s="1"/>
  <c r="BP280" i="1" s="1"/>
  <c r="BR280" i="1" s="1"/>
  <c r="BT280" i="1" s="1"/>
  <c r="BV280" i="1" s="1"/>
  <c r="BB281" i="1"/>
  <c r="BD281" i="1" s="1"/>
  <c r="BF281" i="1" s="1"/>
  <c r="BH281" i="1" s="1"/>
  <c r="BJ281" i="1" s="1"/>
  <c r="BL281" i="1" s="1"/>
  <c r="BN281" i="1" s="1"/>
  <c r="BP281" i="1" s="1"/>
  <c r="BR281" i="1" s="1"/>
  <c r="BT281" i="1" s="1"/>
  <c r="BV281" i="1" s="1"/>
  <c r="BB282" i="1"/>
  <c r="BD282" i="1" s="1"/>
  <c r="BF282" i="1" s="1"/>
  <c r="BH282" i="1" s="1"/>
  <c r="BJ282" i="1" s="1"/>
  <c r="BL282" i="1" s="1"/>
  <c r="BN282" i="1" s="1"/>
  <c r="BP282" i="1" s="1"/>
  <c r="BR282" i="1" s="1"/>
  <c r="BT282" i="1" s="1"/>
  <c r="BV282" i="1" s="1"/>
  <c r="BB283" i="1"/>
  <c r="BD283" i="1" s="1"/>
  <c r="BF283" i="1" s="1"/>
  <c r="BH283" i="1" s="1"/>
  <c r="BJ283" i="1" s="1"/>
  <c r="BL283" i="1" s="1"/>
  <c r="BN283" i="1" s="1"/>
  <c r="BP283" i="1" s="1"/>
  <c r="BR283" i="1" s="1"/>
  <c r="BT283" i="1" s="1"/>
  <c r="BV283" i="1" s="1"/>
  <c r="BB284" i="1"/>
  <c r="BD284" i="1" s="1"/>
  <c r="BF284" i="1" s="1"/>
  <c r="BH284" i="1" s="1"/>
  <c r="BJ284" i="1" s="1"/>
  <c r="BL284" i="1" s="1"/>
  <c r="BN284" i="1" s="1"/>
  <c r="BP284" i="1" s="1"/>
  <c r="BR284" i="1" s="1"/>
  <c r="BT284" i="1" s="1"/>
  <c r="BV284" i="1" s="1"/>
  <c r="BB285" i="1"/>
  <c r="BD285" i="1" s="1"/>
  <c r="BF285" i="1" s="1"/>
  <c r="BH285" i="1" s="1"/>
  <c r="BJ285" i="1" s="1"/>
  <c r="BL285" i="1" s="1"/>
  <c r="BN285" i="1" s="1"/>
  <c r="BP285" i="1" s="1"/>
  <c r="BR285" i="1" s="1"/>
  <c r="BT285" i="1" s="1"/>
  <c r="BV285" i="1" s="1"/>
  <c r="AC274" i="1"/>
  <c r="AE274" i="1" s="1"/>
  <c r="AG274" i="1" s="1"/>
  <c r="AI274" i="1" s="1"/>
  <c r="AK274" i="1" s="1"/>
  <c r="AM274" i="1" s="1"/>
  <c r="AO274" i="1" s="1"/>
  <c r="AQ274" i="1" s="1"/>
  <c r="AS274" i="1" s="1"/>
  <c r="AU274" i="1" s="1"/>
  <c r="AW274" i="1" s="1"/>
  <c r="AY274" i="1" s="1"/>
  <c r="AC275" i="1"/>
  <c r="AE275" i="1" s="1"/>
  <c r="AG275" i="1" s="1"/>
  <c r="AI275" i="1" s="1"/>
  <c r="AK275" i="1" s="1"/>
  <c r="AM275" i="1" s="1"/>
  <c r="AO275" i="1" s="1"/>
  <c r="AQ275" i="1" s="1"/>
  <c r="AS275" i="1" s="1"/>
  <c r="AU275" i="1" s="1"/>
  <c r="AW275" i="1" s="1"/>
  <c r="AY275" i="1" s="1"/>
  <c r="AC276" i="1"/>
  <c r="AE276" i="1" s="1"/>
  <c r="AG276" i="1" s="1"/>
  <c r="AI276" i="1" s="1"/>
  <c r="AK276" i="1" s="1"/>
  <c r="AM276" i="1" s="1"/>
  <c r="AO276" i="1" s="1"/>
  <c r="AQ276" i="1" s="1"/>
  <c r="AS276" i="1" s="1"/>
  <c r="AU276" i="1" s="1"/>
  <c r="AW276" i="1" s="1"/>
  <c r="AY276" i="1" s="1"/>
  <c r="AC277" i="1"/>
  <c r="AE277" i="1" s="1"/>
  <c r="AG277" i="1" s="1"/>
  <c r="AI277" i="1" s="1"/>
  <c r="AK277" i="1" s="1"/>
  <c r="AM277" i="1" s="1"/>
  <c r="AO277" i="1" s="1"/>
  <c r="AQ277" i="1" s="1"/>
  <c r="AS277" i="1" s="1"/>
  <c r="AU277" i="1" s="1"/>
  <c r="AW277" i="1" s="1"/>
  <c r="AY277" i="1" s="1"/>
  <c r="AC278" i="1"/>
  <c r="AE278" i="1" s="1"/>
  <c r="AG278" i="1" s="1"/>
  <c r="AI278" i="1" s="1"/>
  <c r="AK278" i="1" s="1"/>
  <c r="AM278" i="1" s="1"/>
  <c r="AO278" i="1" s="1"/>
  <c r="AQ278" i="1" s="1"/>
  <c r="AS278" i="1" s="1"/>
  <c r="AU278" i="1" s="1"/>
  <c r="AW278" i="1" s="1"/>
  <c r="AY278" i="1" s="1"/>
  <c r="AC279" i="1"/>
  <c r="AE279" i="1" s="1"/>
  <c r="AG279" i="1" s="1"/>
  <c r="AI279" i="1" s="1"/>
  <c r="AK279" i="1" s="1"/>
  <c r="AM279" i="1" s="1"/>
  <c r="AO279" i="1" s="1"/>
  <c r="AQ279" i="1" s="1"/>
  <c r="AS279" i="1" s="1"/>
  <c r="AU279" i="1" s="1"/>
  <c r="AW279" i="1" s="1"/>
  <c r="AY279" i="1" s="1"/>
  <c r="AC280" i="1"/>
  <c r="AE280" i="1" s="1"/>
  <c r="AG280" i="1" s="1"/>
  <c r="AI280" i="1" s="1"/>
  <c r="AK280" i="1" s="1"/>
  <c r="AM280" i="1" s="1"/>
  <c r="AO280" i="1" s="1"/>
  <c r="AQ280" i="1" s="1"/>
  <c r="AS280" i="1" s="1"/>
  <c r="AU280" i="1" s="1"/>
  <c r="AW280" i="1" s="1"/>
  <c r="AY280" i="1" s="1"/>
  <c r="AC281" i="1"/>
  <c r="AE281" i="1" s="1"/>
  <c r="AG281" i="1" s="1"/>
  <c r="AI281" i="1" s="1"/>
  <c r="AK281" i="1" s="1"/>
  <c r="AM281" i="1" s="1"/>
  <c r="AO281" i="1" s="1"/>
  <c r="AQ281" i="1" s="1"/>
  <c r="AS281" i="1" s="1"/>
  <c r="AU281" i="1" s="1"/>
  <c r="AW281" i="1" s="1"/>
  <c r="AY281" i="1" s="1"/>
  <c r="AC282" i="1"/>
  <c r="AE282" i="1" s="1"/>
  <c r="AG282" i="1" s="1"/>
  <c r="AI282" i="1" s="1"/>
  <c r="AK282" i="1" s="1"/>
  <c r="AM282" i="1" s="1"/>
  <c r="AO282" i="1" s="1"/>
  <c r="AQ282" i="1" s="1"/>
  <c r="AS282" i="1" s="1"/>
  <c r="AU282" i="1" s="1"/>
  <c r="AW282" i="1" s="1"/>
  <c r="AY282" i="1" s="1"/>
  <c r="AC283" i="1"/>
  <c r="AE283" i="1" s="1"/>
  <c r="AG283" i="1" s="1"/>
  <c r="AI283" i="1" s="1"/>
  <c r="AK283" i="1" s="1"/>
  <c r="AM283" i="1" s="1"/>
  <c r="AO283" i="1" s="1"/>
  <c r="AQ283" i="1" s="1"/>
  <c r="AS283" i="1" s="1"/>
  <c r="AU283" i="1" s="1"/>
  <c r="AW283" i="1" s="1"/>
  <c r="AY283" i="1" s="1"/>
  <c r="AC284" i="1"/>
  <c r="AE284" i="1" s="1"/>
  <c r="AG284" i="1" s="1"/>
  <c r="AI284" i="1" s="1"/>
  <c r="AK284" i="1" s="1"/>
  <c r="AM284" i="1" s="1"/>
  <c r="AO284" i="1" s="1"/>
  <c r="AQ284" i="1" s="1"/>
  <c r="AS284" i="1" s="1"/>
  <c r="AU284" i="1" s="1"/>
  <c r="AW284" i="1" s="1"/>
  <c r="AY284" i="1" s="1"/>
  <c r="AC285" i="1"/>
  <c r="AE285" i="1" s="1"/>
  <c r="AG285" i="1" s="1"/>
  <c r="AI285" i="1" s="1"/>
  <c r="AK285" i="1" s="1"/>
  <c r="AM285" i="1" s="1"/>
  <c r="AO285" i="1" s="1"/>
  <c r="AQ285" i="1" s="1"/>
  <c r="AS285" i="1" s="1"/>
  <c r="AU285" i="1" s="1"/>
  <c r="AW285" i="1" s="1"/>
  <c r="AY285" i="1" s="1"/>
  <c r="F274" i="1"/>
  <c r="H274" i="1" s="1"/>
  <c r="J274" i="1" s="1"/>
  <c r="L274" i="1" s="1"/>
  <c r="N274" i="1" s="1"/>
  <c r="P274" i="1" s="1"/>
  <c r="R274" i="1" s="1"/>
  <c r="T274" i="1" s="1"/>
  <c r="V274" i="1" s="1"/>
  <c r="X274" i="1" s="1"/>
  <c r="Z274" i="1" s="1"/>
  <c r="F275" i="1"/>
  <c r="H275" i="1" s="1"/>
  <c r="J275" i="1" s="1"/>
  <c r="L275" i="1" s="1"/>
  <c r="N275" i="1" s="1"/>
  <c r="P275" i="1" s="1"/>
  <c r="R275" i="1" s="1"/>
  <c r="T275" i="1" s="1"/>
  <c r="V275" i="1" s="1"/>
  <c r="X275" i="1" s="1"/>
  <c r="Z275" i="1" s="1"/>
  <c r="F276" i="1"/>
  <c r="H276" i="1" s="1"/>
  <c r="J276" i="1" s="1"/>
  <c r="L276" i="1" s="1"/>
  <c r="N276" i="1" s="1"/>
  <c r="P276" i="1" s="1"/>
  <c r="R276" i="1" s="1"/>
  <c r="T276" i="1" s="1"/>
  <c r="V276" i="1" s="1"/>
  <c r="X276" i="1" s="1"/>
  <c r="Z276" i="1" s="1"/>
  <c r="F277" i="1"/>
  <c r="H277" i="1" s="1"/>
  <c r="J277" i="1" s="1"/>
  <c r="L277" i="1" s="1"/>
  <c r="N277" i="1" s="1"/>
  <c r="P277" i="1" s="1"/>
  <c r="R277" i="1" s="1"/>
  <c r="T277" i="1" s="1"/>
  <c r="V277" i="1" s="1"/>
  <c r="X277" i="1" s="1"/>
  <c r="Z277" i="1" s="1"/>
  <c r="F278" i="1"/>
  <c r="H278" i="1" s="1"/>
  <c r="J278" i="1" s="1"/>
  <c r="L278" i="1" s="1"/>
  <c r="N278" i="1" s="1"/>
  <c r="P278" i="1" s="1"/>
  <c r="R278" i="1" s="1"/>
  <c r="T278" i="1" s="1"/>
  <c r="V278" i="1" s="1"/>
  <c r="X278" i="1" s="1"/>
  <c r="Z278" i="1" s="1"/>
  <c r="F279" i="1"/>
  <c r="H279" i="1" s="1"/>
  <c r="J279" i="1" s="1"/>
  <c r="L279" i="1" s="1"/>
  <c r="N279" i="1" s="1"/>
  <c r="P279" i="1" s="1"/>
  <c r="R279" i="1" s="1"/>
  <c r="T279" i="1" s="1"/>
  <c r="V279" i="1" s="1"/>
  <c r="X279" i="1" s="1"/>
  <c r="Z279" i="1" s="1"/>
  <c r="F280" i="1"/>
  <c r="H280" i="1" s="1"/>
  <c r="J280" i="1" s="1"/>
  <c r="L280" i="1" s="1"/>
  <c r="N280" i="1" s="1"/>
  <c r="P280" i="1" s="1"/>
  <c r="R280" i="1" s="1"/>
  <c r="T280" i="1" s="1"/>
  <c r="V280" i="1" s="1"/>
  <c r="X280" i="1" s="1"/>
  <c r="Z280" i="1" s="1"/>
  <c r="F281" i="1"/>
  <c r="H281" i="1" s="1"/>
  <c r="J281" i="1" s="1"/>
  <c r="L281" i="1" s="1"/>
  <c r="N281" i="1" s="1"/>
  <c r="P281" i="1" s="1"/>
  <c r="R281" i="1" s="1"/>
  <c r="T281" i="1" s="1"/>
  <c r="V281" i="1" s="1"/>
  <c r="X281" i="1" s="1"/>
  <c r="Z281" i="1" s="1"/>
  <c r="F282" i="1"/>
  <c r="H282" i="1" s="1"/>
  <c r="J282" i="1" s="1"/>
  <c r="L282" i="1" s="1"/>
  <c r="N282" i="1" s="1"/>
  <c r="P282" i="1" s="1"/>
  <c r="R282" i="1" s="1"/>
  <c r="T282" i="1" s="1"/>
  <c r="V282" i="1" s="1"/>
  <c r="X282" i="1" s="1"/>
  <c r="Z282" i="1" s="1"/>
  <c r="F283" i="1"/>
  <c r="H283" i="1" s="1"/>
  <c r="J283" i="1" s="1"/>
  <c r="L283" i="1" s="1"/>
  <c r="N283" i="1" s="1"/>
  <c r="P283" i="1" s="1"/>
  <c r="R283" i="1" s="1"/>
  <c r="T283" i="1" s="1"/>
  <c r="V283" i="1" s="1"/>
  <c r="X283" i="1" s="1"/>
  <c r="Z283" i="1" s="1"/>
  <c r="F284" i="1"/>
  <c r="H284" i="1" s="1"/>
  <c r="J284" i="1" s="1"/>
  <c r="L284" i="1" s="1"/>
  <c r="N284" i="1" s="1"/>
  <c r="P284" i="1" s="1"/>
  <c r="R284" i="1" s="1"/>
  <c r="T284" i="1" s="1"/>
  <c r="V284" i="1" s="1"/>
  <c r="X284" i="1" s="1"/>
  <c r="Z284" i="1" s="1"/>
  <c r="F285" i="1"/>
  <c r="H285" i="1" s="1"/>
  <c r="J285" i="1" s="1"/>
  <c r="L285" i="1" s="1"/>
  <c r="N285" i="1" s="1"/>
  <c r="P285" i="1" s="1"/>
  <c r="R285" i="1" s="1"/>
  <c r="T285" i="1" s="1"/>
  <c r="V285" i="1" s="1"/>
  <c r="X285" i="1" s="1"/>
  <c r="Z285" i="1" s="1"/>
  <c r="BA315" i="1"/>
  <c r="BB315" i="1" s="1"/>
  <c r="BD315" i="1" s="1"/>
  <c r="BF315" i="1" s="1"/>
  <c r="BH315" i="1" s="1"/>
  <c r="BJ315" i="1" s="1"/>
  <c r="BL315" i="1" s="1"/>
  <c r="BN315" i="1" s="1"/>
  <c r="BP315" i="1" s="1"/>
  <c r="BR315" i="1" s="1"/>
  <c r="BT315" i="1" s="1"/>
  <c r="BV315" i="1" s="1"/>
  <c r="AB315" i="1"/>
  <c r="AC315" i="1" s="1"/>
  <c r="AE315" i="1" s="1"/>
  <c r="AG315" i="1" s="1"/>
  <c r="AI315" i="1" s="1"/>
  <c r="AK315" i="1" s="1"/>
  <c r="AM315" i="1" s="1"/>
  <c r="AO315" i="1" s="1"/>
  <c r="AQ315" i="1" s="1"/>
  <c r="AS315" i="1" s="1"/>
  <c r="AU315" i="1" s="1"/>
  <c r="AW315" i="1" s="1"/>
  <c r="AY315" i="1" s="1"/>
  <c r="AB102" i="1"/>
  <c r="E102" i="1"/>
  <c r="E315" i="1"/>
  <c r="F315" i="1" s="1"/>
  <c r="H315" i="1" s="1"/>
  <c r="J315" i="1" s="1"/>
  <c r="L315" i="1" s="1"/>
  <c r="N315" i="1" s="1"/>
  <c r="P315" i="1" s="1"/>
  <c r="R315" i="1" s="1"/>
  <c r="T315" i="1" s="1"/>
  <c r="V315" i="1" s="1"/>
  <c r="X315" i="1" s="1"/>
  <c r="Z315" i="1" s="1"/>
  <c r="BB272" i="1"/>
  <c r="BD272" i="1" s="1"/>
  <c r="BF272" i="1" s="1"/>
  <c r="BH272" i="1" s="1"/>
  <c r="BJ272" i="1" s="1"/>
  <c r="BL272" i="1" s="1"/>
  <c r="BN272" i="1" s="1"/>
  <c r="BP272" i="1" s="1"/>
  <c r="BR272" i="1" s="1"/>
  <c r="BT272" i="1" s="1"/>
  <c r="BV272" i="1" s="1"/>
  <c r="AC272" i="1"/>
  <c r="AE272" i="1" s="1"/>
  <c r="AG272" i="1" s="1"/>
  <c r="AI272" i="1" s="1"/>
  <c r="AK272" i="1" s="1"/>
  <c r="AM272" i="1" s="1"/>
  <c r="AO272" i="1" s="1"/>
  <c r="AQ272" i="1" s="1"/>
  <c r="AS272" i="1" s="1"/>
  <c r="AU272" i="1" s="1"/>
  <c r="AW272" i="1" s="1"/>
  <c r="AY272" i="1" s="1"/>
  <c r="F272" i="1"/>
  <c r="H272" i="1" s="1"/>
  <c r="J272" i="1" s="1"/>
  <c r="L272" i="1" s="1"/>
  <c r="N272" i="1" s="1"/>
  <c r="P272" i="1" s="1"/>
  <c r="R272" i="1" s="1"/>
  <c r="T272" i="1" s="1"/>
  <c r="V272" i="1" s="1"/>
  <c r="X272" i="1" s="1"/>
  <c r="Z272" i="1" s="1"/>
  <c r="E271" i="1"/>
  <c r="E269" i="1" s="1"/>
  <c r="BA314" i="1"/>
  <c r="BB314" i="1" s="1"/>
  <c r="BD314" i="1" s="1"/>
  <c r="BF314" i="1" s="1"/>
  <c r="BH314" i="1" s="1"/>
  <c r="BJ314" i="1" s="1"/>
  <c r="BL314" i="1" s="1"/>
  <c r="BN314" i="1" s="1"/>
  <c r="BP314" i="1" s="1"/>
  <c r="BR314" i="1" s="1"/>
  <c r="BT314" i="1" s="1"/>
  <c r="BV314" i="1" s="1"/>
  <c r="AB314" i="1"/>
  <c r="AC314" i="1" s="1"/>
  <c r="AE314" i="1" s="1"/>
  <c r="AG314" i="1" s="1"/>
  <c r="AI314" i="1" s="1"/>
  <c r="AK314" i="1" s="1"/>
  <c r="AM314" i="1" s="1"/>
  <c r="AO314" i="1" s="1"/>
  <c r="AQ314" i="1" s="1"/>
  <c r="AS314" i="1" s="1"/>
  <c r="AU314" i="1" s="1"/>
  <c r="AW314" i="1" s="1"/>
  <c r="AY314" i="1" s="1"/>
  <c r="E314" i="1"/>
  <c r="F314" i="1" s="1"/>
  <c r="H314" i="1" s="1"/>
  <c r="J314" i="1" s="1"/>
  <c r="L314" i="1" s="1"/>
  <c r="N314" i="1" s="1"/>
  <c r="P314" i="1" s="1"/>
  <c r="R314" i="1" s="1"/>
  <c r="T314" i="1" s="1"/>
  <c r="V314" i="1" s="1"/>
  <c r="X314" i="1" s="1"/>
  <c r="Z314" i="1" s="1"/>
  <c r="BA102" i="1"/>
  <c r="BB115" i="1"/>
  <c r="BD115" i="1" s="1"/>
  <c r="BF115" i="1" s="1"/>
  <c r="BH115" i="1" s="1"/>
  <c r="BJ115" i="1" s="1"/>
  <c r="BL115" i="1" s="1"/>
  <c r="BN115" i="1" s="1"/>
  <c r="BP115" i="1" s="1"/>
  <c r="BR115" i="1" s="1"/>
  <c r="BT115" i="1" s="1"/>
  <c r="BV115" i="1" s="1"/>
  <c r="AC115" i="1"/>
  <c r="AE115" i="1" s="1"/>
  <c r="AG115" i="1" s="1"/>
  <c r="AI115" i="1" s="1"/>
  <c r="AK115" i="1" s="1"/>
  <c r="AM115" i="1" s="1"/>
  <c r="AO115" i="1" s="1"/>
  <c r="AQ115" i="1" s="1"/>
  <c r="AS115" i="1" s="1"/>
  <c r="AU115" i="1" s="1"/>
  <c r="AW115" i="1" s="1"/>
  <c r="AY115" i="1" s="1"/>
  <c r="F115" i="1"/>
  <c r="H115" i="1" s="1"/>
  <c r="J115" i="1" s="1"/>
  <c r="L115" i="1" s="1"/>
  <c r="N115" i="1" s="1"/>
  <c r="P115" i="1" s="1"/>
  <c r="R115" i="1" s="1"/>
  <c r="T115" i="1" s="1"/>
  <c r="V115" i="1" s="1"/>
  <c r="X115" i="1" s="1"/>
  <c r="Z115" i="1" s="1"/>
  <c r="BA172" i="1"/>
  <c r="AB172" i="1"/>
  <c r="E172" i="1"/>
  <c r="BB224" i="1"/>
  <c r="BD224" i="1" s="1"/>
  <c r="BF224" i="1" s="1"/>
  <c r="BH224" i="1" s="1"/>
  <c r="BJ224" i="1" s="1"/>
  <c r="BL224" i="1" s="1"/>
  <c r="BN224" i="1" s="1"/>
  <c r="BP224" i="1" s="1"/>
  <c r="BR224" i="1" s="1"/>
  <c r="BT224" i="1" s="1"/>
  <c r="BV224" i="1" s="1"/>
  <c r="AC224" i="1"/>
  <c r="AE224" i="1" s="1"/>
  <c r="AG224" i="1" s="1"/>
  <c r="AI224" i="1" s="1"/>
  <c r="AK224" i="1" s="1"/>
  <c r="AM224" i="1" s="1"/>
  <c r="AO224" i="1" s="1"/>
  <c r="AQ224" i="1" s="1"/>
  <c r="AS224" i="1" s="1"/>
  <c r="AU224" i="1" s="1"/>
  <c r="AW224" i="1" s="1"/>
  <c r="AY224" i="1" s="1"/>
  <c r="F224" i="1"/>
  <c r="H224" i="1" s="1"/>
  <c r="J224" i="1" s="1"/>
  <c r="L224" i="1" s="1"/>
  <c r="N224" i="1" s="1"/>
  <c r="P224" i="1" s="1"/>
  <c r="R224" i="1" s="1"/>
  <c r="T224" i="1" s="1"/>
  <c r="V224" i="1" s="1"/>
  <c r="X224" i="1" s="1"/>
  <c r="Z224" i="1" s="1"/>
  <c r="BA144" i="1"/>
  <c r="AB144" i="1"/>
  <c r="E144" i="1"/>
  <c r="BB165" i="1"/>
  <c r="BD165" i="1" s="1"/>
  <c r="BF165" i="1" s="1"/>
  <c r="BH165" i="1" s="1"/>
  <c r="BJ165" i="1" s="1"/>
  <c r="BL165" i="1" s="1"/>
  <c r="BN165" i="1" s="1"/>
  <c r="BP165" i="1" s="1"/>
  <c r="BR165" i="1" s="1"/>
  <c r="BT165" i="1" s="1"/>
  <c r="BV165" i="1" s="1"/>
  <c r="AC165" i="1"/>
  <c r="AE165" i="1" s="1"/>
  <c r="AG165" i="1" s="1"/>
  <c r="AI165" i="1" s="1"/>
  <c r="AK165" i="1" s="1"/>
  <c r="AM165" i="1" s="1"/>
  <c r="AO165" i="1" s="1"/>
  <c r="AQ165" i="1" s="1"/>
  <c r="AS165" i="1" s="1"/>
  <c r="AU165" i="1" s="1"/>
  <c r="AW165" i="1" s="1"/>
  <c r="AY165" i="1" s="1"/>
  <c r="F165" i="1"/>
  <c r="H165" i="1" s="1"/>
  <c r="J165" i="1" s="1"/>
  <c r="L165" i="1" s="1"/>
  <c r="N165" i="1" s="1"/>
  <c r="P165" i="1" s="1"/>
  <c r="R165" i="1" s="1"/>
  <c r="T165" i="1" s="1"/>
  <c r="V165" i="1" s="1"/>
  <c r="X165" i="1" s="1"/>
  <c r="Z165" i="1" s="1"/>
  <c r="AB46" i="1"/>
  <c r="AB17" i="1" s="1"/>
  <c r="E24" i="1"/>
  <c r="E17" i="1" s="1"/>
  <c r="F64" i="1"/>
  <c r="H64" i="1" s="1"/>
  <c r="J64" i="1" s="1"/>
  <c r="L64" i="1" s="1"/>
  <c r="N64" i="1" s="1"/>
  <c r="P64" i="1" s="1"/>
  <c r="R64" i="1" s="1"/>
  <c r="T64" i="1" s="1"/>
  <c r="V64" i="1" s="1"/>
  <c r="X64" i="1" s="1"/>
  <c r="Z64" i="1" s="1"/>
  <c r="BB20" i="1" l="1"/>
  <c r="BB21" i="1"/>
  <c r="BD21" i="1" s="1"/>
  <c r="BF21" i="1" s="1"/>
  <c r="BH21" i="1" s="1"/>
  <c r="BJ21" i="1" s="1"/>
  <c r="BL21" i="1" s="1"/>
  <c r="BN21" i="1" s="1"/>
  <c r="BP21" i="1" s="1"/>
  <c r="BR21" i="1" s="1"/>
  <c r="BT21" i="1" s="1"/>
  <c r="BV21" i="1" s="1"/>
  <c r="BB22" i="1"/>
  <c r="BD22" i="1" s="1"/>
  <c r="BF22" i="1" s="1"/>
  <c r="BH22" i="1" s="1"/>
  <c r="BJ22" i="1" s="1"/>
  <c r="BL22" i="1" s="1"/>
  <c r="BN22" i="1" s="1"/>
  <c r="BP22" i="1" s="1"/>
  <c r="BR22" i="1" s="1"/>
  <c r="BT22" i="1" s="1"/>
  <c r="BV22" i="1" s="1"/>
  <c r="BB23" i="1"/>
  <c r="BD23" i="1" s="1"/>
  <c r="BF23" i="1" s="1"/>
  <c r="BH23" i="1" s="1"/>
  <c r="BJ23" i="1" s="1"/>
  <c r="BL23" i="1" s="1"/>
  <c r="BN23" i="1" s="1"/>
  <c r="BP23" i="1" s="1"/>
  <c r="BR23" i="1" s="1"/>
  <c r="BT23" i="1" s="1"/>
  <c r="BV23" i="1" s="1"/>
  <c r="BB24" i="1"/>
  <c r="BD24" i="1" s="1"/>
  <c r="BF24" i="1" s="1"/>
  <c r="BH24" i="1" s="1"/>
  <c r="BJ24" i="1" s="1"/>
  <c r="BL24" i="1" s="1"/>
  <c r="BN24" i="1" s="1"/>
  <c r="BP24" i="1" s="1"/>
  <c r="BR24" i="1" s="1"/>
  <c r="BT24" i="1" s="1"/>
  <c r="BV24" i="1" s="1"/>
  <c r="BB27" i="1"/>
  <c r="BD27" i="1" s="1"/>
  <c r="BF27" i="1" s="1"/>
  <c r="BH27" i="1" s="1"/>
  <c r="BJ27" i="1" s="1"/>
  <c r="BL27" i="1" s="1"/>
  <c r="BN27" i="1" s="1"/>
  <c r="BP27" i="1" s="1"/>
  <c r="BR27" i="1" s="1"/>
  <c r="BT27" i="1" s="1"/>
  <c r="BV27" i="1" s="1"/>
  <c r="BB28" i="1"/>
  <c r="BD28" i="1" s="1"/>
  <c r="BF28" i="1" s="1"/>
  <c r="BH28" i="1" s="1"/>
  <c r="BJ28" i="1" s="1"/>
  <c r="BL28" i="1" s="1"/>
  <c r="BN28" i="1" s="1"/>
  <c r="BP28" i="1" s="1"/>
  <c r="BR28" i="1" s="1"/>
  <c r="BT28" i="1" s="1"/>
  <c r="BV28" i="1" s="1"/>
  <c r="BB29" i="1"/>
  <c r="BD29" i="1" s="1"/>
  <c r="BF29" i="1" s="1"/>
  <c r="BH29" i="1" s="1"/>
  <c r="BJ29" i="1" s="1"/>
  <c r="BL29" i="1" s="1"/>
  <c r="BN29" i="1" s="1"/>
  <c r="BP29" i="1" s="1"/>
  <c r="BR29" i="1" s="1"/>
  <c r="BT29" i="1" s="1"/>
  <c r="BV29" i="1" s="1"/>
  <c r="BB32" i="1"/>
  <c r="BD32" i="1" s="1"/>
  <c r="BF32" i="1" s="1"/>
  <c r="BH32" i="1" s="1"/>
  <c r="BJ32" i="1" s="1"/>
  <c r="BL32" i="1" s="1"/>
  <c r="BN32" i="1" s="1"/>
  <c r="BP32" i="1" s="1"/>
  <c r="BR32" i="1" s="1"/>
  <c r="BT32" i="1" s="1"/>
  <c r="BV32" i="1" s="1"/>
  <c r="BB33" i="1"/>
  <c r="BD33" i="1" s="1"/>
  <c r="BF33" i="1" s="1"/>
  <c r="BH33" i="1" s="1"/>
  <c r="BJ33" i="1" s="1"/>
  <c r="BL33" i="1" s="1"/>
  <c r="BN33" i="1" s="1"/>
  <c r="BP33" i="1" s="1"/>
  <c r="BR33" i="1" s="1"/>
  <c r="BT33" i="1" s="1"/>
  <c r="BV33" i="1" s="1"/>
  <c r="BB34" i="1"/>
  <c r="BD34" i="1" s="1"/>
  <c r="BF34" i="1" s="1"/>
  <c r="BH34" i="1" s="1"/>
  <c r="BJ34" i="1" s="1"/>
  <c r="BL34" i="1" s="1"/>
  <c r="BN34" i="1" s="1"/>
  <c r="BP34" i="1" s="1"/>
  <c r="BR34" i="1" s="1"/>
  <c r="BT34" i="1" s="1"/>
  <c r="BV34" i="1" s="1"/>
  <c r="BB39" i="1"/>
  <c r="BD39" i="1" s="1"/>
  <c r="BF39" i="1" s="1"/>
  <c r="BH39" i="1" s="1"/>
  <c r="BJ39" i="1" s="1"/>
  <c r="BL39" i="1" s="1"/>
  <c r="BN39" i="1" s="1"/>
  <c r="BP39" i="1" s="1"/>
  <c r="BR39" i="1" s="1"/>
  <c r="BT39" i="1" s="1"/>
  <c r="BV39" i="1" s="1"/>
  <c r="BB43" i="1"/>
  <c r="BD43" i="1" s="1"/>
  <c r="BF43" i="1" s="1"/>
  <c r="BH43" i="1" s="1"/>
  <c r="BJ43" i="1" s="1"/>
  <c r="BL43" i="1" s="1"/>
  <c r="BN43" i="1" s="1"/>
  <c r="BP43" i="1" s="1"/>
  <c r="BR43" i="1" s="1"/>
  <c r="BT43" i="1" s="1"/>
  <c r="BV43" i="1" s="1"/>
  <c r="BB46" i="1"/>
  <c r="BD46" i="1" s="1"/>
  <c r="BF46" i="1" s="1"/>
  <c r="BH46" i="1" s="1"/>
  <c r="BJ46" i="1" s="1"/>
  <c r="BL46" i="1" s="1"/>
  <c r="BN46" i="1" s="1"/>
  <c r="BP46" i="1" s="1"/>
  <c r="BR46" i="1" s="1"/>
  <c r="BT46" i="1" s="1"/>
  <c r="BV46" i="1" s="1"/>
  <c r="BB47" i="1"/>
  <c r="BD47" i="1" s="1"/>
  <c r="BF47" i="1" s="1"/>
  <c r="BH47" i="1" s="1"/>
  <c r="BJ47" i="1" s="1"/>
  <c r="BL47" i="1" s="1"/>
  <c r="BN47" i="1" s="1"/>
  <c r="BP47" i="1" s="1"/>
  <c r="BR47" i="1" s="1"/>
  <c r="BT47" i="1" s="1"/>
  <c r="BV47" i="1" s="1"/>
  <c r="BB49" i="1"/>
  <c r="BD49" i="1" s="1"/>
  <c r="BF49" i="1" s="1"/>
  <c r="BH49" i="1" s="1"/>
  <c r="BJ49" i="1" s="1"/>
  <c r="BL49" i="1" s="1"/>
  <c r="BN49" i="1" s="1"/>
  <c r="BP49" i="1" s="1"/>
  <c r="BR49" i="1" s="1"/>
  <c r="BT49" i="1" s="1"/>
  <c r="BV49" i="1" s="1"/>
  <c r="BB52" i="1"/>
  <c r="BD52" i="1" s="1"/>
  <c r="BF52" i="1" s="1"/>
  <c r="BH52" i="1" s="1"/>
  <c r="BJ52" i="1" s="1"/>
  <c r="BL52" i="1" s="1"/>
  <c r="BN52" i="1" s="1"/>
  <c r="BP52" i="1" s="1"/>
  <c r="BR52" i="1" s="1"/>
  <c r="BT52" i="1" s="1"/>
  <c r="BV52" i="1" s="1"/>
  <c r="BB53" i="1"/>
  <c r="BD53" i="1" s="1"/>
  <c r="BF53" i="1" s="1"/>
  <c r="BH53" i="1" s="1"/>
  <c r="BJ53" i="1" s="1"/>
  <c r="BL53" i="1" s="1"/>
  <c r="BN53" i="1" s="1"/>
  <c r="BP53" i="1" s="1"/>
  <c r="BR53" i="1" s="1"/>
  <c r="BT53" i="1" s="1"/>
  <c r="BV53" i="1" s="1"/>
  <c r="BB54" i="1"/>
  <c r="BD54" i="1" s="1"/>
  <c r="BF54" i="1" s="1"/>
  <c r="BH54" i="1" s="1"/>
  <c r="BJ54" i="1" s="1"/>
  <c r="BL54" i="1" s="1"/>
  <c r="BN54" i="1" s="1"/>
  <c r="BP54" i="1" s="1"/>
  <c r="BR54" i="1" s="1"/>
  <c r="BT54" i="1" s="1"/>
  <c r="BV54" i="1" s="1"/>
  <c r="BB57" i="1"/>
  <c r="BD57" i="1" s="1"/>
  <c r="BF57" i="1" s="1"/>
  <c r="BH57" i="1" s="1"/>
  <c r="BJ57" i="1" s="1"/>
  <c r="BL57" i="1" s="1"/>
  <c r="BN57" i="1" s="1"/>
  <c r="BP57" i="1" s="1"/>
  <c r="BR57" i="1" s="1"/>
  <c r="BT57" i="1" s="1"/>
  <c r="BV57" i="1" s="1"/>
  <c r="BB58" i="1"/>
  <c r="BD58" i="1" s="1"/>
  <c r="BF58" i="1" s="1"/>
  <c r="BH58" i="1" s="1"/>
  <c r="BJ58" i="1" s="1"/>
  <c r="BL58" i="1" s="1"/>
  <c r="BN58" i="1" s="1"/>
  <c r="BP58" i="1" s="1"/>
  <c r="BR58" i="1" s="1"/>
  <c r="BT58" i="1" s="1"/>
  <c r="BV58" i="1" s="1"/>
  <c r="BB59" i="1"/>
  <c r="BD59" i="1" s="1"/>
  <c r="BF59" i="1" s="1"/>
  <c r="BH59" i="1" s="1"/>
  <c r="BJ59" i="1" s="1"/>
  <c r="BL59" i="1" s="1"/>
  <c r="BN59" i="1" s="1"/>
  <c r="BP59" i="1" s="1"/>
  <c r="BR59" i="1" s="1"/>
  <c r="BT59" i="1" s="1"/>
  <c r="BV59" i="1" s="1"/>
  <c r="BB62" i="1"/>
  <c r="BD62" i="1" s="1"/>
  <c r="BF62" i="1" s="1"/>
  <c r="BH62" i="1" s="1"/>
  <c r="BJ62" i="1" s="1"/>
  <c r="BL62" i="1" s="1"/>
  <c r="BN62" i="1" s="1"/>
  <c r="BP62" i="1" s="1"/>
  <c r="BR62" i="1" s="1"/>
  <c r="BT62" i="1" s="1"/>
  <c r="BV62" i="1" s="1"/>
  <c r="BB64" i="1"/>
  <c r="BD64" i="1" s="1"/>
  <c r="BF64" i="1" s="1"/>
  <c r="BH64" i="1" s="1"/>
  <c r="BJ64" i="1" s="1"/>
  <c r="BL64" i="1" s="1"/>
  <c r="BN64" i="1" s="1"/>
  <c r="BP64" i="1" s="1"/>
  <c r="BR64" i="1" s="1"/>
  <c r="BT64" i="1" s="1"/>
  <c r="BV64" i="1" s="1"/>
  <c r="BB67" i="1"/>
  <c r="BD67" i="1" s="1"/>
  <c r="BF67" i="1" s="1"/>
  <c r="BH67" i="1" s="1"/>
  <c r="BJ67" i="1" s="1"/>
  <c r="BL67" i="1" s="1"/>
  <c r="BN67" i="1" s="1"/>
  <c r="BP67" i="1" s="1"/>
  <c r="BR67" i="1" s="1"/>
  <c r="BT67" i="1" s="1"/>
  <c r="BV67" i="1" s="1"/>
  <c r="BB68" i="1"/>
  <c r="BD68" i="1" s="1"/>
  <c r="BF68" i="1" s="1"/>
  <c r="BH68" i="1" s="1"/>
  <c r="BJ68" i="1" s="1"/>
  <c r="BL68" i="1" s="1"/>
  <c r="BN68" i="1" s="1"/>
  <c r="BP68" i="1" s="1"/>
  <c r="BR68" i="1" s="1"/>
  <c r="BT68" i="1" s="1"/>
  <c r="BV68" i="1" s="1"/>
  <c r="BB71" i="1"/>
  <c r="BD71" i="1" s="1"/>
  <c r="BF71" i="1" s="1"/>
  <c r="BH71" i="1" s="1"/>
  <c r="BJ71" i="1" s="1"/>
  <c r="BL71" i="1" s="1"/>
  <c r="BN71" i="1" s="1"/>
  <c r="BP71" i="1" s="1"/>
  <c r="BR71" i="1" s="1"/>
  <c r="BT71" i="1" s="1"/>
  <c r="BV71" i="1" s="1"/>
  <c r="BB72" i="1"/>
  <c r="BD72" i="1" s="1"/>
  <c r="BF72" i="1" s="1"/>
  <c r="BH72" i="1" s="1"/>
  <c r="BJ72" i="1" s="1"/>
  <c r="BL72" i="1" s="1"/>
  <c r="BN72" i="1" s="1"/>
  <c r="BP72" i="1" s="1"/>
  <c r="BR72" i="1" s="1"/>
  <c r="BT72" i="1" s="1"/>
  <c r="BV72" i="1" s="1"/>
  <c r="BB73" i="1"/>
  <c r="BD73" i="1" s="1"/>
  <c r="BF73" i="1" s="1"/>
  <c r="BH73" i="1" s="1"/>
  <c r="BJ73" i="1" s="1"/>
  <c r="BL73" i="1" s="1"/>
  <c r="BN73" i="1" s="1"/>
  <c r="BP73" i="1" s="1"/>
  <c r="BR73" i="1" s="1"/>
  <c r="BT73" i="1" s="1"/>
  <c r="BV73" i="1" s="1"/>
  <c r="BB74" i="1"/>
  <c r="BD74" i="1" s="1"/>
  <c r="BF74" i="1" s="1"/>
  <c r="BH74" i="1" s="1"/>
  <c r="BJ74" i="1" s="1"/>
  <c r="BL74" i="1" s="1"/>
  <c r="BN74" i="1" s="1"/>
  <c r="BP74" i="1" s="1"/>
  <c r="BR74" i="1" s="1"/>
  <c r="BT74" i="1" s="1"/>
  <c r="BV74" i="1" s="1"/>
  <c r="BB75" i="1"/>
  <c r="BD75" i="1" s="1"/>
  <c r="BF75" i="1" s="1"/>
  <c r="BH75" i="1" s="1"/>
  <c r="BJ75" i="1" s="1"/>
  <c r="BL75" i="1" s="1"/>
  <c r="BN75" i="1" s="1"/>
  <c r="BP75" i="1" s="1"/>
  <c r="BR75" i="1" s="1"/>
  <c r="BT75" i="1" s="1"/>
  <c r="BV75" i="1" s="1"/>
  <c r="BB76" i="1"/>
  <c r="BD76" i="1" s="1"/>
  <c r="BF76" i="1" s="1"/>
  <c r="BH76" i="1" s="1"/>
  <c r="BJ76" i="1" s="1"/>
  <c r="BL76" i="1" s="1"/>
  <c r="BN76" i="1" s="1"/>
  <c r="BP76" i="1" s="1"/>
  <c r="BR76" i="1" s="1"/>
  <c r="BT76" i="1" s="1"/>
  <c r="BV76" i="1" s="1"/>
  <c r="BB77" i="1"/>
  <c r="BD77" i="1" s="1"/>
  <c r="BF77" i="1" s="1"/>
  <c r="BH77" i="1" s="1"/>
  <c r="BJ77" i="1" s="1"/>
  <c r="BL77" i="1" s="1"/>
  <c r="BN77" i="1" s="1"/>
  <c r="BP77" i="1" s="1"/>
  <c r="BR77" i="1" s="1"/>
  <c r="BT77" i="1" s="1"/>
  <c r="BV77" i="1" s="1"/>
  <c r="BB78" i="1"/>
  <c r="BD78" i="1" s="1"/>
  <c r="BF78" i="1" s="1"/>
  <c r="BH78" i="1" s="1"/>
  <c r="BJ78" i="1" s="1"/>
  <c r="BL78" i="1" s="1"/>
  <c r="BN78" i="1" s="1"/>
  <c r="BP78" i="1" s="1"/>
  <c r="BR78" i="1" s="1"/>
  <c r="BT78" i="1" s="1"/>
  <c r="BV78" i="1" s="1"/>
  <c r="BB79" i="1"/>
  <c r="BD79" i="1" s="1"/>
  <c r="BF79" i="1" s="1"/>
  <c r="BH79" i="1" s="1"/>
  <c r="BJ79" i="1" s="1"/>
  <c r="BL79" i="1" s="1"/>
  <c r="BN79" i="1" s="1"/>
  <c r="BP79" i="1" s="1"/>
  <c r="BR79" i="1" s="1"/>
  <c r="BT79" i="1" s="1"/>
  <c r="BV79" i="1" s="1"/>
  <c r="BB80" i="1"/>
  <c r="BD80" i="1" s="1"/>
  <c r="BF80" i="1" s="1"/>
  <c r="BH80" i="1" s="1"/>
  <c r="BJ80" i="1" s="1"/>
  <c r="BL80" i="1" s="1"/>
  <c r="BN80" i="1" s="1"/>
  <c r="BP80" i="1" s="1"/>
  <c r="BR80" i="1" s="1"/>
  <c r="BT80" i="1" s="1"/>
  <c r="BV80" i="1" s="1"/>
  <c r="BB106" i="1"/>
  <c r="BD106" i="1" s="1"/>
  <c r="BF106" i="1" s="1"/>
  <c r="BH106" i="1" s="1"/>
  <c r="BJ106" i="1" s="1"/>
  <c r="BL106" i="1" s="1"/>
  <c r="BN106" i="1" s="1"/>
  <c r="BP106" i="1" s="1"/>
  <c r="BR106" i="1" s="1"/>
  <c r="BT106" i="1" s="1"/>
  <c r="BV106" i="1" s="1"/>
  <c r="BB107" i="1"/>
  <c r="BD107" i="1" s="1"/>
  <c r="BF107" i="1" s="1"/>
  <c r="BH107" i="1" s="1"/>
  <c r="BJ107" i="1" s="1"/>
  <c r="BL107" i="1" s="1"/>
  <c r="BN107" i="1" s="1"/>
  <c r="BP107" i="1" s="1"/>
  <c r="BR107" i="1" s="1"/>
  <c r="BT107" i="1" s="1"/>
  <c r="BV107" i="1" s="1"/>
  <c r="BB108" i="1"/>
  <c r="BD108" i="1" s="1"/>
  <c r="BF108" i="1" s="1"/>
  <c r="BH108" i="1" s="1"/>
  <c r="BJ108" i="1" s="1"/>
  <c r="BL108" i="1" s="1"/>
  <c r="BN108" i="1" s="1"/>
  <c r="BP108" i="1" s="1"/>
  <c r="BR108" i="1" s="1"/>
  <c r="BT108" i="1" s="1"/>
  <c r="BV108" i="1" s="1"/>
  <c r="BB113" i="1"/>
  <c r="BD113" i="1" s="1"/>
  <c r="BF113" i="1" s="1"/>
  <c r="BH113" i="1" s="1"/>
  <c r="BJ113" i="1" s="1"/>
  <c r="BL113" i="1" s="1"/>
  <c r="BN113" i="1" s="1"/>
  <c r="BP113" i="1" s="1"/>
  <c r="BR113" i="1" s="1"/>
  <c r="BT113" i="1" s="1"/>
  <c r="BV113" i="1" s="1"/>
  <c r="BB114" i="1"/>
  <c r="BD114" i="1" s="1"/>
  <c r="BF114" i="1" s="1"/>
  <c r="BH114" i="1" s="1"/>
  <c r="BJ114" i="1" s="1"/>
  <c r="BL114" i="1" s="1"/>
  <c r="BN114" i="1" s="1"/>
  <c r="BP114" i="1" s="1"/>
  <c r="BR114" i="1" s="1"/>
  <c r="BT114" i="1" s="1"/>
  <c r="BV114" i="1" s="1"/>
  <c r="BB116" i="1"/>
  <c r="BD116" i="1" s="1"/>
  <c r="BF116" i="1" s="1"/>
  <c r="BH116" i="1" s="1"/>
  <c r="BJ116" i="1" s="1"/>
  <c r="BL116" i="1" s="1"/>
  <c r="BN116" i="1" s="1"/>
  <c r="BP116" i="1" s="1"/>
  <c r="BR116" i="1" s="1"/>
  <c r="BT116" i="1" s="1"/>
  <c r="BV116" i="1" s="1"/>
  <c r="BB117" i="1"/>
  <c r="BD117" i="1" s="1"/>
  <c r="BF117" i="1" s="1"/>
  <c r="BH117" i="1" s="1"/>
  <c r="BJ117" i="1" s="1"/>
  <c r="BL117" i="1" s="1"/>
  <c r="BN117" i="1" s="1"/>
  <c r="BP117" i="1" s="1"/>
  <c r="BR117" i="1" s="1"/>
  <c r="BT117" i="1" s="1"/>
  <c r="BV117" i="1" s="1"/>
  <c r="BB118" i="1"/>
  <c r="BD118" i="1" s="1"/>
  <c r="BF118" i="1" s="1"/>
  <c r="BH118" i="1" s="1"/>
  <c r="BJ118" i="1" s="1"/>
  <c r="BL118" i="1" s="1"/>
  <c r="BN118" i="1" s="1"/>
  <c r="BP118" i="1" s="1"/>
  <c r="BR118" i="1" s="1"/>
  <c r="BT118" i="1" s="1"/>
  <c r="BV118" i="1" s="1"/>
  <c r="BB119" i="1"/>
  <c r="BD119" i="1" s="1"/>
  <c r="BF119" i="1" s="1"/>
  <c r="BH119" i="1" s="1"/>
  <c r="BJ119" i="1" s="1"/>
  <c r="BL119" i="1" s="1"/>
  <c r="BN119" i="1" s="1"/>
  <c r="BP119" i="1" s="1"/>
  <c r="BR119" i="1" s="1"/>
  <c r="BT119" i="1" s="1"/>
  <c r="BV119" i="1" s="1"/>
  <c r="BB122" i="1"/>
  <c r="BD122" i="1" s="1"/>
  <c r="BF122" i="1" s="1"/>
  <c r="BH122" i="1" s="1"/>
  <c r="BJ122" i="1" s="1"/>
  <c r="BL122" i="1" s="1"/>
  <c r="BN122" i="1" s="1"/>
  <c r="BP122" i="1" s="1"/>
  <c r="BR122" i="1" s="1"/>
  <c r="BT122" i="1" s="1"/>
  <c r="BV122" i="1" s="1"/>
  <c r="BB123" i="1"/>
  <c r="BD123" i="1" s="1"/>
  <c r="BF123" i="1" s="1"/>
  <c r="BH123" i="1" s="1"/>
  <c r="BJ123" i="1" s="1"/>
  <c r="BL123" i="1" s="1"/>
  <c r="BN123" i="1" s="1"/>
  <c r="BP123" i="1" s="1"/>
  <c r="BR123" i="1" s="1"/>
  <c r="BT123" i="1" s="1"/>
  <c r="BV123" i="1" s="1"/>
  <c r="BB124" i="1"/>
  <c r="BD124" i="1" s="1"/>
  <c r="BF124" i="1" s="1"/>
  <c r="BH124" i="1" s="1"/>
  <c r="BJ124" i="1" s="1"/>
  <c r="BL124" i="1" s="1"/>
  <c r="BN124" i="1" s="1"/>
  <c r="BP124" i="1" s="1"/>
  <c r="BR124" i="1" s="1"/>
  <c r="BT124" i="1" s="1"/>
  <c r="BV124" i="1" s="1"/>
  <c r="BB127" i="1"/>
  <c r="BD127" i="1" s="1"/>
  <c r="BF127" i="1" s="1"/>
  <c r="BH127" i="1" s="1"/>
  <c r="BJ127" i="1" s="1"/>
  <c r="BL127" i="1" s="1"/>
  <c r="BN127" i="1" s="1"/>
  <c r="BP127" i="1" s="1"/>
  <c r="BR127" i="1" s="1"/>
  <c r="BT127" i="1" s="1"/>
  <c r="BV127" i="1" s="1"/>
  <c r="BB130" i="1"/>
  <c r="BD130" i="1" s="1"/>
  <c r="BF130" i="1" s="1"/>
  <c r="BH130" i="1" s="1"/>
  <c r="BJ130" i="1" s="1"/>
  <c r="BL130" i="1" s="1"/>
  <c r="BN130" i="1" s="1"/>
  <c r="BP130" i="1" s="1"/>
  <c r="BR130" i="1" s="1"/>
  <c r="BT130" i="1" s="1"/>
  <c r="BV130" i="1" s="1"/>
  <c r="BB131" i="1"/>
  <c r="BD131" i="1" s="1"/>
  <c r="BF131" i="1" s="1"/>
  <c r="BH131" i="1" s="1"/>
  <c r="BJ131" i="1" s="1"/>
  <c r="BL131" i="1" s="1"/>
  <c r="BN131" i="1" s="1"/>
  <c r="BP131" i="1" s="1"/>
  <c r="BR131" i="1" s="1"/>
  <c r="BT131" i="1" s="1"/>
  <c r="BV131" i="1" s="1"/>
  <c r="BB148" i="1"/>
  <c r="BD148" i="1" s="1"/>
  <c r="BF148" i="1" s="1"/>
  <c r="BH148" i="1" s="1"/>
  <c r="BJ148" i="1" s="1"/>
  <c r="BL148" i="1" s="1"/>
  <c r="BN148" i="1" s="1"/>
  <c r="BP148" i="1" s="1"/>
  <c r="BR148" i="1" s="1"/>
  <c r="BT148" i="1" s="1"/>
  <c r="BV148" i="1" s="1"/>
  <c r="BB149" i="1"/>
  <c r="BD149" i="1" s="1"/>
  <c r="BF149" i="1" s="1"/>
  <c r="BH149" i="1" s="1"/>
  <c r="BJ149" i="1" s="1"/>
  <c r="BL149" i="1" s="1"/>
  <c r="BN149" i="1" s="1"/>
  <c r="BP149" i="1" s="1"/>
  <c r="BR149" i="1" s="1"/>
  <c r="BT149" i="1" s="1"/>
  <c r="BV149" i="1" s="1"/>
  <c r="BB150" i="1"/>
  <c r="BD150" i="1" s="1"/>
  <c r="BF150" i="1" s="1"/>
  <c r="BH150" i="1" s="1"/>
  <c r="BJ150" i="1" s="1"/>
  <c r="BL150" i="1" s="1"/>
  <c r="BN150" i="1" s="1"/>
  <c r="BP150" i="1" s="1"/>
  <c r="BR150" i="1" s="1"/>
  <c r="BT150" i="1" s="1"/>
  <c r="BV150" i="1" s="1"/>
  <c r="BB153" i="1"/>
  <c r="BD153" i="1" s="1"/>
  <c r="BF153" i="1" s="1"/>
  <c r="BH153" i="1" s="1"/>
  <c r="BJ153" i="1" s="1"/>
  <c r="BL153" i="1" s="1"/>
  <c r="BN153" i="1" s="1"/>
  <c r="BP153" i="1" s="1"/>
  <c r="BR153" i="1" s="1"/>
  <c r="BT153" i="1" s="1"/>
  <c r="BV153" i="1" s="1"/>
  <c r="BB154" i="1"/>
  <c r="BD154" i="1" s="1"/>
  <c r="BF154" i="1" s="1"/>
  <c r="BH154" i="1" s="1"/>
  <c r="BJ154" i="1" s="1"/>
  <c r="BL154" i="1" s="1"/>
  <c r="BN154" i="1" s="1"/>
  <c r="BP154" i="1" s="1"/>
  <c r="BR154" i="1" s="1"/>
  <c r="BT154" i="1" s="1"/>
  <c r="BV154" i="1" s="1"/>
  <c r="BB155" i="1"/>
  <c r="BD155" i="1" s="1"/>
  <c r="BF155" i="1" s="1"/>
  <c r="BH155" i="1" s="1"/>
  <c r="BJ155" i="1" s="1"/>
  <c r="BL155" i="1" s="1"/>
  <c r="BN155" i="1" s="1"/>
  <c r="BP155" i="1" s="1"/>
  <c r="BR155" i="1" s="1"/>
  <c r="BT155" i="1" s="1"/>
  <c r="BV155" i="1" s="1"/>
  <c r="BB156" i="1"/>
  <c r="BD156" i="1" s="1"/>
  <c r="BF156" i="1" s="1"/>
  <c r="BH156" i="1" s="1"/>
  <c r="BJ156" i="1" s="1"/>
  <c r="BL156" i="1" s="1"/>
  <c r="BN156" i="1" s="1"/>
  <c r="BP156" i="1" s="1"/>
  <c r="BR156" i="1" s="1"/>
  <c r="BT156" i="1" s="1"/>
  <c r="BV156" i="1" s="1"/>
  <c r="BB157" i="1"/>
  <c r="BD157" i="1" s="1"/>
  <c r="BF157" i="1" s="1"/>
  <c r="BH157" i="1" s="1"/>
  <c r="BJ157" i="1" s="1"/>
  <c r="BL157" i="1" s="1"/>
  <c r="BN157" i="1" s="1"/>
  <c r="BP157" i="1" s="1"/>
  <c r="BR157" i="1" s="1"/>
  <c r="BT157" i="1" s="1"/>
  <c r="BV157" i="1" s="1"/>
  <c r="BB160" i="1"/>
  <c r="BD160" i="1" s="1"/>
  <c r="BF160" i="1" s="1"/>
  <c r="BH160" i="1" s="1"/>
  <c r="BJ160" i="1" s="1"/>
  <c r="BL160" i="1" s="1"/>
  <c r="BN160" i="1" s="1"/>
  <c r="BP160" i="1" s="1"/>
  <c r="BR160" i="1" s="1"/>
  <c r="BT160" i="1" s="1"/>
  <c r="BV160" i="1" s="1"/>
  <c r="BB161" i="1"/>
  <c r="BD161" i="1" s="1"/>
  <c r="BF161" i="1" s="1"/>
  <c r="BH161" i="1" s="1"/>
  <c r="BJ161" i="1" s="1"/>
  <c r="BL161" i="1" s="1"/>
  <c r="BN161" i="1" s="1"/>
  <c r="BP161" i="1" s="1"/>
  <c r="BR161" i="1" s="1"/>
  <c r="BT161" i="1" s="1"/>
  <c r="BV161" i="1" s="1"/>
  <c r="BB162" i="1"/>
  <c r="BD162" i="1" s="1"/>
  <c r="BF162" i="1" s="1"/>
  <c r="BH162" i="1" s="1"/>
  <c r="BJ162" i="1" s="1"/>
  <c r="BL162" i="1" s="1"/>
  <c r="BN162" i="1" s="1"/>
  <c r="BP162" i="1" s="1"/>
  <c r="BR162" i="1" s="1"/>
  <c r="BT162" i="1" s="1"/>
  <c r="BV162" i="1" s="1"/>
  <c r="BB163" i="1"/>
  <c r="BD163" i="1" s="1"/>
  <c r="BF163" i="1" s="1"/>
  <c r="BH163" i="1" s="1"/>
  <c r="BJ163" i="1" s="1"/>
  <c r="BL163" i="1" s="1"/>
  <c r="BN163" i="1" s="1"/>
  <c r="BP163" i="1" s="1"/>
  <c r="BR163" i="1" s="1"/>
  <c r="BT163" i="1" s="1"/>
  <c r="BV163" i="1" s="1"/>
  <c r="BB176" i="1"/>
  <c r="BD176" i="1" s="1"/>
  <c r="BF176" i="1" s="1"/>
  <c r="BH176" i="1" s="1"/>
  <c r="BJ176" i="1" s="1"/>
  <c r="BL176" i="1" s="1"/>
  <c r="BN176" i="1" s="1"/>
  <c r="BP176" i="1" s="1"/>
  <c r="BR176" i="1" s="1"/>
  <c r="BT176" i="1" s="1"/>
  <c r="BV176" i="1" s="1"/>
  <c r="BB177" i="1"/>
  <c r="BD177" i="1" s="1"/>
  <c r="BF177" i="1" s="1"/>
  <c r="BH177" i="1" s="1"/>
  <c r="BJ177" i="1" s="1"/>
  <c r="BL177" i="1" s="1"/>
  <c r="BN177" i="1" s="1"/>
  <c r="BP177" i="1" s="1"/>
  <c r="BR177" i="1" s="1"/>
  <c r="BT177" i="1" s="1"/>
  <c r="BV177" i="1" s="1"/>
  <c r="BB180" i="1"/>
  <c r="BD180" i="1" s="1"/>
  <c r="BF180" i="1" s="1"/>
  <c r="BH180" i="1" s="1"/>
  <c r="BJ180" i="1" s="1"/>
  <c r="BL180" i="1" s="1"/>
  <c r="BN180" i="1" s="1"/>
  <c r="BP180" i="1" s="1"/>
  <c r="BR180" i="1" s="1"/>
  <c r="BT180" i="1" s="1"/>
  <c r="BV180" i="1" s="1"/>
  <c r="BB181" i="1"/>
  <c r="BD181" i="1" s="1"/>
  <c r="BF181" i="1" s="1"/>
  <c r="BH181" i="1" s="1"/>
  <c r="BJ181" i="1" s="1"/>
  <c r="BL181" i="1" s="1"/>
  <c r="BN181" i="1" s="1"/>
  <c r="BP181" i="1" s="1"/>
  <c r="BR181" i="1" s="1"/>
  <c r="BT181" i="1" s="1"/>
  <c r="BV181" i="1" s="1"/>
  <c r="BB184" i="1"/>
  <c r="BD184" i="1" s="1"/>
  <c r="BF184" i="1" s="1"/>
  <c r="BH184" i="1" s="1"/>
  <c r="BJ184" i="1" s="1"/>
  <c r="BL184" i="1" s="1"/>
  <c r="BN184" i="1" s="1"/>
  <c r="BP184" i="1" s="1"/>
  <c r="BR184" i="1" s="1"/>
  <c r="BT184" i="1" s="1"/>
  <c r="BV184" i="1" s="1"/>
  <c r="BB185" i="1"/>
  <c r="BD185" i="1" s="1"/>
  <c r="BF185" i="1" s="1"/>
  <c r="BH185" i="1" s="1"/>
  <c r="BJ185" i="1" s="1"/>
  <c r="BL185" i="1" s="1"/>
  <c r="BN185" i="1" s="1"/>
  <c r="BP185" i="1" s="1"/>
  <c r="BR185" i="1" s="1"/>
  <c r="BT185" i="1" s="1"/>
  <c r="BV185" i="1" s="1"/>
  <c r="BB188" i="1"/>
  <c r="BD188" i="1" s="1"/>
  <c r="BF188" i="1" s="1"/>
  <c r="BH188" i="1" s="1"/>
  <c r="BJ188" i="1" s="1"/>
  <c r="BL188" i="1" s="1"/>
  <c r="BN188" i="1" s="1"/>
  <c r="BP188" i="1" s="1"/>
  <c r="BR188" i="1" s="1"/>
  <c r="BT188" i="1" s="1"/>
  <c r="BV188" i="1" s="1"/>
  <c r="BB189" i="1"/>
  <c r="BD189" i="1" s="1"/>
  <c r="BF189" i="1" s="1"/>
  <c r="BH189" i="1" s="1"/>
  <c r="BJ189" i="1" s="1"/>
  <c r="BL189" i="1" s="1"/>
  <c r="BN189" i="1" s="1"/>
  <c r="BP189" i="1" s="1"/>
  <c r="BR189" i="1" s="1"/>
  <c r="BT189" i="1" s="1"/>
  <c r="BV189" i="1" s="1"/>
  <c r="BB192" i="1"/>
  <c r="BD192" i="1" s="1"/>
  <c r="BF192" i="1" s="1"/>
  <c r="BH192" i="1" s="1"/>
  <c r="BJ192" i="1" s="1"/>
  <c r="BL192" i="1" s="1"/>
  <c r="BN192" i="1" s="1"/>
  <c r="BP192" i="1" s="1"/>
  <c r="BR192" i="1" s="1"/>
  <c r="BT192" i="1" s="1"/>
  <c r="BV192" i="1" s="1"/>
  <c r="BB193" i="1"/>
  <c r="BD193" i="1" s="1"/>
  <c r="BF193" i="1" s="1"/>
  <c r="BH193" i="1" s="1"/>
  <c r="BJ193" i="1" s="1"/>
  <c r="BL193" i="1" s="1"/>
  <c r="BN193" i="1" s="1"/>
  <c r="BP193" i="1" s="1"/>
  <c r="BR193" i="1" s="1"/>
  <c r="BT193" i="1" s="1"/>
  <c r="BV193" i="1" s="1"/>
  <c r="BB196" i="1"/>
  <c r="BD196" i="1" s="1"/>
  <c r="BF196" i="1" s="1"/>
  <c r="BH196" i="1" s="1"/>
  <c r="BJ196" i="1" s="1"/>
  <c r="BL196" i="1" s="1"/>
  <c r="BN196" i="1" s="1"/>
  <c r="BP196" i="1" s="1"/>
  <c r="BR196" i="1" s="1"/>
  <c r="BT196" i="1" s="1"/>
  <c r="BV196" i="1" s="1"/>
  <c r="BB197" i="1"/>
  <c r="BD197" i="1" s="1"/>
  <c r="BF197" i="1" s="1"/>
  <c r="BH197" i="1" s="1"/>
  <c r="BJ197" i="1" s="1"/>
  <c r="BL197" i="1" s="1"/>
  <c r="BN197" i="1" s="1"/>
  <c r="BP197" i="1" s="1"/>
  <c r="BR197" i="1" s="1"/>
  <c r="BT197" i="1" s="1"/>
  <c r="BV197" i="1" s="1"/>
  <c r="BB200" i="1"/>
  <c r="BD200" i="1" s="1"/>
  <c r="BF200" i="1" s="1"/>
  <c r="BH200" i="1" s="1"/>
  <c r="BJ200" i="1" s="1"/>
  <c r="BL200" i="1" s="1"/>
  <c r="BN200" i="1" s="1"/>
  <c r="BP200" i="1" s="1"/>
  <c r="BR200" i="1" s="1"/>
  <c r="BT200" i="1" s="1"/>
  <c r="BV200" i="1" s="1"/>
  <c r="BB201" i="1"/>
  <c r="BD201" i="1" s="1"/>
  <c r="BF201" i="1" s="1"/>
  <c r="BH201" i="1" s="1"/>
  <c r="BJ201" i="1" s="1"/>
  <c r="BL201" i="1" s="1"/>
  <c r="BN201" i="1" s="1"/>
  <c r="BP201" i="1" s="1"/>
  <c r="BR201" i="1" s="1"/>
  <c r="BT201" i="1" s="1"/>
  <c r="BV201" i="1" s="1"/>
  <c r="BB204" i="1"/>
  <c r="BD204" i="1" s="1"/>
  <c r="BF204" i="1" s="1"/>
  <c r="BH204" i="1" s="1"/>
  <c r="BJ204" i="1" s="1"/>
  <c r="BL204" i="1" s="1"/>
  <c r="BN204" i="1" s="1"/>
  <c r="BP204" i="1" s="1"/>
  <c r="BR204" i="1" s="1"/>
  <c r="BT204" i="1" s="1"/>
  <c r="BV204" i="1" s="1"/>
  <c r="BB205" i="1"/>
  <c r="BD205" i="1" s="1"/>
  <c r="BF205" i="1" s="1"/>
  <c r="BH205" i="1" s="1"/>
  <c r="BJ205" i="1" s="1"/>
  <c r="BL205" i="1" s="1"/>
  <c r="BN205" i="1" s="1"/>
  <c r="BP205" i="1" s="1"/>
  <c r="BR205" i="1" s="1"/>
  <c r="BT205" i="1" s="1"/>
  <c r="BV205" i="1" s="1"/>
  <c r="BB208" i="1"/>
  <c r="BD208" i="1" s="1"/>
  <c r="BF208" i="1" s="1"/>
  <c r="BH208" i="1" s="1"/>
  <c r="BJ208" i="1" s="1"/>
  <c r="BL208" i="1" s="1"/>
  <c r="BN208" i="1" s="1"/>
  <c r="BP208" i="1" s="1"/>
  <c r="BR208" i="1" s="1"/>
  <c r="BT208" i="1" s="1"/>
  <c r="BV208" i="1" s="1"/>
  <c r="BB209" i="1"/>
  <c r="BD209" i="1" s="1"/>
  <c r="BF209" i="1" s="1"/>
  <c r="BH209" i="1" s="1"/>
  <c r="BJ209" i="1" s="1"/>
  <c r="BL209" i="1" s="1"/>
  <c r="BN209" i="1" s="1"/>
  <c r="BP209" i="1" s="1"/>
  <c r="BR209" i="1" s="1"/>
  <c r="BT209" i="1" s="1"/>
  <c r="BV209" i="1" s="1"/>
  <c r="BB210" i="1"/>
  <c r="BD210" i="1" s="1"/>
  <c r="BF210" i="1" s="1"/>
  <c r="BH210" i="1" s="1"/>
  <c r="BJ210" i="1" s="1"/>
  <c r="BL210" i="1" s="1"/>
  <c r="BN210" i="1" s="1"/>
  <c r="BP210" i="1" s="1"/>
  <c r="BR210" i="1" s="1"/>
  <c r="BT210" i="1" s="1"/>
  <c r="BV210" i="1" s="1"/>
  <c r="BB211" i="1"/>
  <c r="BD211" i="1" s="1"/>
  <c r="BF211" i="1" s="1"/>
  <c r="BH211" i="1" s="1"/>
  <c r="BJ211" i="1" s="1"/>
  <c r="BL211" i="1" s="1"/>
  <c r="BN211" i="1" s="1"/>
  <c r="BP211" i="1" s="1"/>
  <c r="BR211" i="1" s="1"/>
  <c r="BT211" i="1" s="1"/>
  <c r="BV211" i="1" s="1"/>
  <c r="BB214" i="1"/>
  <c r="BD214" i="1" s="1"/>
  <c r="BF214" i="1" s="1"/>
  <c r="BH214" i="1" s="1"/>
  <c r="BJ214" i="1" s="1"/>
  <c r="BL214" i="1" s="1"/>
  <c r="BN214" i="1" s="1"/>
  <c r="BP214" i="1" s="1"/>
  <c r="BR214" i="1" s="1"/>
  <c r="BT214" i="1" s="1"/>
  <c r="BV214" i="1" s="1"/>
  <c r="BB215" i="1"/>
  <c r="BD215" i="1" s="1"/>
  <c r="BF215" i="1" s="1"/>
  <c r="BH215" i="1" s="1"/>
  <c r="BJ215" i="1" s="1"/>
  <c r="BL215" i="1" s="1"/>
  <c r="BN215" i="1" s="1"/>
  <c r="BP215" i="1" s="1"/>
  <c r="BR215" i="1" s="1"/>
  <c r="BT215" i="1" s="1"/>
  <c r="BV215" i="1" s="1"/>
  <c r="BB218" i="1"/>
  <c r="BD218" i="1" s="1"/>
  <c r="BF218" i="1" s="1"/>
  <c r="BH218" i="1" s="1"/>
  <c r="BJ218" i="1" s="1"/>
  <c r="BL218" i="1" s="1"/>
  <c r="BN218" i="1" s="1"/>
  <c r="BP218" i="1" s="1"/>
  <c r="BR218" i="1" s="1"/>
  <c r="BT218" i="1" s="1"/>
  <c r="BV218" i="1" s="1"/>
  <c r="BB219" i="1"/>
  <c r="BD219" i="1" s="1"/>
  <c r="BF219" i="1" s="1"/>
  <c r="BH219" i="1" s="1"/>
  <c r="BJ219" i="1" s="1"/>
  <c r="BL219" i="1" s="1"/>
  <c r="BN219" i="1" s="1"/>
  <c r="BP219" i="1" s="1"/>
  <c r="BR219" i="1" s="1"/>
  <c r="BT219" i="1" s="1"/>
  <c r="BV219" i="1" s="1"/>
  <c r="BB222" i="1"/>
  <c r="BD222" i="1" s="1"/>
  <c r="BF222" i="1" s="1"/>
  <c r="BH222" i="1" s="1"/>
  <c r="BJ222" i="1" s="1"/>
  <c r="BL222" i="1" s="1"/>
  <c r="BN222" i="1" s="1"/>
  <c r="BP222" i="1" s="1"/>
  <c r="BR222" i="1" s="1"/>
  <c r="BT222" i="1" s="1"/>
  <c r="BV222" i="1" s="1"/>
  <c r="BB223" i="1"/>
  <c r="BD223" i="1" s="1"/>
  <c r="BF223" i="1" s="1"/>
  <c r="BH223" i="1" s="1"/>
  <c r="BJ223" i="1" s="1"/>
  <c r="BL223" i="1" s="1"/>
  <c r="BN223" i="1" s="1"/>
  <c r="BP223" i="1" s="1"/>
  <c r="BR223" i="1" s="1"/>
  <c r="BT223" i="1" s="1"/>
  <c r="BV223" i="1" s="1"/>
  <c r="BB242" i="1"/>
  <c r="BD242" i="1" s="1"/>
  <c r="BF242" i="1" s="1"/>
  <c r="BH242" i="1" s="1"/>
  <c r="BJ242" i="1" s="1"/>
  <c r="BL242" i="1" s="1"/>
  <c r="BN242" i="1" s="1"/>
  <c r="BP242" i="1" s="1"/>
  <c r="BR242" i="1" s="1"/>
  <c r="BT242" i="1" s="1"/>
  <c r="BV242" i="1" s="1"/>
  <c r="BB247" i="1"/>
  <c r="BD247" i="1" s="1"/>
  <c r="BF247" i="1" s="1"/>
  <c r="BH247" i="1" s="1"/>
  <c r="BJ247" i="1" s="1"/>
  <c r="BL247" i="1" s="1"/>
  <c r="BN247" i="1" s="1"/>
  <c r="BP247" i="1" s="1"/>
  <c r="BR247" i="1" s="1"/>
  <c r="BT247" i="1" s="1"/>
  <c r="BV247" i="1" s="1"/>
  <c r="BB248" i="1"/>
  <c r="BD248" i="1" s="1"/>
  <c r="BF248" i="1" s="1"/>
  <c r="BH248" i="1" s="1"/>
  <c r="BJ248" i="1" s="1"/>
  <c r="BL248" i="1" s="1"/>
  <c r="BN248" i="1" s="1"/>
  <c r="BP248" i="1" s="1"/>
  <c r="BR248" i="1" s="1"/>
  <c r="BT248" i="1" s="1"/>
  <c r="BV248" i="1" s="1"/>
  <c r="BB251" i="1"/>
  <c r="BD251" i="1" s="1"/>
  <c r="BF251" i="1" s="1"/>
  <c r="BH251" i="1" s="1"/>
  <c r="BJ251" i="1" s="1"/>
  <c r="BL251" i="1" s="1"/>
  <c r="BN251" i="1" s="1"/>
  <c r="BP251" i="1" s="1"/>
  <c r="BR251" i="1" s="1"/>
  <c r="BT251" i="1" s="1"/>
  <c r="BV251" i="1" s="1"/>
  <c r="BB252" i="1"/>
  <c r="BD252" i="1" s="1"/>
  <c r="BF252" i="1" s="1"/>
  <c r="BH252" i="1" s="1"/>
  <c r="BJ252" i="1" s="1"/>
  <c r="BL252" i="1" s="1"/>
  <c r="BN252" i="1" s="1"/>
  <c r="BP252" i="1" s="1"/>
  <c r="BR252" i="1" s="1"/>
  <c r="BT252" i="1" s="1"/>
  <c r="BV252" i="1" s="1"/>
  <c r="BB257" i="1"/>
  <c r="BD257" i="1" s="1"/>
  <c r="BF257" i="1" s="1"/>
  <c r="BH257" i="1" s="1"/>
  <c r="BJ257" i="1" s="1"/>
  <c r="BL257" i="1" s="1"/>
  <c r="BN257" i="1" s="1"/>
  <c r="BP257" i="1" s="1"/>
  <c r="BR257" i="1" s="1"/>
  <c r="BT257" i="1" s="1"/>
  <c r="BV257" i="1" s="1"/>
  <c r="BB258" i="1"/>
  <c r="BD258" i="1" s="1"/>
  <c r="BF258" i="1" s="1"/>
  <c r="BH258" i="1" s="1"/>
  <c r="BJ258" i="1" s="1"/>
  <c r="BL258" i="1" s="1"/>
  <c r="BN258" i="1" s="1"/>
  <c r="BP258" i="1" s="1"/>
  <c r="BR258" i="1" s="1"/>
  <c r="BT258" i="1" s="1"/>
  <c r="BV258" i="1" s="1"/>
  <c r="BB259" i="1"/>
  <c r="BD259" i="1" s="1"/>
  <c r="BF259" i="1" s="1"/>
  <c r="BH259" i="1" s="1"/>
  <c r="BJ259" i="1" s="1"/>
  <c r="BL259" i="1" s="1"/>
  <c r="BN259" i="1" s="1"/>
  <c r="BP259" i="1" s="1"/>
  <c r="BR259" i="1" s="1"/>
  <c r="BT259" i="1" s="1"/>
  <c r="BV259" i="1" s="1"/>
  <c r="BB260" i="1"/>
  <c r="BD260" i="1" s="1"/>
  <c r="BF260" i="1" s="1"/>
  <c r="BH260" i="1" s="1"/>
  <c r="BJ260" i="1" s="1"/>
  <c r="BL260" i="1" s="1"/>
  <c r="BN260" i="1" s="1"/>
  <c r="BP260" i="1" s="1"/>
  <c r="BR260" i="1" s="1"/>
  <c r="BT260" i="1" s="1"/>
  <c r="BV260" i="1" s="1"/>
  <c r="BB261" i="1"/>
  <c r="BD261" i="1" s="1"/>
  <c r="BF261" i="1" s="1"/>
  <c r="BH261" i="1" s="1"/>
  <c r="BJ261" i="1" s="1"/>
  <c r="BL261" i="1" s="1"/>
  <c r="BN261" i="1" s="1"/>
  <c r="BP261" i="1" s="1"/>
  <c r="BR261" i="1" s="1"/>
  <c r="BT261" i="1" s="1"/>
  <c r="BV261" i="1" s="1"/>
  <c r="BB264" i="1"/>
  <c r="BD264" i="1" s="1"/>
  <c r="BF264" i="1" s="1"/>
  <c r="BH264" i="1" s="1"/>
  <c r="BJ264" i="1" s="1"/>
  <c r="BL264" i="1" s="1"/>
  <c r="BN264" i="1" s="1"/>
  <c r="BP264" i="1" s="1"/>
  <c r="BR264" i="1" s="1"/>
  <c r="BT264" i="1" s="1"/>
  <c r="BV264" i="1" s="1"/>
  <c r="BB265" i="1"/>
  <c r="BD265" i="1" s="1"/>
  <c r="BF265" i="1" s="1"/>
  <c r="BH265" i="1" s="1"/>
  <c r="BJ265" i="1" s="1"/>
  <c r="BL265" i="1" s="1"/>
  <c r="BN265" i="1" s="1"/>
  <c r="BP265" i="1" s="1"/>
  <c r="BR265" i="1" s="1"/>
  <c r="BT265" i="1" s="1"/>
  <c r="BV265" i="1" s="1"/>
  <c r="BB266" i="1"/>
  <c r="BD266" i="1" s="1"/>
  <c r="BF266" i="1" s="1"/>
  <c r="BH266" i="1" s="1"/>
  <c r="BJ266" i="1" s="1"/>
  <c r="BL266" i="1" s="1"/>
  <c r="BN266" i="1" s="1"/>
  <c r="BP266" i="1" s="1"/>
  <c r="BR266" i="1" s="1"/>
  <c r="BT266" i="1" s="1"/>
  <c r="BV266" i="1" s="1"/>
  <c r="BB270" i="1"/>
  <c r="BD270" i="1" s="1"/>
  <c r="BF270" i="1" s="1"/>
  <c r="BH270" i="1" s="1"/>
  <c r="BJ270" i="1" s="1"/>
  <c r="BL270" i="1" s="1"/>
  <c r="BN270" i="1" s="1"/>
  <c r="BP270" i="1" s="1"/>
  <c r="BR270" i="1" s="1"/>
  <c r="BT270" i="1" s="1"/>
  <c r="BV270" i="1" s="1"/>
  <c r="BB271" i="1"/>
  <c r="BD271" i="1" s="1"/>
  <c r="BF271" i="1" s="1"/>
  <c r="BH271" i="1" s="1"/>
  <c r="BJ271" i="1" s="1"/>
  <c r="BL271" i="1" s="1"/>
  <c r="BN271" i="1" s="1"/>
  <c r="BP271" i="1" s="1"/>
  <c r="BR271" i="1" s="1"/>
  <c r="BT271" i="1" s="1"/>
  <c r="BV271" i="1" s="1"/>
  <c r="BB273" i="1"/>
  <c r="BD273" i="1" s="1"/>
  <c r="BF273" i="1" s="1"/>
  <c r="BH273" i="1" s="1"/>
  <c r="BJ273" i="1" s="1"/>
  <c r="BL273" i="1" s="1"/>
  <c r="BN273" i="1" s="1"/>
  <c r="BP273" i="1" s="1"/>
  <c r="BR273" i="1" s="1"/>
  <c r="BT273" i="1" s="1"/>
  <c r="BV273" i="1" s="1"/>
  <c r="BB295" i="1"/>
  <c r="BD295" i="1" s="1"/>
  <c r="BF295" i="1" s="1"/>
  <c r="BH295" i="1" s="1"/>
  <c r="BJ295" i="1" s="1"/>
  <c r="BL295" i="1" s="1"/>
  <c r="BN295" i="1" s="1"/>
  <c r="BP295" i="1" s="1"/>
  <c r="BR295" i="1" s="1"/>
  <c r="BT295" i="1" s="1"/>
  <c r="BV295" i="1" s="1"/>
  <c r="BB296" i="1"/>
  <c r="BD296" i="1" s="1"/>
  <c r="BF296" i="1" s="1"/>
  <c r="BH296" i="1" s="1"/>
  <c r="BJ296" i="1" s="1"/>
  <c r="BL296" i="1" s="1"/>
  <c r="BN296" i="1" s="1"/>
  <c r="BP296" i="1" s="1"/>
  <c r="BR296" i="1" s="1"/>
  <c r="BT296" i="1" s="1"/>
  <c r="BV296" i="1" s="1"/>
  <c r="AC20" i="1"/>
  <c r="AC21" i="1"/>
  <c r="AE21" i="1" s="1"/>
  <c r="AG21" i="1" s="1"/>
  <c r="AI21" i="1" s="1"/>
  <c r="AK21" i="1" s="1"/>
  <c r="AM21" i="1" s="1"/>
  <c r="AO21" i="1" s="1"/>
  <c r="AQ21" i="1" s="1"/>
  <c r="AS21" i="1" s="1"/>
  <c r="AU21" i="1" s="1"/>
  <c r="AW21" i="1" s="1"/>
  <c r="AY21" i="1" s="1"/>
  <c r="AC22" i="1"/>
  <c r="AE22" i="1" s="1"/>
  <c r="AG22" i="1" s="1"/>
  <c r="AI22" i="1" s="1"/>
  <c r="AK22" i="1" s="1"/>
  <c r="AM22" i="1" s="1"/>
  <c r="AO22" i="1" s="1"/>
  <c r="AQ22" i="1" s="1"/>
  <c r="AS22" i="1" s="1"/>
  <c r="AU22" i="1" s="1"/>
  <c r="AW22" i="1" s="1"/>
  <c r="AY22" i="1" s="1"/>
  <c r="AC23" i="1"/>
  <c r="AE23" i="1" s="1"/>
  <c r="AG23" i="1" s="1"/>
  <c r="AI23" i="1" s="1"/>
  <c r="AK23" i="1" s="1"/>
  <c r="AM23" i="1" s="1"/>
  <c r="AO23" i="1" s="1"/>
  <c r="AQ23" i="1" s="1"/>
  <c r="AS23" i="1" s="1"/>
  <c r="AU23" i="1" s="1"/>
  <c r="AW23" i="1" s="1"/>
  <c r="AY23" i="1" s="1"/>
  <c r="AC24" i="1"/>
  <c r="AE24" i="1" s="1"/>
  <c r="AG24" i="1" s="1"/>
  <c r="AI24" i="1" s="1"/>
  <c r="AK24" i="1" s="1"/>
  <c r="AM24" i="1" s="1"/>
  <c r="AO24" i="1" s="1"/>
  <c r="AQ24" i="1" s="1"/>
  <c r="AS24" i="1" s="1"/>
  <c r="AU24" i="1" s="1"/>
  <c r="AW24" i="1" s="1"/>
  <c r="AY24" i="1" s="1"/>
  <c r="AC27" i="1"/>
  <c r="AE27" i="1" s="1"/>
  <c r="AG27" i="1" s="1"/>
  <c r="AI27" i="1" s="1"/>
  <c r="AK27" i="1" s="1"/>
  <c r="AM27" i="1" s="1"/>
  <c r="AO27" i="1" s="1"/>
  <c r="AQ27" i="1" s="1"/>
  <c r="AS27" i="1" s="1"/>
  <c r="AU27" i="1" s="1"/>
  <c r="AW27" i="1" s="1"/>
  <c r="AY27" i="1" s="1"/>
  <c r="AC28" i="1"/>
  <c r="AE28" i="1" s="1"/>
  <c r="AG28" i="1" s="1"/>
  <c r="AI28" i="1" s="1"/>
  <c r="AK28" i="1" s="1"/>
  <c r="AM28" i="1" s="1"/>
  <c r="AO28" i="1" s="1"/>
  <c r="AQ28" i="1" s="1"/>
  <c r="AS28" i="1" s="1"/>
  <c r="AU28" i="1" s="1"/>
  <c r="AW28" i="1" s="1"/>
  <c r="AY28" i="1" s="1"/>
  <c r="AC29" i="1"/>
  <c r="AE29" i="1" s="1"/>
  <c r="AG29" i="1" s="1"/>
  <c r="AI29" i="1" s="1"/>
  <c r="AK29" i="1" s="1"/>
  <c r="AM29" i="1" s="1"/>
  <c r="AO29" i="1" s="1"/>
  <c r="AQ29" i="1" s="1"/>
  <c r="AS29" i="1" s="1"/>
  <c r="AU29" i="1" s="1"/>
  <c r="AW29" i="1" s="1"/>
  <c r="AY29" i="1" s="1"/>
  <c r="AC32" i="1"/>
  <c r="AE32" i="1" s="1"/>
  <c r="AG32" i="1" s="1"/>
  <c r="AI32" i="1" s="1"/>
  <c r="AK32" i="1" s="1"/>
  <c r="AM32" i="1" s="1"/>
  <c r="AO32" i="1" s="1"/>
  <c r="AQ32" i="1" s="1"/>
  <c r="AS32" i="1" s="1"/>
  <c r="AU32" i="1" s="1"/>
  <c r="AW32" i="1" s="1"/>
  <c r="AY32" i="1" s="1"/>
  <c r="AC33" i="1"/>
  <c r="AE33" i="1" s="1"/>
  <c r="AG33" i="1" s="1"/>
  <c r="AI33" i="1" s="1"/>
  <c r="AK33" i="1" s="1"/>
  <c r="AM33" i="1" s="1"/>
  <c r="AO33" i="1" s="1"/>
  <c r="AQ33" i="1" s="1"/>
  <c r="AS33" i="1" s="1"/>
  <c r="AU33" i="1" s="1"/>
  <c r="AW33" i="1" s="1"/>
  <c r="AY33" i="1" s="1"/>
  <c r="AC34" i="1"/>
  <c r="AE34" i="1" s="1"/>
  <c r="AG34" i="1" s="1"/>
  <c r="AI34" i="1" s="1"/>
  <c r="AK34" i="1" s="1"/>
  <c r="AM34" i="1" s="1"/>
  <c r="AO34" i="1" s="1"/>
  <c r="AQ34" i="1" s="1"/>
  <c r="AS34" i="1" s="1"/>
  <c r="AU34" i="1" s="1"/>
  <c r="AW34" i="1" s="1"/>
  <c r="AY34" i="1" s="1"/>
  <c r="AC39" i="1"/>
  <c r="AE39" i="1" s="1"/>
  <c r="AG39" i="1" s="1"/>
  <c r="AI39" i="1" s="1"/>
  <c r="AK39" i="1" s="1"/>
  <c r="AM39" i="1" s="1"/>
  <c r="AO39" i="1" s="1"/>
  <c r="AQ39" i="1" s="1"/>
  <c r="AS39" i="1" s="1"/>
  <c r="AU39" i="1" s="1"/>
  <c r="AW39" i="1" s="1"/>
  <c r="AY39" i="1" s="1"/>
  <c r="AC43" i="1"/>
  <c r="AE43" i="1" s="1"/>
  <c r="AG43" i="1" s="1"/>
  <c r="AI43" i="1" s="1"/>
  <c r="AK43" i="1" s="1"/>
  <c r="AM43" i="1" s="1"/>
  <c r="AO43" i="1" s="1"/>
  <c r="AQ43" i="1" s="1"/>
  <c r="AS43" i="1" s="1"/>
  <c r="AU43" i="1" s="1"/>
  <c r="AW43" i="1" s="1"/>
  <c r="AY43" i="1" s="1"/>
  <c r="AC46" i="1"/>
  <c r="AE46" i="1" s="1"/>
  <c r="AG46" i="1" s="1"/>
  <c r="AI46" i="1" s="1"/>
  <c r="AK46" i="1" s="1"/>
  <c r="AM46" i="1" s="1"/>
  <c r="AO46" i="1" s="1"/>
  <c r="AQ46" i="1" s="1"/>
  <c r="AS46" i="1" s="1"/>
  <c r="AU46" i="1" s="1"/>
  <c r="AW46" i="1" s="1"/>
  <c r="AY46" i="1" s="1"/>
  <c r="AC47" i="1"/>
  <c r="AE47" i="1" s="1"/>
  <c r="AG47" i="1" s="1"/>
  <c r="AI47" i="1" s="1"/>
  <c r="AK47" i="1" s="1"/>
  <c r="AM47" i="1" s="1"/>
  <c r="AO47" i="1" s="1"/>
  <c r="AQ47" i="1" s="1"/>
  <c r="AS47" i="1" s="1"/>
  <c r="AU47" i="1" s="1"/>
  <c r="AW47" i="1" s="1"/>
  <c r="AY47" i="1" s="1"/>
  <c r="AC49" i="1"/>
  <c r="AE49" i="1" s="1"/>
  <c r="AG49" i="1" s="1"/>
  <c r="AI49" i="1" s="1"/>
  <c r="AK49" i="1" s="1"/>
  <c r="AM49" i="1" s="1"/>
  <c r="AO49" i="1" s="1"/>
  <c r="AQ49" i="1" s="1"/>
  <c r="AS49" i="1" s="1"/>
  <c r="AU49" i="1" s="1"/>
  <c r="AW49" i="1" s="1"/>
  <c r="AY49" i="1" s="1"/>
  <c r="AC52" i="1"/>
  <c r="AE52" i="1" s="1"/>
  <c r="AG52" i="1" s="1"/>
  <c r="AI52" i="1" s="1"/>
  <c r="AK52" i="1" s="1"/>
  <c r="AM52" i="1" s="1"/>
  <c r="AO52" i="1" s="1"/>
  <c r="AQ52" i="1" s="1"/>
  <c r="AS52" i="1" s="1"/>
  <c r="AU52" i="1" s="1"/>
  <c r="AW52" i="1" s="1"/>
  <c r="AY52" i="1" s="1"/>
  <c r="AC53" i="1"/>
  <c r="AE53" i="1" s="1"/>
  <c r="AG53" i="1" s="1"/>
  <c r="AI53" i="1" s="1"/>
  <c r="AK53" i="1" s="1"/>
  <c r="AM53" i="1" s="1"/>
  <c r="AO53" i="1" s="1"/>
  <c r="AQ53" i="1" s="1"/>
  <c r="AS53" i="1" s="1"/>
  <c r="AU53" i="1" s="1"/>
  <c r="AW53" i="1" s="1"/>
  <c r="AY53" i="1" s="1"/>
  <c r="AC54" i="1"/>
  <c r="AE54" i="1" s="1"/>
  <c r="AG54" i="1" s="1"/>
  <c r="AI54" i="1" s="1"/>
  <c r="AK54" i="1" s="1"/>
  <c r="AM54" i="1" s="1"/>
  <c r="AO54" i="1" s="1"/>
  <c r="AQ54" i="1" s="1"/>
  <c r="AS54" i="1" s="1"/>
  <c r="AU54" i="1" s="1"/>
  <c r="AW54" i="1" s="1"/>
  <c r="AY54" i="1" s="1"/>
  <c r="AC57" i="1"/>
  <c r="AE57" i="1" s="1"/>
  <c r="AG57" i="1" s="1"/>
  <c r="AI57" i="1" s="1"/>
  <c r="AK57" i="1" s="1"/>
  <c r="AM57" i="1" s="1"/>
  <c r="AO57" i="1" s="1"/>
  <c r="AQ57" i="1" s="1"/>
  <c r="AS57" i="1" s="1"/>
  <c r="AU57" i="1" s="1"/>
  <c r="AW57" i="1" s="1"/>
  <c r="AY57" i="1" s="1"/>
  <c r="AC59" i="1"/>
  <c r="AE59" i="1" s="1"/>
  <c r="AG59" i="1" s="1"/>
  <c r="AI59" i="1" s="1"/>
  <c r="AK59" i="1" s="1"/>
  <c r="AM59" i="1" s="1"/>
  <c r="AO59" i="1" s="1"/>
  <c r="AQ59" i="1" s="1"/>
  <c r="AS59" i="1" s="1"/>
  <c r="AU59" i="1" s="1"/>
  <c r="AW59" i="1" s="1"/>
  <c r="AY59" i="1" s="1"/>
  <c r="AC62" i="1"/>
  <c r="AE62" i="1" s="1"/>
  <c r="AG62" i="1" s="1"/>
  <c r="AI62" i="1" s="1"/>
  <c r="AK62" i="1" s="1"/>
  <c r="AM62" i="1" s="1"/>
  <c r="AO62" i="1" s="1"/>
  <c r="AQ62" i="1" s="1"/>
  <c r="AS62" i="1" s="1"/>
  <c r="AU62" i="1" s="1"/>
  <c r="AW62" i="1" s="1"/>
  <c r="AY62" i="1" s="1"/>
  <c r="AC63" i="1"/>
  <c r="AE63" i="1" s="1"/>
  <c r="AG63" i="1" s="1"/>
  <c r="AI63" i="1" s="1"/>
  <c r="AK63" i="1" s="1"/>
  <c r="AM63" i="1" s="1"/>
  <c r="AO63" i="1" s="1"/>
  <c r="AQ63" i="1" s="1"/>
  <c r="AS63" i="1" s="1"/>
  <c r="AU63" i="1" s="1"/>
  <c r="AW63" i="1" s="1"/>
  <c r="AY63" i="1" s="1"/>
  <c r="AC64" i="1"/>
  <c r="AE64" i="1" s="1"/>
  <c r="AG64" i="1" s="1"/>
  <c r="AI64" i="1" s="1"/>
  <c r="AK64" i="1" s="1"/>
  <c r="AM64" i="1" s="1"/>
  <c r="AO64" i="1" s="1"/>
  <c r="AQ64" i="1" s="1"/>
  <c r="AS64" i="1" s="1"/>
  <c r="AU64" i="1" s="1"/>
  <c r="AW64" i="1" s="1"/>
  <c r="AY64" i="1" s="1"/>
  <c r="AC67" i="1"/>
  <c r="AE67" i="1" s="1"/>
  <c r="AG67" i="1" s="1"/>
  <c r="AI67" i="1" s="1"/>
  <c r="AK67" i="1" s="1"/>
  <c r="AM67" i="1" s="1"/>
  <c r="AO67" i="1" s="1"/>
  <c r="AQ67" i="1" s="1"/>
  <c r="AS67" i="1" s="1"/>
  <c r="AU67" i="1" s="1"/>
  <c r="AW67" i="1" s="1"/>
  <c r="AY67" i="1" s="1"/>
  <c r="AC68" i="1"/>
  <c r="AE68" i="1" s="1"/>
  <c r="AG68" i="1" s="1"/>
  <c r="AI68" i="1" s="1"/>
  <c r="AK68" i="1" s="1"/>
  <c r="AM68" i="1" s="1"/>
  <c r="AO68" i="1" s="1"/>
  <c r="AQ68" i="1" s="1"/>
  <c r="AS68" i="1" s="1"/>
  <c r="AU68" i="1" s="1"/>
  <c r="AW68" i="1" s="1"/>
  <c r="AY68" i="1" s="1"/>
  <c r="AC71" i="1"/>
  <c r="AE71" i="1" s="1"/>
  <c r="AG71" i="1" s="1"/>
  <c r="AI71" i="1" s="1"/>
  <c r="AK71" i="1" s="1"/>
  <c r="AM71" i="1" s="1"/>
  <c r="AO71" i="1" s="1"/>
  <c r="AQ71" i="1" s="1"/>
  <c r="AS71" i="1" s="1"/>
  <c r="AU71" i="1" s="1"/>
  <c r="AW71" i="1" s="1"/>
  <c r="AY71" i="1" s="1"/>
  <c r="AC72" i="1"/>
  <c r="AE72" i="1" s="1"/>
  <c r="AG72" i="1" s="1"/>
  <c r="AI72" i="1" s="1"/>
  <c r="AK72" i="1" s="1"/>
  <c r="AM72" i="1" s="1"/>
  <c r="AO72" i="1" s="1"/>
  <c r="AQ72" i="1" s="1"/>
  <c r="AS72" i="1" s="1"/>
  <c r="AU72" i="1" s="1"/>
  <c r="AW72" i="1" s="1"/>
  <c r="AY72" i="1" s="1"/>
  <c r="AC73" i="1"/>
  <c r="AE73" i="1" s="1"/>
  <c r="AG73" i="1" s="1"/>
  <c r="AI73" i="1" s="1"/>
  <c r="AK73" i="1" s="1"/>
  <c r="AM73" i="1" s="1"/>
  <c r="AO73" i="1" s="1"/>
  <c r="AQ73" i="1" s="1"/>
  <c r="AS73" i="1" s="1"/>
  <c r="AU73" i="1" s="1"/>
  <c r="AW73" i="1" s="1"/>
  <c r="AY73" i="1" s="1"/>
  <c r="AC74" i="1"/>
  <c r="AE74" i="1" s="1"/>
  <c r="AG74" i="1" s="1"/>
  <c r="AI74" i="1" s="1"/>
  <c r="AK74" i="1" s="1"/>
  <c r="AM74" i="1" s="1"/>
  <c r="AO74" i="1" s="1"/>
  <c r="AQ74" i="1" s="1"/>
  <c r="AS74" i="1" s="1"/>
  <c r="AU74" i="1" s="1"/>
  <c r="AW74" i="1" s="1"/>
  <c r="AY74" i="1" s="1"/>
  <c r="AC75" i="1"/>
  <c r="AE75" i="1" s="1"/>
  <c r="AG75" i="1" s="1"/>
  <c r="AI75" i="1" s="1"/>
  <c r="AK75" i="1" s="1"/>
  <c r="AM75" i="1" s="1"/>
  <c r="AO75" i="1" s="1"/>
  <c r="AQ75" i="1" s="1"/>
  <c r="AS75" i="1" s="1"/>
  <c r="AU75" i="1" s="1"/>
  <c r="AW75" i="1" s="1"/>
  <c r="AY75" i="1" s="1"/>
  <c r="AC76" i="1"/>
  <c r="AE76" i="1" s="1"/>
  <c r="AG76" i="1" s="1"/>
  <c r="AI76" i="1" s="1"/>
  <c r="AK76" i="1" s="1"/>
  <c r="AM76" i="1" s="1"/>
  <c r="AO76" i="1" s="1"/>
  <c r="AQ76" i="1" s="1"/>
  <c r="AS76" i="1" s="1"/>
  <c r="AU76" i="1" s="1"/>
  <c r="AW76" i="1" s="1"/>
  <c r="AY76" i="1" s="1"/>
  <c r="AC77" i="1"/>
  <c r="AE77" i="1" s="1"/>
  <c r="AG77" i="1" s="1"/>
  <c r="AI77" i="1" s="1"/>
  <c r="AK77" i="1" s="1"/>
  <c r="AM77" i="1" s="1"/>
  <c r="AO77" i="1" s="1"/>
  <c r="AQ77" i="1" s="1"/>
  <c r="AS77" i="1" s="1"/>
  <c r="AU77" i="1" s="1"/>
  <c r="AW77" i="1" s="1"/>
  <c r="AY77" i="1" s="1"/>
  <c r="AC78" i="1"/>
  <c r="AE78" i="1" s="1"/>
  <c r="AG78" i="1" s="1"/>
  <c r="AI78" i="1" s="1"/>
  <c r="AK78" i="1" s="1"/>
  <c r="AM78" i="1" s="1"/>
  <c r="AO78" i="1" s="1"/>
  <c r="AQ78" i="1" s="1"/>
  <c r="AS78" i="1" s="1"/>
  <c r="AU78" i="1" s="1"/>
  <c r="AW78" i="1" s="1"/>
  <c r="AY78" i="1" s="1"/>
  <c r="AC79" i="1"/>
  <c r="AE79" i="1" s="1"/>
  <c r="AG79" i="1" s="1"/>
  <c r="AI79" i="1" s="1"/>
  <c r="AK79" i="1" s="1"/>
  <c r="AM79" i="1" s="1"/>
  <c r="AO79" i="1" s="1"/>
  <c r="AQ79" i="1" s="1"/>
  <c r="AS79" i="1" s="1"/>
  <c r="AU79" i="1" s="1"/>
  <c r="AW79" i="1" s="1"/>
  <c r="AY79" i="1" s="1"/>
  <c r="AC80" i="1"/>
  <c r="AE80" i="1" s="1"/>
  <c r="AG80" i="1" s="1"/>
  <c r="AI80" i="1" s="1"/>
  <c r="AK80" i="1" s="1"/>
  <c r="AM80" i="1" s="1"/>
  <c r="AO80" i="1" s="1"/>
  <c r="AQ80" i="1" s="1"/>
  <c r="AS80" i="1" s="1"/>
  <c r="AU80" i="1" s="1"/>
  <c r="AW80" i="1" s="1"/>
  <c r="AY80" i="1" s="1"/>
  <c r="AC106" i="1"/>
  <c r="AE106" i="1" s="1"/>
  <c r="AG106" i="1" s="1"/>
  <c r="AI106" i="1" s="1"/>
  <c r="AK106" i="1" s="1"/>
  <c r="AM106" i="1" s="1"/>
  <c r="AO106" i="1" s="1"/>
  <c r="AQ106" i="1" s="1"/>
  <c r="AS106" i="1" s="1"/>
  <c r="AU106" i="1" s="1"/>
  <c r="AW106" i="1" s="1"/>
  <c r="AY106" i="1" s="1"/>
  <c r="AC107" i="1"/>
  <c r="AE107" i="1" s="1"/>
  <c r="AG107" i="1" s="1"/>
  <c r="AI107" i="1" s="1"/>
  <c r="AK107" i="1" s="1"/>
  <c r="AM107" i="1" s="1"/>
  <c r="AO107" i="1" s="1"/>
  <c r="AQ107" i="1" s="1"/>
  <c r="AS107" i="1" s="1"/>
  <c r="AU107" i="1" s="1"/>
  <c r="AW107" i="1" s="1"/>
  <c r="AY107" i="1" s="1"/>
  <c r="AE108" i="1"/>
  <c r="AG108" i="1" s="1"/>
  <c r="AI108" i="1" s="1"/>
  <c r="AK108" i="1" s="1"/>
  <c r="AM108" i="1" s="1"/>
  <c r="AO108" i="1" s="1"/>
  <c r="AQ108" i="1" s="1"/>
  <c r="AS108" i="1" s="1"/>
  <c r="AU108" i="1" s="1"/>
  <c r="AW108" i="1" s="1"/>
  <c r="AY108" i="1" s="1"/>
  <c r="AC113" i="1"/>
  <c r="AE113" i="1" s="1"/>
  <c r="AG113" i="1" s="1"/>
  <c r="AI113" i="1" s="1"/>
  <c r="AK113" i="1" s="1"/>
  <c r="AM113" i="1" s="1"/>
  <c r="AO113" i="1" s="1"/>
  <c r="AQ113" i="1" s="1"/>
  <c r="AS113" i="1" s="1"/>
  <c r="AU113" i="1" s="1"/>
  <c r="AW113" i="1" s="1"/>
  <c r="AY113" i="1" s="1"/>
  <c r="AC114" i="1"/>
  <c r="AE114" i="1" s="1"/>
  <c r="AG114" i="1" s="1"/>
  <c r="AI114" i="1" s="1"/>
  <c r="AK114" i="1" s="1"/>
  <c r="AM114" i="1" s="1"/>
  <c r="AO114" i="1" s="1"/>
  <c r="AQ114" i="1" s="1"/>
  <c r="AS114" i="1" s="1"/>
  <c r="AU114" i="1" s="1"/>
  <c r="AW114" i="1" s="1"/>
  <c r="AY114" i="1" s="1"/>
  <c r="AC116" i="1"/>
  <c r="AE116" i="1" s="1"/>
  <c r="AG116" i="1" s="1"/>
  <c r="AI116" i="1" s="1"/>
  <c r="AK116" i="1" s="1"/>
  <c r="AM116" i="1" s="1"/>
  <c r="AO116" i="1" s="1"/>
  <c r="AQ116" i="1" s="1"/>
  <c r="AS116" i="1" s="1"/>
  <c r="AU116" i="1" s="1"/>
  <c r="AW116" i="1" s="1"/>
  <c r="AY116" i="1" s="1"/>
  <c r="AC117" i="1"/>
  <c r="AE117" i="1" s="1"/>
  <c r="AG117" i="1" s="1"/>
  <c r="AI117" i="1" s="1"/>
  <c r="AK117" i="1" s="1"/>
  <c r="AM117" i="1" s="1"/>
  <c r="AO117" i="1" s="1"/>
  <c r="AQ117" i="1" s="1"/>
  <c r="AS117" i="1" s="1"/>
  <c r="AU117" i="1" s="1"/>
  <c r="AW117" i="1" s="1"/>
  <c r="AY117" i="1" s="1"/>
  <c r="AC118" i="1"/>
  <c r="AE118" i="1" s="1"/>
  <c r="AG118" i="1" s="1"/>
  <c r="AI118" i="1" s="1"/>
  <c r="AK118" i="1" s="1"/>
  <c r="AM118" i="1" s="1"/>
  <c r="AO118" i="1" s="1"/>
  <c r="AQ118" i="1" s="1"/>
  <c r="AS118" i="1" s="1"/>
  <c r="AU118" i="1" s="1"/>
  <c r="AW118" i="1" s="1"/>
  <c r="AY118" i="1" s="1"/>
  <c r="AC119" i="1"/>
  <c r="AE119" i="1" s="1"/>
  <c r="AG119" i="1" s="1"/>
  <c r="AI119" i="1" s="1"/>
  <c r="AK119" i="1" s="1"/>
  <c r="AM119" i="1" s="1"/>
  <c r="AO119" i="1" s="1"/>
  <c r="AQ119" i="1" s="1"/>
  <c r="AS119" i="1" s="1"/>
  <c r="AU119" i="1" s="1"/>
  <c r="AW119" i="1" s="1"/>
  <c r="AY119" i="1" s="1"/>
  <c r="AC122" i="1"/>
  <c r="AE122" i="1" s="1"/>
  <c r="AG122" i="1" s="1"/>
  <c r="AI122" i="1" s="1"/>
  <c r="AK122" i="1" s="1"/>
  <c r="AM122" i="1" s="1"/>
  <c r="AO122" i="1" s="1"/>
  <c r="AQ122" i="1" s="1"/>
  <c r="AS122" i="1" s="1"/>
  <c r="AU122" i="1" s="1"/>
  <c r="AW122" i="1" s="1"/>
  <c r="AY122" i="1" s="1"/>
  <c r="AC123" i="1"/>
  <c r="AE123" i="1" s="1"/>
  <c r="AG123" i="1" s="1"/>
  <c r="AI123" i="1" s="1"/>
  <c r="AK123" i="1" s="1"/>
  <c r="AM123" i="1" s="1"/>
  <c r="AO123" i="1" s="1"/>
  <c r="AQ123" i="1" s="1"/>
  <c r="AS123" i="1" s="1"/>
  <c r="AU123" i="1" s="1"/>
  <c r="AW123" i="1" s="1"/>
  <c r="AY123" i="1" s="1"/>
  <c r="AC124" i="1"/>
  <c r="AE124" i="1" s="1"/>
  <c r="AG124" i="1" s="1"/>
  <c r="AI124" i="1" s="1"/>
  <c r="AK124" i="1" s="1"/>
  <c r="AM124" i="1" s="1"/>
  <c r="AO124" i="1" s="1"/>
  <c r="AQ124" i="1" s="1"/>
  <c r="AS124" i="1" s="1"/>
  <c r="AU124" i="1" s="1"/>
  <c r="AW124" i="1" s="1"/>
  <c r="AY124" i="1" s="1"/>
  <c r="AC127" i="1"/>
  <c r="AE127" i="1" s="1"/>
  <c r="AG127" i="1" s="1"/>
  <c r="AI127" i="1" s="1"/>
  <c r="AK127" i="1" s="1"/>
  <c r="AM127" i="1" s="1"/>
  <c r="AO127" i="1" s="1"/>
  <c r="AQ127" i="1" s="1"/>
  <c r="AS127" i="1" s="1"/>
  <c r="AU127" i="1" s="1"/>
  <c r="AW127" i="1" s="1"/>
  <c r="AY127" i="1" s="1"/>
  <c r="AC130" i="1"/>
  <c r="AE130" i="1" s="1"/>
  <c r="AG130" i="1" s="1"/>
  <c r="AI130" i="1" s="1"/>
  <c r="AK130" i="1" s="1"/>
  <c r="AM130" i="1" s="1"/>
  <c r="AO130" i="1" s="1"/>
  <c r="AQ130" i="1" s="1"/>
  <c r="AS130" i="1" s="1"/>
  <c r="AU130" i="1" s="1"/>
  <c r="AW130" i="1" s="1"/>
  <c r="AY130" i="1" s="1"/>
  <c r="AC131" i="1"/>
  <c r="AE131" i="1" s="1"/>
  <c r="AG131" i="1" s="1"/>
  <c r="AI131" i="1" s="1"/>
  <c r="AK131" i="1" s="1"/>
  <c r="AM131" i="1" s="1"/>
  <c r="AO131" i="1" s="1"/>
  <c r="AQ131" i="1" s="1"/>
  <c r="AS131" i="1" s="1"/>
  <c r="AU131" i="1" s="1"/>
  <c r="AW131" i="1" s="1"/>
  <c r="AY131" i="1" s="1"/>
  <c r="AC148" i="1"/>
  <c r="AE148" i="1" s="1"/>
  <c r="AG148" i="1" s="1"/>
  <c r="AI148" i="1" s="1"/>
  <c r="AK148" i="1" s="1"/>
  <c r="AM148" i="1" s="1"/>
  <c r="AO148" i="1" s="1"/>
  <c r="AQ148" i="1" s="1"/>
  <c r="AS148" i="1" s="1"/>
  <c r="AU148" i="1" s="1"/>
  <c r="AW148" i="1" s="1"/>
  <c r="AY148" i="1" s="1"/>
  <c r="AC149" i="1"/>
  <c r="AE149" i="1" s="1"/>
  <c r="AG149" i="1" s="1"/>
  <c r="AI149" i="1" s="1"/>
  <c r="AK149" i="1" s="1"/>
  <c r="AM149" i="1" s="1"/>
  <c r="AO149" i="1" s="1"/>
  <c r="AQ149" i="1" s="1"/>
  <c r="AS149" i="1" s="1"/>
  <c r="AU149" i="1" s="1"/>
  <c r="AW149" i="1" s="1"/>
  <c r="AY149" i="1" s="1"/>
  <c r="AC150" i="1"/>
  <c r="AE150" i="1" s="1"/>
  <c r="AG150" i="1" s="1"/>
  <c r="AI150" i="1" s="1"/>
  <c r="AK150" i="1" s="1"/>
  <c r="AM150" i="1" s="1"/>
  <c r="AO150" i="1" s="1"/>
  <c r="AQ150" i="1" s="1"/>
  <c r="AS150" i="1" s="1"/>
  <c r="AU150" i="1" s="1"/>
  <c r="AW150" i="1" s="1"/>
  <c r="AY150" i="1" s="1"/>
  <c r="AC153" i="1"/>
  <c r="AE153" i="1" s="1"/>
  <c r="AG153" i="1" s="1"/>
  <c r="AI153" i="1" s="1"/>
  <c r="AK153" i="1" s="1"/>
  <c r="AM153" i="1" s="1"/>
  <c r="AO153" i="1" s="1"/>
  <c r="AQ153" i="1" s="1"/>
  <c r="AS153" i="1" s="1"/>
  <c r="AU153" i="1" s="1"/>
  <c r="AW153" i="1" s="1"/>
  <c r="AY153" i="1" s="1"/>
  <c r="AC154" i="1"/>
  <c r="AE154" i="1" s="1"/>
  <c r="AG154" i="1" s="1"/>
  <c r="AI154" i="1" s="1"/>
  <c r="AK154" i="1" s="1"/>
  <c r="AM154" i="1" s="1"/>
  <c r="AO154" i="1" s="1"/>
  <c r="AQ154" i="1" s="1"/>
  <c r="AS154" i="1" s="1"/>
  <c r="AU154" i="1" s="1"/>
  <c r="AW154" i="1" s="1"/>
  <c r="AY154" i="1" s="1"/>
  <c r="AC155" i="1"/>
  <c r="AE155" i="1" s="1"/>
  <c r="AG155" i="1" s="1"/>
  <c r="AI155" i="1" s="1"/>
  <c r="AK155" i="1" s="1"/>
  <c r="AM155" i="1" s="1"/>
  <c r="AO155" i="1" s="1"/>
  <c r="AQ155" i="1" s="1"/>
  <c r="AS155" i="1" s="1"/>
  <c r="AU155" i="1" s="1"/>
  <c r="AW155" i="1" s="1"/>
  <c r="AY155" i="1" s="1"/>
  <c r="AC156" i="1"/>
  <c r="AE156" i="1" s="1"/>
  <c r="AG156" i="1" s="1"/>
  <c r="AI156" i="1" s="1"/>
  <c r="AK156" i="1" s="1"/>
  <c r="AM156" i="1" s="1"/>
  <c r="AO156" i="1" s="1"/>
  <c r="AQ156" i="1" s="1"/>
  <c r="AS156" i="1" s="1"/>
  <c r="AU156" i="1" s="1"/>
  <c r="AW156" i="1" s="1"/>
  <c r="AY156" i="1" s="1"/>
  <c r="AC157" i="1"/>
  <c r="AE157" i="1" s="1"/>
  <c r="AG157" i="1" s="1"/>
  <c r="AI157" i="1" s="1"/>
  <c r="AK157" i="1" s="1"/>
  <c r="AM157" i="1" s="1"/>
  <c r="AO157" i="1" s="1"/>
  <c r="AQ157" i="1" s="1"/>
  <c r="AS157" i="1" s="1"/>
  <c r="AU157" i="1" s="1"/>
  <c r="AW157" i="1" s="1"/>
  <c r="AY157" i="1" s="1"/>
  <c r="AC160" i="1"/>
  <c r="AE160" i="1" s="1"/>
  <c r="AG160" i="1" s="1"/>
  <c r="AI160" i="1" s="1"/>
  <c r="AK160" i="1" s="1"/>
  <c r="AM160" i="1" s="1"/>
  <c r="AO160" i="1" s="1"/>
  <c r="AQ160" i="1" s="1"/>
  <c r="AS160" i="1" s="1"/>
  <c r="AU160" i="1" s="1"/>
  <c r="AW160" i="1" s="1"/>
  <c r="AY160" i="1" s="1"/>
  <c r="AC161" i="1"/>
  <c r="AE161" i="1" s="1"/>
  <c r="AG161" i="1" s="1"/>
  <c r="AI161" i="1" s="1"/>
  <c r="AK161" i="1" s="1"/>
  <c r="AM161" i="1" s="1"/>
  <c r="AO161" i="1" s="1"/>
  <c r="AQ161" i="1" s="1"/>
  <c r="AS161" i="1" s="1"/>
  <c r="AU161" i="1" s="1"/>
  <c r="AW161" i="1" s="1"/>
  <c r="AY161" i="1" s="1"/>
  <c r="AC162" i="1"/>
  <c r="AE162" i="1" s="1"/>
  <c r="AG162" i="1" s="1"/>
  <c r="AI162" i="1" s="1"/>
  <c r="AK162" i="1" s="1"/>
  <c r="AM162" i="1" s="1"/>
  <c r="AO162" i="1" s="1"/>
  <c r="AQ162" i="1" s="1"/>
  <c r="AS162" i="1" s="1"/>
  <c r="AU162" i="1" s="1"/>
  <c r="AW162" i="1" s="1"/>
  <c r="AY162" i="1" s="1"/>
  <c r="AC163" i="1"/>
  <c r="AE163" i="1" s="1"/>
  <c r="AG163" i="1" s="1"/>
  <c r="AI163" i="1" s="1"/>
  <c r="AK163" i="1" s="1"/>
  <c r="AM163" i="1" s="1"/>
  <c r="AO163" i="1" s="1"/>
  <c r="AQ163" i="1" s="1"/>
  <c r="AS163" i="1" s="1"/>
  <c r="AU163" i="1" s="1"/>
  <c r="AW163" i="1" s="1"/>
  <c r="AY163" i="1" s="1"/>
  <c r="AC176" i="1"/>
  <c r="AE176" i="1" s="1"/>
  <c r="AG176" i="1" s="1"/>
  <c r="AI176" i="1" s="1"/>
  <c r="AK176" i="1" s="1"/>
  <c r="AM176" i="1" s="1"/>
  <c r="AO176" i="1" s="1"/>
  <c r="AQ176" i="1" s="1"/>
  <c r="AS176" i="1" s="1"/>
  <c r="AU176" i="1" s="1"/>
  <c r="AW176" i="1" s="1"/>
  <c r="AY176" i="1" s="1"/>
  <c r="AC177" i="1"/>
  <c r="AE177" i="1" s="1"/>
  <c r="AG177" i="1" s="1"/>
  <c r="AI177" i="1" s="1"/>
  <c r="AK177" i="1" s="1"/>
  <c r="AM177" i="1" s="1"/>
  <c r="AO177" i="1" s="1"/>
  <c r="AQ177" i="1" s="1"/>
  <c r="AS177" i="1" s="1"/>
  <c r="AU177" i="1" s="1"/>
  <c r="AW177" i="1" s="1"/>
  <c r="AY177" i="1" s="1"/>
  <c r="AC180" i="1"/>
  <c r="AE180" i="1" s="1"/>
  <c r="AG180" i="1" s="1"/>
  <c r="AI180" i="1" s="1"/>
  <c r="AK180" i="1" s="1"/>
  <c r="AM180" i="1" s="1"/>
  <c r="AO180" i="1" s="1"/>
  <c r="AQ180" i="1" s="1"/>
  <c r="AS180" i="1" s="1"/>
  <c r="AU180" i="1" s="1"/>
  <c r="AW180" i="1" s="1"/>
  <c r="AY180" i="1" s="1"/>
  <c r="AC181" i="1"/>
  <c r="AE181" i="1" s="1"/>
  <c r="AG181" i="1" s="1"/>
  <c r="AI181" i="1" s="1"/>
  <c r="AK181" i="1" s="1"/>
  <c r="AM181" i="1" s="1"/>
  <c r="AO181" i="1" s="1"/>
  <c r="AQ181" i="1" s="1"/>
  <c r="AS181" i="1" s="1"/>
  <c r="AU181" i="1" s="1"/>
  <c r="AW181" i="1" s="1"/>
  <c r="AY181" i="1" s="1"/>
  <c r="AC184" i="1"/>
  <c r="AE184" i="1" s="1"/>
  <c r="AG184" i="1" s="1"/>
  <c r="AI184" i="1" s="1"/>
  <c r="AK184" i="1" s="1"/>
  <c r="AM184" i="1" s="1"/>
  <c r="AO184" i="1" s="1"/>
  <c r="AQ184" i="1" s="1"/>
  <c r="AS184" i="1" s="1"/>
  <c r="AU184" i="1" s="1"/>
  <c r="AW184" i="1" s="1"/>
  <c r="AY184" i="1" s="1"/>
  <c r="AC185" i="1"/>
  <c r="AE185" i="1" s="1"/>
  <c r="AG185" i="1" s="1"/>
  <c r="AI185" i="1" s="1"/>
  <c r="AK185" i="1" s="1"/>
  <c r="AM185" i="1" s="1"/>
  <c r="AO185" i="1" s="1"/>
  <c r="AQ185" i="1" s="1"/>
  <c r="AS185" i="1" s="1"/>
  <c r="AU185" i="1" s="1"/>
  <c r="AW185" i="1" s="1"/>
  <c r="AY185" i="1" s="1"/>
  <c r="AC188" i="1"/>
  <c r="AE188" i="1" s="1"/>
  <c r="AG188" i="1" s="1"/>
  <c r="AI188" i="1" s="1"/>
  <c r="AK188" i="1" s="1"/>
  <c r="AM188" i="1" s="1"/>
  <c r="AO188" i="1" s="1"/>
  <c r="AQ188" i="1" s="1"/>
  <c r="AS188" i="1" s="1"/>
  <c r="AU188" i="1" s="1"/>
  <c r="AW188" i="1" s="1"/>
  <c r="AY188" i="1" s="1"/>
  <c r="AC189" i="1"/>
  <c r="AE189" i="1" s="1"/>
  <c r="AG189" i="1" s="1"/>
  <c r="AI189" i="1" s="1"/>
  <c r="AK189" i="1" s="1"/>
  <c r="AM189" i="1" s="1"/>
  <c r="AO189" i="1" s="1"/>
  <c r="AQ189" i="1" s="1"/>
  <c r="AS189" i="1" s="1"/>
  <c r="AU189" i="1" s="1"/>
  <c r="AW189" i="1" s="1"/>
  <c r="AY189" i="1" s="1"/>
  <c r="AC192" i="1"/>
  <c r="AE192" i="1" s="1"/>
  <c r="AG192" i="1" s="1"/>
  <c r="AI192" i="1" s="1"/>
  <c r="AK192" i="1" s="1"/>
  <c r="AM192" i="1" s="1"/>
  <c r="AO192" i="1" s="1"/>
  <c r="AQ192" i="1" s="1"/>
  <c r="AS192" i="1" s="1"/>
  <c r="AU192" i="1" s="1"/>
  <c r="AW192" i="1" s="1"/>
  <c r="AY192" i="1" s="1"/>
  <c r="AC193" i="1"/>
  <c r="AE193" i="1" s="1"/>
  <c r="AG193" i="1" s="1"/>
  <c r="AI193" i="1" s="1"/>
  <c r="AK193" i="1" s="1"/>
  <c r="AM193" i="1" s="1"/>
  <c r="AO193" i="1" s="1"/>
  <c r="AQ193" i="1" s="1"/>
  <c r="AS193" i="1" s="1"/>
  <c r="AU193" i="1" s="1"/>
  <c r="AW193" i="1" s="1"/>
  <c r="AY193" i="1" s="1"/>
  <c r="AC196" i="1"/>
  <c r="AE196" i="1" s="1"/>
  <c r="AG196" i="1" s="1"/>
  <c r="AI196" i="1" s="1"/>
  <c r="AK196" i="1" s="1"/>
  <c r="AM196" i="1" s="1"/>
  <c r="AO196" i="1" s="1"/>
  <c r="AQ196" i="1" s="1"/>
  <c r="AS196" i="1" s="1"/>
  <c r="AU196" i="1" s="1"/>
  <c r="AW196" i="1" s="1"/>
  <c r="AY196" i="1" s="1"/>
  <c r="AC197" i="1"/>
  <c r="AE197" i="1" s="1"/>
  <c r="AG197" i="1" s="1"/>
  <c r="AI197" i="1" s="1"/>
  <c r="AK197" i="1" s="1"/>
  <c r="AM197" i="1" s="1"/>
  <c r="AO197" i="1" s="1"/>
  <c r="AQ197" i="1" s="1"/>
  <c r="AS197" i="1" s="1"/>
  <c r="AU197" i="1" s="1"/>
  <c r="AW197" i="1" s="1"/>
  <c r="AY197" i="1" s="1"/>
  <c r="AC200" i="1"/>
  <c r="AE200" i="1" s="1"/>
  <c r="AG200" i="1" s="1"/>
  <c r="AI200" i="1" s="1"/>
  <c r="AK200" i="1" s="1"/>
  <c r="AM200" i="1" s="1"/>
  <c r="AO200" i="1" s="1"/>
  <c r="AQ200" i="1" s="1"/>
  <c r="AS200" i="1" s="1"/>
  <c r="AU200" i="1" s="1"/>
  <c r="AW200" i="1" s="1"/>
  <c r="AY200" i="1" s="1"/>
  <c r="AC201" i="1"/>
  <c r="AE201" i="1" s="1"/>
  <c r="AG201" i="1" s="1"/>
  <c r="AI201" i="1" s="1"/>
  <c r="AK201" i="1" s="1"/>
  <c r="AM201" i="1" s="1"/>
  <c r="AO201" i="1" s="1"/>
  <c r="AQ201" i="1" s="1"/>
  <c r="AS201" i="1" s="1"/>
  <c r="AU201" i="1" s="1"/>
  <c r="AW201" i="1" s="1"/>
  <c r="AY201" i="1" s="1"/>
  <c r="AC204" i="1"/>
  <c r="AE204" i="1" s="1"/>
  <c r="AG204" i="1" s="1"/>
  <c r="AI204" i="1" s="1"/>
  <c r="AK204" i="1" s="1"/>
  <c r="AM204" i="1" s="1"/>
  <c r="AO204" i="1" s="1"/>
  <c r="AQ204" i="1" s="1"/>
  <c r="AS204" i="1" s="1"/>
  <c r="AU204" i="1" s="1"/>
  <c r="AW204" i="1" s="1"/>
  <c r="AY204" i="1" s="1"/>
  <c r="AC205" i="1"/>
  <c r="AE205" i="1" s="1"/>
  <c r="AG205" i="1" s="1"/>
  <c r="AI205" i="1" s="1"/>
  <c r="AK205" i="1" s="1"/>
  <c r="AM205" i="1" s="1"/>
  <c r="AO205" i="1" s="1"/>
  <c r="AQ205" i="1" s="1"/>
  <c r="AS205" i="1" s="1"/>
  <c r="AU205" i="1" s="1"/>
  <c r="AW205" i="1" s="1"/>
  <c r="AY205" i="1" s="1"/>
  <c r="AC208" i="1"/>
  <c r="AE208" i="1" s="1"/>
  <c r="AG208" i="1" s="1"/>
  <c r="AI208" i="1" s="1"/>
  <c r="AK208" i="1" s="1"/>
  <c r="AM208" i="1" s="1"/>
  <c r="AO208" i="1" s="1"/>
  <c r="AQ208" i="1" s="1"/>
  <c r="AS208" i="1" s="1"/>
  <c r="AU208" i="1" s="1"/>
  <c r="AW208" i="1" s="1"/>
  <c r="AY208" i="1" s="1"/>
  <c r="AC209" i="1"/>
  <c r="AE209" i="1" s="1"/>
  <c r="AG209" i="1" s="1"/>
  <c r="AI209" i="1" s="1"/>
  <c r="AK209" i="1" s="1"/>
  <c r="AM209" i="1" s="1"/>
  <c r="AO209" i="1" s="1"/>
  <c r="AQ209" i="1" s="1"/>
  <c r="AS209" i="1" s="1"/>
  <c r="AU209" i="1" s="1"/>
  <c r="AW209" i="1" s="1"/>
  <c r="AY209" i="1" s="1"/>
  <c r="AC210" i="1"/>
  <c r="AE210" i="1" s="1"/>
  <c r="AG210" i="1" s="1"/>
  <c r="AI210" i="1" s="1"/>
  <c r="AK210" i="1" s="1"/>
  <c r="AM210" i="1" s="1"/>
  <c r="AO210" i="1" s="1"/>
  <c r="AQ210" i="1" s="1"/>
  <c r="AS210" i="1" s="1"/>
  <c r="AU210" i="1" s="1"/>
  <c r="AW210" i="1" s="1"/>
  <c r="AY210" i="1" s="1"/>
  <c r="AC211" i="1"/>
  <c r="AE211" i="1" s="1"/>
  <c r="AG211" i="1" s="1"/>
  <c r="AI211" i="1" s="1"/>
  <c r="AK211" i="1" s="1"/>
  <c r="AM211" i="1" s="1"/>
  <c r="AO211" i="1" s="1"/>
  <c r="AQ211" i="1" s="1"/>
  <c r="AS211" i="1" s="1"/>
  <c r="AU211" i="1" s="1"/>
  <c r="AW211" i="1" s="1"/>
  <c r="AY211" i="1" s="1"/>
  <c r="AC214" i="1"/>
  <c r="AE214" i="1" s="1"/>
  <c r="AG214" i="1" s="1"/>
  <c r="AI214" i="1" s="1"/>
  <c r="AK214" i="1" s="1"/>
  <c r="AM214" i="1" s="1"/>
  <c r="AO214" i="1" s="1"/>
  <c r="AQ214" i="1" s="1"/>
  <c r="AS214" i="1" s="1"/>
  <c r="AU214" i="1" s="1"/>
  <c r="AW214" i="1" s="1"/>
  <c r="AY214" i="1" s="1"/>
  <c r="AC215" i="1"/>
  <c r="AE215" i="1" s="1"/>
  <c r="AG215" i="1" s="1"/>
  <c r="AI215" i="1" s="1"/>
  <c r="AK215" i="1" s="1"/>
  <c r="AM215" i="1" s="1"/>
  <c r="AO215" i="1" s="1"/>
  <c r="AQ215" i="1" s="1"/>
  <c r="AS215" i="1" s="1"/>
  <c r="AU215" i="1" s="1"/>
  <c r="AW215" i="1" s="1"/>
  <c r="AY215" i="1" s="1"/>
  <c r="AC218" i="1"/>
  <c r="AE218" i="1" s="1"/>
  <c r="AG218" i="1" s="1"/>
  <c r="AI218" i="1" s="1"/>
  <c r="AK218" i="1" s="1"/>
  <c r="AM218" i="1" s="1"/>
  <c r="AO218" i="1" s="1"/>
  <c r="AQ218" i="1" s="1"/>
  <c r="AS218" i="1" s="1"/>
  <c r="AU218" i="1" s="1"/>
  <c r="AW218" i="1" s="1"/>
  <c r="AY218" i="1" s="1"/>
  <c r="AC219" i="1"/>
  <c r="AE219" i="1" s="1"/>
  <c r="AG219" i="1" s="1"/>
  <c r="AI219" i="1" s="1"/>
  <c r="AK219" i="1" s="1"/>
  <c r="AM219" i="1" s="1"/>
  <c r="AO219" i="1" s="1"/>
  <c r="AQ219" i="1" s="1"/>
  <c r="AS219" i="1" s="1"/>
  <c r="AU219" i="1" s="1"/>
  <c r="AW219" i="1" s="1"/>
  <c r="AY219" i="1" s="1"/>
  <c r="AC222" i="1"/>
  <c r="AE222" i="1" s="1"/>
  <c r="AG222" i="1" s="1"/>
  <c r="AI222" i="1" s="1"/>
  <c r="AK222" i="1" s="1"/>
  <c r="AM222" i="1" s="1"/>
  <c r="AO222" i="1" s="1"/>
  <c r="AQ222" i="1" s="1"/>
  <c r="AS222" i="1" s="1"/>
  <c r="AU222" i="1" s="1"/>
  <c r="AW222" i="1" s="1"/>
  <c r="AY222" i="1" s="1"/>
  <c r="AC223" i="1"/>
  <c r="AE223" i="1" s="1"/>
  <c r="AG223" i="1" s="1"/>
  <c r="AI223" i="1" s="1"/>
  <c r="AK223" i="1" s="1"/>
  <c r="AM223" i="1" s="1"/>
  <c r="AO223" i="1" s="1"/>
  <c r="AQ223" i="1" s="1"/>
  <c r="AS223" i="1" s="1"/>
  <c r="AU223" i="1" s="1"/>
  <c r="AW223" i="1" s="1"/>
  <c r="AY223" i="1" s="1"/>
  <c r="AC242" i="1"/>
  <c r="AE242" i="1" s="1"/>
  <c r="AG242" i="1" s="1"/>
  <c r="AI242" i="1" s="1"/>
  <c r="AK242" i="1" s="1"/>
  <c r="AM242" i="1" s="1"/>
  <c r="AO242" i="1" s="1"/>
  <c r="AQ242" i="1" s="1"/>
  <c r="AS242" i="1" s="1"/>
  <c r="AU242" i="1" s="1"/>
  <c r="AW242" i="1" s="1"/>
  <c r="AY242" i="1" s="1"/>
  <c r="AC247" i="1"/>
  <c r="AE247" i="1" s="1"/>
  <c r="AG247" i="1" s="1"/>
  <c r="AI247" i="1" s="1"/>
  <c r="AK247" i="1" s="1"/>
  <c r="AM247" i="1" s="1"/>
  <c r="AO247" i="1" s="1"/>
  <c r="AQ247" i="1" s="1"/>
  <c r="AS247" i="1" s="1"/>
  <c r="AU247" i="1" s="1"/>
  <c r="AW247" i="1" s="1"/>
  <c r="AY247" i="1" s="1"/>
  <c r="AC248" i="1"/>
  <c r="AE248" i="1" s="1"/>
  <c r="AG248" i="1" s="1"/>
  <c r="AI248" i="1" s="1"/>
  <c r="AK248" i="1" s="1"/>
  <c r="AM248" i="1" s="1"/>
  <c r="AO248" i="1" s="1"/>
  <c r="AQ248" i="1" s="1"/>
  <c r="AS248" i="1" s="1"/>
  <c r="AU248" i="1" s="1"/>
  <c r="AW248" i="1" s="1"/>
  <c r="AY248" i="1" s="1"/>
  <c r="AC251" i="1"/>
  <c r="AE251" i="1" s="1"/>
  <c r="AG251" i="1" s="1"/>
  <c r="AI251" i="1" s="1"/>
  <c r="AK251" i="1" s="1"/>
  <c r="AM251" i="1" s="1"/>
  <c r="AO251" i="1" s="1"/>
  <c r="AQ251" i="1" s="1"/>
  <c r="AS251" i="1" s="1"/>
  <c r="AU251" i="1" s="1"/>
  <c r="AW251" i="1" s="1"/>
  <c r="AY251" i="1" s="1"/>
  <c r="AC252" i="1"/>
  <c r="AE252" i="1" s="1"/>
  <c r="AG252" i="1" s="1"/>
  <c r="AI252" i="1" s="1"/>
  <c r="AK252" i="1" s="1"/>
  <c r="AM252" i="1" s="1"/>
  <c r="AO252" i="1" s="1"/>
  <c r="AQ252" i="1" s="1"/>
  <c r="AS252" i="1" s="1"/>
  <c r="AU252" i="1" s="1"/>
  <c r="AW252" i="1" s="1"/>
  <c r="AY252" i="1" s="1"/>
  <c r="AC257" i="1"/>
  <c r="AE257" i="1" s="1"/>
  <c r="AG257" i="1" s="1"/>
  <c r="AI257" i="1" s="1"/>
  <c r="AK257" i="1" s="1"/>
  <c r="AM257" i="1" s="1"/>
  <c r="AO257" i="1" s="1"/>
  <c r="AQ257" i="1" s="1"/>
  <c r="AS257" i="1" s="1"/>
  <c r="AU257" i="1" s="1"/>
  <c r="AW257" i="1" s="1"/>
  <c r="AY257" i="1" s="1"/>
  <c r="AC258" i="1"/>
  <c r="AE258" i="1" s="1"/>
  <c r="AG258" i="1" s="1"/>
  <c r="AI258" i="1" s="1"/>
  <c r="AK258" i="1" s="1"/>
  <c r="AM258" i="1" s="1"/>
  <c r="AO258" i="1" s="1"/>
  <c r="AQ258" i="1" s="1"/>
  <c r="AS258" i="1" s="1"/>
  <c r="AU258" i="1" s="1"/>
  <c r="AW258" i="1" s="1"/>
  <c r="AY258" i="1" s="1"/>
  <c r="AC259" i="1"/>
  <c r="AE259" i="1" s="1"/>
  <c r="AG259" i="1" s="1"/>
  <c r="AI259" i="1" s="1"/>
  <c r="AK259" i="1" s="1"/>
  <c r="AM259" i="1" s="1"/>
  <c r="AO259" i="1" s="1"/>
  <c r="AQ259" i="1" s="1"/>
  <c r="AS259" i="1" s="1"/>
  <c r="AU259" i="1" s="1"/>
  <c r="AW259" i="1" s="1"/>
  <c r="AY259" i="1" s="1"/>
  <c r="AC260" i="1"/>
  <c r="AE260" i="1" s="1"/>
  <c r="AG260" i="1" s="1"/>
  <c r="AI260" i="1" s="1"/>
  <c r="AK260" i="1" s="1"/>
  <c r="AM260" i="1" s="1"/>
  <c r="AO260" i="1" s="1"/>
  <c r="AQ260" i="1" s="1"/>
  <c r="AS260" i="1" s="1"/>
  <c r="AU260" i="1" s="1"/>
  <c r="AW260" i="1" s="1"/>
  <c r="AY260" i="1" s="1"/>
  <c r="AC261" i="1"/>
  <c r="AE261" i="1" s="1"/>
  <c r="AG261" i="1" s="1"/>
  <c r="AI261" i="1" s="1"/>
  <c r="AK261" i="1" s="1"/>
  <c r="AM261" i="1" s="1"/>
  <c r="AO261" i="1" s="1"/>
  <c r="AQ261" i="1" s="1"/>
  <c r="AS261" i="1" s="1"/>
  <c r="AU261" i="1" s="1"/>
  <c r="AW261" i="1" s="1"/>
  <c r="AY261" i="1" s="1"/>
  <c r="AC264" i="1"/>
  <c r="AE264" i="1" s="1"/>
  <c r="AG264" i="1" s="1"/>
  <c r="AI264" i="1" s="1"/>
  <c r="AK264" i="1" s="1"/>
  <c r="AM264" i="1" s="1"/>
  <c r="AO264" i="1" s="1"/>
  <c r="AQ264" i="1" s="1"/>
  <c r="AS264" i="1" s="1"/>
  <c r="AU264" i="1" s="1"/>
  <c r="AW264" i="1" s="1"/>
  <c r="AY264" i="1" s="1"/>
  <c r="AC265" i="1"/>
  <c r="AE265" i="1" s="1"/>
  <c r="AG265" i="1" s="1"/>
  <c r="AI265" i="1" s="1"/>
  <c r="AK265" i="1" s="1"/>
  <c r="AM265" i="1" s="1"/>
  <c r="AO265" i="1" s="1"/>
  <c r="AQ265" i="1" s="1"/>
  <c r="AS265" i="1" s="1"/>
  <c r="AU265" i="1" s="1"/>
  <c r="AW265" i="1" s="1"/>
  <c r="AY265" i="1" s="1"/>
  <c r="AC266" i="1"/>
  <c r="AE266" i="1" s="1"/>
  <c r="AG266" i="1" s="1"/>
  <c r="AI266" i="1" s="1"/>
  <c r="AK266" i="1" s="1"/>
  <c r="AM266" i="1" s="1"/>
  <c r="AO266" i="1" s="1"/>
  <c r="AQ266" i="1" s="1"/>
  <c r="AS266" i="1" s="1"/>
  <c r="AU266" i="1" s="1"/>
  <c r="AW266" i="1" s="1"/>
  <c r="AY266" i="1" s="1"/>
  <c r="AC270" i="1"/>
  <c r="AE270" i="1" s="1"/>
  <c r="AG270" i="1" s="1"/>
  <c r="AI270" i="1" s="1"/>
  <c r="AK270" i="1" s="1"/>
  <c r="AM270" i="1" s="1"/>
  <c r="AO270" i="1" s="1"/>
  <c r="AQ270" i="1" s="1"/>
  <c r="AS270" i="1" s="1"/>
  <c r="AU270" i="1" s="1"/>
  <c r="AW270" i="1" s="1"/>
  <c r="AY270" i="1" s="1"/>
  <c r="AC271" i="1"/>
  <c r="AE271" i="1" s="1"/>
  <c r="AG271" i="1" s="1"/>
  <c r="AI271" i="1" s="1"/>
  <c r="AK271" i="1" s="1"/>
  <c r="AM271" i="1" s="1"/>
  <c r="AO271" i="1" s="1"/>
  <c r="AQ271" i="1" s="1"/>
  <c r="AS271" i="1" s="1"/>
  <c r="AU271" i="1" s="1"/>
  <c r="AW271" i="1" s="1"/>
  <c r="AY271" i="1" s="1"/>
  <c r="AC273" i="1"/>
  <c r="AE273" i="1" s="1"/>
  <c r="AG273" i="1" s="1"/>
  <c r="AI273" i="1" s="1"/>
  <c r="AK273" i="1" s="1"/>
  <c r="AM273" i="1" s="1"/>
  <c r="AO273" i="1" s="1"/>
  <c r="AQ273" i="1" s="1"/>
  <c r="AS273" i="1" s="1"/>
  <c r="AU273" i="1" s="1"/>
  <c r="AW273" i="1" s="1"/>
  <c r="AY273" i="1" s="1"/>
  <c r="AC295" i="1"/>
  <c r="AE295" i="1" s="1"/>
  <c r="AG295" i="1" s="1"/>
  <c r="AI295" i="1" s="1"/>
  <c r="AK295" i="1" s="1"/>
  <c r="AM295" i="1" s="1"/>
  <c r="AO295" i="1" s="1"/>
  <c r="AQ295" i="1" s="1"/>
  <c r="AS295" i="1" s="1"/>
  <c r="AU295" i="1" s="1"/>
  <c r="AW295" i="1" s="1"/>
  <c r="AY295" i="1" s="1"/>
  <c r="AC296" i="1"/>
  <c r="AE296" i="1" s="1"/>
  <c r="AG296" i="1" s="1"/>
  <c r="AI296" i="1" s="1"/>
  <c r="AK296" i="1" s="1"/>
  <c r="AM296" i="1" s="1"/>
  <c r="AO296" i="1" s="1"/>
  <c r="AQ296" i="1" s="1"/>
  <c r="AS296" i="1" s="1"/>
  <c r="AU296" i="1" s="1"/>
  <c r="AW296" i="1" s="1"/>
  <c r="AY296" i="1" s="1"/>
  <c r="F20" i="1"/>
  <c r="H20" i="1" s="1"/>
  <c r="J20" i="1" s="1"/>
  <c r="L20" i="1" s="1"/>
  <c r="N20" i="1" s="1"/>
  <c r="P20" i="1" s="1"/>
  <c r="R20" i="1" s="1"/>
  <c r="T20" i="1" s="1"/>
  <c r="V20" i="1" s="1"/>
  <c r="X20" i="1" s="1"/>
  <c r="Z20" i="1" s="1"/>
  <c r="F21" i="1"/>
  <c r="H21" i="1" s="1"/>
  <c r="J21" i="1" s="1"/>
  <c r="L21" i="1" s="1"/>
  <c r="N21" i="1" s="1"/>
  <c r="P21" i="1" s="1"/>
  <c r="R21" i="1" s="1"/>
  <c r="T21" i="1" s="1"/>
  <c r="V21" i="1" s="1"/>
  <c r="X21" i="1" s="1"/>
  <c r="Z21" i="1" s="1"/>
  <c r="F22" i="1"/>
  <c r="H22" i="1" s="1"/>
  <c r="J22" i="1" s="1"/>
  <c r="L22" i="1" s="1"/>
  <c r="N22" i="1" s="1"/>
  <c r="P22" i="1" s="1"/>
  <c r="R22" i="1" s="1"/>
  <c r="T22" i="1" s="1"/>
  <c r="V22" i="1" s="1"/>
  <c r="X22" i="1" s="1"/>
  <c r="Z22" i="1" s="1"/>
  <c r="F23" i="1"/>
  <c r="H23" i="1" s="1"/>
  <c r="J23" i="1" s="1"/>
  <c r="L23" i="1" s="1"/>
  <c r="N23" i="1" s="1"/>
  <c r="P23" i="1" s="1"/>
  <c r="R23" i="1" s="1"/>
  <c r="T23" i="1" s="1"/>
  <c r="V23" i="1" s="1"/>
  <c r="X23" i="1" s="1"/>
  <c r="Z23" i="1" s="1"/>
  <c r="F24" i="1"/>
  <c r="H24" i="1" s="1"/>
  <c r="J24" i="1" s="1"/>
  <c r="L24" i="1" s="1"/>
  <c r="N24" i="1" s="1"/>
  <c r="P24" i="1" s="1"/>
  <c r="R24" i="1" s="1"/>
  <c r="T24" i="1" s="1"/>
  <c r="V24" i="1" s="1"/>
  <c r="X24" i="1" s="1"/>
  <c r="Z24" i="1" s="1"/>
  <c r="F27" i="1"/>
  <c r="H27" i="1" s="1"/>
  <c r="J27" i="1" s="1"/>
  <c r="L27" i="1" s="1"/>
  <c r="N27" i="1" s="1"/>
  <c r="P27" i="1" s="1"/>
  <c r="R27" i="1" s="1"/>
  <c r="T27" i="1" s="1"/>
  <c r="V27" i="1" s="1"/>
  <c r="X27" i="1" s="1"/>
  <c r="Z27" i="1" s="1"/>
  <c r="F29" i="1"/>
  <c r="H29" i="1" s="1"/>
  <c r="J29" i="1" s="1"/>
  <c r="L29" i="1" s="1"/>
  <c r="N29" i="1" s="1"/>
  <c r="P29" i="1" s="1"/>
  <c r="R29" i="1" s="1"/>
  <c r="T29" i="1" s="1"/>
  <c r="V29" i="1" s="1"/>
  <c r="X29" i="1" s="1"/>
  <c r="Z29" i="1" s="1"/>
  <c r="F32" i="1"/>
  <c r="H32" i="1" s="1"/>
  <c r="J32" i="1" s="1"/>
  <c r="L32" i="1" s="1"/>
  <c r="N32" i="1" s="1"/>
  <c r="P32" i="1" s="1"/>
  <c r="R32" i="1" s="1"/>
  <c r="T32" i="1" s="1"/>
  <c r="V32" i="1" s="1"/>
  <c r="X32" i="1" s="1"/>
  <c r="Z32" i="1" s="1"/>
  <c r="F33" i="1"/>
  <c r="H33" i="1" s="1"/>
  <c r="J33" i="1" s="1"/>
  <c r="L33" i="1" s="1"/>
  <c r="N33" i="1" s="1"/>
  <c r="P33" i="1" s="1"/>
  <c r="R33" i="1" s="1"/>
  <c r="T33" i="1" s="1"/>
  <c r="V33" i="1" s="1"/>
  <c r="X33" i="1" s="1"/>
  <c r="Z33" i="1" s="1"/>
  <c r="F34" i="1"/>
  <c r="H34" i="1" s="1"/>
  <c r="J34" i="1" s="1"/>
  <c r="L34" i="1" s="1"/>
  <c r="N34" i="1" s="1"/>
  <c r="P34" i="1" s="1"/>
  <c r="R34" i="1" s="1"/>
  <c r="T34" i="1" s="1"/>
  <c r="V34" i="1" s="1"/>
  <c r="X34" i="1" s="1"/>
  <c r="Z34" i="1" s="1"/>
  <c r="F39" i="1"/>
  <c r="H39" i="1" s="1"/>
  <c r="J39" i="1" s="1"/>
  <c r="L39" i="1" s="1"/>
  <c r="N39" i="1" s="1"/>
  <c r="P39" i="1" s="1"/>
  <c r="R39" i="1" s="1"/>
  <c r="T39" i="1" s="1"/>
  <c r="V39" i="1" s="1"/>
  <c r="X39" i="1" s="1"/>
  <c r="Z39" i="1" s="1"/>
  <c r="F43" i="1"/>
  <c r="H43" i="1" s="1"/>
  <c r="J43" i="1" s="1"/>
  <c r="L43" i="1" s="1"/>
  <c r="N43" i="1" s="1"/>
  <c r="P43" i="1" s="1"/>
  <c r="R43" i="1" s="1"/>
  <c r="T43" i="1" s="1"/>
  <c r="V43" i="1" s="1"/>
  <c r="X43" i="1" s="1"/>
  <c r="Z43" i="1" s="1"/>
  <c r="F46" i="1"/>
  <c r="H46" i="1" s="1"/>
  <c r="J46" i="1" s="1"/>
  <c r="L46" i="1" s="1"/>
  <c r="N46" i="1" s="1"/>
  <c r="P46" i="1" s="1"/>
  <c r="R46" i="1" s="1"/>
  <c r="T46" i="1" s="1"/>
  <c r="V46" i="1" s="1"/>
  <c r="X46" i="1" s="1"/>
  <c r="Z46" i="1" s="1"/>
  <c r="F47" i="1"/>
  <c r="H47" i="1" s="1"/>
  <c r="J47" i="1" s="1"/>
  <c r="L47" i="1" s="1"/>
  <c r="N47" i="1" s="1"/>
  <c r="P47" i="1" s="1"/>
  <c r="R47" i="1" s="1"/>
  <c r="T47" i="1" s="1"/>
  <c r="V47" i="1" s="1"/>
  <c r="X47" i="1" s="1"/>
  <c r="Z47" i="1" s="1"/>
  <c r="F49" i="1"/>
  <c r="H49" i="1" s="1"/>
  <c r="J49" i="1" s="1"/>
  <c r="L49" i="1" s="1"/>
  <c r="N49" i="1" s="1"/>
  <c r="P49" i="1" s="1"/>
  <c r="R49" i="1" s="1"/>
  <c r="T49" i="1" s="1"/>
  <c r="V49" i="1" s="1"/>
  <c r="X49" i="1" s="1"/>
  <c r="Z49" i="1" s="1"/>
  <c r="F52" i="1"/>
  <c r="H52" i="1" s="1"/>
  <c r="J52" i="1" s="1"/>
  <c r="L52" i="1" s="1"/>
  <c r="N52" i="1" s="1"/>
  <c r="P52" i="1" s="1"/>
  <c r="R52" i="1" s="1"/>
  <c r="T52" i="1" s="1"/>
  <c r="V52" i="1" s="1"/>
  <c r="X52" i="1" s="1"/>
  <c r="Z52" i="1" s="1"/>
  <c r="F53" i="1"/>
  <c r="H53" i="1" s="1"/>
  <c r="J53" i="1" s="1"/>
  <c r="L53" i="1" s="1"/>
  <c r="N53" i="1" s="1"/>
  <c r="P53" i="1" s="1"/>
  <c r="R53" i="1" s="1"/>
  <c r="T53" i="1" s="1"/>
  <c r="V53" i="1" s="1"/>
  <c r="X53" i="1" s="1"/>
  <c r="Z53" i="1" s="1"/>
  <c r="F54" i="1"/>
  <c r="H54" i="1" s="1"/>
  <c r="J54" i="1" s="1"/>
  <c r="L54" i="1" s="1"/>
  <c r="N54" i="1" s="1"/>
  <c r="P54" i="1" s="1"/>
  <c r="R54" i="1" s="1"/>
  <c r="T54" i="1" s="1"/>
  <c r="V54" i="1" s="1"/>
  <c r="X54" i="1" s="1"/>
  <c r="Z54" i="1" s="1"/>
  <c r="F57" i="1"/>
  <c r="H57" i="1" s="1"/>
  <c r="J57" i="1" s="1"/>
  <c r="L57" i="1" s="1"/>
  <c r="N57" i="1" s="1"/>
  <c r="P57" i="1" s="1"/>
  <c r="R57" i="1" s="1"/>
  <c r="T57" i="1" s="1"/>
  <c r="V57" i="1" s="1"/>
  <c r="X57" i="1" s="1"/>
  <c r="Z57" i="1" s="1"/>
  <c r="F58" i="1"/>
  <c r="H58" i="1" s="1"/>
  <c r="J58" i="1" s="1"/>
  <c r="L58" i="1" s="1"/>
  <c r="N58" i="1" s="1"/>
  <c r="P58" i="1" s="1"/>
  <c r="R58" i="1" s="1"/>
  <c r="T58" i="1" s="1"/>
  <c r="V58" i="1" s="1"/>
  <c r="X58" i="1" s="1"/>
  <c r="Z58" i="1" s="1"/>
  <c r="F59" i="1"/>
  <c r="H59" i="1" s="1"/>
  <c r="J59" i="1" s="1"/>
  <c r="L59" i="1" s="1"/>
  <c r="N59" i="1" s="1"/>
  <c r="P59" i="1" s="1"/>
  <c r="R59" i="1" s="1"/>
  <c r="T59" i="1" s="1"/>
  <c r="V59" i="1" s="1"/>
  <c r="X59" i="1" s="1"/>
  <c r="Z59" i="1" s="1"/>
  <c r="F62" i="1"/>
  <c r="H62" i="1" s="1"/>
  <c r="J62" i="1" s="1"/>
  <c r="L62" i="1" s="1"/>
  <c r="N62" i="1" s="1"/>
  <c r="P62" i="1" s="1"/>
  <c r="R62" i="1" s="1"/>
  <c r="T62" i="1" s="1"/>
  <c r="V62" i="1" s="1"/>
  <c r="X62" i="1" s="1"/>
  <c r="Z62" i="1" s="1"/>
  <c r="F63" i="1"/>
  <c r="H63" i="1" s="1"/>
  <c r="J63" i="1" s="1"/>
  <c r="L63" i="1" s="1"/>
  <c r="N63" i="1" s="1"/>
  <c r="P63" i="1" s="1"/>
  <c r="R63" i="1" s="1"/>
  <c r="T63" i="1" s="1"/>
  <c r="V63" i="1" s="1"/>
  <c r="X63" i="1" s="1"/>
  <c r="Z63" i="1" s="1"/>
  <c r="F67" i="1"/>
  <c r="H67" i="1" s="1"/>
  <c r="J67" i="1" s="1"/>
  <c r="L67" i="1" s="1"/>
  <c r="N67" i="1" s="1"/>
  <c r="P67" i="1" s="1"/>
  <c r="R67" i="1" s="1"/>
  <c r="T67" i="1" s="1"/>
  <c r="V67" i="1" s="1"/>
  <c r="X67" i="1" s="1"/>
  <c r="Z67" i="1" s="1"/>
  <c r="F68" i="1"/>
  <c r="H68" i="1" s="1"/>
  <c r="J68" i="1" s="1"/>
  <c r="L68" i="1" s="1"/>
  <c r="N68" i="1" s="1"/>
  <c r="P68" i="1" s="1"/>
  <c r="R68" i="1" s="1"/>
  <c r="T68" i="1" s="1"/>
  <c r="V68" i="1" s="1"/>
  <c r="X68" i="1" s="1"/>
  <c r="Z68" i="1" s="1"/>
  <c r="F71" i="1"/>
  <c r="H71" i="1" s="1"/>
  <c r="J71" i="1" s="1"/>
  <c r="L71" i="1" s="1"/>
  <c r="N71" i="1" s="1"/>
  <c r="P71" i="1" s="1"/>
  <c r="R71" i="1" s="1"/>
  <c r="T71" i="1" s="1"/>
  <c r="V71" i="1" s="1"/>
  <c r="X71" i="1" s="1"/>
  <c r="Z71" i="1" s="1"/>
  <c r="F72" i="1"/>
  <c r="H72" i="1" s="1"/>
  <c r="J72" i="1" s="1"/>
  <c r="L72" i="1" s="1"/>
  <c r="N72" i="1" s="1"/>
  <c r="P72" i="1" s="1"/>
  <c r="R72" i="1" s="1"/>
  <c r="T72" i="1" s="1"/>
  <c r="V72" i="1" s="1"/>
  <c r="X72" i="1" s="1"/>
  <c r="Z72" i="1" s="1"/>
  <c r="F73" i="1"/>
  <c r="H73" i="1" s="1"/>
  <c r="J73" i="1" s="1"/>
  <c r="L73" i="1" s="1"/>
  <c r="N73" i="1" s="1"/>
  <c r="P73" i="1" s="1"/>
  <c r="R73" i="1" s="1"/>
  <c r="T73" i="1" s="1"/>
  <c r="V73" i="1" s="1"/>
  <c r="X73" i="1" s="1"/>
  <c r="Z73" i="1" s="1"/>
  <c r="F74" i="1"/>
  <c r="H74" i="1" s="1"/>
  <c r="J74" i="1" s="1"/>
  <c r="L74" i="1" s="1"/>
  <c r="N74" i="1" s="1"/>
  <c r="P74" i="1" s="1"/>
  <c r="R74" i="1" s="1"/>
  <c r="T74" i="1" s="1"/>
  <c r="V74" i="1" s="1"/>
  <c r="X74" i="1" s="1"/>
  <c r="Z74" i="1" s="1"/>
  <c r="F75" i="1"/>
  <c r="H75" i="1" s="1"/>
  <c r="J75" i="1" s="1"/>
  <c r="L75" i="1" s="1"/>
  <c r="N75" i="1" s="1"/>
  <c r="P75" i="1" s="1"/>
  <c r="R75" i="1" s="1"/>
  <c r="T75" i="1" s="1"/>
  <c r="V75" i="1" s="1"/>
  <c r="X75" i="1" s="1"/>
  <c r="Z75" i="1" s="1"/>
  <c r="F76" i="1"/>
  <c r="H76" i="1" s="1"/>
  <c r="J76" i="1" s="1"/>
  <c r="L76" i="1" s="1"/>
  <c r="N76" i="1" s="1"/>
  <c r="P76" i="1" s="1"/>
  <c r="R76" i="1" s="1"/>
  <c r="T76" i="1" s="1"/>
  <c r="V76" i="1" s="1"/>
  <c r="X76" i="1" s="1"/>
  <c r="Z76" i="1" s="1"/>
  <c r="F77" i="1"/>
  <c r="H77" i="1" s="1"/>
  <c r="J77" i="1" s="1"/>
  <c r="L77" i="1" s="1"/>
  <c r="N77" i="1" s="1"/>
  <c r="P77" i="1" s="1"/>
  <c r="R77" i="1" s="1"/>
  <c r="T77" i="1" s="1"/>
  <c r="V77" i="1" s="1"/>
  <c r="X77" i="1" s="1"/>
  <c r="Z77" i="1" s="1"/>
  <c r="F78" i="1"/>
  <c r="H78" i="1" s="1"/>
  <c r="J78" i="1" s="1"/>
  <c r="L78" i="1" s="1"/>
  <c r="N78" i="1" s="1"/>
  <c r="P78" i="1" s="1"/>
  <c r="R78" i="1" s="1"/>
  <c r="T78" i="1" s="1"/>
  <c r="V78" i="1" s="1"/>
  <c r="X78" i="1" s="1"/>
  <c r="Z78" i="1" s="1"/>
  <c r="F79" i="1"/>
  <c r="H79" i="1" s="1"/>
  <c r="J79" i="1" s="1"/>
  <c r="L79" i="1" s="1"/>
  <c r="N79" i="1" s="1"/>
  <c r="P79" i="1" s="1"/>
  <c r="R79" i="1" s="1"/>
  <c r="T79" i="1" s="1"/>
  <c r="V79" i="1" s="1"/>
  <c r="X79" i="1" s="1"/>
  <c r="Z79" i="1" s="1"/>
  <c r="F80" i="1"/>
  <c r="H80" i="1" s="1"/>
  <c r="J80" i="1" s="1"/>
  <c r="L80" i="1" s="1"/>
  <c r="N80" i="1" s="1"/>
  <c r="P80" i="1" s="1"/>
  <c r="R80" i="1" s="1"/>
  <c r="T80" i="1" s="1"/>
  <c r="V80" i="1" s="1"/>
  <c r="X80" i="1" s="1"/>
  <c r="Z80" i="1" s="1"/>
  <c r="F106" i="1"/>
  <c r="H106" i="1" s="1"/>
  <c r="J106" i="1" s="1"/>
  <c r="L106" i="1" s="1"/>
  <c r="N106" i="1" s="1"/>
  <c r="P106" i="1" s="1"/>
  <c r="R106" i="1" s="1"/>
  <c r="T106" i="1" s="1"/>
  <c r="V106" i="1" s="1"/>
  <c r="X106" i="1" s="1"/>
  <c r="Z106" i="1" s="1"/>
  <c r="F107" i="1"/>
  <c r="H107" i="1" s="1"/>
  <c r="J107" i="1" s="1"/>
  <c r="L107" i="1" s="1"/>
  <c r="N107" i="1" s="1"/>
  <c r="P107" i="1" s="1"/>
  <c r="R107" i="1" s="1"/>
  <c r="T107" i="1" s="1"/>
  <c r="V107" i="1" s="1"/>
  <c r="X107" i="1" s="1"/>
  <c r="Z107" i="1" s="1"/>
  <c r="F108" i="1"/>
  <c r="H108" i="1" s="1"/>
  <c r="J108" i="1" s="1"/>
  <c r="L108" i="1" s="1"/>
  <c r="N108" i="1" s="1"/>
  <c r="P108" i="1" s="1"/>
  <c r="R108" i="1" s="1"/>
  <c r="T108" i="1" s="1"/>
  <c r="V108" i="1" s="1"/>
  <c r="X108" i="1" s="1"/>
  <c r="Z108" i="1" s="1"/>
  <c r="F113" i="1"/>
  <c r="H113" i="1" s="1"/>
  <c r="J113" i="1" s="1"/>
  <c r="L113" i="1" s="1"/>
  <c r="N113" i="1" s="1"/>
  <c r="P113" i="1" s="1"/>
  <c r="R113" i="1" s="1"/>
  <c r="T113" i="1" s="1"/>
  <c r="V113" i="1" s="1"/>
  <c r="X113" i="1" s="1"/>
  <c r="Z113" i="1" s="1"/>
  <c r="F114" i="1"/>
  <c r="H114" i="1" s="1"/>
  <c r="J114" i="1" s="1"/>
  <c r="L114" i="1" s="1"/>
  <c r="N114" i="1" s="1"/>
  <c r="P114" i="1" s="1"/>
  <c r="R114" i="1" s="1"/>
  <c r="T114" i="1" s="1"/>
  <c r="V114" i="1" s="1"/>
  <c r="X114" i="1" s="1"/>
  <c r="Z114" i="1" s="1"/>
  <c r="F116" i="1"/>
  <c r="H116" i="1" s="1"/>
  <c r="J116" i="1" s="1"/>
  <c r="L116" i="1" s="1"/>
  <c r="N116" i="1" s="1"/>
  <c r="P116" i="1" s="1"/>
  <c r="R116" i="1" s="1"/>
  <c r="T116" i="1" s="1"/>
  <c r="V116" i="1" s="1"/>
  <c r="X116" i="1" s="1"/>
  <c r="Z116" i="1" s="1"/>
  <c r="F117" i="1"/>
  <c r="H117" i="1" s="1"/>
  <c r="J117" i="1" s="1"/>
  <c r="L117" i="1" s="1"/>
  <c r="N117" i="1" s="1"/>
  <c r="P117" i="1" s="1"/>
  <c r="R117" i="1" s="1"/>
  <c r="T117" i="1" s="1"/>
  <c r="V117" i="1" s="1"/>
  <c r="X117" i="1" s="1"/>
  <c r="Z117" i="1" s="1"/>
  <c r="F118" i="1"/>
  <c r="H118" i="1" s="1"/>
  <c r="J118" i="1" s="1"/>
  <c r="L118" i="1" s="1"/>
  <c r="N118" i="1" s="1"/>
  <c r="P118" i="1" s="1"/>
  <c r="R118" i="1" s="1"/>
  <c r="T118" i="1" s="1"/>
  <c r="V118" i="1" s="1"/>
  <c r="X118" i="1" s="1"/>
  <c r="Z118" i="1" s="1"/>
  <c r="F119" i="1"/>
  <c r="H119" i="1" s="1"/>
  <c r="J119" i="1" s="1"/>
  <c r="L119" i="1" s="1"/>
  <c r="N119" i="1" s="1"/>
  <c r="P119" i="1" s="1"/>
  <c r="R119" i="1" s="1"/>
  <c r="T119" i="1" s="1"/>
  <c r="V119" i="1" s="1"/>
  <c r="X119" i="1" s="1"/>
  <c r="Z119" i="1" s="1"/>
  <c r="F122" i="1"/>
  <c r="H122" i="1" s="1"/>
  <c r="J122" i="1" s="1"/>
  <c r="L122" i="1" s="1"/>
  <c r="N122" i="1" s="1"/>
  <c r="P122" i="1" s="1"/>
  <c r="R122" i="1" s="1"/>
  <c r="T122" i="1" s="1"/>
  <c r="V122" i="1" s="1"/>
  <c r="X122" i="1" s="1"/>
  <c r="Z122" i="1" s="1"/>
  <c r="F123" i="1"/>
  <c r="H123" i="1" s="1"/>
  <c r="J123" i="1" s="1"/>
  <c r="L123" i="1" s="1"/>
  <c r="N123" i="1" s="1"/>
  <c r="P123" i="1" s="1"/>
  <c r="R123" i="1" s="1"/>
  <c r="T123" i="1" s="1"/>
  <c r="V123" i="1" s="1"/>
  <c r="X123" i="1" s="1"/>
  <c r="Z123" i="1" s="1"/>
  <c r="F124" i="1"/>
  <c r="H124" i="1" s="1"/>
  <c r="J124" i="1" s="1"/>
  <c r="L124" i="1" s="1"/>
  <c r="N124" i="1" s="1"/>
  <c r="P124" i="1" s="1"/>
  <c r="R124" i="1" s="1"/>
  <c r="T124" i="1" s="1"/>
  <c r="V124" i="1" s="1"/>
  <c r="X124" i="1" s="1"/>
  <c r="Z124" i="1" s="1"/>
  <c r="F127" i="1"/>
  <c r="H127" i="1" s="1"/>
  <c r="J127" i="1" s="1"/>
  <c r="L127" i="1" s="1"/>
  <c r="N127" i="1" s="1"/>
  <c r="P127" i="1" s="1"/>
  <c r="R127" i="1" s="1"/>
  <c r="T127" i="1" s="1"/>
  <c r="V127" i="1" s="1"/>
  <c r="X127" i="1" s="1"/>
  <c r="Z127" i="1" s="1"/>
  <c r="F130" i="1"/>
  <c r="H130" i="1" s="1"/>
  <c r="J130" i="1" s="1"/>
  <c r="L130" i="1" s="1"/>
  <c r="N130" i="1" s="1"/>
  <c r="P130" i="1" s="1"/>
  <c r="R130" i="1" s="1"/>
  <c r="T130" i="1" s="1"/>
  <c r="V130" i="1" s="1"/>
  <c r="X130" i="1" s="1"/>
  <c r="Z130" i="1" s="1"/>
  <c r="F131" i="1"/>
  <c r="H131" i="1" s="1"/>
  <c r="J131" i="1" s="1"/>
  <c r="L131" i="1" s="1"/>
  <c r="N131" i="1" s="1"/>
  <c r="P131" i="1" s="1"/>
  <c r="R131" i="1" s="1"/>
  <c r="T131" i="1" s="1"/>
  <c r="V131" i="1" s="1"/>
  <c r="X131" i="1" s="1"/>
  <c r="Z131" i="1" s="1"/>
  <c r="F148" i="1"/>
  <c r="H148" i="1" s="1"/>
  <c r="J148" i="1" s="1"/>
  <c r="L148" i="1" s="1"/>
  <c r="N148" i="1" s="1"/>
  <c r="P148" i="1" s="1"/>
  <c r="R148" i="1" s="1"/>
  <c r="T148" i="1" s="1"/>
  <c r="V148" i="1" s="1"/>
  <c r="X148" i="1" s="1"/>
  <c r="Z148" i="1" s="1"/>
  <c r="F149" i="1"/>
  <c r="H149" i="1" s="1"/>
  <c r="J149" i="1" s="1"/>
  <c r="L149" i="1" s="1"/>
  <c r="N149" i="1" s="1"/>
  <c r="P149" i="1" s="1"/>
  <c r="R149" i="1" s="1"/>
  <c r="T149" i="1" s="1"/>
  <c r="V149" i="1" s="1"/>
  <c r="X149" i="1" s="1"/>
  <c r="Z149" i="1" s="1"/>
  <c r="F150" i="1"/>
  <c r="H150" i="1" s="1"/>
  <c r="J150" i="1" s="1"/>
  <c r="L150" i="1" s="1"/>
  <c r="N150" i="1" s="1"/>
  <c r="P150" i="1" s="1"/>
  <c r="R150" i="1" s="1"/>
  <c r="T150" i="1" s="1"/>
  <c r="V150" i="1" s="1"/>
  <c r="X150" i="1" s="1"/>
  <c r="Z150" i="1" s="1"/>
  <c r="F153" i="1"/>
  <c r="H153" i="1" s="1"/>
  <c r="J153" i="1" s="1"/>
  <c r="L153" i="1" s="1"/>
  <c r="N153" i="1" s="1"/>
  <c r="P153" i="1" s="1"/>
  <c r="R153" i="1" s="1"/>
  <c r="T153" i="1" s="1"/>
  <c r="V153" i="1" s="1"/>
  <c r="X153" i="1" s="1"/>
  <c r="Z153" i="1" s="1"/>
  <c r="F154" i="1"/>
  <c r="H154" i="1" s="1"/>
  <c r="J154" i="1" s="1"/>
  <c r="L154" i="1" s="1"/>
  <c r="N154" i="1" s="1"/>
  <c r="P154" i="1" s="1"/>
  <c r="R154" i="1" s="1"/>
  <c r="T154" i="1" s="1"/>
  <c r="V154" i="1" s="1"/>
  <c r="X154" i="1" s="1"/>
  <c r="Z154" i="1" s="1"/>
  <c r="F155" i="1"/>
  <c r="H155" i="1" s="1"/>
  <c r="J155" i="1" s="1"/>
  <c r="L155" i="1" s="1"/>
  <c r="N155" i="1" s="1"/>
  <c r="P155" i="1" s="1"/>
  <c r="R155" i="1" s="1"/>
  <c r="T155" i="1" s="1"/>
  <c r="V155" i="1" s="1"/>
  <c r="X155" i="1" s="1"/>
  <c r="Z155" i="1" s="1"/>
  <c r="F156" i="1"/>
  <c r="H156" i="1" s="1"/>
  <c r="J156" i="1" s="1"/>
  <c r="L156" i="1" s="1"/>
  <c r="N156" i="1" s="1"/>
  <c r="P156" i="1" s="1"/>
  <c r="R156" i="1" s="1"/>
  <c r="T156" i="1" s="1"/>
  <c r="V156" i="1" s="1"/>
  <c r="X156" i="1" s="1"/>
  <c r="Z156" i="1" s="1"/>
  <c r="F157" i="1"/>
  <c r="H157" i="1" s="1"/>
  <c r="J157" i="1" s="1"/>
  <c r="L157" i="1" s="1"/>
  <c r="N157" i="1" s="1"/>
  <c r="P157" i="1" s="1"/>
  <c r="R157" i="1" s="1"/>
  <c r="T157" i="1" s="1"/>
  <c r="V157" i="1" s="1"/>
  <c r="X157" i="1" s="1"/>
  <c r="Z157" i="1" s="1"/>
  <c r="F160" i="1"/>
  <c r="H160" i="1" s="1"/>
  <c r="J160" i="1" s="1"/>
  <c r="L160" i="1" s="1"/>
  <c r="N160" i="1" s="1"/>
  <c r="P160" i="1" s="1"/>
  <c r="R160" i="1" s="1"/>
  <c r="T160" i="1" s="1"/>
  <c r="V160" i="1" s="1"/>
  <c r="X160" i="1" s="1"/>
  <c r="Z160" i="1" s="1"/>
  <c r="F161" i="1"/>
  <c r="H161" i="1" s="1"/>
  <c r="J161" i="1" s="1"/>
  <c r="L161" i="1" s="1"/>
  <c r="N161" i="1" s="1"/>
  <c r="P161" i="1" s="1"/>
  <c r="R161" i="1" s="1"/>
  <c r="T161" i="1" s="1"/>
  <c r="V161" i="1" s="1"/>
  <c r="X161" i="1" s="1"/>
  <c r="Z161" i="1" s="1"/>
  <c r="F162" i="1"/>
  <c r="H162" i="1" s="1"/>
  <c r="J162" i="1" s="1"/>
  <c r="L162" i="1" s="1"/>
  <c r="N162" i="1" s="1"/>
  <c r="P162" i="1" s="1"/>
  <c r="R162" i="1" s="1"/>
  <c r="T162" i="1" s="1"/>
  <c r="V162" i="1" s="1"/>
  <c r="X162" i="1" s="1"/>
  <c r="Z162" i="1" s="1"/>
  <c r="F163" i="1"/>
  <c r="H163" i="1" s="1"/>
  <c r="J163" i="1" s="1"/>
  <c r="L163" i="1" s="1"/>
  <c r="N163" i="1" s="1"/>
  <c r="P163" i="1" s="1"/>
  <c r="R163" i="1" s="1"/>
  <c r="T163" i="1" s="1"/>
  <c r="V163" i="1" s="1"/>
  <c r="X163" i="1" s="1"/>
  <c r="Z163" i="1" s="1"/>
  <c r="F176" i="1"/>
  <c r="H176" i="1" s="1"/>
  <c r="J176" i="1" s="1"/>
  <c r="L176" i="1" s="1"/>
  <c r="N176" i="1" s="1"/>
  <c r="P176" i="1" s="1"/>
  <c r="R176" i="1" s="1"/>
  <c r="T176" i="1" s="1"/>
  <c r="V176" i="1" s="1"/>
  <c r="X176" i="1" s="1"/>
  <c r="Z176" i="1" s="1"/>
  <c r="F177" i="1"/>
  <c r="H177" i="1" s="1"/>
  <c r="J177" i="1" s="1"/>
  <c r="L177" i="1" s="1"/>
  <c r="N177" i="1" s="1"/>
  <c r="P177" i="1" s="1"/>
  <c r="R177" i="1" s="1"/>
  <c r="T177" i="1" s="1"/>
  <c r="V177" i="1" s="1"/>
  <c r="X177" i="1" s="1"/>
  <c r="Z177" i="1" s="1"/>
  <c r="F180" i="1"/>
  <c r="H180" i="1" s="1"/>
  <c r="J180" i="1" s="1"/>
  <c r="L180" i="1" s="1"/>
  <c r="N180" i="1" s="1"/>
  <c r="P180" i="1" s="1"/>
  <c r="R180" i="1" s="1"/>
  <c r="T180" i="1" s="1"/>
  <c r="V180" i="1" s="1"/>
  <c r="X180" i="1" s="1"/>
  <c r="Z180" i="1" s="1"/>
  <c r="F181" i="1"/>
  <c r="H181" i="1" s="1"/>
  <c r="J181" i="1" s="1"/>
  <c r="L181" i="1" s="1"/>
  <c r="N181" i="1" s="1"/>
  <c r="P181" i="1" s="1"/>
  <c r="R181" i="1" s="1"/>
  <c r="T181" i="1" s="1"/>
  <c r="V181" i="1" s="1"/>
  <c r="X181" i="1" s="1"/>
  <c r="Z181" i="1" s="1"/>
  <c r="F184" i="1"/>
  <c r="H184" i="1" s="1"/>
  <c r="J184" i="1" s="1"/>
  <c r="L184" i="1" s="1"/>
  <c r="N184" i="1" s="1"/>
  <c r="P184" i="1" s="1"/>
  <c r="R184" i="1" s="1"/>
  <c r="T184" i="1" s="1"/>
  <c r="V184" i="1" s="1"/>
  <c r="X184" i="1" s="1"/>
  <c r="Z184" i="1" s="1"/>
  <c r="F185" i="1"/>
  <c r="H185" i="1" s="1"/>
  <c r="J185" i="1" s="1"/>
  <c r="L185" i="1" s="1"/>
  <c r="N185" i="1" s="1"/>
  <c r="P185" i="1" s="1"/>
  <c r="R185" i="1" s="1"/>
  <c r="T185" i="1" s="1"/>
  <c r="V185" i="1" s="1"/>
  <c r="X185" i="1" s="1"/>
  <c r="Z185" i="1" s="1"/>
  <c r="F188" i="1"/>
  <c r="H188" i="1" s="1"/>
  <c r="J188" i="1" s="1"/>
  <c r="L188" i="1" s="1"/>
  <c r="N188" i="1" s="1"/>
  <c r="P188" i="1" s="1"/>
  <c r="R188" i="1" s="1"/>
  <c r="T188" i="1" s="1"/>
  <c r="V188" i="1" s="1"/>
  <c r="X188" i="1" s="1"/>
  <c r="Z188" i="1" s="1"/>
  <c r="F189" i="1"/>
  <c r="H189" i="1" s="1"/>
  <c r="J189" i="1" s="1"/>
  <c r="L189" i="1" s="1"/>
  <c r="N189" i="1" s="1"/>
  <c r="P189" i="1" s="1"/>
  <c r="R189" i="1" s="1"/>
  <c r="T189" i="1" s="1"/>
  <c r="V189" i="1" s="1"/>
  <c r="X189" i="1" s="1"/>
  <c r="Z189" i="1" s="1"/>
  <c r="F192" i="1"/>
  <c r="H192" i="1" s="1"/>
  <c r="J192" i="1" s="1"/>
  <c r="L192" i="1" s="1"/>
  <c r="N192" i="1" s="1"/>
  <c r="P192" i="1" s="1"/>
  <c r="R192" i="1" s="1"/>
  <c r="T192" i="1" s="1"/>
  <c r="V192" i="1" s="1"/>
  <c r="X192" i="1" s="1"/>
  <c r="Z192" i="1" s="1"/>
  <c r="F193" i="1"/>
  <c r="H193" i="1" s="1"/>
  <c r="J193" i="1" s="1"/>
  <c r="L193" i="1" s="1"/>
  <c r="N193" i="1" s="1"/>
  <c r="P193" i="1" s="1"/>
  <c r="R193" i="1" s="1"/>
  <c r="T193" i="1" s="1"/>
  <c r="V193" i="1" s="1"/>
  <c r="X193" i="1" s="1"/>
  <c r="Z193" i="1" s="1"/>
  <c r="F196" i="1"/>
  <c r="H196" i="1" s="1"/>
  <c r="J196" i="1" s="1"/>
  <c r="L196" i="1" s="1"/>
  <c r="N196" i="1" s="1"/>
  <c r="P196" i="1" s="1"/>
  <c r="R196" i="1" s="1"/>
  <c r="T196" i="1" s="1"/>
  <c r="V196" i="1" s="1"/>
  <c r="X196" i="1" s="1"/>
  <c r="Z196" i="1" s="1"/>
  <c r="F197" i="1"/>
  <c r="H197" i="1" s="1"/>
  <c r="J197" i="1" s="1"/>
  <c r="L197" i="1" s="1"/>
  <c r="N197" i="1" s="1"/>
  <c r="P197" i="1" s="1"/>
  <c r="R197" i="1" s="1"/>
  <c r="T197" i="1" s="1"/>
  <c r="V197" i="1" s="1"/>
  <c r="X197" i="1" s="1"/>
  <c r="Z197" i="1" s="1"/>
  <c r="F200" i="1"/>
  <c r="H200" i="1" s="1"/>
  <c r="J200" i="1" s="1"/>
  <c r="L200" i="1" s="1"/>
  <c r="N200" i="1" s="1"/>
  <c r="P200" i="1" s="1"/>
  <c r="R200" i="1" s="1"/>
  <c r="T200" i="1" s="1"/>
  <c r="V200" i="1" s="1"/>
  <c r="X200" i="1" s="1"/>
  <c r="Z200" i="1" s="1"/>
  <c r="F201" i="1"/>
  <c r="H201" i="1" s="1"/>
  <c r="J201" i="1" s="1"/>
  <c r="L201" i="1" s="1"/>
  <c r="N201" i="1" s="1"/>
  <c r="P201" i="1" s="1"/>
  <c r="R201" i="1" s="1"/>
  <c r="T201" i="1" s="1"/>
  <c r="V201" i="1" s="1"/>
  <c r="X201" i="1" s="1"/>
  <c r="Z201" i="1" s="1"/>
  <c r="F204" i="1"/>
  <c r="H204" i="1" s="1"/>
  <c r="J204" i="1" s="1"/>
  <c r="L204" i="1" s="1"/>
  <c r="N204" i="1" s="1"/>
  <c r="P204" i="1" s="1"/>
  <c r="R204" i="1" s="1"/>
  <c r="T204" i="1" s="1"/>
  <c r="V204" i="1" s="1"/>
  <c r="X204" i="1" s="1"/>
  <c r="Z204" i="1" s="1"/>
  <c r="F205" i="1"/>
  <c r="H205" i="1" s="1"/>
  <c r="J205" i="1" s="1"/>
  <c r="L205" i="1" s="1"/>
  <c r="N205" i="1" s="1"/>
  <c r="P205" i="1" s="1"/>
  <c r="R205" i="1" s="1"/>
  <c r="T205" i="1" s="1"/>
  <c r="V205" i="1" s="1"/>
  <c r="X205" i="1" s="1"/>
  <c r="Z205" i="1" s="1"/>
  <c r="F208" i="1"/>
  <c r="H208" i="1" s="1"/>
  <c r="J208" i="1" s="1"/>
  <c r="L208" i="1" s="1"/>
  <c r="N208" i="1" s="1"/>
  <c r="P208" i="1" s="1"/>
  <c r="R208" i="1" s="1"/>
  <c r="T208" i="1" s="1"/>
  <c r="V208" i="1" s="1"/>
  <c r="X208" i="1" s="1"/>
  <c r="Z208" i="1" s="1"/>
  <c r="F209" i="1"/>
  <c r="H209" i="1" s="1"/>
  <c r="J209" i="1" s="1"/>
  <c r="L209" i="1" s="1"/>
  <c r="N209" i="1" s="1"/>
  <c r="P209" i="1" s="1"/>
  <c r="R209" i="1" s="1"/>
  <c r="T209" i="1" s="1"/>
  <c r="V209" i="1" s="1"/>
  <c r="X209" i="1" s="1"/>
  <c r="Z209" i="1" s="1"/>
  <c r="F210" i="1"/>
  <c r="H210" i="1" s="1"/>
  <c r="J210" i="1" s="1"/>
  <c r="L210" i="1" s="1"/>
  <c r="N210" i="1" s="1"/>
  <c r="P210" i="1" s="1"/>
  <c r="R210" i="1" s="1"/>
  <c r="T210" i="1" s="1"/>
  <c r="V210" i="1" s="1"/>
  <c r="X210" i="1" s="1"/>
  <c r="Z210" i="1" s="1"/>
  <c r="F211" i="1"/>
  <c r="H211" i="1" s="1"/>
  <c r="J211" i="1" s="1"/>
  <c r="L211" i="1" s="1"/>
  <c r="N211" i="1" s="1"/>
  <c r="P211" i="1" s="1"/>
  <c r="R211" i="1" s="1"/>
  <c r="T211" i="1" s="1"/>
  <c r="V211" i="1" s="1"/>
  <c r="X211" i="1" s="1"/>
  <c r="Z211" i="1" s="1"/>
  <c r="F214" i="1"/>
  <c r="H214" i="1" s="1"/>
  <c r="J214" i="1" s="1"/>
  <c r="L214" i="1" s="1"/>
  <c r="N214" i="1" s="1"/>
  <c r="P214" i="1" s="1"/>
  <c r="R214" i="1" s="1"/>
  <c r="T214" i="1" s="1"/>
  <c r="V214" i="1" s="1"/>
  <c r="X214" i="1" s="1"/>
  <c r="Z214" i="1" s="1"/>
  <c r="F215" i="1"/>
  <c r="H215" i="1" s="1"/>
  <c r="J215" i="1" s="1"/>
  <c r="L215" i="1" s="1"/>
  <c r="N215" i="1" s="1"/>
  <c r="P215" i="1" s="1"/>
  <c r="R215" i="1" s="1"/>
  <c r="T215" i="1" s="1"/>
  <c r="V215" i="1" s="1"/>
  <c r="X215" i="1" s="1"/>
  <c r="Z215" i="1" s="1"/>
  <c r="F218" i="1"/>
  <c r="H218" i="1" s="1"/>
  <c r="J218" i="1" s="1"/>
  <c r="L218" i="1" s="1"/>
  <c r="N218" i="1" s="1"/>
  <c r="P218" i="1" s="1"/>
  <c r="R218" i="1" s="1"/>
  <c r="T218" i="1" s="1"/>
  <c r="V218" i="1" s="1"/>
  <c r="X218" i="1" s="1"/>
  <c r="Z218" i="1" s="1"/>
  <c r="F219" i="1"/>
  <c r="H219" i="1" s="1"/>
  <c r="J219" i="1" s="1"/>
  <c r="L219" i="1" s="1"/>
  <c r="N219" i="1" s="1"/>
  <c r="P219" i="1" s="1"/>
  <c r="R219" i="1" s="1"/>
  <c r="T219" i="1" s="1"/>
  <c r="V219" i="1" s="1"/>
  <c r="X219" i="1" s="1"/>
  <c r="Z219" i="1" s="1"/>
  <c r="F222" i="1"/>
  <c r="H222" i="1" s="1"/>
  <c r="J222" i="1" s="1"/>
  <c r="L222" i="1" s="1"/>
  <c r="N222" i="1" s="1"/>
  <c r="P222" i="1" s="1"/>
  <c r="R222" i="1" s="1"/>
  <c r="T222" i="1" s="1"/>
  <c r="V222" i="1" s="1"/>
  <c r="X222" i="1" s="1"/>
  <c r="Z222" i="1" s="1"/>
  <c r="F223" i="1"/>
  <c r="H223" i="1" s="1"/>
  <c r="J223" i="1" s="1"/>
  <c r="L223" i="1" s="1"/>
  <c r="N223" i="1" s="1"/>
  <c r="P223" i="1" s="1"/>
  <c r="R223" i="1" s="1"/>
  <c r="T223" i="1" s="1"/>
  <c r="V223" i="1" s="1"/>
  <c r="X223" i="1" s="1"/>
  <c r="Z223" i="1" s="1"/>
  <c r="F242" i="1"/>
  <c r="H242" i="1" s="1"/>
  <c r="J242" i="1" s="1"/>
  <c r="L242" i="1" s="1"/>
  <c r="N242" i="1" s="1"/>
  <c r="P242" i="1" s="1"/>
  <c r="R242" i="1" s="1"/>
  <c r="T242" i="1" s="1"/>
  <c r="V242" i="1" s="1"/>
  <c r="X242" i="1" s="1"/>
  <c r="Z242" i="1" s="1"/>
  <c r="F247" i="1"/>
  <c r="H247" i="1" s="1"/>
  <c r="J247" i="1" s="1"/>
  <c r="L247" i="1" s="1"/>
  <c r="N247" i="1" s="1"/>
  <c r="P247" i="1" s="1"/>
  <c r="R247" i="1" s="1"/>
  <c r="T247" i="1" s="1"/>
  <c r="V247" i="1" s="1"/>
  <c r="X247" i="1" s="1"/>
  <c r="Z247" i="1" s="1"/>
  <c r="F248" i="1"/>
  <c r="H248" i="1" s="1"/>
  <c r="J248" i="1" s="1"/>
  <c r="L248" i="1" s="1"/>
  <c r="N248" i="1" s="1"/>
  <c r="P248" i="1" s="1"/>
  <c r="R248" i="1" s="1"/>
  <c r="T248" i="1" s="1"/>
  <c r="V248" i="1" s="1"/>
  <c r="X248" i="1" s="1"/>
  <c r="Z248" i="1" s="1"/>
  <c r="F251" i="1"/>
  <c r="H251" i="1" s="1"/>
  <c r="J251" i="1" s="1"/>
  <c r="L251" i="1" s="1"/>
  <c r="N251" i="1" s="1"/>
  <c r="P251" i="1" s="1"/>
  <c r="R251" i="1" s="1"/>
  <c r="T251" i="1" s="1"/>
  <c r="V251" i="1" s="1"/>
  <c r="X251" i="1" s="1"/>
  <c r="Z251" i="1" s="1"/>
  <c r="F252" i="1"/>
  <c r="H252" i="1" s="1"/>
  <c r="J252" i="1" s="1"/>
  <c r="L252" i="1" s="1"/>
  <c r="N252" i="1" s="1"/>
  <c r="P252" i="1" s="1"/>
  <c r="R252" i="1" s="1"/>
  <c r="T252" i="1" s="1"/>
  <c r="V252" i="1" s="1"/>
  <c r="X252" i="1" s="1"/>
  <c r="Z252" i="1" s="1"/>
  <c r="F257" i="1"/>
  <c r="H257" i="1" s="1"/>
  <c r="J257" i="1" s="1"/>
  <c r="L257" i="1" s="1"/>
  <c r="N257" i="1" s="1"/>
  <c r="P257" i="1" s="1"/>
  <c r="R257" i="1" s="1"/>
  <c r="T257" i="1" s="1"/>
  <c r="V257" i="1" s="1"/>
  <c r="X257" i="1" s="1"/>
  <c r="Z257" i="1" s="1"/>
  <c r="F258" i="1"/>
  <c r="H258" i="1" s="1"/>
  <c r="J258" i="1" s="1"/>
  <c r="L258" i="1" s="1"/>
  <c r="N258" i="1" s="1"/>
  <c r="P258" i="1" s="1"/>
  <c r="R258" i="1" s="1"/>
  <c r="T258" i="1" s="1"/>
  <c r="V258" i="1" s="1"/>
  <c r="X258" i="1" s="1"/>
  <c r="Z258" i="1" s="1"/>
  <c r="F259" i="1"/>
  <c r="H259" i="1" s="1"/>
  <c r="J259" i="1" s="1"/>
  <c r="L259" i="1" s="1"/>
  <c r="N259" i="1" s="1"/>
  <c r="P259" i="1" s="1"/>
  <c r="R259" i="1" s="1"/>
  <c r="T259" i="1" s="1"/>
  <c r="V259" i="1" s="1"/>
  <c r="X259" i="1" s="1"/>
  <c r="Z259" i="1" s="1"/>
  <c r="F260" i="1"/>
  <c r="H260" i="1" s="1"/>
  <c r="J260" i="1" s="1"/>
  <c r="L260" i="1" s="1"/>
  <c r="N260" i="1" s="1"/>
  <c r="P260" i="1" s="1"/>
  <c r="R260" i="1" s="1"/>
  <c r="T260" i="1" s="1"/>
  <c r="V260" i="1" s="1"/>
  <c r="X260" i="1" s="1"/>
  <c r="Z260" i="1" s="1"/>
  <c r="F261" i="1"/>
  <c r="H261" i="1" s="1"/>
  <c r="J261" i="1" s="1"/>
  <c r="L261" i="1" s="1"/>
  <c r="N261" i="1" s="1"/>
  <c r="P261" i="1" s="1"/>
  <c r="R261" i="1" s="1"/>
  <c r="T261" i="1" s="1"/>
  <c r="V261" i="1" s="1"/>
  <c r="X261" i="1" s="1"/>
  <c r="Z261" i="1" s="1"/>
  <c r="F264" i="1"/>
  <c r="H264" i="1" s="1"/>
  <c r="J264" i="1" s="1"/>
  <c r="L264" i="1" s="1"/>
  <c r="N264" i="1" s="1"/>
  <c r="P264" i="1" s="1"/>
  <c r="R264" i="1" s="1"/>
  <c r="T264" i="1" s="1"/>
  <c r="V264" i="1" s="1"/>
  <c r="X264" i="1" s="1"/>
  <c r="Z264" i="1" s="1"/>
  <c r="F265" i="1"/>
  <c r="H265" i="1" s="1"/>
  <c r="J265" i="1" s="1"/>
  <c r="L265" i="1" s="1"/>
  <c r="N265" i="1" s="1"/>
  <c r="P265" i="1" s="1"/>
  <c r="R265" i="1" s="1"/>
  <c r="T265" i="1" s="1"/>
  <c r="V265" i="1" s="1"/>
  <c r="X265" i="1" s="1"/>
  <c r="Z265" i="1" s="1"/>
  <c r="F266" i="1"/>
  <c r="H266" i="1" s="1"/>
  <c r="J266" i="1" s="1"/>
  <c r="L266" i="1" s="1"/>
  <c r="N266" i="1" s="1"/>
  <c r="P266" i="1" s="1"/>
  <c r="R266" i="1" s="1"/>
  <c r="T266" i="1" s="1"/>
  <c r="V266" i="1" s="1"/>
  <c r="X266" i="1" s="1"/>
  <c r="Z266" i="1" s="1"/>
  <c r="F270" i="1"/>
  <c r="H270" i="1" s="1"/>
  <c r="J270" i="1" s="1"/>
  <c r="L270" i="1" s="1"/>
  <c r="N270" i="1" s="1"/>
  <c r="P270" i="1" s="1"/>
  <c r="R270" i="1" s="1"/>
  <c r="T270" i="1" s="1"/>
  <c r="V270" i="1" s="1"/>
  <c r="X270" i="1" s="1"/>
  <c r="Z270" i="1" s="1"/>
  <c r="F271" i="1"/>
  <c r="H271" i="1" s="1"/>
  <c r="J271" i="1" s="1"/>
  <c r="L271" i="1" s="1"/>
  <c r="N271" i="1" s="1"/>
  <c r="P271" i="1" s="1"/>
  <c r="R271" i="1" s="1"/>
  <c r="T271" i="1" s="1"/>
  <c r="V271" i="1" s="1"/>
  <c r="X271" i="1" s="1"/>
  <c r="Z271" i="1" s="1"/>
  <c r="F273" i="1"/>
  <c r="H273" i="1" s="1"/>
  <c r="J273" i="1" s="1"/>
  <c r="L273" i="1" s="1"/>
  <c r="N273" i="1" s="1"/>
  <c r="P273" i="1" s="1"/>
  <c r="R273" i="1" s="1"/>
  <c r="T273" i="1" s="1"/>
  <c r="V273" i="1" s="1"/>
  <c r="X273" i="1" s="1"/>
  <c r="Z273" i="1" s="1"/>
  <c r="F295" i="1"/>
  <c r="H295" i="1" s="1"/>
  <c r="J295" i="1" s="1"/>
  <c r="L295" i="1" s="1"/>
  <c r="N295" i="1" s="1"/>
  <c r="P295" i="1" s="1"/>
  <c r="R295" i="1" s="1"/>
  <c r="T295" i="1" s="1"/>
  <c r="V295" i="1" s="1"/>
  <c r="X295" i="1" s="1"/>
  <c r="Z295" i="1" s="1"/>
  <c r="F296" i="1"/>
  <c r="H296" i="1" s="1"/>
  <c r="J296" i="1" s="1"/>
  <c r="L296" i="1" s="1"/>
  <c r="N296" i="1" s="1"/>
  <c r="P296" i="1" s="1"/>
  <c r="R296" i="1" s="1"/>
  <c r="T296" i="1" s="1"/>
  <c r="V296" i="1" s="1"/>
  <c r="X296" i="1" s="1"/>
  <c r="Z296" i="1" s="1"/>
  <c r="BA313" i="1"/>
  <c r="BA312" i="1"/>
  <c r="BA293" i="1"/>
  <c r="BA311" i="1" s="1"/>
  <c r="BA292" i="1"/>
  <c r="BA291" i="1"/>
  <c r="BA262" i="1"/>
  <c r="BA256" i="1"/>
  <c r="BA255" i="1"/>
  <c r="BA249" i="1"/>
  <c r="BA246" i="1"/>
  <c r="BA245" i="1"/>
  <c r="BA240" i="1"/>
  <c r="BA239" i="1"/>
  <c r="BA237" i="1" s="1"/>
  <c r="BA220" i="1"/>
  <c r="BA216" i="1"/>
  <c r="BA212" i="1"/>
  <c r="BA206" i="1"/>
  <c r="BA202" i="1"/>
  <c r="BA198" i="1"/>
  <c r="BA194" i="1"/>
  <c r="BA190" i="1"/>
  <c r="BA186" i="1"/>
  <c r="BA182" i="1"/>
  <c r="BA178" i="1"/>
  <c r="BA174" i="1"/>
  <c r="BA173" i="1"/>
  <c r="BA302" i="1" s="1"/>
  <c r="BA158" i="1"/>
  <c r="BA317" i="1" s="1"/>
  <c r="BA151" i="1"/>
  <c r="BA146" i="1"/>
  <c r="BA145" i="1"/>
  <c r="BA128" i="1"/>
  <c r="BA125" i="1"/>
  <c r="BA120" i="1"/>
  <c r="BA105" i="1"/>
  <c r="BA305" i="1" s="1"/>
  <c r="BA104" i="1"/>
  <c r="BA103" i="1"/>
  <c r="BA69" i="1"/>
  <c r="BA65" i="1"/>
  <c r="BA60" i="1"/>
  <c r="BA55" i="1"/>
  <c r="BA50" i="1"/>
  <c r="BA44" i="1"/>
  <c r="BA30" i="1"/>
  <c r="BA25" i="1"/>
  <c r="BA19" i="1"/>
  <c r="AB313" i="1"/>
  <c r="AB312" i="1"/>
  <c r="AB293" i="1"/>
  <c r="AB311" i="1" s="1"/>
  <c r="AB292" i="1"/>
  <c r="AB291" i="1"/>
  <c r="AB262" i="1"/>
  <c r="AB256" i="1"/>
  <c r="AB255" i="1"/>
  <c r="AB249" i="1"/>
  <c r="AB246" i="1"/>
  <c r="AB245" i="1"/>
  <c r="AB240" i="1"/>
  <c r="AB239" i="1"/>
  <c r="AB237" i="1" s="1"/>
  <c r="AB220" i="1"/>
  <c r="AB216" i="1"/>
  <c r="AB212" i="1"/>
  <c r="AB206" i="1"/>
  <c r="AB202" i="1"/>
  <c r="AB198" i="1"/>
  <c r="AB194" i="1"/>
  <c r="AB190" i="1"/>
  <c r="AB186" i="1"/>
  <c r="AB182" i="1"/>
  <c r="AB178" i="1"/>
  <c r="AB174" i="1"/>
  <c r="AB173" i="1"/>
  <c r="AB302" i="1" s="1"/>
  <c r="AB158" i="1"/>
  <c r="AB317" i="1" s="1"/>
  <c r="AB151" i="1"/>
  <c r="AB146" i="1"/>
  <c r="AB145" i="1"/>
  <c r="AB128" i="1"/>
  <c r="AB125" i="1"/>
  <c r="AB120" i="1"/>
  <c r="AB105" i="1"/>
  <c r="AB305" i="1" s="1"/>
  <c r="AB104" i="1"/>
  <c r="AB103" i="1"/>
  <c r="AB69" i="1"/>
  <c r="AB65" i="1"/>
  <c r="AB60" i="1"/>
  <c r="AB55" i="1"/>
  <c r="AB50" i="1"/>
  <c r="AB44" i="1"/>
  <c r="AB30" i="1"/>
  <c r="AB25" i="1"/>
  <c r="AB19" i="1"/>
  <c r="E212" i="1"/>
  <c r="E313" i="1"/>
  <c r="E312" i="1"/>
  <c r="E293" i="1"/>
  <c r="E311" i="1" s="1"/>
  <c r="E292" i="1"/>
  <c r="E291" i="1"/>
  <c r="E262" i="1"/>
  <c r="E256" i="1"/>
  <c r="E255" i="1"/>
  <c r="E249" i="1"/>
  <c r="E246" i="1"/>
  <c r="E245" i="1"/>
  <c r="E240" i="1"/>
  <c r="E239" i="1"/>
  <c r="E237" i="1" s="1"/>
  <c r="E220" i="1"/>
  <c r="E216" i="1"/>
  <c r="E206" i="1"/>
  <c r="E202" i="1"/>
  <c r="E198" i="1"/>
  <c r="E194" i="1"/>
  <c r="E190" i="1"/>
  <c r="E186" i="1"/>
  <c r="E182" i="1"/>
  <c r="E178" i="1"/>
  <c r="E174" i="1"/>
  <c r="E173" i="1"/>
  <c r="E302" i="1" s="1"/>
  <c r="E158" i="1"/>
  <c r="E151" i="1"/>
  <c r="E146" i="1"/>
  <c r="E145" i="1"/>
  <c r="E128" i="1"/>
  <c r="E125" i="1"/>
  <c r="E120" i="1"/>
  <c r="E105" i="1"/>
  <c r="E305" i="1" s="1"/>
  <c r="E104" i="1"/>
  <c r="E103" i="1"/>
  <c r="E69" i="1"/>
  <c r="E65" i="1"/>
  <c r="E60" i="1"/>
  <c r="E55" i="1"/>
  <c r="E50" i="1"/>
  <c r="E44" i="1"/>
  <c r="E30" i="1"/>
  <c r="E25" i="1"/>
  <c r="E19" i="1"/>
  <c r="AE20" i="1" l="1"/>
  <c r="BD20" i="1"/>
  <c r="AB307" i="1"/>
  <c r="BA307" i="1"/>
  <c r="E307" i="1"/>
  <c r="E100" i="1"/>
  <c r="AB310" i="1"/>
  <c r="AB309" i="1"/>
  <c r="E310" i="1"/>
  <c r="BA310" i="1"/>
  <c r="E309" i="1"/>
  <c r="BA309" i="1"/>
  <c r="BA15" i="1"/>
  <c r="BA304" i="1"/>
  <c r="BA142" i="1"/>
  <c r="BA289" i="1"/>
  <c r="AB289" i="1"/>
  <c r="E243" i="1"/>
  <c r="AB100" i="1"/>
  <c r="AB308" i="1"/>
  <c r="AB170" i="1"/>
  <c r="AB253" i="1"/>
  <c r="BA243" i="1"/>
  <c r="AB303" i="1"/>
  <c r="E308" i="1"/>
  <c r="E170" i="1"/>
  <c r="E289" i="1"/>
  <c r="AB15" i="1"/>
  <c r="AB304" i="1"/>
  <c r="AB142" i="1"/>
  <c r="AB243" i="1"/>
  <c r="BA100" i="1"/>
  <c r="BA308" i="1"/>
  <c r="BA170" i="1"/>
  <c r="BA253" i="1"/>
  <c r="BA303" i="1"/>
  <c r="E253" i="1"/>
  <c r="E142" i="1"/>
  <c r="E304" i="1"/>
  <c r="E303" i="1"/>
  <c r="E15" i="1"/>
  <c r="AA313" i="1"/>
  <c r="AC313" i="1" s="1"/>
  <c r="AE313" i="1" s="1"/>
  <c r="AG313" i="1" s="1"/>
  <c r="AI313" i="1" s="1"/>
  <c r="AK313" i="1" s="1"/>
  <c r="AM313" i="1" s="1"/>
  <c r="AO313" i="1" s="1"/>
  <c r="AQ313" i="1" s="1"/>
  <c r="AS313" i="1" s="1"/>
  <c r="AU313" i="1" s="1"/>
  <c r="AW313" i="1" s="1"/>
  <c r="AY313" i="1" s="1"/>
  <c r="AZ313" i="1"/>
  <c r="BB313" i="1" s="1"/>
  <c r="BD313" i="1" s="1"/>
  <c r="BF313" i="1" s="1"/>
  <c r="BH313" i="1" s="1"/>
  <c r="BJ313" i="1" s="1"/>
  <c r="BL313" i="1" s="1"/>
  <c r="BN313" i="1" s="1"/>
  <c r="BP313" i="1" s="1"/>
  <c r="BR313" i="1" s="1"/>
  <c r="BT313" i="1" s="1"/>
  <c r="BV313" i="1" s="1"/>
  <c r="D313" i="1"/>
  <c r="F313" i="1" s="1"/>
  <c r="H313" i="1" s="1"/>
  <c r="J313" i="1" s="1"/>
  <c r="L313" i="1" s="1"/>
  <c r="N313" i="1" s="1"/>
  <c r="P313" i="1" s="1"/>
  <c r="R313" i="1" s="1"/>
  <c r="T313" i="1" s="1"/>
  <c r="V313" i="1" s="1"/>
  <c r="X313" i="1" s="1"/>
  <c r="Z313" i="1" s="1"/>
  <c r="BF20" i="1" l="1"/>
  <c r="AG20" i="1"/>
  <c r="E300" i="1"/>
  <c r="E316" i="1" s="1"/>
  <c r="AB300" i="1"/>
  <c r="BA300" i="1"/>
  <c r="AA239" i="1"/>
  <c r="AC239" i="1" s="1"/>
  <c r="AE239" i="1" s="1"/>
  <c r="AG239" i="1" s="1"/>
  <c r="AI239" i="1" s="1"/>
  <c r="AK239" i="1" s="1"/>
  <c r="AM239" i="1" s="1"/>
  <c r="AO239" i="1" s="1"/>
  <c r="AQ239" i="1" s="1"/>
  <c r="AS239" i="1" s="1"/>
  <c r="AU239" i="1" s="1"/>
  <c r="AW239" i="1" s="1"/>
  <c r="AY239" i="1" s="1"/>
  <c r="AZ239" i="1"/>
  <c r="BB239" i="1" s="1"/>
  <c r="BD239" i="1" s="1"/>
  <c r="BF239" i="1" s="1"/>
  <c r="BH239" i="1" s="1"/>
  <c r="BJ239" i="1" s="1"/>
  <c r="BL239" i="1" s="1"/>
  <c r="BN239" i="1" s="1"/>
  <c r="BP239" i="1" s="1"/>
  <c r="BR239" i="1" s="1"/>
  <c r="BT239" i="1" s="1"/>
  <c r="BV239" i="1" s="1"/>
  <c r="D239" i="1"/>
  <c r="F239" i="1" s="1"/>
  <c r="H239" i="1" s="1"/>
  <c r="J239" i="1" s="1"/>
  <c r="L239" i="1" s="1"/>
  <c r="N239" i="1" s="1"/>
  <c r="P239" i="1" s="1"/>
  <c r="R239" i="1" s="1"/>
  <c r="T239" i="1" s="1"/>
  <c r="V239" i="1" s="1"/>
  <c r="X239" i="1" s="1"/>
  <c r="Z239" i="1" s="1"/>
  <c r="BA306" i="1" l="1"/>
  <c r="BA318" i="1"/>
  <c r="BA319" i="1" s="1"/>
  <c r="AB306" i="1"/>
  <c r="AB318" i="1"/>
  <c r="AB319" i="1" s="1"/>
  <c r="AI20" i="1"/>
  <c r="BH20" i="1"/>
  <c r="AA144" i="1"/>
  <c r="AC144" i="1" s="1"/>
  <c r="AE144" i="1" s="1"/>
  <c r="AG144" i="1" s="1"/>
  <c r="AI144" i="1" s="1"/>
  <c r="AK144" i="1" s="1"/>
  <c r="AM144" i="1" s="1"/>
  <c r="AO144" i="1" s="1"/>
  <c r="AQ144" i="1" s="1"/>
  <c r="AS144" i="1" s="1"/>
  <c r="AU144" i="1" s="1"/>
  <c r="AW144" i="1" s="1"/>
  <c r="AY144" i="1" s="1"/>
  <c r="AZ144" i="1"/>
  <c r="BB144" i="1" s="1"/>
  <c r="BD144" i="1" s="1"/>
  <c r="BF144" i="1" s="1"/>
  <c r="BH144" i="1" s="1"/>
  <c r="BJ144" i="1" s="1"/>
  <c r="BL144" i="1" s="1"/>
  <c r="BN144" i="1" s="1"/>
  <c r="BP144" i="1" s="1"/>
  <c r="BR144" i="1" s="1"/>
  <c r="BT144" i="1" s="1"/>
  <c r="BV144" i="1" s="1"/>
  <c r="AA145" i="1"/>
  <c r="AC145" i="1" s="1"/>
  <c r="AE145" i="1" s="1"/>
  <c r="AG145" i="1" s="1"/>
  <c r="AI145" i="1" s="1"/>
  <c r="AK145" i="1" s="1"/>
  <c r="AM145" i="1" s="1"/>
  <c r="AO145" i="1" s="1"/>
  <c r="AQ145" i="1" s="1"/>
  <c r="AS145" i="1" s="1"/>
  <c r="AU145" i="1" s="1"/>
  <c r="AW145" i="1" s="1"/>
  <c r="AY145" i="1" s="1"/>
  <c r="AZ145" i="1"/>
  <c r="BB145" i="1" s="1"/>
  <c r="BD145" i="1" s="1"/>
  <c r="BF145" i="1" s="1"/>
  <c r="BH145" i="1" s="1"/>
  <c r="BJ145" i="1" s="1"/>
  <c r="BL145" i="1" s="1"/>
  <c r="BN145" i="1" s="1"/>
  <c r="BP145" i="1" s="1"/>
  <c r="BR145" i="1" s="1"/>
  <c r="BT145" i="1" s="1"/>
  <c r="BV145" i="1" s="1"/>
  <c r="D145" i="1"/>
  <c r="F145" i="1" s="1"/>
  <c r="H145" i="1" s="1"/>
  <c r="J145" i="1" s="1"/>
  <c r="L145" i="1" s="1"/>
  <c r="N145" i="1" s="1"/>
  <c r="P145" i="1" s="1"/>
  <c r="R145" i="1" s="1"/>
  <c r="T145" i="1" s="1"/>
  <c r="V145" i="1" s="1"/>
  <c r="X145" i="1" s="1"/>
  <c r="Z145" i="1" s="1"/>
  <c r="D144" i="1"/>
  <c r="F144" i="1" s="1"/>
  <c r="H144" i="1" s="1"/>
  <c r="J144" i="1" s="1"/>
  <c r="L144" i="1" s="1"/>
  <c r="N144" i="1" s="1"/>
  <c r="P144" i="1" s="1"/>
  <c r="R144" i="1" s="1"/>
  <c r="T144" i="1" s="1"/>
  <c r="V144" i="1" s="1"/>
  <c r="X144" i="1" s="1"/>
  <c r="Z144" i="1" s="1"/>
  <c r="AA151" i="1"/>
  <c r="AC151" i="1" s="1"/>
  <c r="AE151" i="1" s="1"/>
  <c r="AG151" i="1" s="1"/>
  <c r="AI151" i="1" s="1"/>
  <c r="AK151" i="1" s="1"/>
  <c r="AM151" i="1" s="1"/>
  <c r="AO151" i="1" s="1"/>
  <c r="AQ151" i="1" s="1"/>
  <c r="AS151" i="1" s="1"/>
  <c r="AU151" i="1" s="1"/>
  <c r="AW151" i="1" s="1"/>
  <c r="AY151" i="1" s="1"/>
  <c r="AZ151" i="1"/>
  <c r="BB151" i="1" s="1"/>
  <c r="BD151" i="1" s="1"/>
  <c r="BF151" i="1" s="1"/>
  <c r="BH151" i="1" s="1"/>
  <c r="BJ151" i="1" s="1"/>
  <c r="BL151" i="1" s="1"/>
  <c r="BN151" i="1" s="1"/>
  <c r="BP151" i="1" s="1"/>
  <c r="BR151" i="1" s="1"/>
  <c r="BT151" i="1" s="1"/>
  <c r="BV151" i="1" s="1"/>
  <c r="D151" i="1"/>
  <c r="F151" i="1" s="1"/>
  <c r="H151" i="1" s="1"/>
  <c r="J151" i="1" s="1"/>
  <c r="L151" i="1" s="1"/>
  <c r="N151" i="1" s="1"/>
  <c r="P151" i="1" s="1"/>
  <c r="R151" i="1" s="1"/>
  <c r="T151" i="1" s="1"/>
  <c r="V151" i="1" s="1"/>
  <c r="X151" i="1" s="1"/>
  <c r="Z151" i="1" s="1"/>
  <c r="AA158" i="1"/>
  <c r="AA317" i="1" s="1"/>
  <c r="AZ158" i="1"/>
  <c r="AZ317" i="1" s="1"/>
  <c r="D158" i="1"/>
  <c r="F158" i="1" s="1"/>
  <c r="H158" i="1" s="1"/>
  <c r="J158" i="1" s="1"/>
  <c r="L158" i="1" s="1"/>
  <c r="N158" i="1" s="1"/>
  <c r="P158" i="1" s="1"/>
  <c r="R158" i="1" s="1"/>
  <c r="T158" i="1" s="1"/>
  <c r="V158" i="1" s="1"/>
  <c r="X158" i="1" s="1"/>
  <c r="Z158" i="1" s="1"/>
  <c r="BJ20" i="1" l="1"/>
  <c r="AK20" i="1"/>
  <c r="BB158" i="1"/>
  <c r="BB317" i="1" s="1"/>
  <c r="AC158" i="1"/>
  <c r="AC317" i="1" s="1"/>
  <c r="AC17" i="1"/>
  <c r="AE17" i="1" s="1"/>
  <c r="AG17" i="1" s="1"/>
  <c r="AI17" i="1" s="1"/>
  <c r="AK17" i="1" s="1"/>
  <c r="AM17" i="1" s="1"/>
  <c r="AO17" i="1" s="1"/>
  <c r="AQ17" i="1" s="1"/>
  <c r="AS17" i="1" s="1"/>
  <c r="AU17" i="1" s="1"/>
  <c r="AW17" i="1" s="1"/>
  <c r="AY17" i="1" s="1"/>
  <c r="AA19" i="1"/>
  <c r="AC19" i="1" s="1"/>
  <c r="AE19" i="1" s="1"/>
  <c r="AG19" i="1" s="1"/>
  <c r="AI19" i="1" s="1"/>
  <c r="AK19" i="1" s="1"/>
  <c r="AM19" i="1" s="1"/>
  <c r="AO19" i="1" s="1"/>
  <c r="AQ19" i="1" s="1"/>
  <c r="AS19" i="1" s="1"/>
  <c r="AU19" i="1" s="1"/>
  <c r="AW19" i="1" s="1"/>
  <c r="AY19" i="1" s="1"/>
  <c r="AZ19" i="1"/>
  <c r="BB19" i="1" s="1"/>
  <c r="BD19" i="1" s="1"/>
  <c r="BF19" i="1" s="1"/>
  <c r="BH19" i="1" s="1"/>
  <c r="BJ19" i="1" s="1"/>
  <c r="BL19" i="1" s="1"/>
  <c r="BN19" i="1" s="1"/>
  <c r="BP19" i="1" s="1"/>
  <c r="BR19" i="1" s="1"/>
  <c r="BT19" i="1" s="1"/>
  <c r="BV19" i="1" s="1"/>
  <c r="F19" i="1"/>
  <c r="H19" i="1" s="1"/>
  <c r="J19" i="1" s="1"/>
  <c r="L19" i="1" s="1"/>
  <c r="N19" i="1" s="1"/>
  <c r="P19" i="1" s="1"/>
  <c r="R19" i="1" s="1"/>
  <c r="T19" i="1" s="1"/>
  <c r="V19" i="1" s="1"/>
  <c r="X19" i="1" s="1"/>
  <c r="Z19" i="1" s="1"/>
  <c r="BB17" i="1"/>
  <c r="BD17" i="1" s="1"/>
  <c r="BF17" i="1" s="1"/>
  <c r="BH17" i="1" s="1"/>
  <c r="BJ17" i="1" s="1"/>
  <c r="BL17" i="1" s="1"/>
  <c r="BN17" i="1" s="1"/>
  <c r="BP17" i="1" s="1"/>
  <c r="BR17" i="1" s="1"/>
  <c r="BT17" i="1" s="1"/>
  <c r="BV17" i="1" s="1"/>
  <c r="F17" i="1"/>
  <c r="H17" i="1" s="1"/>
  <c r="J17" i="1" s="1"/>
  <c r="L17" i="1" s="1"/>
  <c r="N17" i="1" s="1"/>
  <c r="P17" i="1" s="1"/>
  <c r="R17" i="1" s="1"/>
  <c r="T17" i="1" s="1"/>
  <c r="V17" i="1" s="1"/>
  <c r="X17" i="1" s="1"/>
  <c r="Z17" i="1" s="1"/>
  <c r="AA30" i="1"/>
  <c r="AZ30" i="1"/>
  <c r="D30" i="1"/>
  <c r="BL20" i="1" l="1"/>
  <c r="AM20" i="1"/>
  <c r="AE158" i="1"/>
  <c r="AE317" i="1" s="1"/>
  <c r="BD158" i="1"/>
  <c r="BD317" i="1" s="1"/>
  <c r="BB30" i="1"/>
  <c r="BD30" i="1" s="1"/>
  <c r="BF30" i="1" s="1"/>
  <c r="BH30" i="1" s="1"/>
  <c r="BJ30" i="1" s="1"/>
  <c r="BL30" i="1" s="1"/>
  <c r="BN30" i="1" s="1"/>
  <c r="BP30" i="1" s="1"/>
  <c r="BR30" i="1" s="1"/>
  <c r="BT30" i="1" s="1"/>
  <c r="BV30" i="1" s="1"/>
  <c r="F30" i="1"/>
  <c r="H30" i="1" s="1"/>
  <c r="J30" i="1" s="1"/>
  <c r="L30" i="1" s="1"/>
  <c r="N30" i="1" s="1"/>
  <c r="P30" i="1" s="1"/>
  <c r="R30" i="1" s="1"/>
  <c r="T30" i="1" s="1"/>
  <c r="V30" i="1" s="1"/>
  <c r="X30" i="1" s="1"/>
  <c r="Z30" i="1" s="1"/>
  <c r="AC30" i="1"/>
  <c r="AE30" i="1" s="1"/>
  <c r="AG30" i="1" s="1"/>
  <c r="AI30" i="1" s="1"/>
  <c r="AK30" i="1" s="1"/>
  <c r="AM30" i="1" s="1"/>
  <c r="AO30" i="1" s="1"/>
  <c r="AQ30" i="1" s="1"/>
  <c r="AS30" i="1" s="1"/>
  <c r="AU30" i="1" s="1"/>
  <c r="AW30" i="1" s="1"/>
  <c r="AY30" i="1" s="1"/>
  <c r="AA255" i="1"/>
  <c r="AC255" i="1" s="1"/>
  <c r="AE255" i="1" s="1"/>
  <c r="AG255" i="1" s="1"/>
  <c r="AI255" i="1" s="1"/>
  <c r="AK255" i="1" s="1"/>
  <c r="AM255" i="1" s="1"/>
  <c r="AO255" i="1" s="1"/>
  <c r="AQ255" i="1" s="1"/>
  <c r="AS255" i="1" s="1"/>
  <c r="AU255" i="1" s="1"/>
  <c r="AW255" i="1" s="1"/>
  <c r="AY255" i="1" s="1"/>
  <c r="AZ255" i="1"/>
  <c r="BB255" i="1" s="1"/>
  <c r="BD255" i="1" s="1"/>
  <c r="BF255" i="1" s="1"/>
  <c r="BH255" i="1" s="1"/>
  <c r="BJ255" i="1" s="1"/>
  <c r="BL255" i="1" s="1"/>
  <c r="BN255" i="1" s="1"/>
  <c r="BP255" i="1" s="1"/>
  <c r="BR255" i="1" s="1"/>
  <c r="BT255" i="1" s="1"/>
  <c r="BV255" i="1" s="1"/>
  <c r="D255" i="1"/>
  <c r="F255" i="1" s="1"/>
  <c r="H255" i="1" s="1"/>
  <c r="J255" i="1" s="1"/>
  <c r="L255" i="1" s="1"/>
  <c r="N255" i="1" s="1"/>
  <c r="P255" i="1" s="1"/>
  <c r="R255" i="1" s="1"/>
  <c r="T255" i="1" s="1"/>
  <c r="V255" i="1" s="1"/>
  <c r="X255" i="1" s="1"/>
  <c r="Z255" i="1" s="1"/>
  <c r="BN20" i="1" l="1"/>
  <c r="AO20" i="1"/>
  <c r="BF158" i="1"/>
  <c r="BF317" i="1" s="1"/>
  <c r="AG158" i="1"/>
  <c r="AG317" i="1" s="1"/>
  <c r="AA245" i="1"/>
  <c r="AC245" i="1" s="1"/>
  <c r="AE245" i="1" s="1"/>
  <c r="AG245" i="1" s="1"/>
  <c r="AI245" i="1" s="1"/>
  <c r="AK245" i="1" s="1"/>
  <c r="AM245" i="1" s="1"/>
  <c r="AO245" i="1" s="1"/>
  <c r="AQ245" i="1" s="1"/>
  <c r="AS245" i="1" s="1"/>
  <c r="AU245" i="1" s="1"/>
  <c r="AW245" i="1" s="1"/>
  <c r="AY245" i="1" s="1"/>
  <c r="AZ245" i="1"/>
  <c r="BB245" i="1" s="1"/>
  <c r="BD245" i="1" s="1"/>
  <c r="BF245" i="1" s="1"/>
  <c r="BH245" i="1" s="1"/>
  <c r="BJ245" i="1" s="1"/>
  <c r="BL245" i="1" s="1"/>
  <c r="BN245" i="1" s="1"/>
  <c r="BP245" i="1" s="1"/>
  <c r="BR245" i="1" s="1"/>
  <c r="BT245" i="1" s="1"/>
  <c r="BV245" i="1" s="1"/>
  <c r="AA246" i="1"/>
  <c r="AC246" i="1" s="1"/>
  <c r="AE246" i="1" s="1"/>
  <c r="AG246" i="1" s="1"/>
  <c r="AI246" i="1" s="1"/>
  <c r="AK246" i="1" s="1"/>
  <c r="AM246" i="1" s="1"/>
  <c r="AO246" i="1" s="1"/>
  <c r="AQ246" i="1" s="1"/>
  <c r="AS246" i="1" s="1"/>
  <c r="AU246" i="1" s="1"/>
  <c r="AW246" i="1" s="1"/>
  <c r="AY246" i="1" s="1"/>
  <c r="AZ246" i="1"/>
  <c r="BB246" i="1" s="1"/>
  <c r="BD246" i="1" s="1"/>
  <c r="BF246" i="1" s="1"/>
  <c r="BH246" i="1" s="1"/>
  <c r="BJ246" i="1" s="1"/>
  <c r="BL246" i="1" s="1"/>
  <c r="BN246" i="1" s="1"/>
  <c r="BP246" i="1" s="1"/>
  <c r="BR246" i="1" s="1"/>
  <c r="BT246" i="1" s="1"/>
  <c r="BV246" i="1" s="1"/>
  <c r="D246" i="1"/>
  <c r="F246" i="1" s="1"/>
  <c r="H246" i="1" s="1"/>
  <c r="J246" i="1" s="1"/>
  <c r="D245" i="1"/>
  <c r="F245" i="1" s="1"/>
  <c r="H245" i="1" s="1"/>
  <c r="J245" i="1" s="1"/>
  <c r="L245" i="1" s="1"/>
  <c r="N245" i="1" s="1"/>
  <c r="P245" i="1" s="1"/>
  <c r="R245" i="1" s="1"/>
  <c r="T245" i="1" s="1"/>
  <c r="V245" i="1" s="1"/>
  <c r="X245" i="1" s="1"/>
  <c r="Z245" i="1" s="1"/>
  <c r="AA256" i="1"/>
  <c r="AZ256" i="1"/>
  <c r="D256" i="1"/>
  <c r="AA312" i="1"/>
  <c r="AC312" i="1" s="1"/>
  <c r="AE312" i="1" s="1"/>
  <c r="AG312" i="1" s="1"/>
  <c r="AI312" i="1" s="1"/>
  <c r="AK312" i="1" s="1"/>
  <c r="AM312" i="1" s="1"/>
  <c r="AO312" i="1" s="1"/>
  <c r="AQ312" i="1" s="1"/>
  <c r="AS312" i="1" s="1"/>
  <c r="AU312" i="1" s="1"/>
  <c r="AW312" i="1" s="1"/>
  <c r="AY312" i="1" s="1"/>
  <c r="AZ312" i="1"/>
  <c r="BB312" i="1" s="1"/>
  <c r="BD312" i="1" s="1"/>
  <c r="BF312" i="1" s="1"/>
  <c r="BH312" i="1" s="1"/>
  <c r="BJ312" i="1" s="1"/>
  <c r="BL312" i="1" s="1"/>
  <c r="BN312" i="1" s="1"/>
  <c r="BP312" i="1" s="1"/>
  <c r="BR312" i="1" s="1"/>
  <c r="BT312" i="1" s="1"/>
  <c r="BV312" i="1" s="1"/>
  <c r="D312" i="1"/>
  <c r="F312" i="1" s="1"/>
  <c r="H312" i="1" s="1"/>
  <c r="J312" i="1" s="1"/>
  <c r="L312" i="1" s="1"/>
  <c r="N312" i="1" s="1"/>
  <c r="P312" i="1" s="1"/>
  <c r="R312" i="1" s="1"/>
  <c r="T312" i="1" s="1"/>
  <c r="V312" i="1" s="1"/>
  <c r="X312" i="1" s="1"/>
  <c r="Z312" i="1" s="1"/>
  <c r="BP20" i="1" l="1"/>
  <c r="AQ20" i="1"/>
  <c r="L246" i="1"/>
  <c r="N246" i="1" s="1"/>
  <c r="P246" i="1" s="1"/>
  <c r="R246" i="1" s="1"/>
  <c r="T246" i="1" s="1"/>
  <c r="V246" i="1" s="1"/>
  <c r="X246" i="1" s="1"/>
  <c r="Z246" i="1" s="1"/>
  <c r="AI158" i="1"/>
  <c r="AI317" i="1" s="1"/>
  <c r="BH158" i="1"/>
  <c r="BH317" i="1" s="1"/>
  <c r="AZ253" i="1"/>
  <c r="BB253" i="1" s="1"/>
  <c r="BD253" i="1" s="1"/>
  <c r="BF253" i="1" s="1"/>
  <c r="BH253" i="1" s="1"/>
  <c r="BJ253" i="1" s="1"/>
  <c r="BL253" i="1" s="1"/>
  <c r="BN253" i="1" s="1"/>
  <c r="BP253" i="1" s="1"/>
  <c r="BR253" i="1" s="1"/>
  <c r="BT253" i="1" s="1"/>
  <c r="BV253" i="1" s="1"/>
  <c r="BB256" i="1"/>
  <c r="BD256" i="1" s="1"/>
  <c r="BF256" i="1" s="1"/>
  <c r="BH256" i="1" s="1"/>
  <c r="BJ256" i="1" s="1"/>
  <c r="BL256" i="1" s="1"/>
  <c r="BN256" i="1" s="1"/>
  <c r="BP256" i="1" s="1"/>
  <c r="BR256" i="1" s="1"/>
  <c r="BT256" i="1" s="1"/>
  <c r="BV256" i="1" s="1"/>
  <c r="D253" i="1"/>
  <c r="F253" i="1" s="1"/>
  <c r="H253" i="1" s="1"/>
  <c r="J253" i="1" s="1"/>
  <c r="L253" i="1" s="1"/>
  <c r="N253" i="1" s="1"/>
  <c r="P253" i="1" s="1"/>
  <c r="R253" i="1" s="1"/>
  <c r="T253" i="1" s="1"/>
  <c r="V253" i="1" s="1"/>
  <c r="X253" i="1" s="1"/>
  <c r="Z253" i="1" s="1"/>
  <c r="F256" i="1"/>
  <c r="H256" i="1" s="1"/>
  <c r="J256" i="1" s="1"/>
  <c r="L256" i="1" s="1"/>
  <c r="N256" i="1" s="1"/>
  <c r="P256" i="1" s="1"/>
  <c r="R256" i="1" s="1"/>
  <c r="T256" i="1" s="1"/>
  <c r="V256" i="1" s="1"/>
  <c r="X256" i="1" s="1"/>
  <c r="Z256" i="1" s="1"/>
  <c r="AA253" i="1"/>
  <c r="AC253" i="1" s="1"/>
  <c r="AE253" i="1" s="1"/>
  <c r="AG253" i="1" s="1"/>
  <c r="AI253" i="1" s="1"/>
  <c r="AK253" i="1" s="1"/>
  <c r="AM253" i="1" s="1"/>
  <c r="AO253" i="1" s="1"/>
  <c r="AQ253" i="1" s="1"/>
  <c r="AS253" i="1" s="1"/>
  <c r="AU253" i="1" s="1"/>
  <c r="AW253" i="1" s="1"/>
  <c r="AY253" i="1" s="1"/>
  <c r="AC256" i="1"/>
  <c r="AE256" i="1" s="1"/>
  <c r="AG256" i="1" s="1"/>
  <c r="AI256" i="1" s="1"/>
  <c r="AK256" i="1" s="1"/>
  <c r="AM256" i="1" s="1"/>
  <c r="AO256" i="1" s="1"/>
  <c r="AQ256" i="1" s="1"/>
  <c r="AS256" i="1" s="1"/>
  <c r="AU256" i="1" s="1"/>
  <c r="AW256" i="1" s="1"/>
  <c r="AY256" i="1" s="1"/>
  <c r="D243" i="1"/>
  <c r="F243" i="1" s="1"/>
  <c r="H243" i="1" s="1"/>
  <c r="J243" i="1" s="1"/>
  <c r="L243" i="1" s="1"/>
  <c r="N243" i="1" s="1"/>
  <c r="P243" i="1" s="1"/>
  <c r="R243" i="1" s="1"/>
  <c r="T243" i="1" s="1"/>
  <c r="V243" i="1" s="1"/>
  <c r="X243" i="1" s="1"/>
  <c r="Z243" i="1" s="1"/>
  <c r="AA243" i="1"/>
  <c r="AC243" i="1" s="1"/>
  <c r="AE243" i="1" s="1"/>
  <c r="AG243" i="1" s="1"/>
  <c r="AI243" i="1" s="1"/>
  <c r="AK243" i="1" s="1"/>
  <c r="AM243" i="1" s="1"/>
  <c r="AO243" i="1" s="1"/>
  <c r="AQ243" i="1" s="1"/>
  <c r="AS243" i="1" s="1"/>
  <c r="AU243" i="1" s="1"/>
  <c r="AW243" i="1" s="1"/>
  <c r="AY243" i="1" s="1"/>
  <c r="AZ243" i="1"/>
  <c r="BB243" i="1" s="1"/>
  <c r="BD243" i="1" s="1"/>
  <c r="BF243" i="1" s="1"/>
  <c r="BH243" i="1" s="1"/>
  <c r="BJ243" i="1" s="1"/>
  <c r="BL243" i="1" s="1"/>
  <c r="BN243" i="1" s="1"/>
  <c r="BP243" i="1" s="1"/>
  <c r="BR243" i="1" s="1"/>
  <c r="BT243" i="1" s="1"/>
  <c r="BV243" i="1" s="1"/>
  <c r="AA172" i="1"/>
  <c r="AC172" i="1" s="1"/>
  <c r="AE172" i="1" s="1"/>
  <c r="AG172" i="1" s="1"/>
  <c r="AI172" i="1" s="1"/>
  <c r="AK172" i="1" s="1"/>
  <c r="AM172" i="1" s="1"/>
  <c r="AO172" i="1" s="1"/>
  <c r="AQ172" i="1" s="1"/>
  <c r="AS172" i="1" s="1"/>
  <c r="AU172" i="1" s="1"/>
  <c r="AW172" i="1" s="1"/>
  <c r="AY172" i="1" s="1"/>
  <c r="AZ172" i="1"/>
  <c r="BB172" i="1" s="1"/>
  <c r="BD172" i="1" s="1"/>
  <c r="BF172" i="1" s="1"/>
  <c r="BH172" i="1" s="1"/>
  <c r="BJ172" i="1" s="1"/>
  <c r="BL172" i="1" s="1"/>
  <c r="BN172" i="1" s="1"/>
  <c r="BP172" i="1" s="1"/>
  <c r="BR172" i="1" s="1"/>
  <c r="BT172" i="1" s="1"/>
  <c r="BV172" i="1" s="1"/>
  <c r="D172" i="1"/>
  <c r="F172" i="1" s="1"/>
  <c r="H172" i="1" s="1"/>
  <c r="J172" i="1" s="1"/>
  <c r="L172" i="1" s="1"/>
  <c r="N172" i="1" s="1"/>
  <c r="P172" i="1" s="1"/>
  <c r="R172" i="1" s="1"/>
  <c r="T172" i="1" s="1"/>
  <c r="V172" i="1" s="1"/>
  <c r="X172" i="1" s="1"/>
  <c r="Z172" i="1" s="1"/>
  <c r="AA291" i="1"/>
  <c r="AC291" i="1" s="1"/>
  <c r="AE291" i="1" s="1"/>
  <c r="AG291" i="1" s="1"/>
  <c r="AI291" i="1" s="1"/>
  <c r="AK291" i="1" s="1"/>
  <c r="AM291" i="1" s="1"/>
  <c r="AO291" i="1" s="1"/>
  <c r="AQ291" i="1" s="1"/>
  <c r="AS291" i="1" s="1"/>
  <c r="AU291" i="1" s="1"/>
  <c r="AW291" i="1" s="1"/>
  <c r="AY291" i="1" s="1"/>
  <c r="AZ291" i="1"/>
  <c r="BB291" i="1" s="1"/>
  <c r="BD291" i="1" s="1"/>
  <c r="BF291" i="1" s="1"/>
  <c r="BH291" i="1" s="1"/>
  <c r="BJ291" i="1" s="1"/>
  <c r="BL291" i="1" s="1"/>
  <c r="BN291" i="1" s="1"/>
  <c r="BP291" i="1" s="1"/>
  <c r="BR291" i="1" s="1"/>
  <c r="BT291" i="1" s="1"/>
  <c r="BV291" i="1" s="1"/>
  <c r="AA292" i="1"/>
  <c r="AC292" i="1" s="1"/>
  <c r="AE292" i="1" s="1"/>
  <c r="AG292" i="1" s="1"/>
  <c r="AI292" i="1" s="1"/>
  <c r="AK292" i="1" s="1"/>
  <c r="AM292" i="1" s="1"/>
  <c r="AO292" i="1" s="1"/>
  <c r="AQ292" i="1" s="1"/>
  <c r="AS292" i="1" s="1"/>
  <c r="AU292" i="1" s="1"/>
  <c r="AW292" i="1" s="1"/>
  <c r="AY292" i="1" s="1"/>
  <c r="AZ292" i="1"/>
  <c r="BB292" i="1" s="1"/>
  <c r="BD292" i="1" s="1"/>
  <c r="BF292" i="1" s="1"/>
  <c r="BH292" i="1" s="1"/>
  <c r="BJ292" i="1" s="1"/>
  <c r="BL292" i="1" s="1"/>
  <c r="BN292" i="1" s="1"/>
  <c r="BP292" i="1" s="1"/>
  <c r="BR292" i="1" s="1"/>
  <c r="BT292" i="1" s="1"/>
  <c r="BV292" i="1" s="1"/>
  <c r="D292" i="1"/>
  <c r="F292" i="1" s="1"/>
  <c r="H292" i="1" s="1"/>
  <c r="J292" i="1" s="1"/>
  <c r="L292" i="1" s="1"/>
  <c r="N292" i="1" s="1"/>
  <c r="P292" i="1" s="1"/>
  <c r="R292" i="1" s="1"/>
  <c r="T292" i="1" s="1"/>
  <c r="V292" i="1" s="1"/>
  <c r="X292" i="1" s="1"/>
  <c r="Z292" i="1" s="1"/>
  <c r="D291" i="1"/>
  <c r="F291" i="1" s="1"/>
  <c r="H291" i="1" s="1"/>
  <c r="J291" i="1" s="1"/>
  <c r="L291" i="1" s="1"/>
  <c r="N291" i="1" s="1"/>
  <c r="P291" i="1" s="1"/>
  <c r="R291" i="1" s="1"/>
  <c r="T291" i="1" s="1"/>
  <c r="V291" i="1" s="1"/>
  <c r="X291" i="1" s="1"/>
  <c r="Z291" i="1" s="1"/>
  <c r="AA293" i="1"/>
  <c r="AZ293" i="1"/>
  <c r="D293" i="1"/>
  <c r="BR20" i="1" l="1"/>
  <c r="AS20" i="1"/>
  <c r="BJ158" i="1"/>
  <c r="AK158" i="1"/>
  <c r="AK317" i="1" s="1"/>
  <c r="AZ311" i="1"/>
  <c r="BB311" i="1" s="1"/>
  <c r="BD311" i="1" s="1"/>
  <c r="BF311" i="1" s="1"/>
  <c r="BH311" i="1" s="1"/>
  <c r="BJ311" i="1" s="1"/>
  <c r="BL311" i="1" s="1"/>
  <c r="BN311" i="1" s="1"/>
  <c r="BP311" i="1" s="1"/>
  <c r="BR311" i="1" s="1"/>
  <c r="BT311" i="1" s="1"/>
  <c r="BV311" i="1" s="1"/>
  <c r="BB293" i="1"/>
  <c r="BD293" i="1" s="1"/>
  <c r="BF293" i="1" s="1"/>
  <c r="BH293" i="1" s="1"/>
  <c r="BJ293" i="1" s="1"/>
  <c r="BL293" i="1" s="1"/>
  <c r="BN293" i="1" s="1"/>
  <c r="BP293" i="1" s="1"/>
  <c r="BR293" i="1" s="1"/>
  <c r="BT293" i="1" s="1"/>
  <c r="BV293" i="1" s="1"/>
  <c r="D311" i="1"/>
  <c r="F311" i="1" s="1"/>
  <c r="H311" i="1" s="1"/>
  <c r="J311" i="1" s="1"/>
  <c r="L311" i="1" s="1"/>
  <c r="N311" i="1" s="1"/>
  <c r="P311" i="1" s="1"/>
  <c r="R311" i="1" s="1"/>
  <c r="T311" i="1" s="1"/>
  <c r="V311" i="1" s="1"/>
  <c r="X311" i="1" s="1"/>
  <c r="Z311" i="1" s="1"/>
  <c r="F293" i="1"/>
  <c r="H293" i="1" s="1"/>
  <c r="J293" i="1" s="1"/>
  <c r="L293" i="1" s="1"/>
  <c r="N293" i="1" s="1"/>
  <c r="P293" i="1" s="1"/>
  <c r="R293" i="1" s="1"/>
  <c r="T293" i="1" s="1"/>
  <c r="V293" i="1" s="1"/>
  <c r="X293" i="1" s="1"/>
  <c r="Z293" i="1" s="1"/>
  <c r="AA311" i="1"/>
  <c r="AC311" i="1" s="1"/>
  <c r="AE311" i="1" s="1"/>
  <c r="AG311" i="1" s="1"/>
  <c r="AI311" i="1" s="1"/>
  <c r="AK311" i="1" s="1"/>
  <c r="AM311" i="1" s="1"/>
  <c r="AO311" i="1" s="1"/>
  <c r="AQ311" i="1" s="1"/>
  <c r="AS311" i="1" s="1"/>
  <c r="AU311" i="1" s="1"/>
  <c r="AW311" i="1" s="1"/>
  <c r="AY311" i="1" s="1"/>
  <c r="AC293" i="1"/>
  <c r="AE293" i="1" s="1"/>
  <c r="AG293" i="1" s="1"/>
  <c r="AI293" i="1" s="1"/>
  <c r="AK293" i="1" s="1"/>
  <c r="AM293" i="1" s="1"/>
  <c r="AO293" i="1" s="1"/>
  <c r="AQ293" i="1" s="1"/>
  <c r="AS293" i="1" s="1"/>
  <c r="AU293" i="1" s="1"/>
  <c r="AW293" i="1" s="1"/>
  <c r="AY293" i="1" s="1"/>
  <c r="D289" i="1"/>
  <c r="F289" i="1" s="1"/>
  <c r="H289" i="1" s="1"/>
  <c r="J289" i="1" s="1"/>
  <c r="L289" i="1" s="1"/>
  <c r="N289" i="1" s="1"/>
  <c r="P289" i="1" s="1"/>
  <c r="R289" i="1" s="1"/>
  <c r="T289" i="1" s="1"/>
  <c r="V289" i="1" s="1"/>
  <c r="X289" i="1" s="1"/>
  <c r="Z289" i="1" s="1"/>
  <c r="AZ289" i="1"/>
  <c r="BB289" i="1" s="1"/>
  <c r="BD289" i="1" s="1"/>
  <c r="BF289" i="1" s="1"/>
  <c r="BH289" i="1" s="1"/>
  <c r="BJ289" i="1" s="1"/>
  <c r="BL289" i="1" s="1"/>
  <c r="BN289" i="1" s="1"/>
  <c r="BP289" i="1" s="1"/>
  <c r="BR289" i="1" s="1"/>
  <c r="BT289" i="1" s="1"/>
  <c r="BV289" i="1" s="1"/>
  <c r="AA289" i="1"/>
  <c r="AC289" i="1" s="1"/>
  <c r="AE289" i="1" s="1"/>
  <c r="AG289" i="1" s="1"/>
  <c r="AI289" i="1" s="1"/>
  <c r="AK289" i="1" s="1"/>
  <c r="AM289" i="1" s="1"/>
  <c r="AO289" i="1" s="1"/>
  <c r="AQ289" i="1" s="1"/>
  <c r="AS289" i="1" s="1"/>
  <c r="AU289" i="1" s="1"/>
  <c r="AW289" i="1" s="1"/>
  <c r="AY289" i="1" s="1"/>
  <c r="BL158" i="1" l="1"/>
  <c r="BJ317" i="1"/>
  <c r="BT20" i="1"/>
  <c r="AU20" i="1"/>
  <c r="AM158" i="1"/>
  <c r="AA102" i="1"/>
  <c r="AC102" i="1" s="1"/>
  <c r="AE102" i="1" s="1"/>
  <c r="AG102" i="1" s="1"/>
  <c r="AI102" i="1" s="1"/>
  <c r="AK102" i="1" s="1"/>
  <c r="AM102" i="1" s="1"/>
  <c r="AO102" i="1" s="1"/>
  <c r="AQ102" i="1" s="1"/>
  <c r="AS102" i="1" s="1"/>
  <c r="AU102" i="1" s="1"/>
  <c r="AW102" i="1" s="1"/>
  <c r="AY102" i="1" s="1"/>
  <c r="AZ102" i="1"/>
  <c r="BB102" i="1" s="1"/>
  <c r="BD102" i="1" s="1"/>
  <c r="BF102" i="1" s="1"/>
  <c r="BH102" i="1" s="1"/>
  <c r="BJ102" i="1" s="1"/>
  <c r="BL102" i="1" s="1"/>
  <c r="BN102" i="1" s="1"/>
  <c r="BP102" i="1" s="1"/>
  <c r="BR102" i="1" s="1"/>
  <c r="BT102" i="1" s="1"/>
  <c r="BV102" i="1" s="1"/>
  <c r="AA103" i="1"/>
  <c r="AC103" i="1" s="1"/>
  <c r="AE103" i="1" s="1"/>
  <c r="AG103" i="1" s="1"/>
  <c r="AI103" i="1" s="1"/>
  <c r="AK103" i="1" s="1"/>
  <c r="AM103" i="1" s="1"/>
  <c r="AO103" i="1" s="1"/>
  <c r="AQ103" i="1" s="1"/>
  <c r="AS103" i="1" s="1"/>
  <c r="AU103" i="1" s="1"/>
  <c r="AW103" i="1" s="1"/>
  <c r="AY103" i="1" s="1"/>
  <c r="AZ103" i="1"/>
  <c r="BB103" i="1" s="1"/>
  <c r="BD103" i="1" s="1"/>
  <c r="BF103" i="1" s="1"/>
  <c r="BH103" i="1" s="1"/>
  <c r="BJ103" i="1" s="1"/>
  <c r="BL103" i="1" s="1"/>
  <c r="BN103" i="1" s="1"/>
  <c r="BP103" i="1" s="1"/>
  <c r="BR103" i="1" s="1"/>
  <c r="BT103" i="1" s="1"/>
  <c r="BV103" i="1" s="1"/>
  <c r="AA104" i="1"/>
  <c r="AZ104" i="1"/>
  <c r="BB104" i="1" s="1"/>
  <c r="BD104" i="1" s="1"/>
  <c r="BF104" i="1" s="1"/>
  <c r="BH104" i="1" s="1"/>
  <c r="BJ104" i="1" s="1"/>
  <c r="BL104" i="1" s="1"/>
  <c r="BN104" i="1" s="1"/>
  <c r="BP104" i="1" s="1"/>
  <c r="BR104" i="1" s="1"/>
  <c r="BT104" i="1" s="1"/>
  <c r="BV104" i="1" s="1"/>
  <c r="AA105" i="1"/>
  <c r="AZ105" i="1"/>
  <c r="D105" i="1"/>
  <c r="D104" i="1"/>
  <c r="D103" i="1"/>
  <c r="F103" i="1" s="1"/>
  <c r="H103" i="1" s="1"/>
  <c r="J103" i="1" s="1"/>
  <c r="L103" i="1" s="1"/>
  <c r="N103" i="1" s="1"/>
  <c r="P103" i="1" s="1"/>
  <c r="R103" i="1" s="1"/>
  <c r="T103" i="1" s="1"/>
  <c r="V103" i="1" s="1"/>
  <c r="X103" i="1" s="1"/>
  <c r="Z103" i="1" s="1"/>
  <c r="D102" i="1"/>
  <c r="F102" i="1" s="1"/>
  <c r="H102" i="1" s="1"/>
  <c r="J102" i="1" s="1"/>
  <c r="L102" i="1" s="1"/>
  <c r="N102" i="1" s="1"/>
  <c r="P102" i="1" s="1"/>
  <c r="R102" i="1" s="1"/>
  <c r="T102" i="1" s="1"/>
  <c r="V102" i="1" s="1"/>
  <c r="X102" i="1" s="1"/>
  <c r="Z102" i="1" s="1"/>
  <c r="AA128" i="1"/>
  <c r="AC128" i="1" s="1"/>
  <c r="AE128" i="1" s="1"/>
  <c r="AG128" i="1" s="1"/>
  <c r="AI128" i="1" s="1"/>
  <c r="AK128" i="1" s="1"/>
  <c r="AM128" i="1" s="1"/>
  <c r="AO128" i="1" s="1"/>
  <c r="AQ128" i="1" s="1"/>
  <c r="AS128" i="1" s="1"/>
  <c r="AU128" i="1" s="1"/>
  <c r="AW128" i="1" s="1"/>
  <c r="AY128" i="1" s="1"/>
  <c r="AZ128" i="1"/>
  <c r="BB128" i="1" s="1"/>
  <c r="BD128" i="1" s="1"/>
  <c r="BF128" i="1" s="1"/>
  <c r="BH128" i="1" s="1"/>
  <c r="BJ128" i="1" s="1"/>
  <c r="BL128" i="1" s="1"/>
  <c r="BN128" i="1" s="1"/>
  <c r="BP128" i="1" s="1"/>
  <c r="BR128" i="1" s="1"/>
  <c r="BT128" i="1" s="1"/>
  <c r="BV128" i="1" s="1"/>
  <c r="D128" i="1"/>
  <c r="F128" i="1" s="1"/>
  <c r="H128" i="1" s="1"/>
  <c r="J128" i="1" s="1"/>
  <c r="L128" i="1" s="1"/>
  <c r="N128" i="1" s="1"/>
  <c r="P128" i="1" s="1"/>
  <c r="R128" i="1" s="1"/>
  <c r="T128" i="1" s="1"/>
  <c r="V128" i="1" s="1"/>
  <c r="X128" i="1" s="1"/>
  <c r="Z128" i="1" s="1"/>
  <c r="AA125" i="1"/>
  <c r="AC125" i="1" s="1"/>
  <c r="AE125" i="1" s="1"/>
  <c r="AG125" i="1" s="1"/>
  <c r="AI125" i="1" s="1"/>
  <c r="AK125" i="1" s="1"/>
  <c r="AM125" i="1" s="1"/>
  <c r="AO125" i="1" s="1"/>
  <c r="AQ125" i="1" s="1"/>
  <c r="AS125" i="1" s="1"/>
  <c r="AU125" i="1" s="1"/>
  <c r="AW125" i="1" s="1"/>
  <c r="AY125" i="1" s="1"/>
  <c r="AZ125" i="1"/>
  <c r="BB125" i="1" s="1"/>
  <c r="BD125" i="1" s="1"/>
  <c r="BF125" i="1" s="1"/>
  <c r="BH125" i="1" s="1"/>
  <c r="BJ125" i="1" s="1"/>
  <c r="BL125" i="1" s="1"/>
  <c r="BN125" i="1" s="1"/>
  <c r="BP125" i="1" s="1"/>
  <c r="BR125" i="1" s="1"/>
  <c r="BT125" i="1" s="1"/>
  <c r="BV125" i="1" s="1"/>
  <c r="D125" i="1"/>
  <c r="F125" i="1" s="1"/>
  <c r="H125" i="1" s="1"/>
  <c r="J125" i="1" s="1"/>
  <c r="L125" i="1" s="1"/>
  <c r="N125" i="1" s="1"/>
  <c r="P125" i="1" s="1"/>
  <c r="R125" i="1" s="1"/>
  <c r="T125" i="1" s="1"/>
  <c r="V125" i="1" s="1"/>
  <c r="X125" i="1" s="1"/>
  <c r="Z125" i="1" s="1"/>
  <c r="AA120" i="1"/>
  <c r="AC120" i="1" s="1"/>
  <c r="AE120" i="1" s="1"/>
  <c r="AG120" i="1" s="1"/>
  <c r="AI120" i="1" s="1"/>
  <c r="AK120" i="1" s="1"/>
  <c r="AM120" i="1" s="1"/>
  <c r="AO120" i="1" s="1"/>
  <c r="AQ120" i="1" s="1"/>
  <c r="AS120" i="1" s="1"/>
  <c r="AU120" i="1" s="1"/>
  <c r="AW120" i="1" s="1"/>
  <c r="AY120" i="1" s="1"/>
  <c r="AZ120" i="1"/>
  <c r="BB120" i="1" s="1"/>
  <c r="BD120" i="1" s="1"/>
  <c r="BF120" i="1" s="1"/>
  <c r="BH120" i="1" s="1"/>
  <c r="BJ120" i="1" s="1"/>
  <c r="BL120" i="1" s="1"/>
  <c r="BN120" i="1" s="1"/>
  <c r="BP120" i="1" s="1"/>
  <c r="BR120" i="1" s="1"/>
  <c r="BT120" i="1" s="1"/>
  <c r="BV120" i="1" s="1"/>
  <c r="D120" i="1"/>
  <c r="F120" i="1" s="1"/>
  <c r="H120" i="1" s="1"/>
  <c r="J120" i="1" s="1"/>
  <c r="L120" i="1" s="1"/>
  <c r="N120" i="1" s="1"/>
  <c r="P120" i="1" s="1"/>
  <c r="R120" i="1" s="1"/>
  <c r="T120" i="1" s="1"/>
  <c r="V120" i="1" s="1"/>
  <c r="X120" i="1" s="1"/>
  <c r="Z120" i="1" s="1"/>
  <c r="AZ304" i="1"/>
  <c r="BB304" i="1" s="1"/>
  <c r="BD304" i="1" s="1"/>
  <c r="BF304" i="1" s="1"/>
  <c r="BH304" i="1" s="1"/>
  <c r="BJ304" i="1" s="1"/>
  <c r="BL304" i="1" s="1"/>
  <c r="BN304" i="1" s="1"/>
  <c r="BP304" i="1" s="1"/>
  <c r="BR304" i="1" s="1"/>
  <c r="BT304" i="1" s="1"/>
  <c r="BV304" i="1" s="1"/>
  <c r="AO158" i="1" l="1"/>
  <c r="AM317" i="1"/>
  <c r="BV20" i="1"/>
  <c r="AW20" i="1"/>
  <c r="BN158" i="1"/>
  <c r="BL317" i="1"/>
  <c r="D304" i="1"/>
  <c r="F304" i="1" s="1"/>
  <c r="H304" i="1" s="1"/>
  <c r="J304" i="1" s="1"/>
  <c r="L304" i="1" s="1"/>
  <c r="N304" i="1" s="1"/>
  <c r="P304" i="1" s="1"/>
  <c r="R304" i="1" s="1"/>
  <c r="T304" i="1" s="1"/>
  <c r="V304" i="1" s="1"/>
  <c r="X304" i="1" s="1"/>
  <c r="Z304" i="1" s="1"/>
  <c r="F104" i="1"/>
  <c r="H104" i="1" s="1"/>
  <c r="J104" i="1" s="1"/>
  <c r="L104" i="1" s="1"/>
  <c r="N104" i="1" s="1"/>
  <c r="P104" i="1" s="1"/>
  <c r="R104" i="1" s="1"/>
  <c r="T104" i="1" s="1"/>
  <c r="V104" i="1" s="1"/>
  <c r="X104" i="1" s="1"/>
  <c r="Z104" i="1" s="1"/>
  <c r="AZ305" i="1"/>
  <c r="BB305" i="1" s="1"/>
  <c r="BD305" i="1" s="1"/>
  <c r="BF305" i="1" s="1"/>
  <c r="BH305" i="1" s="1"/>
  <c r="BJ305" i="1" s="1"/>
  <c r="BL305" i="1" s="1"/>
  <c r="BN305" i="1" s="1"/>
  <c r="BP305" i="1" s="1"/>
  <c r="BR305" i="1" s="1"/>
  <c r="BT305" i="1" s="1"/>
  <c r="BV305" i="1" s="1"/>
  <c r="BB105" i="1"/>
  <c r="BD105" i="1" s="1"/>
  <c r="BF105" i="1" s="1"/>
  <c r="BH105" i="1" s="1"/>
  <c r="BJ105" i="1" s="1"/>
  <c r="BL105" i="1" s="1"/>
  <c r="BN105" i="1" s="1"/>
  <c r="BP105" i="1" s="1"/>
  <c r="BR105" i="1" s="1"/>
  <c r="BT105" i="1" s="1"/>
  <c r="BV105" i="1" s="1"/>
  <c r="D305" i="1"/>
  <c r="F305" i="1" s="1"/>
  <c r="H305" i="1" s="1"/>
  <c r="J305" i="1" s="1"/>
  <c r="L305" i="1" s="1"/>
  <c r="N305" i="1" s="1"/>
  <c r="P305" i="1" s="1"/>
  <c r="R305" i="1" s="1"/>
  <c r="T305" i="1" s="1"/>
  <c r="V305" i="1" s="1"/>
  <c r="X305" i="1" s="1"/>
  <c r="Z305" i="1" s="1"/>
  <c r="F105" i="1"/>
  <c r="H105" i="1" s="1"/>
  <c r="J105" i="1" s="1"/>
  <c r="L105" i="1" s="1"/>
  <c r="N105" i="1" s="1"/>
  <c r="P105" i="1" s="1"/>
  <c r="R105" i="1" s="1"/>
  <c r="T105" i="1" s="1"/>
  <c r="V105" i="1" s="1"/>
  <c r="X105" i="1" s="1"/>
  <c r="Z105" i="1" s="1"/>
  <c r="AA305" i="1"/>
  <c r="AC305" i="1" s="1"/>
  <c r="AE305" i="1" s="1"/>
  <c r="AG305" i="1" s="1"/>
  <c r="AI305" i="1" s="1"/>
  <c r="AK305" i="1" s="1"/>
  <c r="AM305" i="1" s="1"/>
  <c r="AO305" i="1" s="1"/>
  <c r="AQ305" i="1" s="1"/>
  <c r="AS305" i="1" s="1"/>
  <c r="AU305" i="1" s="1"/>
  <c r="AW305" i="1" s="1"/>
  <c r="AY305" i="1" s="1"/>
  <c r="AC105" i="1"/>
  <c r="AE105" i="1" s="1"/>
  <c r="AG105" i="1" s="1"/>
  <c r="AI105" i="1" s="1"/>
  <c r="AK105" i="1" s="1"/>
  <c r="AM105" i="1" s="1"/>
  <c r="AO105" i="1" s="1"/>
  <c r="AQ105" i="1" s="1"/>
  <c r="AS105" i="1" s="1"/>
  <c r="AU105" i="1" s="1"/>
  <c r="AW105" i="1" s="1"/>
  <c r="AY105" i="1" s="1"/>
  <c r="AA304" i="1"/>
  <c r="AC304" i="1" s="1"/>
  <c r="AE304" i="1" s="1"/>
  <c r="AG304" i="1" s="1"/>
  <c r="AI304" i="1" s="1"/>
  <c r="AK304" i="1" s="1"/>
  <c r="AM304" i="1" s="1"/>
  <c r="AO304" i="1" s="1"/>
  <c r="AQ304" i="1" s="1"/>
  <c r="AS304" i="1" s="1"/>
  <c r="AU304" i="1" s="1"/>
  <c r="AW304" i="1" s="1"/>
  <c r="AY304" i="1" s="1"/>
  <c r="AC104" i="1"/>
  <c r="AE104" i="1" s="1"/>
  <c r="AG104" i="1" s="1"/>
  <c r="AI104" i="1" s="1"/>
  <c r="AK104" i="1" s="1"/>
  <c r="AM104" i="1" s="1"/>
  <c r="AO104" i="1" s="1"/>
  <c r="AQ104" i="1" s="1"/>
  <c r="AS104" i="1" s="1"/>
  <c r="AU104" i="1" s="1"/>
  <c r="AW104" i="1" s="1"/>
  <c r="AY104" i="1" s="1"/>
  <c r="AZ308" i="1"/>
  <c r="BB308" i="1" s="1"/>
  <c r="BD308" i="1" s="1"/>
  <c r="BF308" i="1" s="1"/>
  <c r="BH308" i="1" s="1"/>
  <c r="BJ308" i="1" s="1"/>
  <c r="BL308" i="1" s="1"/>
  <c r="BN308" i="1" s="1"/>
  <c r="BP308" i="1" s="1"/>
  <c r="BR308" i="1" s="1"/>
  <c r="BT308" i="1" s="1"/>
  <c r="BV308" i="1" s="1"/>
  <c r="D308" i="1"/>
  <c r="F308" i="1" s="1"/>
  <c r="H308" i="1" s="1"/>
  <c r="J308" i="1" s="1"/>
  <c r="L308" i="1" s="1"/>
  <c r="N308" i="1" s="1"/>
  <c r="P308" i="1" s="1"/>
  <c r="R308" i="1" s="1"/>
  <c r="T308" i="1" s="1"/>
  <c r="V308" i="1" s="1"/>
  <c r="X308" i="1" s="1"/>
  <c r="Z308" i="1" s="1"/>
  <c r="AA308" i="1"/>
  <c r="AC308" i="1" s="1"/>
  <c r="AE308" i="1" s="1"/>
  <c r="AG308" i="1" s="1"/>
  <c r="AI308" i="1" s="1"/>
  <c r="AK308" i="1" s="1"/>
  <c r="AM308" i="1" s="1"/>
  <c r="AO308" i="1" s="1"/>
  <c r="AQ308" i="1" s="1"/>
  <c r="AS308" i="1" s="1"/>
  <c r="AU308" i="1" s="1"/>
  <c r="AW308" i="1" s="1"/>
  <c r="AY308" i="1" s="1"/>
  <c r="AA69" i="1"/>
  <c r="AC69" i="1" s="1"/>
  <c r="AE69" i="1" s="1"/>
  <c r="AG69" i="1" s="1"/>
  <c r="AI69" i="1" s="1"/>
  <c r="AK69" i="1" s="1"/>
  <c r="AM69" i="1" s="1"/>
  <c r="AO69" i="1" s="1"/>
  <c r="AQ69" i="1" s="1"/>
  <c r="AS69" i="1" s="1"/>
  <c r="AU69" i="1" s="1"/>
  <c r="AW69" i="1" s="1"/>
  <c r="AY69" i="1" s="1"/>
  <c r="AZ69" i="1"/>
  <c r="BB69" i="1" s="1"/>
  <c r="BD69" i="1" s="1"/>
  <c r="BF69" i="1" s="1"/>
  <c r="BH69" i="1" s="1"/>
  <c r="BJ69" i="1" s="1"/>
  <c r="BL69" i="1" s="1"/>
  <c r="BN69" i="1" s="1"/>
  <c r="BP69" i="1" s="1"/>
  <c r="BR69" i="1" s="1"/>
  <c r="BT69" i="1" s="1"/>
  <c r="BV69" i="1" s="1"/>
  <c r="D69" i="1"/>
  <c r="F69" i="1" s="1"/>
  <c r="H69" i="1" s="1"/>
  <c r="J69" i="1" s="1"/>
  <c r="L69" i="1" s="1"/>
  <c r="N69" i="1" s="1"/>
  <c r="P69" i="1" s="1"/>
  <c r="R69" i="1" s="1"/>
  <c r="T69" i="1" s="1"/>
  <c r="V69" i="1" s="1"/>
  <c r="X69" i="1" s="1"/>
  <c r="Z69" i="1" s="1"/>
  <c r="AA65" i="1"/>
  <c r="AZ65" i="1"/>
  <c r="D65" i="1"/>
  <c r="AA60" i="1"/>
  <c r="AC60" i="1" s="1"/>
  <c r="AE60" i="1" s="1"/>
  <c r="AG60" i="1" s="1"/>
  <c r="AI60" i="1" s="1"/>
  <c r="AK60" i="1" s="1"/>
  <c r="AM60" i="1" s="1"/>
  <c r="AO60" i="1" s="1"/>
  <c r="AQ60" i="1" s="1"/>
  <c r="AS60" i="1" s="1"/>
  <c r="AU60" i="1" s="1"/>
  <c r="AW60" i="1" s="1"/>
  <c r="AY60" i="1" s="1"/>
  <c r="D60" i="1"/>
  <c r="F60" i="1" s="1"/>
  <c r="H60" i="1" s="1"/>
  <c r="J60" i="1" s="1"/>
  <c r="L60" i="1" s="1"/>
  <c r="N60" i="1" s="1"/>
  <c r="P60" i="1" s="1"/>
  <c r="R60" i="1" s="1"/>
  <c r="T60" i="1" s="1"/>
  <c r="V60" i="1" s="1"/>
  <c r="X60" i="1" s="1"/>
  <c r="Z60" i="1" s="1"/>
  <c r="AZ63" i="1"/>
  <c r="AZ18" i="1" s="1"/>
  <c r="AZ55" i="1"/>
  <c r="BB55" i="1" s="1"/>
  <c r="BD55" i="1" s="1"/>
  <c r="BF55" i="1" s="1"/>
  <c r="BH55" i="1" s="1"/>
  <c r="BJ55" i="1" s="1"/>
  <c r="BL55" i="1" s="1"/>
  <c r="BN55" i="1" s="1"/>
  <c r="BP55" i="1" s="1"/>
  <c r="BR55" i="1" s="1"/>
  <c r="BT55" i="1" s="1"/>
  <c r="BV55" i="1" s="1"/>
  <c r="D55" i="1"/>
  <c r="F55" i="1" s="1"/>
  <c r="H55" i="1" s="1"/>
  <c r="J55" i="1" s="1"/>
  <c r="L55" i="1" s="1"/>
  <c r="N55" i="1" s="1"/>
  <c r="P55" i="1" s="1"/>
  <c r="R55" i="1" s="1"/>
  <c r="T55" i="1" s="1"/>
  <c r="V55" i="1" s="1"/>
  <c r="X55" i="1" s="1"/>
  <c r="Z55" i="1" s="1"/>
  <c r="AA58" i="1"/>
  <c r="AA18" i="1" s="1"/>
  <c r="AA50" i="1"/>
  <c r="AC50" i="1" s="1"/>
  <c r="AE50" i="1" s="1"/>
  <c r="AG50" i="1" s="1"/>
  <c r="AI50" i="1" s="1"/>
  <c r="AK50" i="1" s="1"/>
  <c r="AM50" i="1" s="1"/>
  <c r="AO50" i="1" s="1"/>
  <c r="AQ50" i="1" s="1"/>
  <c r="AS50" i="1" s="1"/>
  <c r="AU50" i="1" s="1"/>
  <c r="AW50" i="1" s="1"/>
  <c r="AY50" i="1" s="1"/>
  <c r="AZ50" i="1"/>
  <c r="BB50" i="1" s="1"/>
  <c r="BD50" i="1" s="1"/>
  <c r="BF50" i="1" s="1"/>
  <c r="BH50" i="1" s="1"/>
  <c r="BJ50" i="1" s="1"/>
  <c r="BL50" i="1" s="1"/>
  <c r="BN50" i="1" s="1"/>
  <c r="BP50" i="1" s="1"/>
  <c r="BR50" i="1" s="1"/>
  <c r="BT50" i="1" s="1"/>
  <c r="BV50" i="1" s="1"/>
  <c r="D50" i="1"/>
  <c r="F50" i="1" s="1"/>
  <c r="H50" i="1" s="1"/>
  <c r="J50" i="1" s="1"/>
  <c r="L50" i="1" s="1"/>
  <c r="N50" i="1" s="1"/>
  <c r="P50" i="1" s="1"/>
  <c r="R50" i="1" s="1"/>
  <c r="T50" i="1" s="1"/>
  <c r="V50" i="1" s="1"/>
  <c r="X50" i="1" s="1"/>
  <c r="Z50" i="1" s="1"/>
  <c r="AA44" i="1"/>
  <c r="AC44" i="1" s="1"/>
  <c r="AE44" i="1" s="1"/>
  <c r="AG44" i="1" s="1"/>
  <c r="AI44" i="1" s="1"/>
  <c r="AK44" i="1" s="1"/>
  <c r="AM44" i="1" s="1"/>
  <c r="AO44" i="1" s="1"/>
  <c r="AQ44" i="1" s="1"/>
  <c r="AS44" i="1" s="1"/>
  <c r="AU44" i="1" s="1"/>
  <c r="AW44" i="1" s="1"/>
  <c r="AY44" i="1" s="1"/>
  <c r="AZ44" i="1"/>
  <c r="BB44" i="1" s="1"/>
  <c r="BD44" i="1" s="1"/>
  <c r="BF44" i="1" s="1"/>
  <c r="BH44" i="1" s="1"/>
  <c r="BJ44" i="1" s="1"/>
  <c r="BL44" i="1" s="1"/>
  <c r="BN44" i="1" s="1"/>
  <c r="BP44" i="1" s="1"/>
  <c r="BR44" i="1" s="1"/>
  <c r="BT44" i="1" s="1"/>
  <c r="BV44" i="1" s="1"/>
  <c r="D44" i="1"/>
  <c r="F44" i="1" s="1"/>
  <c r="H44" i="1" s="1"/>
  <c r="J44" i="1" s="1"/>
  <c r="L44" i="1" s="1"/>
  <c r="N44" i="1" s="1"/>
  <c r="P44" i="1" s="1"/>
  <c r="R44" i="1" s="1"/>
  <c r="T44" i="1" s="1"/>
  <c r="V44" i="1" s="1"/>
  <c r="X44" i="1" s="1"/>
  <c r="Z44" i="1" s="1"/>
  <c r="AA25" i="1"/>
  <c r="AC25" i="1" s="1"/>
  <c r="AE25" i="1" s="1"/>
  <c r="AG25" i="1" s="1"/>
  <c r="AI25" i="1" s="1"/>
  <c r="AK25" i="1" s="1"/>
  <c r="AM25" i="1" s="1"/>
  <c r="AO25" i="1" s="1"/>
  <c r="AQ25" i="1" s="1"/>
  <c r="AS25" i="1" s="1"/>
  <c r="AU25" i="1" s="1"/>
  <c r="AW25" i="1" s="1"/>
  <c r="AY25" i="1" s="1"/>
  <c r="AZ25" i="1"/>
  <c r="BB25" i="1" s="1"/>
  <c r="BD25" i="1" s="1"/>
  <c r="BF25" i="1" s="1"/>
  <c r="BH25" i="1" s="1"/>
  <c r="BJ25" i="1" s="1"/>
  <c r="BL25" i="1" s="1"/>
  <c r="BN25" i="1" s="1"/>
  <c r="BP25" i="1" s="1"/>
  <c r="BR25" i="1" s="1"/>
  <c r="BT25" i="1" s="1"/>
  <c r="BV25" i="1" s="1"/>
  <c r="D28" i="1"/>
  <c r="D18" i="1" s="1"/>
  <c r="AA237" i="1"/>
  <c r="AC237" i="1" s="1"/>
  <c r="AE237" i="1" s="1"/>
  <c r="AG237" i="1" s="1"/>
  <c r="AI237" i="1" s="1"/>
  <c r="AK237" i="1" s="1"/>
  <c r="AM237" i="1" s="1"/>
  <c r="AO237" i="1" s="1"/>
  <c r="AQ237" i="1" s="1"/>
  <c r="AS237" i="1" s="1"/>
  <c r="AU237" i="1" s="1"/>
  <c r="AW237" i="1" s="1"/>
  <c r="AY237" i="1" s="1"/>
  <c r="AZ237" i="1"/>
  <c r="BB237" i="1" s="1"/>
  <c r="BD237" i="1" s="1"/>
  <c r="BF237" i="1" s="1"/>
  <c r="BH237" i="1" s="1"/>
  <c r="BJ237" i="1" s="1"/>
  <c r="BL237" i="1" s="1"/>
  <c r="BN237" i="1" s="1"/>
  <c r="BP237" i="1" s="1"/>
  <c r="BR237" i="1" s="1"/>
  <c r="BT237" i="1" s="1"/>
  <c r="BV237" i="1" s="1"/>
  <c r="D237" i="1"/>
  <c r="F237" i="1" s="1"/>
  <c r="H237" i="1" s="1"/>
  <c r="J237" i="1" s="1"/>
  <c r="L237" i="1" s="1"/>
  <c r="N237" i="1" s="1"/>
  <c r="P237" i="1" s="1"/>
  <c r="R237" i="1" s="1"/>
  <c r="T237" i="1" s="1"/>
  <c r="V237" i="1" s="1"/>
  <c r="X237" i="1" s="1"/>
  <c r="Z237" i="1" s="1"/>
  <c r="AA173" i="1"/>
  <c r="AC173" i="1" s="1"/>
  <c r="AE173" i="1" s="1"/>
  <c r="AG173" i="1" s="1"/>
  <c r="AI173" i="1" s="1"/>
  <c r="AK173" i="1" s="1"/>
  <c r="AM173" i="1" s="1"/>
  <c r="AO173" i="1" s="1"/>
  <c r="AQ173" i="1" s="1"/>
  <c r="AS173" i="1" s="1"/>
  <c r="AU173" i="1" s="1"/>
  <c r="AW173" i="1" s="1"/>
  <c r="AY173" i="1" s="1"/>
  <c r="AZ173" i="1"/>
  <c r="BB173" i="1" s="1"/>
  <c r="BD173" i="1" s="1"/>
  <c r="BF173" i="1" s="1"/>
  <c r="BH173" i="1" s="1"/>
  <c r="BJ173" i="1" s="1"/>
  <c r="BL173" i="1" s="1"/>
  <c r="BN173" i="1" s="1"/>
  <c r="BP173" i="1" s="1"/>
  <c r="BR173" i="1" s="1"/>
  <c r="BT173" i="1" s="1"/>
  <c r="BV173" i="1" s="1"/>
  <c r="D173" i="1"/>
  <c r="F173" i="1" s="1"/>
  <c r="H173" i="1" s="1"/>
  <c r="J173" i="1" s="1"/>
  <c r="L173" i="1" s="1"/>
  <c r="N173" i="1" s="1"/>
  <c r="P173" i="1" s="1"/>
  <c r="R173" i="1" s="1"/>
  <c r="T173" i="1" s="1"/>
  <c r="V173" i="1" s="1"/>
  <c r="X173" i="1" s="1"/>
  <c r="Z173" i="1" s="1"/>
  <c r="D178" i="1"/>
  <c r="F178" i="1" s="1"/>
  <c r="H178" i="1" s="1"/>
  <c r="J178" i="1" s="1"/>
  <c r="L178" i="1" s="1"/>
  <c r="N178" i="1" s="1"/>
  <c r="P178" i="1" s="1"/>
  <c r="R178" i="1" s="1"/>
  <c r="T178" i="1" s="1"/>
  <c r="V178" i="1" s="1"/>
  <c r="X178" i="1" s="1"/>
  <c r="Z178" i="1" s="1"/>
  <c r="AZ174" i="1"/>
  <c r="BB174" i="1" s="1"/>
  <c r="BD174" i="1" s="1"/>
  <c r="BF174" i="1" s="1"/>
  <c r="BH174" i="1" s="1"/>
  <c r="BJ174" i="1" s="1"/>
  <c r="BL174" i="1" s="1"/>
  <c r="BN174" i="1" s="1"/>
  <c r="BP174" i="1" s="1"/>
  <c r="BR174" i="1" s="1"/>
  <c r="BT174" i="1" s="1"/>
  <c r="BV174" i="1" s="1"/>
  <c r="AA174" i="1"/>
  <c r="AC174" i="1" s="1"/>
  <c r="AE174" i="1" s="1"/>
  <c r="AG174" i="1" s="1"/>
  <c r="AI174" i="1" s="1"/>
  <c r="AK174" i="1" s="1"/>
  <c r="AM174" i="1" s="1"/>
  <c r="AO174" i="1" s="1"/>
  <c r="AQ174" i="1" s="1"/>
  <c r="AS174" i="1" s="1"/>
  <c r="AU174" i="1" s="1"/>
  <c r="AW174" i="1" s="1"/>
  <c r="AY174" i="1" s="1"/>
  <c r="D174" i="1"/>
  <c r="F174" i="1" s="1"/>
  <c r="H174" i="1" s="1"/>
  <c r="J174" i="1" s="1"/>
  <c r="L174" i="1" s="1"/>
  <c r="N174" i="1" s="1"/>
  <c r="P174" i="1" s="1"/>
  <c r="R174" i="1" s="1"/>
  <c r="T174" i="1" s="1"/>
  <c r="V174" i="1" s="1"/>
  <c r="X174" i="1" s="1"/>
  <c r="Z174" i="1" s="1"/>
  <c r="BP158" i="1" l="1"/>
  <c r="BN317" i="1"/>
  <c r="AY20" i="1"/>
  <c r="AQ158" i="1"/>
  <c r="AO317" i="1"/>
  <c r="F18" i="1"/>
  <c r="H18" i="1" s="1"/>
  <c r="J18" i="1" s="1"/>
  <c r="L18" i="1" s="1"/>
  <c r="N18" i="1" s="1"/>
  <c r="P18" i="1" s="1"/>
  <c r="R18" i="1" s="1"/>
  <c r="T18" i="1" s="1"/>
  <c r="V18" i="1" s="1"/>
  <c r="X18" i="1" s="1"/>
  <c r="Z18" i="1" s="1"/>
  <c r="F28" i="1"/>
  <c r="H28" i="1" s="1"/>
  <c r="J28" i="1" s="1"/>
  <c r="L28" i="1" s="1"/>
  <c r="N28" i="1" s="1"/>
  <c r="P28" i="1" s="1"/>
  <c r="R28" i="1" s="1"/>
  <c r="T28" i="1" s="1"/>
  <c r="V28" i="1" s="1"/>
  <c r="X28" i="1" s="1"/>
  <c r="Z28" i="1" s="1"/>
  <c r="BB18" i="1"/>
  <c r="BD18" i="1" s="1"/>
  <c r="BF18" i="1" s="1"/>
  <c r="BH18" i="1" s="1"/>
  <c r="BJ18" i="1" s="1"/>
  <c r="BL18" i="1" s="1"/>
  <c r="BN18" i="1" s="1"/>
  <c r="BP18" i="1" s="1"/>
  <c r="BR18" i="1" s="1"/>
  <c r="BT18" i="1" s="1"/>
  <c r="BV18" i="1" s="1"/>
  <c r="BB63" i="1"/>
  <c r="BD63" i="1" s="1"/>
  <c r="BF63" i="1" s="1"/>
  <c r="BH63" i="1" s="1"/>
  <c r="BJ63" i="1" s="1"/>
  <c r="BL63" i="1" s="1"/>
  <c r="BN63" i="1" s="1"/>
  <c r="BP63" i="1" s="1"/>
  <c r="BR63" i="1" s="1"/>
  <c r="BT63" i="1" s="1"/>
  <c r="BV63" i="1" s="1"/>
  <c r="AC58" i="1"/>
  <c r="AE58" i="1" s="1"/>
  <c r="AG58" i="1" s="1"/>
  <c r="AI58" i="1" s="1"/>
  <c r="AK58" i="1" s="1"/>
  <c r="AM58" i="1" s="1"/>
  <c r="AO58" i="1" s="1"/>
  <c r="AQ58" i="1" s="1"/>
  <c r="AS58" i="1" s="1"/>
  <c r="AU58" i="1" s="1"/>
  <c r="AW58" i="1" s="1"/>
  <c r="AY58" i="1" s="1"/>
  <c r="D310" i="1"/>
  <c r="F310" i="1" s="1"/>
  <c r="H310" i="1" s="1"/>
  <c r="J310" i="1" s="1"/>
  <c r="L310" i="1" s="1"/>
  <c r="N310" i="1" s="1"/>
  <c r="P310" i="1" s="1"/>
  <c r="R310" i="1" s="1"/>
  <c r="T310" i="1" s="1"/>
  <c r="V310" i="1" s="1"/>
  <c r="X310" i="1" s="1"/>
  <c r="Z310" i="1" s="1"/>
  <c r="BB65" i="1"/>
  <c r="BD65" i="1" s="1"/>
  <c r="BF65" i="1" s="1"/>
  <c r="BH65" i="1" s="1"/>
  <c r="BJ65" i="1" s="1"/>
  <c r="BL65" i="1" s="1"/>
  <c r="BN65" i="1" s="1"/>
  <c r="BP65" i="1" s="1"/>
  <c r="BR65" i="1" s="1"/>
  <c r="BT65" i="1" s="1"/>
  <c r="BV65" i="1" s="1"/>
  <c r="AZ310" i="1"/>
  <c r="BB310" i="1" s="1"/>
  <c r="BD310" i="1" s="1"/>
  <c r="BF310" i="1" s="1"/>
  <c r="BH310" i="1" s="1"/>
  <c r="BJ310" i="1" s="1"/>
  <c r="BL310" i="1" s="1"/>
  <c r="BN310" i="1" s="1"/>
  <c r="BP310" i="1" s="1"/>
  <c r="BR310" i="1" s="1"/>
  <c r="BT310" i="1" s="1"/>
  <c r="BV310" i="1" s="1"/>
  <c r="F65" i="1"/>
  <c r="H65" i="1" s="1"/>
  <c r="J65" i="1" s="1"/>
  <c r="L65" i="1" s="1"/>
  <c r="N65" i="1" s="1"/>
  <c r="P65" i="1" s="1"/>
  <c r="R65" i="1" s="1"/>
  <c r="T65" i="1" s="1"/>
  <c r="V65" i="1" s="1"/>
  <c r="X65" i="1" s="1"/>
  <c r="Z65" i="1" s="1"/>
  <c r="AC65" i="1"/>
  <c r="AE65" i="1" s="1"/>
  <c r="AG65" i="1" s="1"/>
  <c r="AI65" i="1" s="1"/>
  <c r="AK65" i="1" s="1"/>
  <c r="AM65" i="1" s="1"/>
  <c r="AO65" i="1" s="1"/>
  <c r="AQ65" i="1" s="1"/>
  <c r="AS65" i="1" s="1"/>
  <c r="AU65" i="1" s="1"/>
  <c r="AW65" i="1" s="1"/>
  <c r="AY65" i="1" s="1"/>
  <c r="AA310" i="1"/>
  <c r="AC310" i="1" s="1"/>
  <c r="AE310" i="1" s="1"/>
  <c r="AG310" i="1" s="1"/>
  <c r="AI310" i="1" s="1"/>
  <c r="AK310" i="1" s="1"/>
  <c r="AM310" i="1" s="1"/>
  <c r="AO310" i="1" s="1"/>
  <c r="AQ310" i="1" s="1"/>
  <c r="AS310" i="1" s="1"/>
  <c r="AU310" i="1" s="1"/>
  <c r="AW310" i="1" s="1"/>
  <c r="AY310" i="1" s="1"/>
  <c r="AZ60" i="1"/>
  <c r="BB60" i="1" s="1"/>
  <c r="BD60" i="1" s="1"/>
  <c r="BF60" i="1" s="1"/>
  <c r="BH60" i="1" s="1"/>
  <c r="BJ60" i="1" s="1"/>
  <c r="BL60" i="1" s="1"/>
  <c r="BN60" i="1" s="1"/>
  <c r="BP60" i="1" s="1"/>
  <c r="BR60" i="1" s="1"/>
  <c r="BT60" i="1" s="1"/>
  <c r="BV60" i="1" s="1"/>
  <c r="AA55" i="1"/>
  <c r="AC55" i="1" s="1"/>
  <c r="AE55" i="1" s="1"/>
  <c r="AG55" i="1" s="1"/>
  <c r="AI55" i="1" s="1"/>
  <c r="AK55" i="1" s="1"/>
  <c r="AM55" i="1" s="1"/>
  <c r="AO55" i="1" s="1"/>
  <c r="AQ55" i="1" s="1"/>
  <c r="AS55" i="1" s="1"/>
  <c r="AU55" i="1" s="1"/>
  <c r="AW55" i="1" s="1"/>
  <c r="AY55" i="1" s="1"/>
  <c r="AZ302" i="1"/>
  <c r="BB302" i="1" s="1"/>
  <c r="BD302" i="1" s="1"/>
  <c r="BF302" i="1" s="1"/>
  <c r="BH302" i="1" s="1"/>
  <c r="BJ302" i="1" s="1"/>
  <c r="BL302" i="1" s="1"/>
  <c r="BN302" i="1" s="1"/>
  <c r="BP302" i="1" s="1"/>
  <c r="BR302" i="1" s="1"/>
  <c r="BT302" i="1" s="1"/>
  <c r="BV302" i="1" s="1"/>
  <c r="AZ170" i="1"/>
  <c r="BB170" i="1" s="1"/>
  <c r="BD170" i="1" s="1"/>
  <c r="BF170" i="1" s="1"/>
  <c r="BH170" i="1" s="1"/>
  <c r="BJ170" i="1" s="1"/>
  <c r="BL170" i="1" s="1"/>
  <c r="BN170" i="1" s="1"/>
  <c r="BP170" i="1" s="1"/>
  <c r="BR170" i="1" s="1"/>
  <c r="BT170" i="1" s="1"/>
  <c r="BV170" i="1" s="1"/>
  <c r="AA302" i="1"/>
  <c r="AC302" i="1" s="1"/>
  <c r="AE302" i="1" s="1"/>
  <c r="AG302" i="1" s="1"/>
  <c r="AI302" i="1" s="1"/>
  <c r="AK302" i="1" s="1"/>
  <c r="AM302" i="1" s="1"/>
  <c r="AO302" i="1" s="1"/>
  <c r="AQ302" i="1" s="1"/>
  <c r="AS302" i="1" s="1"/>
  <c r="AU302" i="1" s="1"/>
  <c r="AW302" i="1" s="1"/>
  <c r="AY302" i="1" s="1"/>
  <c r="AA170" i="1"/>
  <c r="AC170" i="1" s="1"/>
  <c r="AE170" i="1" s="1"/>
  <c r="AG170" i="1" s="1"/>
  <c r="AI170" i="1" s="1"/>
  <c r="AK170" i="1" s="1"/>
  <c r="AM170" i="1" s="1"/>
  <c r="AO170" i="1" s="1"/>
  <c r="AQ170" i="1" s="1"/>
  <c r="AS170" i="1" s="1"/>
  <c r="AU170" i="1" s="1"/>
  <c r="AW170" i="1" s="1"/>
  <c r="AY170" i="1" s="1"/>
  <c r="D302" i="1"/>
  <c r="F302" i="1" s="1"/>
  <c r="H302" i="1" s="1"/>
  <c r="J302" i="1" s="1"/>
  <c r="L302" i="1" s="1"/>
  <c r="N302" i="1" s="1"/>
  <c r="P302" i="1" s="1"/>
  <c r="R302" i="1" s="1"/>
  <c r="T302" i="1" s="1"/>
  <c r="V302" i="1" s="1"/>
  <c r="X302" i="1" s="1"/>
  <c r="Z302" i="1" s="1"/>
  <c r="D170" i="1"/>
  <c r="F170" i="1" s="1"/>
  <c r="H170" i="1" s="1"/>
  <c r="J170" i="1" s="1"/>
  <c r="L170" i="1" s="1"/>
  <c r="N170" i="1" s="1"/>
  <c r="P170" i="1" s="1"/>
  <c r="R170" i="1" s="1"/>
  <c r="T170" i="1" s="1"/>
  <c r="V170" i="1" s="1"/>
  <c r="X170" i="1" s="1"/>
  <c r="Z170" i="1" s="1"/>
  <c r="D303" i="1"/>
  <c r="F303" i="1" s="1"/>
  <c r="H303" i="1" s="1"/>
  <c r="J303" i="1" s="1"/>
  <c r="L303" i="1" s="1"/>
  <c r="N303" i="1" s="1"/>
  <c r="P303" i="1" s="1"/>
  <c r="R303" i="1" s="1"/>
  <c r="T303" i="1" s="1"/>
  <c r="V303" i="1" s="1"/>
  <c r="X303" i="1" s="1"/>
  <c r="Z303" i="1" s="1"/>
  <c r="AZ303" i="1"/>
  <c r="BB303" i="1" s="1"/>
  <c r="BD303" i="1" s="1"/>
  <c r="BF303" i="1" s="1"/>
  <c r="BH303" i="1" s="1"/>
  <c r="BJ303" i="1" s="1"/>
  <c r="BL303" i="1" s="1"/>
  <c r="BN303" i="1" s="1"/>
  <c r="BP303" i="1" s="1"/>
  <c r="BR303" i="1" s="1"/>
  <c r="BT303" i="1" s="1"/>
  <c r="BV303" i="1" s="1"/>
  <c r="D25" i="1"/>
  <c r="F25" i="1" s="1"/>
  <c r="H25" i="1" s="1"/>
  <c r="J25" i="1" s="1"/>
  <c r="L25" i="1" s="1"/>
  <c r="N25" i="1" s="1"/>
  <c r="P25" i="1" s="1"/>
  <c r="R25" i="1" s="1"/>
  <c r="T25" i="1" s="1"/>
  <c r="V25" i="1" s="1"/>
  <c r="X25" i="1" s="1"/>
  <c r="Z25" i="1" s="1"/>
  <c r="D269" i="1"/>
  <c r="F269" i="1" s="1"/>
  <c r="H269" i="1" s="1"/>
  <c r="J269" i="1" s="1"/>
  <c r="L269" i="1" s="1"/>
  <c r="N269" i="1" s="1"/>
  <c r="P269" i="1" s="1"/>
  <c r="R269" i="1" s="1"/>
  <c r="T269" i="1" s="1"/>
  <c r="V269" i="1" s="1"/>
  <c r="X269" i="1" s="1"/>
  <c r="Z269" i="1" s="1"/>
  <c r="AA249" i="1"/>
  <c r="AZ249" i="1"/>
  <c r="D249" i="1"/>
  <c r="AA262" i="1"/>
  <c r="AC262" i="1" s="1"/>
  <c r="AE262" i="1" s="1"/>
  <c r="AG262" i="1" s="1"/>
  <c r="AI262" i="1" s="1"/>
  <c r="AK262" i="1" s="1"/>
  <c r="AM262" i="1" s="1"/>
  <c r="AO262" i="1" s="1"/>
  <c r="AQ262" i="1" s="1"/>
  <c r="AS262" i="1" s="1"/>
  <c r="AU262" i="1" s="1"/>
  <c r="AW262" i="1" s="1"/>
  <c r="AY262" i="1" s="1"/>
  <c r="AZ262" i="1"/>
  <c r="BB262" i="1" s="1"/>
  <c r="BD262" i="1" s="1"/>
  <c r="BF262" i="1" s="1"/>
  <c r="BH262" i="1" s="1"/>
  <c r="BJ262" i="1" s="1"/>
  <c r="BL262" i="1" s="1"/>
  <c r="BN262" i="1" s="1"/>
  <c r="BP262" i="1" s="1"/>
  <c r="BR262" i="1" s="1"/>
  <c r="BT262" i="1" s="1"/>
  <c r="BV262" i="1" s="1"/>
  <c r="D262" i="1"/>
  <c r="F262" i="1" s="1"/>
  <c r="H262" i="1" s="1"/>
  <c r="J262" i="1" s="1"/>
  <c r="L262" i="1" s="1"/>
  <c r="N262" i="1" s="1"/>
  <c r="P262" i="1" s="1"/>
  <c r="R262" i="1" s="1"/>
  <c r="T262" i="1" s="1"/>
  <c r="V262" i="1" s="1"/>
  <c r="X262" i="1" s="1"/>
  <c r="Z262" i="1" s="1"/>
  <c r="AA240" i="1"/>
  <c r="AC240" i="1" s="1"/>
  <c r="AE240" i="1" s="1"/>
  <c r="AG240" i="1" s="1"/>
  <c r="AI240" i="1" s="1"/>
  <c r="AK240" i="1" s="1"/>
  <c r="AM240" i="1" s="1"/>
  <c r="AO240" i="1" s="1"/>
  <c r="AQ240" i="1" s="1"/>
  <c r="AS240" i="1" s="1"/>
  <c r="AU240" i="1" s="1"/>
  <c r="AW240" i="1" s="1"/>
  <c r="AY240" i="1" s="1"/>
  <c r="AZ240" i="1"/>
  <c r="BB240" i="1" s="1"/>
  <c r="BD240" i="1" s="1"/>
  <c r="BF240" i="1" s="1"/>
  <c r="BH240" i="1" s="1"/>
  <c r="BJ240" i="1" s="1"/>
  <c r="BL240" i="1" s="1"/>
  <c r="BN240" i="1" s="1"/>
  <c r="BP240" i="1" s="1"/>
  <c r="BR240" i="1" s="1"/>
  <c r="BT240" i="1" s="1"/>
  <c r="BV240" i="1" s="1"/>
  <c r="D240" i="1"/>
  <c r="F240" i="1" s="1"/>
  <c r="H240" i="1" s="1"/>
  <c r="J240" i="1" s="1"/>
  <c r="L240" i="1" s="1"/>
  <c r="N240" i="1" s="1"/>
  <c r="P240" i="1" s="1"/>
  <c r="R240" i="1" s="1"/>
  <c r="T240" i="1" s="1"/>
  <c r="V240" i="1" s="1"/>
  <c r="X240" i="1" s="1"/>
  <c r="Z240" i="1" s="1"/>
  <c r="AA146" i="1"/>
  <c r="AC146" i="1" s="1"/>
  <c r="AE146" i="1" s="1"/>
  <c r="AG146" i="1" s="1"/>
  <c r="AI146" i="1" s="1"/>
  <c r="AK146" i="1" s="1"/>
  <c r="AM146" i="1" s="1"/>
  <c r="AO146" i="1" s="1"/>
  <c r="AQ146" i="1" s="1"/>
  <c r="AS146" i="1" s="1"/>
  <c r="AU146" i="1" s="1"/>
  <c r="AW146" i="1" s="1"/>
  <c r="AY146" i="1" s="1"/>
  <c r="AZ146" i="1"/>
  <c r="BB146" i="1" s="1"/>
  <c r="BD146" i="1" s="1"/>
  <c r="BF146" i="1" s="1"/>
  <c r="BH146" i="1" s="1"/>
  <c r="BJ146" i="1" s="1"/>
  <c r="BL146" i="1" s="1"/>
  <c r="BN146" i="1" s="1"/>
  <c r="BP146" i="1" s="1"/>
  <c r="BR146" i="1" s="1"/>
  <c r="BT146" i="1" s="1"/>
  <c r="BV146" i="1" s="1"/>
  <c r="D146" i="1"/>
  <c r="F146" i="1" s="1"/>
  <c r="H146" i="1" s="1"/>
  <c r="J146" i="1" s="1"/>
  <c r="L146" i="1" s="1"/>
  <c r="N146" i="1" s="1"/>
  <c r="P146" i="1" s="1"/>
  <c r="R146" i="1" s="1"/>
  <c r="T146" i="1" s="1"/>
  <c r="V146" i="1" s="1"/>
  <c r="X146" i="1" s="1"/>
  <c r="Z146" i="1" s="1"/>
  <c r="AA220" i="1"/>
  <c r="AC220" i="1" s="1"/>
  <c r="AE220" i="1" s="1"/>
  <c r="AG220" i="1" s="1"/>
  <c r="AI220" i="1" s="1"/>
  <c r="AK220" i="1" s="1"/>
  <c r="AM220" i="1" s="1"/>
  <c r="AO220" i="1" s="1"/>
  <c r="AQ220" i="1" s="1"/>
  <c r="AS220" i="1" s="1"/>
  <c r="AU220" i="1" s="1"/>
  <c r="AW220" i="1" s="1"/>
  <c r="AY220" i="1" s="1"/>
  <c r="AZ220" i="1"/>
  <c r="BB220" i="1" s="1"/>
  <c r="BD220" i="1" s="1"/>
  <c r="BF220" i="1" s="1"/>
  <c r="BH220" i="1" s="1"/>
  <c r="BJ220" i="1" s="1"/>
  <c r="BL220" i="1" s="1"/>
  <c r="BN220" i="1" s="1"/>
  <c r="BP220" i="1" s="1"/>
  <c r="BR220" i="1" s="1"/>
  <c r="BT220" i="1" s="1"/>
  <c r="BV220" i="1" s="1"/>
  <c r="D220" i="1"/>
  <c r="F220" i="1" s="1"/>
  <c r="H220" i="1" s="1"/>
  <c r="J220" i="1" s="1"/>
  <c r="L220" i="1" s="1"/>
  <c r="N220" i="1" s="1"/>
  <c r="P220" i="1" s="1"/>
  <c r="R220" i="1" s="1"/>
  <c r="T220" i="1" s="1"/>
  <c r="V220" i="1" s="1"/>
  <c r="X220" i="1" s="1"/>
  <c r="Z220" i="1" s="1"/>
  <c r="AA216" i="1"/>
  <c r="AC216" i="1" s="1"/>
  <c r="AE216" i="1" s="1"/>
  <c r="AG216" i="1" s="1"/>
  <c r="AI216" i="1" s="1"/>
  <c r="AK216" i="1" s="1"/>
  <c r="AM216" i="1" s="1"/>
  <c r="AO216" i="1" s="1"/>
  <c r="AQ216" i="1" s="1"/>
  <c r="AS216" i="1" s="1"/>
  <c r="AU216" i="1" s="1"/>
  <c r="AW216" i="1" s="1"/>
  <c r="AY216" i="1" s="1"/>
  <c r="AZ216" i="1"/>
  <c r="BB216" i="1" s="1"/>
  <c r="BD216" i="1" s="1"/>
  <c r="BF216" i="1" s="1"/>
  <c r="BH216" i="1" s="1"/>
  <c r="BJ216" i="1" s="1"/>
  <c r="BL216" i="1" s="1"/>
  <c r="BN216" i="1" s="1"/>
  <c r="BP216" i="1" s="1"/>
  <c r="BR216" i="1" s="1"/>
  <c r="BT216" i="1" s="1"/>
  <c r="BV216" i="1" s="1"/>
  <c r="D216" i="1"/>
  <c r="F216" i="1" s="1"/>
  <c r="H216" i="1" s="1"/>
  <c r="J216" i="1" s="1"/>
  <c r="L216" i="1" s="1"/>
  <c r="N216" i="1" s="1"/>
  <c r="P216" i="1" s="1"/>
  <c r="R216" i="1" s="1"/>
  <c r="T216" i="1" s="1"/>
  <c r="V216" i="1" s="1"/>
  <c r="X216" i="1" s="1"/>
  <c r="Z216" i="1" s="1"/>
  <c r="AA212" i="1"/>
  <c r="AC212" i="1" s="1"/>
  <c r="AE212" i="1" s="1"/>
  <c r="AG212" i="1" s="1"/>
  <c r="AI212" i="1" s="1"/>
  <c r="AK212" i="1" s="1"/>
  <c r="AM212" i="1" s="1"/>
  <c r="AO212" i="1" s="1"/>
  <c r="AQ212" i="1" s="1"/>
  <c r="AS212" i="1" s="1"/>
  <c r="AU212" i="1" s="1"/>
  <c r="AW212" i="1" s="1"/>
  <c r="AY212" i="1" s="1"/>
  <c r="AZ212" i="1"/>
  <c r="BB212" i="1" s="1"/>
  <c r="BD212" i="1" s="1"/>
  <c r="BF212" i="1" s="1"/>
  <c r="BH212" i="1" s="1"/>
  <c r="BJ212" i="1" s="1"/>
  <c r="BL212" i="1" s="1"/>
  <c r="BN212" i="1" s="1"/>
  <c r="BP212" i="1" s="1"/>
  <c r="BR212" i="1" s="1"/>
  <c r="BT212" i="1" s="1"/>
  <c r="BV212" i="1" s="1"/>
  <c r="D212" i="1"/>
  <c r="F212" i="1" s="1"/>
  <c r="H212" i="1" s="1"/>
  <c r="J212" i="1" s="1"/>
  <c r="L212" i="1" s="1"/>
  <c r="N212" i="1" s="1"/>
  <c r="P212" i="1" s="1"/>
  <c r="R212" i="1" s="1"/>
  <c r="T212" i="1" s="1"/>
  <c r="V212" i="1" s="1"/>
  <c r="X212" i="1" s="1"/>
  <c r="Z212" i="1" s="1"/>
  <c r="AA206" i="1"/>
  <c r="AC206" i="1" s="1"/>
  <c r="AE206" i="1" s="1"/>
  <c r="AG206" i="1" s="1"/>
  <c r="AI206" i="1" s="1"/>
  <c r="AK206" i="1" s="1"/>
  <c r="AM206" i="1" s="1"/>
  <c r="AO206" i="1" s="1"/>
  <c r="AQ206" i="1" s="1"/>
  <c r="AS206" i="1" s="1"/>
  <c r="AU206" i="1" s="1"/>
  <c r="AW206" i="1" s="1"/>
  <c r="AY206" i="1" s="1"/>
  <c r="AZ206" i="1"/>
  <c r="BB206" i="1" s="1"/>
  <c r="BD206" i="1" s="1"/>
  <c r="BF206" i="1" s="1"/>
  <c r="BH206" i="1" s="1"/>
  <c r="BJ206" i="1" s="1"/>
  <c r="BL206" i="1" s="1"/>
  <c r="BN206" i="1" s="1"/>
  <c r="BP206" i="1" s="1"/>
  <c r="BR206" i="1" s="1"/>
  <c r="BT206" i="1" s="1"/>
  <c r="BV206" i="1" s="1"/>
  <c r="D206" i="1"/>
  <c r="F206" i="1" s="1"/>
  <c r="H206" i="1" s="1"/>
  <c r="J206" i="1" s="1"/>
  <c r="L206" i="1" s="1"/>
  <c r="N206" i="1" s="1"/>
  <c r="P206" i="1" s="1"/>
  <c r="R206" i="1" s="1"/>
  <c r="T206" i="1" s="1"/>
  <c r="V206" i="1" s="1"/>
  <c r="X206" i="1" s="1"/>
  <c r="Z206" i="1" s="1"/>
  <c r="AA202" i="1"/>
  <c r="AC202" i="1" s="1"/>
  <c r="AE202" i="1" s="1"/>
  <c r="AG202" i="1" s="1"/>
  <c r="AI202" i="1" s="1"/>
  <c r="AK202" i="1" s="1"/>
  <c r="AM202" i="1" s="1"/>
  <c r="AO202" i="1" s="1"/>
  <c r="AQ202" i="1" s="1"/>
  <c r="AS202" i="1" s="1"/>
  <c r="AU202" i="1" s="1"/>
  <c r="AW202" i="1" s="1"/>
  <c r="AY202" i="1" s="1"/>
  <c r="AZ202" i="1"/>
  <c r="BB202" i="1" s="1"/>
  <c r="BD202" i="1" s="1"/>
  <c r="BF202" i="1" s="1"/>
  <c r="BH202" i="1" s="1"/>
  <c r="BJ202" i="1" s="1"/>
  <c r="BL202" i="1" s="1"/>
  <c r="BN202" i="1" s="1"/>
  <c r="BP202" i="1" s="1"/>
  <c r="BR202" i="1" s="1"/>
  <c r="BT202" i="1" s="1"/>
  <c r="BV202" i="1" s="1"/>
  <c r="D202" i="1"/>
  <c r="F202" i="1" s="1"/>
  <c r="H202" i="1" s="1"/>
  <c r="J202" i="1" s="1"/>
  <c r="L202" i="1" s="1"/>
  <c r="N202" i="1" s="1"/>
  <c r="P202" i="1" s="1"/>
  <c r="R202" i="1" s="1"/>
  <c r="T202" i="1" s="1"/>
  <c r="V202" i="1" s="1"/>
  <c r="X202" i="1" s="1"/>
  <c r="Z202" i="1" s="1"/>
  <c r="AA198" i="1"/>
  <c r="AC198" i="1" s="1"/>
  <c r="AE198" i="1" s="1"/>
  <c r="AG198" i="1" s="1"/>
  <c r="AI198" i="1" s="1"/>
  <c r="AK198" i="1" s="1"/>
  <c r="AM198" i="1" s="1"/>
  <c r="AO198" i="1" s="1"/>
  <c r="AQ198" i="1" s="1"/>
  <c r="AS198" i="1" s="1"/>
  <c r="AU198" i="1" s="1"/>
  <c r="AW198" i="1" s="1"/>
  <c r="AY198" i="1" s="1"/>
  <c r="AZ198" i="1"/>
  <c r="BB198" i="1" s="1"/>
  <c r="BD198" i="1" s="1"/>
  <c r="BF198" i="1" s="1"/>
  <c r="BH198" i="1" s="1"/>
  <c r="BJ198" i="1" s="1"/>
  <c r="BL198" i="1" s="1"/>
  <c r="BN198" i="1" s="1"/>
  <c r="BP198" i="1" s="1"/>
  <c r="BR198" i="1" s="1"/>
  <c r="BT198" i="1" s="1"/>
  <c r="BV198" i="1" s="1"/>
  <c r="D198" i="1"/>
  <c r="F198" i="1" s="1"/>
  <c r="H198" i="1" s="1"/>
  <c r="J198" i="1" s="1"/>
  <c r="L198" i="1" s="1"/>
  <c r="N198" i="1" s="1"/>
  <c r="P198" i="1" s="1"/>
  <c r="R198" i="1" s="1"/>
  <c r="T198" i="1" s="1"/>
  <c r="V198" i="1" s="1"/>
  <c r="X198" i="1" s="1"/>
  <c r="Z198" i="1" s="1"/>
  <c r="AA194" i="1"/>
  <c r="AC194" i="1" s="1"/>
  <c r="AE194" i="1" s="1"/>
  <c r="AG194" i="1" s="1"/>
  <c r="AI194" i="1" s="1"/>
  <c r="AK194" i="1" s="1"/>
  <c r="AM194" i="1" s="1"/>
  <c r="AO194" i="1" s="1"/>
  <c r="AQ194" i="1" s="1"/>
  <c r="AS194" i="1" s="1"/>
  <c r="AU194" i="1" s="1"/>
  <c r="AW194" i="1" s="1"/>
  <c r="AY194" i="1" s="1"/>
  <c r="AZ194" i="1"/>
  <c r="BB194" i="1" s="1"/>
  <c r="BD194" i="1" s="1"/>
  <c r="BF194" i="1" s="1"/>
  <c r="BH194" i="1" s="1"/>
  <c r="BJ194" i="1" s="1"/>
  <c r="BL194" i="1" s="1"/>
  <c r="BN194" i="1" s="1"/>
  <c r="BP194" i="1" s="1"/>
  <c r="BR194" i="1" s="1"/>
  <c r="BT194" i="1" s="1"/>
  <c r="BV194" i="1" s="1"/>
  <c r="D194" i="1"/>
  <c r="F194" i="1" s="1"/>
  <c r="H194" i="1" s="1"/>
  <c r="J194" i="1" s="1"/>
  <c r="L194" i="1" s="1"/>
  <c r="N194" i="1" s="1"/>
  <c r="P194" i="1" s="1"/>
  <c r="R194" i="1" s="1"/>
  <c r="T194" i="1" s="1"/>
  <c r="V194" i="1" s="1"/>
  <c r="X194" i="1" s="1"/>
  <c r="Z194" i="1" s="1"/>
  <c r="AA190" i="1"/>
  <c r="AC190" i="1" s="1"/>
  <c r="AE190" i="1" s="1"/>
  <c r="AG190" i="1" s="1"/>
  <c r="AI190" i="1" s="1"/>
  <c r="AK190" i="1" s="1"/>
  <c r="AM190" i="1" s="1"/>
  <c r="AO190" i="1" s="1"/>
  <c r="AQ190" i="1" s="1"/>
  <c r="AS190" i="1" s="1"/>
  <c r="AU190" i="1" s="1"/>
  <c r="AW190" i="1" s="1"/>
  <c r="AY190" i="1" s="1"/>
  <c r="AZ190" i="1"/>
  <c r="BB190" i="1" s="1"/>
  <c r="BD190" i="1" s="1"/>
  <c r="BF190" i="1" s="1"/>
  <c r="BH190" i="1" s="1"/>
  <c r="BJ190" i="1" s="1"/>
  <c r="BL190" i="1" s="1"/>
  <c r="BN190" i="1" s="1"/>
  <c r="BP190" i="1" s="1"/>
  <c r="BR190" i="1" s="1"/>
  <c r="BT190" i="1" s="1"/>
  <c r="BV190" i="1" s="1"/>
  <c r="D190" i="1"/>
  <c r="F190" i="1" s="1"/>
  <c r="H190" i="1" s="1"/>
  <c r="J190" i="1" s="1"/>
  <c r="L190" i="1" s="1"/>
  <c r="N190" i="1" s="1"/>
  <c r="P190" i="1" s="1"/>
  <c r="R190" i="1" s="1"/>
  <c r="T190" i="1" s="1"/>
  <c r="V190" i="1" s="1"/>
  <c r="X190" i="1" s="1"/>
  <c r="Z190" i="1" s="1"/>
  <c r="AA186" i="1"/>
  <c r="AC186" i="1" s="1"/>
  <c r="AE186" i="1" s="1"/>
  <c r="AG186" i="1" s="1"/>
  <c r="AI186" i="1" s="1"/>
  <c r="AK186" i="1" s="1"/>
  <c r="AM186" i="1" s="1"/>
  <c r="AO186" i="1" s="1"/>
  <c r="AQ186" i="1" s="1"/>
  <c r="AS186" i="1" s="1"/>
  <c r="AU186" i="1" s="1"/>
  <c r="AW186" i="1" s="1"/>
  <c r="AY186" i="1" s="1"/>
  <c r="AZ186" i="1"/>
  <c r="BB186" i="1" s="1"/>
  <c r="BD186" i="1" s="1"/>
  <c r="BF186" i="1" s="1"/>
  <c r="BH186" i="1" s="1"/>
  <c r="BJ186" i="1" s="1"/>
  <c r="BL186" i="1" s="1"/>
  <c r="BN186" i="1" s="1"/>
  <c r="BP186" i="1" s="1"/>
  <c r="BR186" i="1" s="1"/>
  <c r="BT186" i="1" s="1"/>
  <c r="BV186" i="1" s="1"/>
  <c r="D186" i="1"/>
  <c r="F186" i="1" s="1"/>
  <c r="H186" i="1" s="1"/>
  <c r="J186" i="1" s="1"/>
  <c r="L186" i="1" s="1"/>
  <c r="N186" i="1" s="1"/>
  <c r="P186" i="1" s="1"/>
  <c r="R186" i="1" s="1"/>
  <c r="T186" i="1" s="1"/>
  <c r="V186" i="1" s="1"/>
  <c r="X186" i="1" s="1"/>
  <c r="Z186" i="1" s="1"/>
  <c r="AA182" i="1"/>
  <c r="AC182" i="1" s="1"/>
  <c r="AE182" i="1" s="1"/>
  <c r="AG182" i="1" s="1"/>
  <c r="AI182" i="1" s="1"/>
  <c r="AK182" i="1" s="1"/>
  <c r="AM182" i="1" s="1"/>
  <c r="AO182" i="1" s="1"/>
  <c r="AQ182" i="1" s="1"/>
  <c r="AS182" i="1" s="1"/>
  <c r="AU182" i="1" s="1"/>
  <c r="AW182" i="1" s="1"/>
  <c r="AY182" i="1" s="1"/>
  <c r="AZ182" i="1"/>
  <c r="BB182" i="1" s="1"/>
  <c r="BD182" i="1" s="1"/>
  <c r="BF182" i="1" s="1"/>
  <c r="BH182" i="1" s="1"/>
  <c r="BJ182" i="1" s="1"/>
  <c r="BL182" i="1" s="1"/>
  <c r="BN182" i="1" s="1"/>
  <c r="BP182" i="1" s="1"/>
  <c r="BR182" i="1" s="1"/>
  <c r="BT182" i="1" s="1"/>
  <c r="BV182" i="1" s="1"/>
  <c r="D182" i="1"/>
  <c r="F182" i="1" s="1"/>
  <c r="H182" i="1" s="1"/>
  <c r="J182" i="1" s="1"/>
  <c r="L182" i="1" s="1"/>
  <c r="N182" i="1" s="1"/>
  <c r="P182" i="1" s="1"/>
  <c r="R182" i="1" s="1"/>
  <c r="T182" i="1" s="1"/>
  <c r="V182" i="1" s="1"/>
  <c r="X182" i="1" s="1"/>
  <c r="Z182" i="1" s="1"/>
  <c r="AA178" i="1"/>
  <c r="AC178" i="1" s="1"/>
  <c r="AE178" i="1" s="1"/>
  <c r="AG178" i="1" s="1"/>
  <c r="AI178" i="1" s="1"/>
  <c r="AK178" i="1" s="1"/>
  <c r="AM178" i="1" s="1"/>
  <c r="AO178" i="1" s="1"/>
  <c r="AQ178" i="1" s="1"/>
  <c r="AS178" i="1" s="1"/>
  <c r="AU178" i="1" s="1"/>
  <c r="AW178" i="1" s="1"/>
  <c r="AY178" i="1" s="1"/>
  <c r="AZ178" i="1"/>
  <c r="BB178" i="1" s="1"/>
  <c r="BD178" i="1" s="1"/>
  <c r="BF178" i="1" s="1"/>
  <c r="BH178" i="1" s="1"/>
  <c r="BJ178" i="1" s="1"/>
  <c r="BL178" i="1" s="1"/>
  <c r="BN178" i="1" s="1"/>
  <c r="BP178" i="1" s="1"/>
  <c r="BR178" i="1" s="1"/>
  <c r="BT178" i="1" s="1"/>
  <c r="BV178" i="1" s="1"/>
  <c r="AS158" i="1" l="1"/>
  <c r="AQ317" i="1"/>
  <c r="BR158" i="1"/>
  <c r="BP317" i="1"/>
  <c r="D307" i="1"/>
  <c r="F307" i="1" s="1"/>
  <c r="H307" i="1" s="1"/>
  <c r="J307" i="1" s="1"/>
  <c r="L307" i="1" s="1"/>
  <c r="N307" i="1" s="1"/>
  <c r="P307" i="1" s="1"/>
  <c r="R307" i="1" s="1"/>
  <c r="T307" i="1" s="1"/>
  <c r="V307" i="1" s="1"/>
  <c r="X307" i="1" s="1"/>
  <c r="Z307" i="1" s="1"/>
  <c r="AZ307" i="1"/>
  <c r="BB307" i="1" s="1"/>
  <c r="BD307" i="1" s="1"/>
  <c r="BF307" i="1" s="1"/>
  <c r="BH307" i="1" s="1"/>
  <c r="BJ307" i="1" s="1"/>
  <c r="BL307" i="1" s="1"/>
  <c r="BN307" i="1" s="1"/>
  <c r="BP307" i="1" s="1"/>
  <c r="BR307" i="1" s="1"/>
  <c r="BT307" i="1" s="1"/>
  <c r="BV307" i="1" s="1"/>
  <c r="AA307" i="1"/>
  <c r="AC307" i="1" s="1"/>
  <c r="AE307" i="1" s="1"/>
  <c r="AG307" i="1" s="1"/>
  <c r="AI307" i="1" s="1"/>
  <c r="AK307" i="1" s="1"/>
  <c r="AM307" i="1" s="1"/>
  <c r="AO307" i="1" s="1"/>
  <c r="AQ307" i="1" s="1"/>
  <c r="AS307" i="1" s="1"/>
  <c r="AU307" i="1" s="1"/>
  <c r="AW307" i="1" s="1"/>
  <c r="AY307" i="1" s="1"/>
  <c r="BB249" i="1"/>
  <c r="BD249" i="1" s="1"/>
  <c r="BF249" i="1" s="1"/>
  <c r="BH249" i="1" s="1"/>
  <c r="BJ249" i="1" s="1"/>
  <c r="BL249" i="1" s="1"/>
  <c r="BN249" i="1" s="1"/>
  <c r="BP249" i="1" s="1"/>
  <c r="BR249" i="1" s="1"/>
  <c r="BT249" i="1" s="1"/>
  <c r="BV249" i="1" s="1"/>
  <c r="F249" i="1"/>
  <c r="H249" i="1" s="1"/>
  <c r="J249" i="1" s="1"/>
  <c r="L249" i="1" s="1"/>
  <c r="N249" i="1" s="1"/>
  <c r="P249" i="1" s="1"/>
  <c r="R249" i="1" s="1"/>
  <c r="T249" i="1" s="1"/>
  <c r="V249" i="1" s="1"/>
  <c r="X249" i="1" s="1"/>
  <c r="Z249" i="1" s="1"/>
  <c r="AC249" i="1"/>
  <c r="AE249" i="1" s="1"/>
  <c r="AG249" i="1" s="1"/>
  <c r="AI249" i="1" s="1"/>
  <c r="AK249" i="1" s="1"/>
  <c r="AM249" i="1" s="1"/>
  <c r="AO249" i="1" s="1"/>
  <c r="AQ249" i="1" s="1"/>
  <c r="AS249" i="1" s="1"/>
  <c r="AU249" i="1" s="1"/>
  <c r="AW249" i="1" s="1"/>
  <c r="AY249" i="1" s="1"/>
  <c r="AA303" i="1"/>
  <c r="AC303" i="1" s="1"/>
  <c r="AE303" i="1" s="1"/>
  <c r="AG303" i="1" s="1"/>
  <c r="AI303" i="1" s="1"/>
  <c r="AK303" i="1" s="1"/>
  <c r="AM303" i="1" s="1"/>
  <c r="AO303" i="1" s="1"/>
  <c r="AQ303" i="1" s="1"/>
  <c r="AS303" i="1" s="1"/>
  <c r="AU303" i="1" s="1"/>
  <c r="AW303" i="1" s="1"/>
  <c r="AY303" i="1" s="1"/>
  <c r="AC18" i="1"/>
  <c r="AE18" i="1" s="1"/>
  <c r="AG18" i="1" s="1"/>
  <c r="AI18" i="1" s="1"/>
  <c r="AK18" i="1" s="1"/>
  <c r="AM18" i="1" s="1"/>
  <c r="AO18" i="1" s="1"/>
  <c r="AQ18" i="1" s="1"/>
  <c r="AS18" i="1" s="1"/>
  <c r="AU18" i="1" s="1"/>
  <c r="AW18" i="1" s="1"/>
  <c r="AY18" i="1" s="1"/>
  <c r="AZ309" i="1"/>
  <c r="BB309" i="1" s="1"/>
  <c r="BD309" i="1" s="1"/>
  <c r="BF309" i="1" s="1"/>
  <c r="BH309" i="1" s="1"/>
  <c r="BJ309" i="1" s="1"/>
  <c r="BL309" i="1" s="1"/>
  <c r="BN309" i="1" s="1"/>
  <c r="BP309" i="1" s="1"/>
  <c r="BR309" i="1" s="1"/>
  <c r="BT309" i="1" s="1"/>
  <c r="BV309" i="1" s="1"/>
  <c r="AA309" i="1"/>
  <c r="AC309" i="1" s="1"/>
  <c r="AE309" i="1" s="1"/>
  <c r="AG309" i="1" s="1"/>
  <c r="AI309" i="1" s="1"/>
  <c r="AK309" i="1" s="1"/>
  <c r="AM309" i="1" s="1"/>
  <c r="AO309" i="1" s="1"/>
  <c r="AQ309" i="1" s="1"/>
  <c r="AS309" i="1" s="1"/>
  <c r="AU309" i="1" s="1"/>
  <c r="AW309" i="1" s="1"/>
  <c r="AY309" i="1" s="1"/>
  <c r="D309" i="1"/>
  <c r="F309" i="1" s="1"/>
  <c r="H309" i="1" s="1"/>
  <c r="J309" i="1" s="1"/>
  <c r="L309" i="1" s="1"/>
  <c r="N309" i="1" s="1"/>
  <c r="P309" i="1" s="1"/>
  <c r="R309" i="1" s="1"/>
  <c r="T309" i="1" s="1"/>
  <c r="V309" i="1" s="1"/>
  <c r="X309" i="1" s="1"/>
  <c r="Z309" i="1" s="1"/>
  <c r="D15" i="1"/>
  <c r="F15" i="1" s="1"/>
  <c r="H15" i="1" s="1"/>
  <c r="J15" i="1" s="1"/>
  <c r="L15" i="1" s="1"/>
  <c r="N15" i="1" s="1"/>
  <c r="P15" i="1" s="1"/>
  <c r="R15" i="1" s="1"/>
  <c r="T15" i="1" s="1"/>
  <c r="V15" i="1" s="1"/>
  <c r="X15" i="1" s="1"/>
  <c r="Z15" i="1" s="1"/>
  <c r="BT158" i="1" l="1"/>
  <c r="BR317" i="1"/>
  <c r="AU158" i="1"/>
  <c r="AS317" i="1"/>
  <c r="AA15" i="1"/>
  <c r="AC15" i="1" s="1"/>
  <c r="AE15" i="1" s="1"/>
  <c r="AG15" i="1" s="1"/>
  <c r="AI15" i="1" s="1"/>
  <c r="AK15" i="1" s="1"/>
  <c r="AM15" i="1" s="1"/>
  <c r="AO15" i="1" s="1"/>
  <c r="AQ15" i="1" s="1"/>
  <c r="AS15" i="1" s="1"/>
  <c r="AU15" i="1" s="1"/>
  <c r="AW15" i="1" s="1"/>
  <c r="AY15" i="1" s="1"/>
  <c r="AZ15" i="1"/>
  <c r="BB15" i="1" s="1"/>
  <c r="BD15" i="1" s="1"/>
  <c r="BF15" i="1" s="1"/>
  <c r="BH15" i="1" s="1"/>
  <c r="BJ15" i="1" s="1"/>
  <c r="BL15" i="1" s="1"/>
  <c r="BN15" i="1" s="1"/>
  <c r="BP15" i="1" s="1"/>
  <c r="BR15" i="1" s="1"/>
  <c r="BT15" i="1" s="1"/>
  <c r="BV15" i="1" s="1"/>
  <c r="BV158" i="1" l="1"/>
  <c r="BT317" i="1"/>
  <c r="AW158" i="1"/>
  <c r="AU317" i="1"/>
  <c r="AA269" i="1"/>
  <c r="AC269" i="1" s="1"/>
  <c r="AE269" i="1" s="1"/>
  <c r="AG269" i="1" s="1"/>
  <c r="AI269" i="1" s="1"/>
  <c r="AK269" i="1" s="1"/>
  <c r="AM269" i="1" s="1"/>
  <c r="AO269" i="1" s="1"/>
  <c r="AQ269" i="1" s="1"/>
  <c r="AS269" i="1" s="1"/>
  <c r="AU269" i="1" s="1"/>
  <c r="AW269" i="1" s="1"/>
  <c r="AY269" i="1" s="1"/>
  <c r="AZ269" i="1"/>
  <c r="BB269" i="1" s="1"/>
  <c r="BD269" i="1" s="1"/>
  <c r="BF269" i="1" s="1"/>
  <c r="BH269" i="1" s="1"/>
  <c r="BJ269" i="1" s="1"/>
  <c r="BL269" i="1" s="1"/>
  <c r="BN269" i="1" s="1"/>
  <c r="BP269" i="1" s="1"/>
  <c r="BR269" i="1" s="1"/>
  <c r="BT269" i="1" s="1"/>
  <c r="BV269" i="1" s="1"/>
  <c r="AY158" i="1" l="1"/>
  <c r="AW317" i="1"/>
  <c r="AZ100" i="1"/>
  <c r="BB100" i="1" s="1"/>
  <c r="BD100" i="1" s="1"/>
  <c r="BF100" i="1" s="1"/>
  <c r="BH100" i="1" s="1"/>
  <c r="BJ100" i="1" s="1"/>
  <c r="BL100" i="1" s="1"/>
  <c r="BN100" i="1" s="1"/>
  <c r="BP100" i="1" s="1"/>
  <c r="BR100" i="1" s="1"/>
  <c r="BT100" i="1" s="1"/>
  <c r="BV100" i="1" s="1"/>
  <c r="D100" i="1"/>
  <c r="F100" i="1" s="1"/>
  <c r="H100" i="1" s="1"/>
  <c r="J100" i="1" s="1"/>
  <c r="L100" i="1" s="1"/>
  <c r="N100" i="1" s="1"/>
  <c r="P100" i="1" s="1"/>
  <c r="R100" i="1" s="1"/>
  <c r="T100" i="1" s="1"/>
  <c r="V100" i="1" s="1"/>
  <c r="X100" i="1" s="1"/>
  <c r="Z100" i="1" s="1"/>
  <c r="AA100" i="1"/>
  <c r="AC100" i="1" s="1"/>
  <c r="AE100" i="1" s="1"/>
  <c r="AG100" i="1" s="1"/>
  <c r="AI100" i="1" s="1"/>
  <c r="AK100" i="1" s="1"/>
  <c r="AM100" i="1" s="1"/>
  <c r="AO100" i="1" s="1"/>
  <c r="AQ100" i="1" s="1"/>
  <c r="AS100" i="1" s="1"/>
  <c r="AU100" i="1" s="1"/>
  <c r="AW100" i="1" s="1"/>
  <c r="AY100" i="1" s="1"/>
  <c r="D142" i="1" l="1"/>
  <c r="AA142" i="1"/>
  <c r="AZ142" i="1"/>
  <c r="AA300" i="1" l="1"/>
  <c r="AC142" i="1"/>
  <c r="AE142" i="1" s="1"/>
  <c r="AG142" i="1" s="1"/>
  <c r="AI142" i="1" s="1"/>
  <c r="AK142" i="1" s="1"/>
  <c r="AM142" i="1" s="1"/>
  <c r="AO142" i="1" s="1"/>
  <c r="AQ142" i="1" s="1"/>
  <c r="AS142" i="1" s="1"/>
  <c r="AU142" i="1" s="1"/>
  <c r="AW142" i="1" s="1"/>
  <c r="AY142" i="1" s="1"/>
  <c r="AZ300" i="1"/>
  <c r="BB142" i="1"/>
  <c r="BD142" i="1" s="1"/>
  <c r="BF142" i="1" s="1"/>
  <c r="BH142" i="1" s="1"/>
  <c r="BJ142" i="1" s="1"/>
  <c r="BL142" i="1" s="1"/>
  <c r="BN142" i="1" s="1"/>
  <c r="BP142" i="1" s="1"/>
  <c r="BR142" i="1" s="1"/>
  <c r="BT142" i="1" s="1"/>
  <c r="BV142" i="1" s="1"/>
  <c r="D300" i="1"/>
  <c r="F142" i="1"/>
  <c r="H142" i="1" s="1"/>
  <c r="J142" i="1" s="1"/>
  <c r="L142" i="1" s="1"/>
  <c r="N142" i="1" s="1"/>
  <c r="P142" i="1" s="1"/>
  <c r="R142" i="1" s="1"/>
  <c r="T142" i="1" s="1"/>
  <c r="V142" i="1" s="1"/>
  <c r="X142" i="1" s="1"/>
  <c r="Z142" i="1" s="1"/>
  <c r="AZ306" i="1" l="1"/>
  <c r="AZ318" i="1"/>
  <c r="AZ319" i="1" s="1"/>
  <c r="AA306" i="1"/>
  <c r="AA318" i="1"/>
  <c r="AA319" i="1" s="1"/>
  <c r="F300" i="1"/>
  <c r="H300" i="1" s="1"/>
  <c r="J300" i="1" s="1"/>
  <c r="L300" i="1" s="1"/>
  <c r="N300" i="1" s="1"/>
  <c r="P300" i="1" s="1"/>
  <c r="R300" i="1" s="1"/>
  <c r="T300" i="1" s="1"/>
  <c r="V300" i="1" s="1"/>
  <c r="D316" i="1"/>
  <c r="BB300" i="1"/>
  <c r="AC300" i="1"/>
  <c r="BB306" i="1" l="1"/>
  <c r="BB318" i="1"/>
  <c r="BB319" i="1" s="1"/>
  <c r="AC306" i="1"/>
  <c r="AC318" i="1"/>
  <c r="AC319" i="1" s="1"/>
  <c r="V306" i="1"/>
  <c r="X300" i="1"/>
  <c r="AE300" i="1"/>
  <c r="BD300" i="1"/>
  <c r="BD306" i="1" l="1"/>
  <c r="BD318" i="1"/>
  <c r="BD319" i="1" s="1"/>
  <c r="AE306" i="1"/>
  <c r="AE318" i="1"/>
  <c r="AE319" i="1" s="1"/>
  <c r="Z300" i="1"/>
  <c r="BF300" i="1"/>
  <c r="BF318" i="1" s="1"/>
  <c r="BF319" i="1" s="1"/>
  <c r="AG300" i="1"/>
  <c r="AG306" i="1" l="1"/>
  <c r="AG318" i="1"/>
  <c r="AG319" i="1" s="1"/>
  <c r="BF306" i="1"/>
  <c r="BH300" i="1"/>
  <c r="BH318" i="1" s="1"/>
  <c r="BH319" i="1" s="1"/>
  <c r="AI300" i="1"/>
  <c r="AI318" i="1" s="1"/>
  <c r="AI319" i="1" s="1"/>
  <c r="BH306" i="1" l="1"/>
  <c r="AI306" i="1"/>
  <c r="AK300" i="1"/>
  <c r="AK318" i="1" s="1"/>
  <c r="AK319" i="1" s="1"/>
  <c r="BJ300" i="1"/>
  <c r="BJ306" i="1" l="1"/>
  <c r="BJ318" i="1"/>
  <c r="BJ319" i="1" s="1"/>
  <c r="AK306" i="1"/>
  <c r="BL300" i="1"/>
  <c r="AM300" i="1"/>
  <c r="BL306" i="1" l="1"/>
  <c r="BL318" i="1"/>
  <c r="BL319" i="1" s="1"/>
  <c r="AM306" i="1"/>
  <c r="AM318" i="1"/>
  <c r="AM319" i="1" s="1"/>
  <c r="AO300" i="1"/>
  <c r="BN300" i="1"/>
  <c r="BN306" i="1" l="1"/>
  <c r="BN318" i="1"/>
  <c r="BN319" i="1" s="1"/>
  <c r="AO306" i="1"/>
  <c r="AO318" i="1"/>
  <c r="AO319" i="1" s="1"/>
  <c r="BP300" i="1"/>
  <c r="AQ300" i="1"/>
  <c r="AQ306" i="1" l="1"/>
  <c r="AQ318" i="1"/>
  <c r="AQ319" i="1" s="1"/>
  <c r="BP306" i="1"/>
  <c r="BP318" i="1"/>
  <c r="BP319" i="1" s="1"/>
  <c r="AS300" i="1"/>
  <c r="BR300" i="1"/>
  <c r="BR318" i="1" s="1"/>
  <c r="BR319" i="1" s="1"/>
  <c r="AS306" i="1" l="1"/>
  <c r="AS318" i="1"/>
  <c r="AS319" i="1" s="1"/>
  <c r="BR306" i="1"/>
  <c r="BT300" i="1"/>
  <c r="BT318" i="1" s="1"/>
  <c r="BT319" i="1" s="1"/>
  <c r="AU300" i="1"/>
  <c r="AU318" i="1" s="1"/>
  <c r="AU319" i="1" s="1"/>
  <c r="BV300" i="1" l="1"/>
  <c r="AU306" i="1"/>
  <c r="AW300" i="1"/>
  <c r="AW318" i="1" s="1"/>
  <c r="AW319" i="1" s="1"/>
  <c r="AY300" i="1" l="1"/>
</calcChain>
</file>

<file path=xl/sharedStrings.xml><?xml version="1.0" encoding="utf-8"?>
<sst xmlns="http://schemas.openxmlformats.org/spreadsheetml/2006/main" count="804" uniqueCount="419">
  <si>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</si>
  <si>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</si>
  <si>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</si>
  <si>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</si>
  <si>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</si>
  <si>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</si>
  <si>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</si>
  <si>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</si>
  <si>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</si>
  <si>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</si>
  <si>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</si>
  <si>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</si>
  <si>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</si>
  <si>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</si>
  <si>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</si>
  <si>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</si>
  <si>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</si>
  <si>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</si>
  <si>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</si>
  <si>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</si>
  <si>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</si>
  <si>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</si>
  <si>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</si>
  <si>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</si>
  <si>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</si>
  <si>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</si>
  <si>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Жилищно-коммунальное хозяйство</t>
  </si>
  <si>
    <t>Транспорт</t>
  </si>
  <si>
    <t>средства Фонда содействия реформированию жилищно-коммунального хозяйства</t>
  </si>
  <si>
    <t xml:space="preserve">федеральный бюджет </t>
  </si>
  <si>
    <t>1.</t>
  </si>
  <si>
    <t>Департамент земельных отношений</t>
  </si>
  <si>
    <t xml:space="preserve">Департамент дорог и благоустройства 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</si>
  <si>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</si>
  <si>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2021 год и на плановый период 2022 и 2023 годов</t>
  </si>
  <si>
    <t>2023 год</t>
  </si>
  <si>
    <t>Реконструкция ул. Карпинского от ул. Архитектора Свиязева до ул. Советской Армии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</si>
  <si>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</si>
  <si>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</si>
  <si>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</si>
  <si>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Реконструкция площади Восстания. 2 этап</t>
  </si>
  <si>
    <t>Строительство автомобильной дороги по Ивинскому проспекту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</si>
  <si>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</si>
  <si>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Реконструкция ул. Куфонина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</si>
  <si>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</si>
  <si>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сквера по ул. Калгановской, 62</t>
  </si>
  <si>
    <t>Строительство сквера по ул. Екатерининской, 171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</si>
  <si>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</si>
  <si>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</si>
  <si>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</si>
  <si>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здания для размещения дошкольного образовательного учреждения по ул. Цимлянская, 4</t>
  </si>
  <si>
    <t xml:space="preserve">Строительство здания для размещения дошкольного образовательного учреждения по ул. Овчинникова/Ползунова </t>
  </si>
  <si>
    <t>Строительство здания для размещения дошкольного образовательного учреждения по ул. Ветлужской, 89в</t>
  </si>
  <si>
    <t>Реконструкция ледовой арены МАУ ДО "ДЮЦ "Здоровье"</t>
  </si>
  <si>
    <t>Реконструкция здания под размещение общеобразовательной организации по ул. Целинной, 15</t>
  </si>
  <si>
    <t>Строительство здания для размещения общеобразовательного учреждения в районе ДКЖ</t>
  </si>
  <si>
    <t>Строительство нового корпуса МАОУ "Техно-школа имени лётчика-космонавта СССР, дважды Героя Советского Союза В. П. Савиных" г. Перми</t>
  </si>
  <si>
    <t xml:space="preserve">краевой бюджет </t>
  </si>
  <si>
    <t>Строительство спортивного комплекса с плавательным бассейном в микрорайоне Парковый по ул. Шпальная, 2</t>
  </si>
  <si>
    <t>Реконструкция здания МАУ "Дворец молодежи" г.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</si>
  <si>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</si>
  <si>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Д)</t>
  </si>
  <si>
    <t>Строительство источников противопожарного водоснабжения</t>
  </si>
  <si>
    <t xml:space="preserve">Реконструкция системы очистки сточных вод в микрорайоне "Крым" Кировского района города Перми </t>
  </si>
  <si>
    <t xml:space="preserve">Расширение и реконструкция (3 очередь) канализации города Перми </t>
  </si>
  <si>
    <t xml:space="preserve">Строительство второго напорного коллектора от канализационной насосной станции "Речник" Дзержинского района города Перми 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</si>
  <si>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 </t>
  </si>
  <si>
    <t>Строительство газопроводов в микрорайонах индивидуальной застройки города Перми</t>
  </si>
  <si>
    <t xml:space="preserve">Строительство сетей водоснабжения в микрорайонах города Перми 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</si>
  <si>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</si>
  <si>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объектов благоустройства на территории индивидуальной жилой застройки в городе Перми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</si>
  <si>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</si>
  <si>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</si>
  <si>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</si>
  <si>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Строительство спортивной площадки МАОУ "СОШ № 55" г. Перми</t>
  </si>
  <si>
    <t>Реконструкция сквера им. П. Морозова</t>
  </si>
  <si>
    <t>Строительство места отвала снега "Голый мыс"</t>
  </si>
  <si>
    <t>Реконструкция проспекта Парковый</t>
  </si>
  <si>
    <t xml:space="preserve"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 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</si>
  <si>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</si>
  <si>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</si>
  <si>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плавательного бассейна по адресу: ул. Гайвинская, 50</t>
  </si>
  <si>
    <t>0810141050</t>
  </si>
  <si>
    <t>0810141060</t>
  </si>
  <si>
    <t>0810141940</t>
  </si>
  <si>
    <t>0820141300</t>
  </si>
  <si>
    <t>0820141160</t>
  </si>
  <si>
    <t>0820142630</t>
  </si>
  <si>
    <t>0820241760</t>
  </si>
  <si>
    <t>0820241960</t>
  </si>
  <si>
    <t>0820242190</t>
  </si>
  <si>
    <t>0820242220</t>
  </si>
  <si>
    <t>0820242210</t>
  </si>
  <si>
    <t>0820242230</t>
  </si>
  <si>
    <t>0820242620</t>
  </si>
  <si>
    <t>0820243240</t>
  </si>
  <si>
    <t>0820242240</t>
  </si>
  <si>
    <t>1710141090</t>
  </si>
  <si>
    <t>1710141130</t>
  </si>
  <si>
    <t>1710142370</t>
  </si>
  <si>
    <t>1710141320</t>
  </si>
  <si>
    <t>1710241100</t>
  </si>
  <si>
    <t>1760142410</t>
  </si>
  <si>
    <t>1760342760</t>
  </si>
  <si>
    <t>1760342750</t>
  </si>
  <si>
    <t>153022С080</t>
  </si>
  <si>
    <t>15302R0820</t>
  </si>
  <si>
    <t>2010142390</t>
  </si>
  <si>
    <t>1110541810</t>
  </si>
  <si>
    <t>1110541840</t>
  </si>
  <si>
    <t>1110541830</t>
  </si>
  <si>
    <t>1110542270</t>
  </si>
  <si>
    <t>1110542560</t>
  </si>
  <si>
    <t>1120441120</t>
  </si>
  <si>
    <t>2010142580</t>
  </si>
  <si>
    <t>2010142600</t>
  </si>
  <si>
    <t>19101SЦ550</t>
  </si>
  <si>
    <t>0410241910</t>
  </si>
  <si>
    <t>0510141470</t>
  </si>
  <si>
    <t>0510141490</t>
  </si>
  <si>
    <t>0510141880</t>
  </si>
  <si>
    <t>0510143660</t>
  </si>
  <si>
    <t>0220241030</t>
  </si>
  <si>
    <t>0220443720</t>
  </si>
  <si>
    <t>0230241020</t>
  </si>
  <si>
    <t>Прочие объекты</t>
  </si>
  <si>
    <t>Управление капитального строительства</t>
  </si>
  <si>
    <t>Департамент культуры и молодежной политики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</si>
  <si>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</si>
  <si>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03301SК180</t>
  </si>
  <si>
    <t xml:space="preserve">Комитет по физической культуре и спорту </t>
  </si>
  <si>
    <t>Строительство (реконструкция) сетей наружного освещения</t>
  </si>
  <si>
    <t>Реконструкция ул. Героев Хасана от ул. Хлебозаводская до ул. Василия Васильева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</si>
  <si>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</si>
  <si>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</si>
  <si>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</si>
  <si>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</si>
  <si>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</si>
  <si>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</si>
  <si>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</si>
  <si>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</si>
  <si>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</si>
  <si>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</si>
  <si>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</si>
  <si>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</si>
  <si>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</si>
  <si>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</si>
  <si>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</si>
  <si>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</si>
  <si>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</si>
  <si>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</si>
  <si>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</si>
  <si>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</si>
  <si>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</si>
  <si>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</si>
  <si>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</si>
  <si>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</si>
  <si>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</si>
  <si>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</si>
  <si>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</si>
  <si>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</si>
  <si>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</si>
  <si>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</si>
  <si>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</si>
  <si>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</si>
  <si>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</si>
  <si>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</si>
  <si>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</si>
  <si>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</si>
  <si>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</si>
  <si>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</si>
  <si>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</si>
  <si>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</si>
  <si>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</si>
  <si>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</si>
  <si>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</si>
  <si>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</si>
  <si>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</si>
  <si>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</si>
  <si>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</si>
  <si>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</si>
  <si>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</si>
  <si>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</si>
  <si>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</si>
  <si>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</si>
  <si>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</si>
  <si>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</si>
  <si>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</si>
  <si>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</si>
  <si>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</si>
  <si>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</si>
  <si>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</si>
  <si>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</si>
  <si>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</si>
  <si>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</si>
  <si>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</si>
  <si>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</si>
  <si>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</si>
  <si>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</si>
  <si>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</si>
  <si>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</si>
  <si>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</si>
  <si>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Строительство нового корпуса здания МАОУ "СОШ № 82" г. Перми</t>
  </si>
  <si>
    <t xml:space="preserve">Реконструкция здания МАОУ "СОШ № 93" г. Перми (пристройка нового корпуса)
</t>
  </si>
  <si>
    <t>Строительство спортивной площадки МАОУ "СОШ № 131" г. Перми</t>
  </si>
  <si>
    <t xml:space="preserve">Строительство спортивной площадки МАОУ "Школа бизнеса и предпринимательства" г. Перми </t>
  </si>
  <si>
    <t>Строительство спортивного зала МАОУ Гимназия № 10 г. Перми</t>
  </si>
  <si>
    <t>0820243540</t>
  </si>
  <si>
    <t>1110541850</t>
  </si>
  <si>
    <t>Строительство ул. Углеуральской</t>
  </si>
  <si>
    <t>08201SН071</t>
  </si>
  <si>
    <t>082022Ф230</t>
  </si>
  <si>
    <t>08201SН074</t>
  </si>
  <si>
    <t>08201SН076</t>
  </si>
  <si>
    <t>08201SН077</t>
  </si>
  <si>
    <t>08201SН070</t>
  </si>
  <si>
    <t>082E155200</t>
  </si>
  <si>
    <t>082E155200, 08201SН070</t>
  </si>
  <si>
    <t>08201SН079</t>
  </si>
  <si>
    <t>051012Ф280</t>
  </si>
  <si>
    <t>2010243670</t>
  </si>
  <si>
    <t>20102SЖ410</t>
  </si>
  <si>
    <t>11105SЖ410</t>
  </si>
  <si>
    <t>20101ST04W</t>
  </si>
  <si>
    <t>20101ST04Q</t>
  </si>
  <si>
    <t>20101ST04B</t>
  </si>
  <si>
    <t>20101ST04L</t>
  </si>
  <si>
    <t>20101ST04N</t>
  </si>
  <si>
    <t>20101ST04G</t>
  </si>
  <si>
    <t>20101ST04F</t>
  </si>
  <si>
    <t>20101ST04A, 201R1ST04A</t>
  </si>
  <si>
    <t>20101ST040</t>
  </si>
  <si>
    <t>20101ST04P</t>
  </si>
  <si>
    <t>20101ST04E</t>
  </si>
  <si>
    <t>20101ST04U</t>
  </si>
  <si>
    <t>20101ST04V</t>
  </si>
  <si>
    <t>151F367483</t>
  </si>
  <si>
    <t>15101SЖ160, 151F367484</t>
  </si>
  <si>
    <t>Реконструкция ул. Плеханова от шоссе Космонавтов до ул. Грузинская</t>
  </si>
  <si>
    <t>08201SН072</t>
  </si>
  <si>
    <t>Реконструкция ул. Карпинского от ул. Мира до шоссе Космонавтов</t>
  </si>
  <si>
    <t>Строительство трамвайных путей между станциями Пермь II и Пермь I, приобретение и (или) изъятие земельных участков, объектов движимого и недвижимого имущества, включая принадлежащее ОАО "Российские железные дороги", расположенных в границах участка от станции Пермь I до станции Пермь II, в том числе для развития прилегающей территории</t>
  </si>
  <si>
    <t>201012T260</t>
  </si>
  <si>
    <t>Сохранение объекта культурного наследия "Здание, где Е.П. Серебренниковой (Солониной) было основано училище для слепых детей" с пристроями по ул.Сибирской,80 в г.Перми при проведении реставрации и его приспособления для современного использования (размещения МАОУ "СОШ № 22" г.Перми)</t>
  </si>
  <si>
    <t>Поправки</t>
  </si>
  <si>
    <t>Строительство сквера по ул. Гашкова, 20</t>
  </si>
  <si>
    <t>1110541780</t>
  </si>
  <si>
    <t>Реконструкция ул. Грибоедова от ул. Уинской до ул. Лесной</t>
  </si>
  <si>
    <t>2010142590</t>
  </si>
  <si>
    <t>Департамент жилищно-коммунального хозяйства</t>
  </si>
  <si>
    <t>Департамент общественной безопасности</t>
  </si>
  <si>
    <t>Строительство пожарного водоема в микрорайоне Верхняя Курья по ул. 10-й Линии, 50 Мотовилихинского района города Перми</t>
  </si>
  <si>
    <t>0230243110</t>
  </si>
  <si>
    <t>Строительство пожарного водоема в микрорайоне Кировский по ул. Мореходной Кировского района города Перми</t>
  </si>
  <si>
    <t>0230243120</t>
  </si>
  <si>
    <t>71.</t>
  </si>
  <si>
    <t>72.</t>
  </si>
  <si>
    <t>Строительство пожарного водоема в микрорайоне Вышка-2 по ул. Телефонной, 12 Мотовилихинского района города Перми</t>
  </si>
  <si>
    <t>0230243130</t>
  </si>
  <si>
    <t>73.</t>
  </si>
  <si>
    <t>Строительство пожарного водоема в микрорайоне Средняя Курья по ул. Торфяной Ленинского района города Перми</t>
  </si>
  <si>
    <t>0230243140</t>
  </si>
  <si>
    <t>74.</t>
  </si>
  <si>
    <t>Строительство пожарного водоема в микрорайоне Малые реки Орджоникидзевского района города Перми</t>
  </si>
  <si>
    <t>0230243150</t>
  </si>
  <si>
    <t>75.</t>
  </si>
  <si>
    <t>Строительство пожарного водоема в микрорайоне Вышка-2 по ул. Омской Мотовилихинского района города Перми</t>
  </si>
  <si>
    <t>0230243160</t>
  </si>
  <si>
    <t>76.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</si>
  <si>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</si>
  <si>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</si>
  <si>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77.</t>
  </si>
  <si>
    <t>Строительство пожарного водоема в микрорайоне Нижняя Курья по ул. Борцов Революции Ленинского района города Перми</t>
  </si>
  <si>
    <t>0230243180</t>
  </si>
  <si>
    <t>78.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</si>
  <si>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</si>
  <si>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0230243190</t>
  </si>
  <si>
    <t>79.</t>
  </si>
  <si>
    <t>Строительство пожарного водоема в д. Ласьвинские хутора Кировского района города Перми</t>
  </si>
  <si>
    <t>0230243210</t>
  </si>
  <si>
    <t>80.</t>
  </si>
  <si>
    <t>Строительство пожарного водоема в микрорайоне Липовая Гора по ул. 4-й Липогорской Свердловского района города Перми</t>
  </si>
  <si>
    <t>0230243220</t>
  </si>
  <si>
    <t>81.</t>
  </si>
  <si>
    <t>Строительство пожарного водоема в микрорайоне Химики Орджоникидзевского района города Перми</t>
  </si>
  <si>
    <t>0230243230</t>
  </si>
  <si>
    <t xml:space="preserve"> </t>
  </si>
  <si>
    <t>82.</t>
  </si>
  <si>
    <t>Уточнение февраль</t>
  </si>
  <si>
    <t>Реконструкция ул. Революции: 2 очередь моста через реку Егошиху</t>
  </si>
  <si>
    <t>20101ST04T</t>
  </si>
  <si>
    <t>Изъятие земельных участков и объектов недвижимости, имущества, проектирование в целях строительства (реконструкции) дорожных объектов Пермского городского округа</t>
  </si>
  <si>
    <t>20101ST200</t>
  </si>
  <si>
    <t>Реконструкция здания по ул. Ижевской, 25 (литер А, А1)</t>
  </si>
  <si>
    <t>Строительство пожарного водоема в микрорайоне Верхняя Курья по ул.9-й Линии, 70 Мотовилихинского района города Перми</t>
  </si>
  <si>
    <t>0230243270</t>
  </si>
  <si>
    <t>Строительство пожарного водоема в микрорайоне Верхнемуллинский (Субботино) Индустриального района города Перми</t>
  </si>
  <si>
    <t>0230243280</t>
  </si>
  <si>
    <t>1710441240</t>
  </si>
  <si>
    <t>Санация и строительство 2-й нитки водовода Гайва-Заозерье</t>
  </si>
  <si>
    <t>1710142260</t>
  </si>
  <si>
    <t>Строительство водопроводных сетей в микрорайоне "Вышка-1" Мотовилихинского района города Перми</t>
  </si>
  <si>
    <t>1710141220</t>
  </si>
  <si>
    <t>Строительство здания для размещения дошкольного образовательного учреждения по ул. Евгения Пермяка, 8а</t>
  </si>
  <si>
    <t>0810141600, 081P252320</t>
  </si>
  <si>
    <t>Строительство здания для размещения дошкольного образовательного учреждения по ул. Плеханова, 63</t>
  </si>
  <si>
    <t>0810141640</t>
  </si>
  <si>
    <t>Строительство здания для размещения дошкольного образовательного учреждения по ул. Желябова, 16б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</si>
  <si>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</si>
  <si>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</si>
  <si>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</si>
  <si>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08201SН075, 0820142550</t>
  </si>
  <si>
    <t>08201SН074, 0820142110</t>
  </si>
  <si>
    <t>Строительство приюта для содержания безнадзорных животных по ул. Верхне-Муллинской, 106а г. Перми</t>
  </si>
  <si>
    <t>9190041010</t>
  </si>
  <si>
    <t xml:space="preserve">Разработка и подготовка проектно-сметной документации по строительству и реконструкции (модернизации) очистных сооружений </t>
  </si>
  <si>
    <t>17101SЖ840</t>
  </si>
  <si>
    <t>Реконструкция ул. Революции от ЦКР до ул. Сибирской с обустройством трамвайной линии. 1 этап</t>
  </si>
  <si>
    <t>Строительство автомобильной дороги по ул. Лесная в Мотовилихинском районе г. Перми</t>
  </si>
  <si>
    <t>Реконструкция сквера в 68 квартале, эспланада</t>
  </si>
  <si>
    <t>Реконструкция сквера на нижней части набережной реки Кама</t>
  </si>
  <si>
    <t>1320242020</t>
  </si>
  <si>
    <t>1320243710</t>
  </si>
  <si>
    <t>2010141500</t>
  </si>
  <si>
    <t>2010143650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</si>
  <si>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</si>
  <si>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</si>
  <si>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</si>
  <si>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</si>
  <si>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</si>
  <si>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</si>
  <si>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</si>
  <si>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</si>
  <si>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</si>
  <si>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</si>
  <si>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</si>
  <si>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</si>
  <si>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</si>
  <si>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</si>
  <si>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</si>
  <si>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</si>
  <si>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08101SН072, 081З252320, 0810141610</t>
  </si>
  <si>
    <t>Строительство здания для размещения дошкольного образовательного учреждения по ул. Байкальской, 26а</t>
  </si>
  <si>
    <t>Строительство блочной модульной котельной в микрорайоне "Южный"</t>
  </si>
  <si>
    <t>Строительство спортивной площадки МАОУ "Многопрофильная школа "Приоритет" г. Перми по ул.Мильчакова, 22</t>
  </si>
  <si>
    <t>Строительство спортивной площадки МАОУ "Многопрофильная школа "Приоритет" г. Перми по ул.Голева, 8</t>
  </si>
  <si>
    <t>0220243730</t>
  </si>
  <si>
    <t>Строительство спортивной площадки МАУ ДО ДЮЦ "Фаворит"</t>
  </si>
  <si>
    <t>Строительство спортивной площадки МАОУ "СОШ № 83" г. Перми</t>
  </si>
  <si>
    <t>Строительство спортивной площадки МАОУ "СОШ № 76" г. Перми</t>
  </si>
  <si>
    <t>Строительство спортивной площадки МАОУ "СОШ № 63" г. Перми</t>
  </si>
  <si>
    <t>Департамент дорог и благоустройства</t>
  </si>
  <si>
    <t>от 15.12.2020 № 261</t>
  </si>
  <si>
    <t>08101SН072, 081З252320</t>
  </si>
  <si>
    <t>Феврль комитет</t>
  </si>
  <si>
    <t>Уточнение март</t>
  </si>
  <si>
    <t>Комитет март</t>
  </si>
  <si>
    <t>99.</t>
  </si>
  <si>
    <t>100.</t>
  </si>
  <si>
    <t>Уточнение май</t>
  </si>
  <si>
    <t>Строительство здания общеобразовательного учреждения в Индустриальном районе города Перми</t>
  </si>
  <si>
    <t>Реконструкция физкультурно-оздоровительного комплекса по адресу: г. Пермь, ул. Рабочая, 9</t>
  </si>
  <si>
    <t>Приобретение части помещений 1-го этажа в административном здании по адресу: г. Пермь, ул. Максима Горького, 18</t>
  </si>
  <si>
    <t>Департамент имущественных отношений</t>
  </si>
  <si>
    <t>9190043290</t>
  </si>
  <si>
    <t>Реконструкция пересечения ул. Героев Хасана и Транссибирской магистрали (включая тоннель)</t>
  </si>
  <si>
    <t>2010141920</t>
  </si>
  <si>
    <t>Строительство спортивной площадки МАОУ "Лицей №3" г. Перми по ул.Архитектора Свиязева,17</t>
  </si>
  <si>
    <t>0820243300</t>
  </si>
  <si>
    <t>0820243510</t>
  </si>
  <si>
    <t>0820243520</t>
  </si>
  <si>
    <t>1710143310</t>
  </si>
  <si>
    <t>081P252320</t>
  </si>
  <si>
    <t>Строительство спортивного зала МАОУ "СОШ № 81" г. Перми</t>
  </si>
  <si>
    <t>Строительство спортивного зала МАОУ "СОШ № 96" г. Перми</t>
  </si>
  <si>
    <t>1710142180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</si>
  <si>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</si>
  <si>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Комитет май</t>
  </si>
  <si>
    <t>Строительство крематория на кладбище "Восточное"</t>
  </si>
  <si>
    <t>Уточнение июнь</t>
  </si>
  <si>
    <t>0820143360</t>
  </si>
  <si>
    <t>0810143350</t>
  </si>
  <si>
    <t>101.</t>
  </si>
  <si>
    <t>Строительство подпорной стенки с устройством противопожарного проезда по ул. Льва Шатрова,35</t>
  </si>
  <si>
    <t>2010543340</t>
  </si>
  <si>
    <t>102.</t>
  </si>
  <si>
    <t>103.</t>
  </si>
  <si>
    <t>Приобретение земельных участков по ул. 3-я Ключевая, 11 с расположенными на них объектами недвижимости</t>
  </si>
  <si>
    <t>0810143330</t>
  </si>
  <si>
    <t>03302SК180</t>
  </si>
  <si>
    <t>Строительство здания для размещения дошкольного образовательного учреждения МАДОУ "Легополис" г. Перми, в квартале, ограниченном улицами Хабаровской, Ветлужской, Заречной, Красноводской</t>
  </si>
  <si>
    <t>Комитет июнь</t>
  </si>
  <si>
    <t>0820143250</t>
  </si>
  <si>
    <t>104.</t>
  </si>
  <si>
    <t>Реконструкция общежития по ул. Уральской, 110  для размещения общеобразовательной организации</t>
  </si>
  <si>
    <t>Здание для муниципального автономного общеобразовательного учреждения с углубленным изучением математики и английского языка "Школа дизайна "Точка" г. Перми в микрорайоне Красные Казармы Свердловского района города Перми</t>
  </si>
  <si>
    <t>171F552430</t>
  </si>
  <si>
    <t>Уточнение август</t>
  </si>
  <si>
    <t>15101SЖ160, 1530143260, 1510121480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</si>
  <si>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</si>
  <si>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2010143380</t>
  </si>
  <si>
    <t>2010243370</t>
  </si>
  <si>
    <t>Реконструкция самотечного коллектора Д-360 мм/450 мм по бульвару Гагарина до шахты №13 ГРК</t>
  </si>
  <si>
    <t>Реконструкция здания МАОУ "Гимназия № 17" г. Перми (пристройка нового корпуса)</t>
  </si>
  <si>
    <t xml:space="preserve">Строительство здания для размещения общеобразовательного учреждения по ул. Юнг Прикамья, 3
</t>
  </si>
  <si>
    <t>105.</t>
  </si>
  <si>
    <t>Строительство (реконструкция) сетей наружного освещения на автомобильных дорогах города Перми</t>
  </si>
  <si>
    <t>Комитет август</t>
  </si>
  <si>
    <t>Уточнение октябрь</t>
  </si>
  <si>
    <t>08201SН070, 082Е153050</t>
  </si>
  <si>
    <t>082Е153050</t>
  </si>
  <si>
    <t>0820141390</t>
  </si>
  <si>
    <t xml:space="preserve">Строительство многоквартирного жилого дома на земельном участке с кадастровым номером 59:01:4410713:1234, расположенного по адресу: г. Пермь, ул. Чайковского, д. 11 </t>
  </si>
  <si>
    <t>106.</t>
  </si>
  <si>
    <t>107.</t>
  </si>
  <si>
    <t>108.</t>
  </si>
  <si>
    <t>0510141440</t>
  </si>
  <si>
    <r>
      <t xml:space="preserve">Реконструкция здания муниципального автономного учреждения дополнительного образования </t>
    </r>
    <r>
      <rPr>
        <b/>
        <sz val="14"/>
        <rFont val="Times New Roman"/>
        <family val="1"/>
        <charset val="204"/>
      </rPr>
      <t>"</t>
    </r>
    <r>
      <rPr>
        <sz val="14"/>
        <rFont val="Times New Roman"/>
        <family val="1"/>
        <charset val="204"/>
      </rPr>
      <t>Детско-юношеский центр имени Василия Соломина"</t>
    </r>
  </si>
  <si>
    <t>Строительство спортивной базы "Летающий лыжник" г. Перми, ул. Тихая,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</si>
</sst>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top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/>
    <xf numFmtId="1" fontId="1" fillId="4" borderId="0" xfId="0" applyNumberFormat="1" applyFont="1" applyFill="1" applyAlignment="1">
      <alignment horizontal="left"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top" wrapText="1"/>
    </xf>
    <xf numFmtId="164" fontId="1" fillId="5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/>
    </xf>
    <xf numFmtId="0" fontId="1" fillId="4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66" fontId="0" fillId="2" borderId="1" xfId="0" applyNumberForma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/>
    <xf numFmtId="0" fontId="1" fillId="3" borderId="1" xfId="0" applyFont="1" applyFill="1" applyBorder="1"/>
    <xf numFmtId="164" fontId="1" fillId="3" borderId="5" xfId="0" applyNumberFormat="1" applyFont="1" applyFill="1" applyBorder="1"/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/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66" fontId="1" fillId="2" borderId="4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/>
    </xf>
    <xf numFmtId="0" fontId="0" fillId="2" borderId="6" xfId="0" applyFont="1" applyFill="1" applyBorder="1" applyAlignment="1">
      <alignment horizontal="left" vertical="top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center" vertical="top"/>
    </xf>
    <xf numFmtId="2" fontId="1" fillId="2" borderId="6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/>
    </xf>
    <xf numFmtId="0" fontId="0" fillId="2" borderId="6" xfId="0" applyFill="1" applyBorder="1" applyAlignment="1">
      <alignment horizontal="left" vertical="top"/>
    </xf>
    <xf numFmtId="2" fontId="1" fillId="2" borderId="7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66" fontId="1" fillId="2" borderId="4" xfId="0" applyNumberFormat="1" applyFont="1" applyFill="1" applyBorder="1" applyAlignment="1">
      <alignment horizontal="center" vertical="top"/>
    </xf>
    <xf numFmtId="166" fontId="0" fillId="2" borderId="7" xfId="0" applyNumberForma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166" fontId="0" fillId="2" borderId="6" xfId="0" applyNumberFormat="1" applyFill="1" applyBorder="1" applyAlignment="1">
      <alignment horizontal="center" vertical="top"/>
    </xf>
    <xf numFmtId="166" fontId="1" fillId="2" borderId="4" xfId="0" applyNumberFormat="1" applyFont="1" applyFill="1" applyBorder="1" applyAlignment="1">
      <alignment horizontal="left" vertical="top" wrapText="1"/>
    </xf>
    <xf numFmtId="166" fontId="1" fillId="2" borderId="7" xfId="0" applyNumberFormat="1" applyFont="1" applyFill="1" applyBorder="1" applyAlignment="1">
      <alignment horizontal="left" vertical="top" wrapText="1"/>
    </xf>
    <xf numFmtId="166" fontId="1" fillId="2" borderId="6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X319"/>
  <sheetViews>
    <sheetView tabSelected="1" topLeftCell="A287" zoomScale="65" zoomScaleNormal="65" workbookViewId="0">
      <selection sqref="A1:BV316"/>
    </sheetView>
  </sheetViews>
  <sheetFormatPr defaultColWidth="9.140625" defaultRowHeight="18.75" x14ac:dyDescent="0.3"/>
  <cols>
    <col min="1" max="1" width="5.5703125" style="3" customWidth="1"/>
    <col min="2" max="2" width="82.7109375" style="10" customWidth="1"/>
    <col min="3" max="3" width="21.28515625" style="10" customWidth="1"/>
    <col min="4" max="4" width="17.5703125" style="12" hidden="1" customWidth="1"/>
    <col min="5" max="5" width="17.5703125" style="43" hidden="1" customWidth="1"/>
    <col min="6" max="24" width="17.5703125" style="12" hidden="1" customWidth="1"/>
    <col min="25" max="25" width="17.5703125" style="23" hidden="1" customWidth="1"/>
    <col min="26" max="26" width="17.5703125" style="12" customWidth="1"/>
    <col min="27" max="27" width="17.5703125" style="12" hidden="1" customWidth="1"/>
    <col min="28" max="28" width="17.5703125" style="43" hidden="1" customWidth="1"/>
    <col min="29" max="49" width="17.5703125" style="12" hidden="1" customWidth="1"/>
    <col min="50" max="50" width="17.5703125" style="23" hidden="1" customWidth="1"/>
    <col min="51" max="51" width="17.5703125" style="12" customWidth="1"/>
    <col min="52" max="72" width="17.5703125" style="12" hidden="1" customWidth="1"/>
    <col min="73" max="73" width="17.5703125" style="23" hidden="1" customWidth="1"/>
    <col min="74" max="74" width="17.5703125" style="12" customWidth="1"/>
    <col min="75" max="75" width="15" style="9" hidden="1" customWidth="1"/>
    <col min="76" max="76" width="9.42578125" style="3" hidden="1" customWidth="1"/>
    <col min="77" max="78" width="9.140625" style="3" customWidth="1"/>
    <col min="79" max="16384" width="9.140625" style="3"/>
  </cols>
  <sheetData>
    <row r="1" spans="1:74" ht="18" customHeight="1" x14ac:dyDescent="0.3">
      <c r="BV1" s="12" t="s">
        <v>33</v>
      </c>
    </row>
    <row r="2" spans="1:74" ht="18" customHeight="1" x14ac:dyDescent="0.3">
      <c r="BV2" s="12" t="s">
        <v>17</v>
      </c>
    </row>
    <row r="3" spans="1:74" ht="18" customHeight="1" x14ac:dyDescent="0.3">
      <c r="BV3" s="12" t="s">
        <v>18</v>
      </c>
    </row>
    <row r="4" spans="1:74" ht="18" customHeight="1" x14ac:dyDescent="0.3"/>
    <row r="5" spans="1:74" ht="18" customHeight="1" x14ac:dyDescent="0.3">
      <c r="BD5" s="63"/>
      <c r="BF5" s="63"/>
      <c r="BH5" s="63"/>
      <c r="BJ5" s="63"/>
      <c r="BL5" s="63"/>
      <c r="BN5" s="63"/>
      <c r="BP5" s="63"/>
      <c r="BR5" s="63"/>
      <c r="BT5" s="63"/>
      <c r="BV5" s="63" t="s">
        <v>33</v>
      </c>
    </row>
    <row r="6" spans="1:74" ht="18" customHeight="1" x14ac:dyDescent="0.3">
      <c r="BD6" s="63"/>
      <c r="BF6" s="63"/>
      <c r="BH6" s="63"/>
      <c r="BJ6" s="63"/>
      <c r="BL6" s="63"/>
      <c r="BN6" s="63"/>
      <c r="BP6" s="63"/>
      <c r="BR6" s="63"/>
      <c r="BT6" s="63"/>
      <c r="BV6" s="63" t="s">
        <v>17</v>
      </c>
    </row>
    <row r="7" spans="1:74" ht="18" customHeight="1" x14ac:dyDescent="0.3">
      <c r="BD7" s="63"/>
      <c r="BF7" s="63"/>
      <c r="BH7" s="63"/>
      <c r="BJ7" s="63"/>
      <c r="BL7" s="63"/>
      <c r="BN7" s="63"/>
      <c r="BP7" s="63"/>
      <c r="BR7" s="63"/>
      <c r="BT7" s="63"/>
      <c r="BV7" s="63" t="s">
        <v>18</v>
      </c>
    </row>
    <row r="8" spans="1:74" ht="18" customHeight="1" x14ac:dyDescent="0.3">
      <c r="BV8" s="12" t="s">
        <v>352</v>
      </c>
    </row>
    <row r="9" spans="1:74" ht="18" customHeight="1" x14ac:dyDescent="0.3">
      <c r="A9" s="88" t="s">
        <v>22</v>
      </c>
      <c r="B9" s="89"/>
      <c r="C9" s="89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1"/>
      <c r="BA9" s="92"/>
      <c r="BB9" s="91"/>
      <c r="BC9" s="92"/>
      <c r="BD9" s="91"/>
      <c r="BE9" s="92"/>
      <c r="BF9" s="91"/>
      <c r="BG9" s="92"/>
      <c r="BH9" s="91"/>
      <c r="BI9" s="92"/>
      <c r="BJ9" s="91"/>
      <c r="BK9" s="92"/>
      <c r="BL9" s="92"/>
      <c r="BM9" s="92"/>
      <c r="BN9" s="91"/>
      <c r="BO9" s="92"/>
      <c r="BP9" s="91"/>
      <c r="BQ9" s="92"/>
      <c r="BR9" s="91"/>
      <c r="BS9" s="92"/>
      <c r="BT9" s="92"/>
      <c r="BU9" s="92"/>
      <c r="BV9" s="91"/>
    </row>
    <row r="10" spans="1:74" ht="18" customHeight="1" x14ac:dyDescent="0.3">
      <c r="A10" s="88" t="s">
        <v>34</v>
      </c>
      <c r="B10" s="89"/>
      <c r="C10" s="89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1"/>
      <c r="BA10" s="92"/>
      <c r="BB10" s="91"/>
      <c r="BC10" s="92"/>
      <c r="BD10" s="91"/>
      <c r="BE10" s="92"/>
      <c r="BF10" s="91"/>
      <c r="BG10" s="92"/>
      <c r="BH10" s="91"/>
      <c r="BI10" s="92"/>
      <c r="BJ10" s="91"/>
      <c r="BK10" s="92"/>
      <c r="BL10" s="92"/>
      <c r="BM10" s="92"/>
      <c r="BN10" s="91"/>
      <c r="BO10" s="92"/>
      <c r="BP10" s="91"/>
      <c r="BQ10" s="92"/>
      <c r="BR10" s="91"/>
      <c r="BS10" s="92"/>
      <c r="BT10" s="92"/>
      <c r="BU10" s="92"/>
      <c r="BV10" s="91"/>
    </row>
    <row r="11" spans="1:74" ht="18" customHeight="1" x14ac:dyDescent="0.3">
      <c r="A11" s="93"/>
      <c r="B11" s="89"/>
      <c r="C11" s="89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1"/>
      <c r="BA11" s="92"/>
      <c r="BB11" s="91"/>
      <c r="BC11" s="92"/>
      <c r="BD11" s="91"/>
      <c r="BE11" s="92"/>
      <c r="BF11" s="91"/>
      <c r="BG11" s="92"/>
      <c r="BH11" s="91"/>
      <c r="BI11" s="92"/>
      <c r="BJ11" s="91"/>
      <c r="BK11" s="92"/>
      <c r="BL11" s="92"/>
      <c r="BM11" s="92"/>
      <c r="BN11" s="91"/>
      <c r="BO11" s="92"/>
      <c r="BP11" s="91"/>
      <c r="BQ11" s="92"/>
      <c r="BR11" s="91"/>
      <c r="BS11" s="92"/>
      <c r="BT11" s="92"/>
      <c r="BU11" s="92"/>
      <c r="BV11" s="91"/>
    </row>
    <row r="12" spans="1:74" x14ac:dyDescent="0.3">
      <c r="A12" s="4"/>
      <c r="B12" s="11"/>
      <c r="C12" s="11"/>
      <c r="BV12" s="12" t="s">
        <v>16</v>
      </c>
    </row>
    <row r="13" spans="1:74" ht="18.75" customHeight="1" x14ac:dyDescent="0.3">
      <c r="A13" s="96" t="s">
        <v>0</v>
      </c>
      <c r="B13" s="96" t="s">
        <v>13</v>
      </c>
      <c r="C13" s="96" t="s">
        <v>1</v>
      </c>
      <c r="D13" s="98" t="s">
        <v>23</v>
      </c>
      <c r="E13" s="122" t="s">
        <v>244</v>
      </c>
      <c r="F13" s="98" t="s">
        <v>23</v>
      </c>
      <c r="G13" s="94" t="s">
        <v>288</v>
      </c>
      <c r="H13" s="98" t="s">
        <v>23</v>
      </c>
      <c r="I13" s="94" t="s">
        <v>355</v>
      </c>
      <c r="J13" s="98" t="s">
        <v>23</v>
      </c>
      <c r="K13" s="94" t="s">
        <v>356</v>
      </c>
      <c r="L13" s="98" t="s">
        <v>23</v>
      </c>
      <c r="M13" s="94" t="s">
        <v>359</v>
      </c>
      <c r="N13" s="98" t="s">
        <v>23</v>
      </c>
      <c r="O13" s="94" t="s">
        <v>377</v>
      </c>
      <c r="P13" s="98" t="s">
        <v>23</v>
      </c>
      <c r="Q13" s="94" t="s">
        <v>379</v>
      </c>
      <c r="R13" s="98" t="s">
        <v>23</v>
      </c>
      <c r="S13" s="94" t="s">
        <v>391</v>
      </c>
      <c r="T13" s="98" t="s">
        <v>23</v>
      </c>
      <c r="U13" s="94" t="s">
        <v>397</v>
      </c>
      <c r="V13" s="98" t="s">
        <v>23</v>
      </c>
      <c r="W13" s="94" t="s">
        <v>407</v>
      </c>
      <c r="X13" s="98" t="s">
        <v>23</v>
      </c>
      <c r="Y13" s="84" t="s">
        <v>408</v>
      </c>
      <c r="Z13" s="98" t="s">
        <v>23</v>
      </c>
      <c r="AA13" s="86" t="s">
        <v>24</v>
      </c>
      <c r="AB13" s="122" t="s">
        <v>244</v>
      </c>
      <c r="AC13" s="86" t="s">
        <v>24</v>
      </c>
      <c r="AD13" s="94" t="s">
        <v>288</v>
      </c>
      <c r="AE13" s="86" t="s">
        <v>24</v>
      </c>
      <c r="AF13" s="94" t="s">
        <v>354</v>
      </c>
      <c r="AG13" s="86" t="s">
        <v>24</v>
      </c>
      <c r="AH13" s="94" t="s">
        <v>355</v>
      </c>
      <c r="AI13" s="86" t="s">
        <v>24</v>
      </c>
      <c r="AJ13" s="94" t="s">
        <v>356</v>
      </c>
      <c r="AK13" s="86" t="s">
        <v>24</v>
      </c>
      <c r="AL13" s="94" t="s">
        <v>359</v>
      </c>
      <c r="AM13" s="86" t="s">
        <v>24</v>
      </c>
      <c r="AN13" s="94" t="s">
        <v>377</v>
      </c>
      <c r="AO13" s="86" t="s">
        <v>24</v>
      </c>
      <c r="AP13" s="94" t="s">
        <v>379</v>
      </c>
      <c r="AQ13" s="86" t="s">
        <v>24</v>
      </c>
      <c r="AR13" s="94" t="s">
        <v>391</v>
      </c>
      <c r="AS13" s="86" t="s">
        <v>24</v>
      </c>
      <c r="AT13" s="94" t="s">
        <v>397</v>
      </c>
      <c r="AU13" s="86" t="s">
        <v>24</v>
      </c>
      <c r="AV13" s="94" t="s">
        <v>407</v>
      </c>
      <c r="AW13" s="86" t="s">
        <v>24</v>
      </c>
      <c r="AX13" s="84" t="s">
        <v>408</v>
      </c>
      <c r="AY13" s="86" t="s">
        <v>24</v>
      </c>
      <c r="AZ13" s="86" t="s">
        <v>35</v>
      </c>
      <c r="BA13" s="94" t="s">
        <v>244</v>
      </c>
      <c r="BB13" s="86" t="s">
        <v>35</v>
      </c>
      <c r="BC13" s="94" t="s">
        <v>288</v>
      </c>
      <c r="BD13" s="86" t="s">
        <v>35</v>
      </c>
      <c r="BE13" s="94" t="s">
        <v>355</v>
      </c>
      <c r="BF13" s="86" t="s">
        <v>35</v>
      </c>
      <c r="BG13" s="94" t="s">
        <v>355</v>
      </c>
      <c r="BH13" s="86" t="s">
        <v>35</v>
      </c>
      <c r="BI13" s="94" t="s">
        <v>359</v>
      </c>
      <c r="BJ13" s="86" t="s">
        <v>35</v>
      </c>
      <c r="BK13" s="94" t="s">
        <v>377</v>
      </c>
      <c r="BL13" s="86" t="s">
        <v>35</v>
      </c>
      <c r="BM13" s="94" t="s">
        <v>379</v>
      </c>
      <c r="BN13" s="86" t="s">
        <v>35</v>
      </c>
      <c r="BO13" s="94" t="s">
        <v>391</v>
      </c>
      <c r="BP13" s="86" t="s">
        <v>35</v>
      </c>
      <c r="BQ13" s="94" t="s">
        <v>397</v>
      </c>
      <c r="BR13" s="86" t="s">
        <v>35</v>
      </c>
      <c r="BS13" s="94" t="s">
        <v>407</v>
      </c>
      <c r="BT13" s="86" t="s">
        <v>35</v>
      </c>
      <c r="BU13" s="84" t="s">
        <v>408</v>
      </c>
      <c r="BV13" s="86" t="s">
        <v>35</v>
      </c>
    </row>
    <row r="14" spans="1:74" x14ac:dyDescent="0.3">
      <c r="A14" s="97"/>
      <c r="B14" s="114"/>
      <c r="C14" s="97"/>
      <c r="D14" s="99"/>
      <c r="E14" s="123"/>
      <c r="F14" s="99"/>
      <c r="G14" s="95"/>
      <c r="H14" s="99"/>
      <c r="I14" s="95"/>
      <c r="J14" s="99"/>
      <c r="K14" s="95"/>
      <c r="L14" s="99"/>
      <c r="M14" s="95"/>
      <c r="N14" s="99"/>
      <c r="O14" s="95"/>
      <c r="P14" s="99"/>
      <c r="Q14" s="95"/>
      <c r="R14" s="99"/>
      <c r="S14" s="95"/>
      <c r="T14" s="99"/>
      <c r="U14" s="95"/>
      <c r="V14" s="99"/>
      <c r="W14" s="95"/>
      <c r="X14" s="99"/>
      <c r="Y14" s="85"/>
      <c r="Z14" s="99"/>
      <c r="AA14" s="87"/>
      <c r="AB14" s="123"/>
      <c r="AC14" s="87"/>
      <c r="AD14" s="95"/>
      <c r="AE14" s="87"/>
      <c r="AF14" s="95"/>
      <c r="AG14" s="87"/>
      <c r="AH14" s="95"/>
      <c r="AI14" s="87"/>
      <c r="AJ14" s="95"/>
      <c r="AK14" s="87"/>
      <c r="AL14" s="95"/>
      <c r="AM14" s="87"/>
      <c r="AN14" s="95"/>
      <c r="AO14" s="87"/>
      <c r="AP14" s="95"/>
      <c r="AQ14" s="87"/>
      <c r="AR14" s="95"/>
      <c r="AS14" s="87"/>
      <c r="AT14" s="95"/>
      <c r="AU14" s="87"/>
      <c r="AV14" s="95"/>
      <c r="AW14" s="87"/>
      <c r="AX14" s="85"/>
      <c r="AY14" s="87"/>
      <c r="AZ14" s="87"/>
      <c r="BA14" s="95"/>
      <c r="BB14" s="87"/>
      <c r="BC14" s="95"/>
      <c r="BD14" s="87"/>
      <c r="BE14" s="95"/>
      <c r="BF14" s="87"/>
      <c r="BG14" s="95"/>
      <c r="BH14" s="87"/>
      <c r="BI14" s="95"/>
      <c r="BJ14" s="87"/>
      <c r="BK14" s="95"/>
      <c r="BL14" s="87"/>
      <c r="BM14" s="95"/>
      <c r="BN14" s="87"/>
      <c r="BO14" s="95"/>
      <c r="BP14" s="87"/>
      <c r="BQ14" s="95"/>
      <c r="BR14" s="87"/>
      <c r="BS14" s="95"/>
      <c r="BT14" s="87"/>
      <c r="BU14" s="85"/>
      <c r="BV14" s="87"/>
    </row>
    <row r="15" spans="1:74" x14ac:dyDescent="0.3">
      <c r="A15" s="58"/>
      <c r="B15" s="7" t="s">
        <v>2</v>
      </c>
      <c r="C15" s="7"/>
      <c r="D15" s="29">
        <f>D17+D18+D19</f>
        <v>1392505.5</v>
      </c>
      <c r="E15" s="29">
        <f>E17+E18+E19</f>
        <v>-160420.6</v>
      </c>
      <c r="F15" s="29">
        <f>D15+E15</f>
        <v>1232084.8999999999</v>
      </c>
      <c r="G15" s="29">
        <f>G17+G18+G19</f>
        <v>180275.78900000002</v>
      </c>
      <c r="H15" s="29">
        <f>F15+G15</f>
        <v>1412360.689</v>
      </c>
      <c r="I15" s="29">
        <f>I17+I18+I19</f>
        <v>-1481.5470000000005</v>
      </c>
      <c r="J15" s="29">
        <f>H15+I15</f>
        <v>1410879.142</v>
      </c>
      <c r="K15" s="29">
        <f>K17+K18+K19</f>
        <v>-26082.3</v>
      </c>
      <c r="L15" s="29">
        <f>J15+K15</f>
        <v>1384796.8419999999</v>
      </c>
      <c r="M15" s="29">
        <f>M17+M18+M19</f>
        <v>-136280.77800000002</v>
      </c>
      <c r="N15" s="29">
        <f>L15+M15</f>
        <v>1248516.064</v>
      </c>
      <c r="O15" s="29">
        <f>O17+O18+O19</f>
        <v>0</v>
      </c>
      <c r="P15" s="29">
        <f>N15+O15</f>
        <v>1248516.064</v>
      </c>
      <c r="Q15" s="29">
        <f>Q17+Q18+Q19</f>
        <v>-60400.86</v>
      </c>
      <c r="R15" s="29">
        <f>P15+Q15</f>
        <v>1188115.2039999999</v>
      </c>
      <c r="S15" s="29">
        <f>S17+S18+S19</f>
        <v>44439.759000000005</v>
      </c>
      <c r="T15" s="29">
        <f>R15+S15</f>
        <v>1232554.963</v>
      </c>
      <c r="U15" s="29">
        <f>U17+U18+U19</f>
        <v>-254227.87899999999</v>
      </c>
      <c r="V15" s="29">
        <f>T15+U15</f>
        <v>978327.08400000003</v>
      </c>
      <c r="W15" s="15">
        <f>W17+W18+W19</f>
        <v>-10430.071</v>
      </c>
      <c r="X15" s="29">
        <f>V15+W15</f>
        <v>967897.01300000004</v>
      </c>
      <c r="Y15" s="29">
        <f>Y17+Y18+Y19</f>
        <v>136955.72599999997</v>
      </c>
      <c r="Z15" s="15">
        <f>X15+Y15</f>
        <v>1104852.7390000001</v>
      </c>
      <c r="AA15" s="29">
        <f t="shared" ref="AA15:AZ15" si="0">AA17+AA18+AA19</f>
        <v>1411436.5</v>
      </c>
      <c r="AB15" s="29">
        <f>AB17+AB18+AB19</f>
        <v>144990.90000000002</v>
      </c>
      <c r="AC15" s="29">
        <f>AA15+AB15</f>
        <v>1556427.4</v>
      </c>
      <c r="AD15" s="29">
        <f>AD17+AD18+AD19</f>
        <v>0</v>
      </c>
      <c r="AE15" s="29">
        <f>AC15+AD15</f>
        <v>1556427.4</v>
      </c>
      <c r="AF15" s="29">
        <f>AF17+AF18+AF19</f>
        <v>0</v>
      </c>
      <c r="AG15" s="29">
        <f>AE15+AF15</f>
        <v>1556427.4</v>
      </c>
      <c r="AH15" s="29">
        <f>AH17+AH18+AH19</f>
        <v>0</v>
      </c>
      <c r="AI15" s="29">
        <f>AG15+AH15</f>
        <v>1556427.4</v>
      </c>
      <c r="AJ15" s="29">
        <f>AJ17+AJ18+AJ19</f>
        <v>-28858.976999999999</v>
      </c>
      <c r="AK15" s="29">
        <f>AI15+AJ15</f>
        <v>1527568.423</v>
      </c>
      <c r="AL15" s="29">
        <f>AL17+AL18+AL19</f>
        <v>216664.13500000001</v>
      </c>
      <c r="AM15" s="29">
        <f>AK15+AL15</f>
        <v>1744232.558</v>
      </c>
      <c r="AN15" s="29">
        <f>AN17+AN18+AN19</f>
        <v>0</v>
      </c>
      <c r="AO15" s="29">
        <f>AM15+AN15</f>
        <v>1744232.558</v>
      </c>
      <c r="AP15" s="29">
        <f>AP17+AP18+AP19</f>
        <v>55158.9</v>
      </c>
      <c r="AQ15" s="29">
        <f>AO15+AP15</f>
        <v>1799391.4579999999</v>
      </c>
      <c r="AR15" s="29">
        <f>AR17+AR18+AR19</f>
        <v>29908.492999999999</v>
      </c>
      <c r="AS15" s="29">
        <f>AQ15+AR15</f>
        <v>1829299.9509999999</v>
      </c>
      <c r="AT15" s="29">
        <f>AT17+AT18+AT19</f>
        <v>-484802.30000000005</v>
      </c>
      <c r="AU15" s="29">
        <f>AS15+AT15</f>
        <v>1344497.6509999998</v>
      </c>
      <c r="AV15" s="15">
        <f>AV17+AV18+AV19</f>
        <v>0</v>
      </c>
      <c r="AW15" s="29">
        <f>AU15+AV15</f>
        <v>1344497.6509999998</v>
      </c>
      <c r="AX15" s="29">
        <f>AX17+AX18+AX19</f>
        <v>-217655.95300000004</v>
      </c>
      <c r="AY15" s="15">
        <f>AW15+AX15</f>
        <v>1126841.6979999999</v>
      </c>
      <c r="AZ15" s="29">
        <f t="shared" si="0"/>
        <v>1015988</v>
      </c>
      <c r="BA15" s="30">
        <f>BA17+BA18+BA19</f>
        <v>-106010.1</v>
      </c>
      <c r="BB15" s="30">
        <f>AZ15+BA15</f>
        <v>909977.9</v>
      </c>
      <c r="BC15" s="30">
        <f>BC17+BC18+BC19</f>
        <v>0</v>
      </c>
      <c r="BD15" s="30">
        <f>BB15+BC15</f>
        <v>909977.9</v>
      </c>
      <c r="BE15" s="30">
        <f>BE17+BE18+BE19</f>
        <v>0</v>
      </c>
      <c r="BF15" s="30">
        <f>BD15+BE15</f>
        <v>909977.9</v>
      </c>
      <c r="BG15" s="30">
        <f>BG17+BG18+BG19</f>
        <v>0</v>
      </c>
      <c r="BH15" s="30">
        <f>BF15+BG15</f>
        <v>909977.9</v>
      </c>
      <c r="BI15" s="30">
        <f>BI17+BI18+BI19</f>
        <v>203684.962</v>
      </c>
      <c r="BJ15" s="30">
        <f>BH15+BI15</f>
        <v>1113662.862</v>
      </c>
      <c r="BK15" s="30">
        <f>BK17+BK18+BK19</f>
        <v>0</v>
      </c>
      <c r="BL15" s="30">
        <f>BJ15+BK15</f>
        <v>1113662.862</v>
      </c>
      <c r="BM15" s="30">
        <f>BM17+BM18+BM19</f>
        <v>0</v>
      </c>
      <c r="BN15" s="30">
        <f>BL15+BM15</f>
        <v>1113662.862</v>
      </c>
      <c r="BO15" s="16">
        <f>BO17+BO18+BO19</f>
        <v>0</v>
      </c>
      <c r="BP15" s="16">
        <f>BN15+BO15</f>
        <v>1113662.862</v>
      </c>
      <c r="BQ15" s="16">
        <f>BQ17+BQ18+BQ19</f>
        <v>-605410.21399999992</v>
      </c>
      <c r="BR15" s="16">
        <f>BP15+BQ15</f>
        <v>508252.64800000004</v>
      </c>
      <c r="BS15" s="16">
        <f>BS17+BS18+BS19</f>
        <v>0</v>
      </c>
      <c r="BT15" s="30">
        <f>BR15+BS15</f>
        <v>508252.64800000004</v>
      </c>
      <c r="BU15" s="30">
        <f>BU17+BU18+BU19</f>
        <v>174193.5</v>
      </c>
      <c r="BV15" s="16">
        <f>BT15+BU15</f>
        <v>682446.14800000004</v>
      </c>
    </row>
    <row r="16" spans="1:74" x14ac:dyDescent="0.3">
      <c r="A16" s="58"/>
      <c r="B16" s="7" t="s">
        <v>5</v>
      </c>
      <c r="C16" s="7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15"/>
      <c r="X16" s="29"/>
      <c r="Y16" s="29"/>
      <c r="Z16" s="15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15"/>
      <c r="AW16" s="29"/>
      <c r="AX16" s="29"/>
      <c r="AY16" s="15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16"/>
      <c r="BP16" s="16"/>
      <c r="BQ16" s="16"/>
      <c r="BR16" s="16"/>
      <c r="BS16" s="16"/>
      <c r="BT16" s="30"/>
      <c r="BU16" s="30"/>
      <c r="BV16" s="16"/>
    </row>
    <row r="17" spans="1:76" s="32" customFormat="1" hidden="1" x14ac:dyDescent="0.3">
      <c r="A17" s="28"/>
      <c r="B17" s="37" t="s">
        <v>6</v>
      </c>
      <c r="C17" s="38"/>
      <c r="D17" s="39">
        <f>D20+D21+D22+D23+D27+D39+D46+D52+D57+D62+D64+D67+D71+D74+D75+D76+D77+D78+D79+D80+D24+D49+D73+D32+D43+D54+D59+D37</f>
        <v>611119.5</v>
      </c>
      <c r="E17" s="39">
        <f>E20+E21+E22+E23+E27+E39+E46+E52+E57+E62+E64+E67+E71+E74+E75+E76+E77+E78+E79+E80+E24+E49+E73+E32+E43+E54+E59+E37</f>
        <v>-160420.6</v>
      </c>
      <c r="F17" s="29">
        <f t="shared" ref="F17:F105" si="1">D17+E17</f>
        <v>450698.9</v>
      </c>
      <c r="G17" s="39">
        <f>G20+G21+G22+G23+G27+G46+G52+G57+G62+G64+G67+G71+G74+G75+G76+G77+G78+G79+G80+G24+G49+G73+G32+G43+G54+G59+G37+G41+G81+G87+G88+G90+G82+G89</f>
        <v>180275.78900000002</v>
      </c>
      <c r="H17" s="29">
        <f t="shared" ref="H17:H25" si="2">F17+G17</f>
        <v>630974.68900000001</v>
      </c>
      <c r="I17" s="39">
        <f>I20+I21+I22+I23+I27+I46+I52+I57+I62+I64+I67+I71+I74+I75+I76+I77+I78+I79+I80+I24+I49+I73+I32+I43+I54+I59+I37+I41+I81+I87+I88+I90+I82+I89</f>
        <v>-5690.5220000000008</v>
      </c>
      <c r="J17" s="29">
        <f t="shared" ref="J17:J25" si="3">H17+I17</f>
        <v>625284.16700000002</v>
      </c>
      <c r="K17" s="39">
        <f>K20+K21+K22+K23+K27+K46+K52+K57+K62+K64+K67+K71+K74+K75+K76+K77+K78+K79+K80+K24+K49+K73+K32+K43+K54+K59+K37+K41+K81+K87+K88+K90+K82+K89</f>
        <v>0</v>
      </c>
      <c r="L17" s="29">
        <f t="shared" ref="L17:L25" si="4">J17+K17</f>
        <v>625284.16700000002</v>
      </c>
      <c r="M17" s="39">
        <f>M20+M21+M22+M23+M27+M46+M52+M57+M62+M64+M67+M71+M74+M75+M76+M77+M78+M79+M80+M24+M49+M73+M32+M43+M54+M59+M37+M41+M81+M87+M88+M90+M89+M91+M92+M94+M84+M93+M95</f>
        <v>-145632.04100000003</v>
      </c>
      <c r="N17" s="29">
        <f t="shared" ref="N17:N25" si="5">L17+M17</f>
        <v>479652.12599999999</v>
      </c>
      <c r="O17" s="39">
        <f>O20+O21+O22+O23+O27+O46+O52+O57+O62+O64+O67+O71+O74+O75+O76+O77+O78+O79+O80+O24+O49+O73+O32+O43+O54+O59+O37+O41+O81+O87+O88+O90+O89+O91+O92+O94+O84+O93+O95</f>
        <v>0</v>
      </c>
      <c r="P17" s="29">
        <f t="shared" ref="P17:P25" si="6">N17+O17</f>
        <v>479652.12599999999</v>
      </c>
      <c r="Q17" s="39">
        <f>Q20+Q21+Q22+Q23+Q27+Q46+Q52+Q57+Q62+Q64+Q67+Q71+Q74+Q75+Q76+Q77+Q78+Q79+Q80+Q24+Q49+Q73+Q32+Q43+Q54+Q59+Q37+Q41+Q81+Q87+Q88+Q90+Q89+Q91+Q92+Q94+Q84+Q93+Q95+Q96+Q97</f>
        <v>-60400.86</v>
      </c>
      <c r="R17" s="29">
        <f t="shared" ref="R17:R25" si="7">P17+Q17</f>
        <v>419251.266</v>
      </c>
      <c r="S17" s="39">
        <f>S20+S21+S22+S23+S27+S46+S52+S57+S62+S64+S67+S71+S74+S75+S76+S77+S78+S79+S80+S24+S49+S73+S32+S43+S54+S59+S37+S41+S81+S87+S88+S90+S89+S91+S92+S94+S84+S93+S95+S96+S97+S98</f>
        <v>44439.759000000005</v>
      </c>
      <c r="T17" s="29">
        <f t="shared" ref="T17:T25" si="8">R17+S17</f>
        <v>463691.02500000002</v>
      </c>
      <c r="U17" s="39">
        <f>U20+U21+U22+U23+U27+U46+U52+U57+U62+U64+U67+U71+U74+U75+U76+U77+U78+U79+U80+U24+U49+U73+U32+U43+U54+U59+U37+U41+U81+U87+U88+U90+U89+U91+U92+U94+U84+U93+U95+U96+U97+U98</f>
        <v>-11422.579000000002</v>
      </c>
      <c r="V17" s="29">
        <f t="shared" ref="V17:V25" si="9">T17+U17</f>
        <v>452268.446</v>
      </c>
      <c r="W17" s="18">
        <f>W20+W21+W22+W23+W27+W46+W52+W57+W62+W64+W67+W71+W74+W75+W76+W77+W78+W79+W80+W24+W49+W73+W32+W43+W54+W59+W37+W41+W81+W87+W88+W90+W89+W91+W92+W94+W84+W93+W95+W96+W97+W98</f>
        <v>-10430.071</v>
      </c>
      <c r="X17" s="29">
        <f t="shared" ref="X17:X25" si="10">V17+W17</f>
        <v>441838.375</v>
      </c>
      <c r="Y17" s="39">
        <f>Y20+Y21+Y22+Y23+Y27+Y46+Y52+Y57+Y62+Y64+Y67+Y71+Y74+Y75+Y76+Y77+Y78+Y79+Y80+Y24+Y49+Y73+Y32+Y43+Y54+Y59+Y37+Y41+Y81+Y87+Y88+Y90+Y89+Y91+Y92+Y94+Y84+Y93+Y95+Y96+Y97+Y98+Y99</f>
        <v>-92713.774000000005</v>
      </c>
      <c r="Z17" s="29">
        <f t="shared" ref="Z17:Z25" si="11">X17+Y17</f>
        <v>349124.60100000002</v>
      </c>
      <c r="AA17" s="39">
        <f>AA20+AA21+AA22+AA23+AA27+AA39+AA46+AA52+AA57+AA62+AA64+AA67+AA71+AA74+AA75+AA76+AA77+AA78+AA79+AA80+AA24+AA49+AA73+AA32+AA43+AA54+AA59+AA37</f>
        <v>524618.50000000012</v>
      </c>
      <c r="AB17" s="39">
        <f>AB20+AB21+AB22+AB23+AB27+AB39+AB46+AB52+AB57+AB62+AB64+AB67+AB71+AB74+AB75+AB76+AB77+AB78+AB79+AB80+AB24+AB49+AB73+AB32+AB43+AB54+AB59+AB37</f>
        <v>144990.90000000002</v>
      </c>
      <c r="AC17" s="29">
        <f t="shared" ref="AC17:AC105" si="12">AA17+AB17</f>
        <v>669609.40000000014</v>
      </c>
      <c r="AD17" s="39">
        <f>AD20+AD21+AD22+AD23+AD27+AD46+AD52+AD57+AD62+AD64+AD67+AD71+AD74+AD75+AD76+AD77+AD78+AD79+AD80+AD24+AD49+AD73+AD32+AD43+AD54+AD59+AD37+AD41+AD83+AD87+AD88+AD90+AD82+AD89</f>
        <v>0</v>
      </c>
      <c r="AE17" s="29">
        <f t="shared" ref="AE17:AE25" si="13">AC17+AD17</f>
        <v>669609.40000000014</v>
      </c>
      <c r="AF17" s="39">
        <f>AF20+AF21+AF22+AF23+AF27+AF46+AF52+AF57+AF62+AF64+AF67+AF71+AF74+AF75+AF76+AF77+AF78+AF79+AF80+AF24+AF49+AF73+AF32+AF43+AF54+AF59+AF37+AF41+AF83+AF87+AF88+AF90+AF82+AF89</f>
        <v>0</v>
      </c>
      <c r="AG17" s="29">
        <f t="shared" ref="AG17:AG25" si="14">AE17+AF17</f>
        <v>669609.40000000014</v>
      </c>
      <c r="AH17" s="39">
        <f>AH20+AH21+AH22+AH23+AH27+AH46+AH52+AH57+AH62+AH64+AH67+AH71+AH74+AH75+AH76+AH77+AH78+AH79+AH80+AH24+AH49+AH73+AH32+AH43+AH54+AH59+AH37+AH41+AH83+AH87+AH88+AH90+AH82+AH89</f>
        <v>0</v>
      </c>
      <c r="AI17" s="29">
        <f t="shared" ref="AI17:AI25" si="15">AG17+AH17</f>
        <v>669609.40000000014</v>
      </c>
      <c r="AJ17" s="39">
        <f>AJ20+AJ21+AJ22+AJ23+AJ27+AJ46+AJ52+AJ57+AJ62+AJ64+AJ67+AJ71+AJ74+AJ75+AJ76+AJ77+AJ78+AJ79+AJ80+AJ24+AJ49+AJ73+AJ32+AJ43+AJ54+AJ59+AJ37+AJ41+AJ83+AJ87+AJ88+AJ90+AJ82+AJ89</f>
        <v>-1537.377</v>
      </c>
      <c r="AK17" s="29">
        <f t="shared" ref="AK17:AK25" si="16">AI17+AJ17</f>
        <v>668072.02300000016</v>
      </c>
      <c r="AL17" s="39">
        <f>AL20+AL21+AL22+AL23+AL27+AL46+AL52+AL57+AL62+AL64+AL67+AL71+AL74+AL75+AL76+AL77+AL78+AL79+AL80+AL24+AL49+AL73+AL32+AL43+AL54+AL59+AL37+AL41+AL81+AL87+AL88+AL90+AL89+AL91+AL92+AL94+AL84+AL93+AL95</f>
        <v>216664.13500000001</v>
      </c>
      <c r="AM17" s="29">
        <f t="shared" ref="AM17:AM25" si="17">AK17+AL17</f>
        <v>884736.15800000017</v>
      </c>
      <c r="AN17" s="39">
        <f>AN20+AN21+AN22+AN23+AN27+AN46+AN52+AN57+AN62+AN64+AN67+AN71+AN74+AN75+AN76+AN77+AN78+AN79+AN80+AN24+AN49+AN73+AN32+AN43+AN54+AN59+AN37+AN41+AN81+AN87+AN88+AN90+AN89+AN91+AN92+AN94+AN84+AN93+AN95</f>
        <v>0</v>
      </c>
      <c r="AO17" s="29">
        <f t="shared" ref="AO17:AO25" si="18">AM17+AN17</f>
        <v>884736.15800000017</v>
      </c>
      <c r="AP17" s="39">
        <f>AP20+AP21+AP22+AP23+AP27+AP46+AP52+AP57+AP62+AP64+AP67+AP71+AP74+AP75+AP76+AP77+AP78+AP79+AP80+AP24+AP49+AP73+AP32+AP43+AP54+AP59+AP37+AP41+AP81+AP87+AP88+AP90+AP89+AP91+AP92+AP94+AP84+AP93+AP95+AP96+AP97</f>
        <v>55158.9</v>
      </c>
      <c r="AQ17" s="29">
        <f t="shared" ref="AQ17:AQ25" si="19">AO17+AP17</f>
        <v>939895.05800000019</v>
      </c>
      <c r="AR17" s="39">
        <f>AR20+AR21+AR22+AR23+AR27+AR46+AR52+AR57+AR62+AR64+AR67+AR71+AR74+AR75+AR76+AR77+AR78+AR79+AR80+AR24+AR49+AR73+AR32+AR43+AR54+AR59+AR37+AR41+AR81+AR87+AR88+AR90+AR89+AR91+AR92+AR94+AR84+AR93+AR95+AR96+AR97+AR98</f>
        <v>29908.492999999999</v>
      </c>
      <c r="AS17" s="29">
        <f t="shared" ref="AS17:AS25" si="20">AQ17+AR17</f>
        <v>969803.55100000021</v>
      </c>
      <c r="AT17" s="39">
        <f>AT20+AT21+AT22+AT23+AT27+AT46+AT52+AT57+AT62+AT64+AT67+AT71+AT74+AT75+AT76+AT77+AT78+AT79+AT80+AT24+AT49+AT73+AT32+AT43+AT54+AT59+AT37+AT41+AT81+AT87+AT88+AT90+AT89+AT91+AT92+AT94+AT84+AT93+AT95+AT96+AT97+AT98</f>
        <v>-1.4551915228366852E-11</v>
      </c>
      <c r="AU17" s="29">
        <f t="shared" ref="AU17:AU25" si="21">AS17+AT17</f>
        <v>969803.55100000021</v>
      </c>
      <c r="AV17" s="18">
        <f>AV20+AV21+AV22+AV23+AV27+AV46+AV52+AV57+AV62+AV64+AV67+AV71+AV74+AV75+AV76+AV77+AV78+AV79+AV80+AV24+AV49+AV73+AV32+AV43+AV54+AV59+AV37+AV41+AV81+AV87+AV88+AV90+AV89+AV91+AV92+AV94+AV84+AV93+AV95+AV96+AV97+AV98</f>
        <v>0</v>
      </c>
      <c r="AW17" s="29">
        <f t="shared" ref="AW17:AW25" si="22">AU17+AV17</f>
        <v>969803.55100000021</v>
      </c>
      <c r="AX17" s="39">
        <f>AX20+AX21+AX22+AX23+AX27+AX46+AX52+AX57+AX62+AX64+AX67+AX71+AX74+AX75+AX76+AX77+AX78+AX79+AX80+AX24+AX49+AX73+AX32+AX43+AX54+AX59+AX37+AX41+AX81+AX87+AX88+AX90+AX89+AX91+AX92+AX94+AX84+AX93+AX95+AX96+AX97+AX98+AX99</f>
        <v>-438070.95300000004</v>
      </c>
      <c r="AY17" s="29">
        <f t="shared" ref="AY17:AY25" si="23">AW17+AX17</f>
        <v>531732.59800000023</v>
      </c>
      <c r="AZ17" s="39">
        <f>AZ20+AZ21+AZ22+AZ23+AZ27+AZ39+AZ46+AZ52+AZ57+AZ62+AZ64+AZ67+AZ71+AZ74+AZ75+AZ76+AZ77+AZ78+AZ79+AZ80+AZ24+AZ49+AZ73+AZ32+AZ43+AZ54+AZ59+AZ37</f>
        <v>618176.1</v>
      </c>
      <c r="BA17" s="40">
        <f>BA20+BA21+BA22+BA23+BA27+BA39+BA46+BA52+BA57+BA62+BA64+BA67+BA71+BA74+BA75+BA76+BA77+BA78+BA79+BA80+BA24+BA49+BA73+BA32+BA43+BA54+BA59+BA37</f>
        <v>-106010.1</v>
      </c>
      <c r="BB17" s="30">
        <f t="shared" ref="BB17:BB105" si="24">AZ17+BA17</f>
        <v>512166</v>
      </c>
      <c r="BC17" s="40">
        <f>BC20+BC21+BC22+BC23+BC27+BC46+BC52+BC57+BC62+BC64+BC67+BC71+BC74+BC75+BC76+BC77+BC78+BC79+BC80+BC24+BC49+BC73+BC32+BC43+BC54+BC59+BC37+BC41+BC83+BC87+BC88+BC90+BC82+BC89</f>
        <v>0</v>
      </c>
      <c r="BD17" s="30">
        <f t="shared" ref="BD17:BD25" si="25">BB17+BC17</f>
        <v>512166</v>
      </c>
      <c r="BE17" s="40">
        <f>BE20+BE21+BE22+BE23+BE27+BE46+BE52+BE57+BE62+BE64+BE67+BE71+BE74+BE75+BE76+BE77+BE78+BE79+BE80+BE24+BE49+BE73+BE32+BE43+BE54+BE59+BE37+BE41+BE83+BE87+BE88+BE90+BE82+BE89</f>
        <v>0</v>
      </c>
      <c r="BF17" s="30">
        <f t="shared" ref="BF17:BF25" si="26">BD17+BE17</f>
        <v>512166</v>
      </c>
      <c r="BG17" s="40">
        <f>BG20+BG21+BG22+BG23+BG27+BG46+BG52+BG57+BG62+BG64+BG67+BG71+BG74+BG75+BG76+BG77+BG78+BG79+BG80+BG24+BG49+BG73+BG32+BG43+BG54+BG59+BG37+BG41+BG83+BG87+BG88+BG90+BG82+BG89</f>
        <v>0</v>
      </c>
      <c r="BH17" s="30">
        <f t="shared" ref="BH17:BH25" si="27">BF17+BG17</f>
        <v>512166</v>
      </c>
      <c r="BI17" s="40">
        <f>BI20+BI21+BI22+BI23+BI27+BI46+BI52+BI57+BI62+BI64+BI67+BI71+BI74+BI75+BI76+BI77+BI78+BI79+BI80+BI24+BI49+BI73+BI32+BI43+BI54+BI59+BI37+BI41+BI81+BI87+BI88+BI90+BI89+BI91+BI92+BI94+BI84+BI93+BI95</f>
        <v>203684.962</v>
      </c>
      <c r="BJ17" s="30">
        <f t="shared" ref="BJ17:BJ25" si="28">BH17+BI17</f>
        <v>715850.96200000006</v>
      </c>
      <c r="BK17" s="40">
        <f>BK20+BK21+BK22+BK23+BK27+BK46+BK52+BK57+BK62+BK64+BK67+BK71+BK74+BK75+BK76+BK77+BK78+BK79+BK80+BK24+BK49+BK73+BK32+BK43+BK54+BK59+BK37+BK41+BK81+BK87+BK88+BK90+BK89+BK91+BK92+BK94+BK84+BK93+BK95</f>
        <v>0</v>
      </c>
      <c r="BL17" s="30">
        <f t="shared" ref="BL17:BL25" si="29">BJ17+BK17</f>
        <v>715850.96200000006</v>
      </c>
      <c r="BM17" s="40">
        <f>BM20+BM21+BM22+BM23+BM27+BM46+BM52+BM57+BM62+BM64+BM67+BM71+BM74+BM75+BM76+BM77+BM78+BM79+BM80+BM24+BM49+BM73+BM32+BM43+BM54+BM59+BM37+BM41+BM81+BM87+BM88+BM90+BM89+BM91+BM92+BM94+BM84+BM93+BM95+BM96+BM97</f>
        <v>0</v>
      </c>
      <c r="BN17" s="30">
        <f t="shared" ref="BN17:BN25" si="30">BL17+BM17</f>
        <v>715850.96200000006</v>
      </c>
      <c r="BO17" s="17">
        <f>BO20+BO21+BO22+BO23+BO27+BO46+BO52+BO57+BO62+BO64+BO67+BO71+BO74+BO75+BO76+BO77+BO78+BO79+BO80+BO24+BO49+BO73+BO32+BO43+BO54+BO59+BO37+BO41+BO81+BO87+BO88+BO90+BO89+BO91+BO92+BO94+BO84+BO93+BO95+BO96+BO97+BO98</f>
        <v>0</v>
      </c>
      <c r="BP17" s="16">
        <f t="shared" ref="BP17:BP25" si="31">BN17+BO17</f>
        <v>715850.96200000006</v>
      </c>
      <c r="BQ17" s="17">
        <f>BQ20+BQ21+BQ22+BQ23+BQ27+BQ46+BQ52+BQ57+BQ62+BQ64+BQ67+BQ71+BQ74+BQ75+BQ76+BQ77+BQ78+BQ79+BQ80+BQ24+BQ49+BQ73+BQ32+BQ43+BQ54+BQ59+BQ37+BQ41+BQ81+BQ87+BQ88+BQ90+BQ89+BQ91+BQ92+BQ94+BQ84+BQ93+BQ95+BQ96+BQ97+BQ98</f>
        <v>-228710.11399999997</v>
      </c>
      <c r="BR17" s="16">
        <f t="shared" ref="BR17:BR25" si="32">BP17+BQ17</f>
        <v>487140.84800000011</v>
      </c>
      <c r="BS17" s="17">
        <f>BS20+BS21+BS22+BS23+BS27+BS46+BS52+BS57+BS62+BS64+BS67+BS71+BS74+BS75+BS76+BS77+BS78+BS79+BS80+BS24+BS49+BS73+BS32+BS43+BS54+BS59+BS37+BS41+BS81+BS87+BS88+BS90+BS89+BS91+BS92+BS94+BS84+BS93+BS95+BS96+BS97+BS98</f>
        <v>0</v>
      </c>
      <c r="BT17" s="30">
        <f t="shared" ref="BT17:BT25" si="33">BR17+BS17</f>
        <v>487140.84800000011</v>
      </c>
      <c r="BU17" s="40">
        <f>BU20+BU21+BU22+BU23+BU27+BU46+BU52+BU57+BU62+BU64+BU67+BU71+BU74+BU75+BU76+BU77+BU78+BU79+BU80+BU24+BU49+BU73+BU32+BU43+BU54+BU59+BU37+BU41+BU81+BU87+BU88+BU90+BU89+BU91+BU92+BU94+BU84+BU93+BU95+BU96+BU97+BU98+BU99</f>
        <v>174193.5</v>
      </c>
      <c r="BV17" s="30">
        <f t="shared" ref="BV17:BV25" si="34">BT17+BU17</f>
        <v>661334.34800000011</v>
      </c>
      <c r="BW17" s="31"/>
      <c r="BX17" s="33">
        <v>0</v>
      </c>
    </row>
    <row r="18" spans="1:76" x14ac:dyDescent="0.3">
      <c r="A18" s="58"/>
      <c r="B18" s="78" t="s">
        <v>12</v>
      </c>
      <c r="C18" s="7"/>
      <c r="D18" s="29">
        <f>D28+D47+D58+D63+D68+D72+D53+D33+D38</f>
        <v>523839.19999999995</v>
      </c>
      <c r="E18" s="29">
        <f>E28+E47+E58+E63+E68+E72+E53+E33+E38</f>
        <v>0</v>
      </c>
      <c r="F18" s="29">
        <f t="shared" si="1"/>
        <v>523839.19999999995</v>
      </c>
      <c r="G18" s="29">
        <f>G28+G47+G58+G63+G68+G72+G53+G33+G38+G42</f>
        <v>0</v>
      </c>
      <c r="H18" s="29">
        <f t="shared" si="2"/>
        <v>523839.19999999995</v>
      </c>
      <c r="I18" s="29">
        <f>I28+I47+I58+I63+I68+I72+I53+I33+I38+I42</f>
        <v>4208.9750000000004</v>
      </c>
      <c r="J18" s="29">
        <f t="shared" si="3"/>
        <v>528048.17499999993</v>
      </c>
      <c r="K18" s="29">
        <f>K28+K47+K58+K63+K68+K72+K53+K33+K38+K42</f>
        <v>0</v>
      </c>
      <c r="L18" s="29">
        <f t="shared" si="4"/>
        <v>528048.17499999993</v>
      </c>
      <c r="M18" s="29">
        <f>M28+M47+M58+M63+M68+M72+M53+M33+M38+M42+M85</f>
        <v>467.56299999999999</v>
      </c>
      <c r="N18" s="29">
        <f t="shared" si="5"/>
        <v>528515.7379999999</v>
      </c>
      <c r="O18" s="29">
        <f>O28+O47+O58+O63+O68+O72+O53+O33+O38+O42+O85</f>
        <v>0</v>
      </c>
      <c r="P18" s="29">
        <f t="shared" si="6"/>
        <v>528515.7379999999</v>
      </c>
      <c r="Q18" s="29">
        <f>Q28+Q47+Q58+Q63+Q68+Q72+Q53+Q33+Q38+Q42+Q85</f>
        <v>0</v>
      </c>
      <c r="R18" s="29">
        <f t="shared" si="7"/>
        <v>528515.7379999999</v>
      </c>
      <c r="S18" s="29">
        <f>S28+S47+S58+S63+S68+S72+S53+S33+S38+S42+S85</f>
        <v>0</v>
      </c>
      <c r="T18" s="29">
        <f t="shared" si="8"/>
        <v>528515.7379999999</v>
      </c>
      <c r="U18" s="29">
        <f>U28+U47+U58+U63+U68+U72+U53+U33+U38+U42+U85</f>
        <v>-242805.3</v>
      </c>
      <c r="V18" s="29">
        <f t="shared" si="9"/>
        <v>285710.43799999991</v>
      </c>
      <c r="W18" s="15">
        <f>W28+W47+W58+W63+W68+W72+W53+W33+W38+W42+W85</f>
        <v>0</v>
      </c>
      <c r="X18" s="29">
        <f t="shared" si="10"/>
        <v>285710.43799999991</v>
      </c>
      <c r="Y18" s="29">
        <f>Y28+Y47+Y58+Y63+Y68+Y72+Y53+Y33+Y38+Y42+Y85</f>
        <v>4627.1999999999971</v>
      </c>
      <c r="Z18" s="15">
        <f t="shared" si="11"/>
        <v>290337.63799999992</v>
      </c>
      <c r="AA18" s="29">
        <f>AA28+AA47+AA58+AA63+AA68+AA72+AA53+AA33+AA38</f>
        <v>629271.1</v>
      </c>
      <c r="AB18" s="29">
        <f>AB28+AB47+AB58+AB63+AB68+AB72+AB53+AB33+AB38</f>
        <v>0</v>
      </c>
      <c r="AC18" s="29">
        <f t="shared" si="12"/>
        <v>629271.1</v>
      </c>
      <c r="AD18" s="29">
        <f>AD28+AD47+AD58+AD63+AD68+AD72+AD53+AD33+AD38+AD42</f>
        <v>0</v>
      </c>
      <c r="AE18" s="29">
        <f t="shared" si="13"/>
        <v>629271.1</v>
      </c>
      <c r="AF18" s="29">
        <f>AF28+AF47+AF58+AF63+AF68+AF72+AF53+AF33+AF38+AF42</f>
        <v>0</v>
      </c>
      <c r="AG18" s="29">
        <f t="shared" si="14"/>
        <v>629271.1</v>
      </c>
      <c r="AH18" s="29">
        <f>AH28+AH47+AH58+AH63+AH68+AH72+AH53+AH33+AH38+AH42</f>
        <v>0</v>
      </c>
      <c r="AI18" s="29">
        <f t="shared" si="15"/>
        <v>629271.1</v>
      </c>
      <c r="AJ18" s="29">
        <f>AJ28+AJ47+AJ58+AJ63+AJ68+AJ72+AJ53+AJ33+AJ38+AJ42</f>
        <v>0</v>
      </c>
      <c r="AK18" s="29">
        <f t="shared" si="16"/>
        <v>629271.1</v>
      </c>
      <c r="AL18" s="29">
        <f>AL28+AL47+AL58+AL63+AL68+AL72+AL53+AL33+AL38+AL42+AL85</f>
        <v>0</v>
      </c>
      <c r="AM18" s="29">
        <f t="shared" si="17"/>
        <v>629271.1</v>
      </c>
      <c r="AN18" s="29">
        <f>AN28+AN47+AN58+AN63+AN68+AN72+AN53+AN33+AN38+AN42+AN85</f>
        <v>0</v>
      </c>
      <c r="AO18" s="29">
        <f t="shared" si="18"/>
        <v>629271.1</v>
      </c>
      <c r="AP18" s="29">
        <f>AP28+AP47+AP58+AP63+AP68+AP72+AP53+AP33+AP38+AP42+AP85</f>
        <v>0</v>
      </c>
      <c r="AQ18" s="29">
        <f t="shared" si="19"/>
        <v>629271.1</v>
      </c>
      <c r="AR18" s="29">
        <f>AR28+AR47+AR58+AR63+AR68+AR72+AR53+AR33+AR38+AR42+AR85</f>
        <v>0</v>
      </c>
      <c r="AS18" s="29">
        <f t="shared" si="20"/>
        <v>629271.1</v>
      </c>
      <c r="AT18" s="29">
        <f>AT28+AT47+AT58+AT63+AT68+AT72+AT53+AT33+AT38+AT42+AT85</f>
        <v>-484802.30000000005</v>
      </c>
      <c r="AU18" s="29">
        <f t="shared" si="21"/>
        <v>144468.79999999993</v>
      </c>
      <c r="AV18" s="15">
        <f>AV28+AV47+AV58+AV63+AV68+AV72+AV53+AV33+AV38+AV42+AV85</f>
        <v>0</v>
      </c>
      <c r="AW18" s="29">
        <f t="shared" si="22"/>
        <v>144468.79999999993</v>
      </c>
      <c r="AX18" s="29">
        <f>AX28+AX47+AX58+AX63+AX68+AX72+AX53+AX33+AX38+AX42+AX85</f>
        <v>-4627.1999999999971</v>
      </c>
      <c r="AY18" s="15">
        <f t="shared" si="23"/>
        <v>139841.59999999992</v>
      </c>
      <c r="AZ18" s="29">
        <f>AZ28+AZ47+AZ58+AZ63+AZ68+AZ72+AZ53+AZ33+AZ38</f>
        <v>397811.89999999997</v>
      </c>
      <c r="BA18" s="30">
        <f>BA28+BA47+BA58+BA63+BA68+BA72+BA53+BA33+BA38</f>
        <v>0</v>
      </c>
      <c r="BB18" s="30">
        <f t="shared" si="24"/>
        <v>397811.89999999997</v>
      </c>
      <c r="BC18" s="30">
        <f>BC28+BC47+BC58+BC63+BC68+BC72+BC53+BC33+BC38+BC42</f>
        <v>0</v>
      </c>
      <c r="BD18" s="30">
        <f t="shared" si="25"/>
        <v>397811.89999999997</v>
      </c>
      <c r="BE18" s="30">
        <f>BE28+BE47+BE58+BE63+BE68+BE72+BE53+BE33+BE38+BE42</f>
        <v>0</v>
      </c>
      <c r="BF18" s="30">
        <f t="shared" si="26"/>
        <v>397811.89999999997</v>
      </c>
      <c r="BG18" s="30">
        <f>BG28+BG47+BG58+BG63+BG68+BG72+BG53+BG33+BG38+BG42</f>
        <v>0</v>
      </c>
      <c r="BH18" s="30">
        <f t="shared" si="27"/>
        <v>397811.89999999997</v>
      </c>
      <c r="BI18" s="30">
        <f>BI28+BI47+BI58+BI63+BI68+BI72+BI53+BI33+BI38+BI42+BI85</f>
        <v>0</v>
      </c>
      <c r="BJ18" s="30">
        <f t="shared" si="28"/>
        <v>397811.89999999997</v>
      </c>
      <c r="BK18" s="30">
        <f>BK28+BK47+BK58+BK63+BK68+BK72+BK53+BK33+BK38+BK42+BK85</f>
        <v>0</v>
      </c>
      <c r="BL18" s="30">
        <f t="shared" si="29"/>
        <v>397811.89999999997</v>
      </c>
      <c r="BM18" s="30">
        <f>BM28+BM47+BM58+BM63+BM68+BM72+BM53+BM33+BM38+BM42+BM85</f>
        <v>0</v>
      </c>
      <c r="BN18" s="30">
        <f t="shared" si="30"/>
        <v>397811.89999999997</v>
      </c>
      <c r="BO18" s="16">
        <f>BO28+BO47+BO58+BO63+BO68+BO72+BO53+BO33+BO38+BO42+BO85</f>
        <v>0</v>
      </c>
      <c r="BP18" s="16">
        <f t="shared" si="31"/>
        <v>397811.89999999997</v>
      </c>
      <c r="BQ18" s="16">
        <f>BQ28+BQ47+BQ58+BQ63+BQ68+BQ72+BQ53+BQ33+BQ38+BQ42+BQ85</f>
        <v>-376700.1</v>
      </c>
      <c r="BR18" s="16">
        <f t="shared" si="32"/>
        <v>21111.799999999988</v>
      </c>
      <c r="BS18" s="16">
        <f>BS28+BS47+BS58+BS63+BS68+BS72+BS53+BS33+BS38+BS42+BS85</f>
        <v>0</v>
      </c>
      <c r="BT18" s="30">
        <f t="shared" si="33"/>
        <v>21111.799999999988</v>
      </c>
      <c r="BU18" s="30">
        <f>BU28+BU47+BU58+BU63+BU68+BU72+BU53+BU33+BU38+BU42+BU85</f>
        <v>0</v>
      </c>
      <c r="BV18" s="16">
        <f t="shared" si="34"/>
        <v>21111.799999999988</v>
      </c>
      <c r="BX18" s="13"/>
    </row>
    <row r="19" spans="1:76" x14ac:dyDescent="0.3">
      <c r="A19" s="58"/>
      <c r="B19" s="79" t="s">
        <v>29</v>
      </c>
      <c r="C19" s="7"/>
      <c r="D19" s="29">
        <f>D29+D34</f>
        <v>257546.8</v>
      </c>
      <c r="E19" s="29">
        <f>E29+E34</f>
        <v>0</v>
      </c>
      <c r="F19" s="29">
        <f t="shared" si="1"/>
        <v>257546.8</v>
      </c>
      <c r="G19" s="29">
        <f>G29+G34</f>
        <v>0</v>
      </c>
      <c r="H19" s="29">
        <f t="shared" si="2"/>
        <v>257546.8</v>
      </c>
      <c r="I19" s="29">
        <f>I29+I34</f>
        <v>0</v>
      </c>
      <c r="J19" s="29">
        <f t="shared" si="3"/>
        <v>257546.8</v>
      </c>
      <c r="K19" s="29">
        <f>K29+K34</f>
        <v>-26082.3</v>
      </c>
      <c r="L19" s="29">
        <f t="shared" si="4"/>
        <v>231464.5</v>
      </c>
      <c r="M19" s="29">
        <f>M29+M34+M86</f>
        <v>8883.7000000000007</v>
      </c>
      <c r="N19" s="29">
        <f t="shared" si="5"/>
        <v>240348.2</v>
      </c>
      <c r="O19" s="29">
        <f>O29+O34+O86</f>
        <v>0</v>
      </c>
      <c r="P19" s="29">
        <f t="shared" si="6"/>
        <v>240348.2</v>
      </c>
      <c r="Q19" s="29">
        <f>Q29+Q34+Q86</f>
        <v>0</v>
      </c>
      <c r="R19" s="29">
        <f t="shared" si="7"/>
        <v>240348.2</v>
      </c>
      <c r="S19" s="29">
        <f>S29+S34+S86</f>
        <v>0</v>
      </c>
      <c r="T19" s="29">
        <f t="shared" si="8"/>
        <v>240348.2</v>
      </c>
      <c r="U19" s="29">
        <f>U29+U34+U86</f>
        <v>0</v>
      </c>
      <c r="V19" s="29">
        <f t="shared" si="9"/>
        <v>240348.2</v>
      </c>
      <c r="W19" s="15">
        <f>W29+W34+W86</f>
        <v>0</v>
      </c>
      <c r="X19" s="29">
        <f t="shared" si="10"/>
        <v>240348.2</v>
      </c>
      <c r="Y19" s="29">
        <f>Y29+Y34+Y86+Y48</f>
        <v>225042.3</v>
      </c>
      <c r="Z19" s="15">
        <f t="shared" si="11"/>
        <v>465390.5</v>
      </c>
      <c r="AA19" s="29">
        <f t="shared" ref="AA19:AZ19" si="35">AA29+AA34</f>
        <v>257546.9</v>
      </c>
      <c r="AB19" s="29">
        <f>AB29+AB34</f>
        <v>0</v>
      </c>
      <c r="AC19" s="29">
        <f t="shared" si="12"/>
        <v>257546.9</v>
      </c>
      <c r="AD19" s="29">
        <f>AD29+AD34</f>
        <v>0</v>
      </c>
      <c r="AE19" s="29">
        <f t="shared" si="13"/>
        <v>257546.9</v>
      </c>
      <c r="AF19" s="29">
        <f>AF29+AF34</f>
        <v>0</v>
      </c>
      <c r="AG19" s="29">
        <f t="shared" si="14"/>
        <v>257546.9</v>
      </c>
      <c r="AH19" s="29">
        <f>AH29+AH34</f>
        <v>0</v>
      </c>
      <c r="AI19" s="29">
        <f t="shared" si="15"/>
        <v>257546.9</v>
      </c>
      <c r="AJ19" s="29">
        <f>AJ29+AJ34</f>
        <v>-27321.599999999999</v>
      </c>
      <c r="AK19" s="29">
        <f t="shared" si="16"/>
        <v>230225.3</v>
      </c>
      <c r="AL19" s="29">
        <f>AL29+AL34+AL86</f>
        <v>0</v>
      </c>
      <c r="AM19" s="29">
        <f t="shared" si="17"/>
        <v>230225.3</v>
      </c>
      <c r="AN19" s="29">
        <f>AN29+AN34+AN86</f>
        <v>0</v>
      </c>
      <c r="AO19" s="29">
        <f t="shared" si="18"/>
        <v>230225.3</v>
      </c>
      <c r="AP19" s="29">
        <f>AP29+AP34+AP86</f>
        <v>0</v>
      </c>
      <c r="AQ19" s="29">
        <f t="shared" si="19"/>
        <v>230225.3</v>
      </c>
      <c r="AR19" s="29">
        <f>AR29+AR34+AR86</f>
        <v>0</v>
      </c>
      <c r="AS19" s="29">
        <f t="shared" si="20"/>
        <v>230225.3</v>
      </c>
      <c r="AT19" s="29">
        <f>AT29+AT34+AT86</f>
        <v>0</v>
      </c>
      <c r="AU19" s="29">
        <f t="shared" si="21"/>
        <v>230225.3</v>
      </c>
      <c r="AV19" s="15">
        <f>AV29+AV34+AV86</f>
        <v>0</v>
      </c>
      <c r="AW19" s="29">
        <f t="shared" si="22"/>
        <v>230225.3</v>
      </c>
      <c r="AX19" s="29">
        <f>AX29+AX34+AX86+AX48</f>
        <v>225042.2</v>
      </c>
      <c r="AY19" s="15">
        <f t="shared" si="23"/>
        <v>455267.5</v>
      </c>
      <c r="AZ19" s="29">
        <f t="shared" si="35"/>
        <v>0</v>
      </c>
      <c r="BA19" s="30">
        <f>BA29+BA34</f>
        <v>0</v>
      </c>
      <c r="BB19" s="30">
        <f t="shared" si="24"/>
        <v>0</v>
      </c>
      <c r="BC19" s="30">
        <f>BC29+BC34</f>
        <v>0</v>
      </c>
      <c r="BD19" s="30">
        <f t="shared" si="25"/>
        <v>0</v>
      </c>
      <c r="BE19" s="30">
        <f>BE29+BE34</f>
        <v>0</v>
      </c>
      <c r="BF19" s="30">
        <f t="shared" si="26"/>
        <v>0</v>
      </c>
      <c r="BG19" s="30">
        <f>BG29+BG34</f>
        <v>0</v>
      </c>
      <c r="BH19" s="30">
        <f t="shared" si="27"/>
        <v>0</v>
      </c>
      <c r="BI19" s="30">
        <f>BI29+BI34+BI86</f>
        <v>0</v>
      </c>
      <c r="BJ19" s="30">
        <f t="shared" si="28"/>
        <v>0</v>
      </c>
      <c r="BK19" s="30">
        <f>BK29+BK34+BK86</f>
        <v>0</v>
      </c>
      <c r="BL19" s="30">
        <f t="shared" si="29"/>
        <v>0</v>
      </c>
      <c r="BM19" s="30">
        <f>BM29+BM34+BM86</f>
        <v>0</v>
      </c>
      <c r="BN19" s="30">
        <f t="shared" si="30"/>
        <v>0</v>
      </c>
      <c r="BO19" s="16">
        <f>BO29+BO34+BO86</f>
        <v>0</v>
      </c>
      <c r="BP19" s="16">
        <f t="shared" si="31"/>
        <v>0</v>
      </c>
      <c r="BQ19" s="16">
        <f>BQ29+BQ34+BQ86</f>
        <v>0</v>
      </c>
      <c r="BR19" s="16">
        <f t="shared" si="32"/>
        <v>0</v>
      </c>
      <c r="BS19" s="16">
        <f>BS29+BS34+BS86</f>
        <v>0</v>
      </c>
      <c r="BT19" s="30">
        <f t="shared" si="33"/>
        <v>0</v>
      </c>
      <c r="BU19" s="30">
        <f>BU29+BU34+BU86+BU48</f>
        <v>0</v>
      </c>
      <c r="BV19" s="16">
        <f t="shared" si="34"/>
        <v>0</v>
      </c>
      <c r="BX19" s="13"/>
    </row>
    <row r="20" spans="1:76" ht="56.25" x14ac:dyDescent="0.3">
      <c r="A20" s="59" t="s">
        <v>30</v>
      </c>
      <c r="B20" s="78" t="s">
        <v>50</v>
      </c>
      <c r="C20" s="78" t="s">
        <v>126</v>
      </c>
      <c r="D20" s="15">
        <v>0</v>
      </c>
      <c r="E20" s="44">
        <v>0</v>
      </c>
      <c r="F20" s="15">
        <f t="shared" si="1"/>
        <v>0</v>
      </c>
      <c r="G20" s="15">
        <v>0</v>
      </c>
      <c r="H20" s="15">
        <f t="shared" si="2"/>
        <v>0</v>
      </c>
      <c r="I20" s="15">
        <v>0</v>
      </c>
      <c r="J20" s="15">
        <f t="shared" si="3"/>
        <v>0</v>
      </c>
      <c r="K20" s="15">
        <v>0</v>
      </c>
      <c r="L20" s="15">
        <f t="shared" si="4"/>
        <v>0</v>
      </c>
      <c r="M20" s="15">
        <v>0</v>
      </c>
      <c r="N20" s="15">
        <f t="shared" si="5"/>
        <v>0</v>
      </c>
      <c r="O20" s="15">
        <v>0</v>
      </c>
      <c r="P20" s="15">
        <f t="shared" si="6"/>
        <v>0</v>
      </c>
      <c r="Q20" s="15">
        <v>0</v>
      </c>
      <c r="R20" s="15">
        <f t="shared" si="7"/>
        <v>0</v>
      </c>
      <c r="S20" s="15">
        <v>0</v>
      </c>
      <c r="T20" s="15">
        <f t="shared" si="8"/>
        <v>0</v>
      </c>
      <c r="U20" s="15">
        <v>0</v>
      </c>
      <c r="V20" s="15">
        <f t="shared" si="9"/>
        <v>0</v>
      </c>
      <c r="W20" s="15">
        <v>0</v>
      </c>
      <c r="X20" s="15">
        <f t="shared" si="10"/>
        <v>0</v>
      </c>
      <c r="Y20" s="24">
        <v>0</v>
      </c>
      <c r="Z20" s="15">
        <f t="shared" si="11"/>
        <v>0</v>
      </c>
      <c r="AA20" s="15">
        <v>0</v>
      </c>
      <c r="AB20" s="44">
        <v>0</v>
      </c>
      <c r="AC20" s="15">
        <f t="shared" si="12"/>
        <v>0</v>
      </c>
      <c r="AD20" s="15">
        <v>0</v>
      </c>
      <c r="AE20" s="15">
        <f t="shared" si="13"/>
        <v>0</v>
      </c>
      <c r="AF20" s="15">
        <v>0</v>
      </c>
      <c r="AG20" s="15">
        <f t="shared" si="14"/>
        <v>0</v>
      </c>
      <c r="AH20" s="15">
        <v>0</v>
      </c>
      <c r="AI20" s="15">
        <f t="shared" si="15"/>
        <v>0</v>
      </c>
      <c r="AJ20" s="15">
        <v>0</v>
      </c>
      <c r="AK20" s="15">
        <f t="shared" si="16"/>
        <v>0</v>
      </c>
      <c r="AL20" s="15">
        <v>0</v>
      </c>
      <c r="AM20" s="15">
        <f t="shared" si="17"/>
        <v>0</v>
      </c>
      <c r="AN20" s="15">
        <v>0</v>
      </c>
      <c r="AO20" s="15">
        <f t="shared" si="18"/>
        <v>0</v>
      </c>
      <c r="AP20" s="15">
        <v>0</v>
      </c>
      <c r="AQ20" s="15">
        <f t="shared" si="19"/>
        <v>0</v>
      </c>
      <c r="AR20" s="15">
        <v>0</v>
      </c>
      <c r="AS20" s="15">
        <f t="shared" si="20"/>
        <v>0</v>
      </c>
      <c r="AT20" s="15">
        <v>0</v>
      </c>
      <c r="AU20" s="15">
        <f t="shared" si="21"/>
        <v>0</v>
      </c>
      <c r="AV20" s="15">
        <v>0</v>
      </c>
      <c r="AW20" s="15">
        <f t="shared" si="22"/>
        <v>0</v>
      </c>
      <c r="AX20" s="24">
        <v>0</v>
      </c>
      <c r="AY20" s="15">
        <f t="shared" si="23"/>
        <v>0</v>
      </c>
      <c r="AZ20" s="16">
        <v>5984</v>
      </c>
      <c r="BA20" s="16">
        <v>0</v>
      </c>
      <c r="BB20" s="16">
        <f t="shared" si="24"/>
        <v>5984</v>
      </c>
      <c r="BC20" s="16">
        <v>0</v>
      </c>
      <c r="BD20" s="16">
        <f t="shared" si="25"/>
        <v>5984</v>
      </c>
      <c r="BE20" s="16">
        <v>0</v>
      </c>
      <c r="BF20" s="16">
        <f t="shared" si="26"/>
        <v>5984</v>
      </c>
      <c r="BG20" s="16">
        <v>0</v>
      </c>
      <c r="BH20" s="16">
        <f t="shared" si="27"/>
        <v>5984</v>
      </c>
      <c r="BI20" s="16">
        <v>0</v>
      </c>
      <c r="BJ20" s="16">
        <f t="shared" si="28"/>
        <v>5984</v>
      </c>
      <c r="BK20" s="16">
        <v>0</v>
      </c>
      <c r="BL20" s="16">
        <f t="shared" si="29"/>
        <v>5984</v>
      </c>
      <c r="BM20" s="16">
        <v>0</v>
      </c>
      <c r="BN20" s="16">
        <f t="shared" si="30"/>
        <v>5984</v>
      </c>
      <c r="BO20" s="16">
        <v>0</v>
      </c>
      <c r="BP20" s="16">
        <f t="shared" si="31"/>
        <v>5984</v>
      </c>
      <c r="BQ20" s="16">
        <v>0</v>
      </c>
      <c r="BR20" s="16">
        <f t="shared" si="32"/>
        <v>5984</v>
      </c>
      <c r="BS20" s="16">
        <v>0</v>
      </c>
      <c r="BT20" s="16">
        <f t="shared" si="33"/>
        <v>5984</v>
      </c>
      <c r="BU20" s="26">
        <v>0</v>
      </c>
      <c r="BV20" s="16">
        <f t="shared" si="34"/>
        <v>5984</v>
      </c>
      <c r="BW20" s="9" t="s">
        <v>82</v>
      </c>
      <c r="BX20" s="13"/>
    </row>
    <row r="21" spans="1:76" ht="56.25" x14ac:dyDescent="0.3">
      <c r="A21" s="59" t="s">
        <v>133</v>
      </c>
      <c r="B21" s="78" t="s">
        <v>51</v>
      </c>
      <c r="C21" s="78" t="s">
        <v>126</v>
      </c>
      <c r="D21" s="15">
        <v>0</v>
      </c>
      <c r="E21" s="44">
        <v>0</v>
      </c>
      <c r="F21" s="15">
        <f t="shared" si="1"/>
        <v>0</v>
      </c>
      <c r="G21" s="15">
        <v>0</v>
      </c>
      <c r="H21" s="15">
        <f t="shared" si="2"/>
        <v>0</v>
      </c>
      <c r="I21" s="15">
        <v>0</v>
      </c>
      <c r="J21" s="15">
        <f t="shared" si="3"/>
        <v>0</v>
      </c>
      <c r="K21" s="15">
        <v>0</v>
      </c>
      <c r="L21" s="15">
        <f t="shared" si="4"/>
        <v>0</v>
      </c>
      <c r="M21" s="15">
        <v>0</v>
      </c>
      <c r="N21" s="15">
        <f t="shared" si="5"/>
        <v>0</v>
      </c>
      <c r="O21" s="15">
        <v>0</v>
      </c>
      <c r="P21" s="15">
        <f t="shared" si="6"/>
        <v>0</v>
      </c>
      <c r="Q21" s="15">
        <v>0</v>
      </c>
      <c r="R21" s="15">
        <f t="shared" si="7"/>
        <v>0</v>
      </c>
      <c r="S21" s="15">
        <v>0</v>
      </c>
      <c r="T21" s="15">
        <f t="shared" si="8"/>
        <v>0</v>
      </c>
      <c r="U21" s="15">
        <v>0</v>
      </c>
      <c r="V21" s="15">
        <f t="shared" si="9"/>
        <v>0</v>
      </c>
      <c r="W21" s="15">
        <v>0</v>
      </c>
      <c r="X21" s="15">
        <f t="shared" si="10"/>
        <v>0</v>
      </c>
      <c r="Y21" s="24">
        <v>0</v>
      </c>
      <c r="Z21" s="15">
        <f t="shared" si="11"/>
        <v>0</v>
      </c>
      <c r="AA21" s="15">
        <v>0</v>
      </c>
      <c r="AB21" s="44">
        <v>0</v>
      </c>
      <c r="AC21" s="15">
        <f t="shared" si="12"/>
        <v>0</v>
      </c>
      <c r="AD21" s="15">
        <v>0</v>
      </c>
      <c r="AE21" s="15">
        <f t="shared" si="13"/>
        <v>0</v>
      </c>
      <c r="AF21" s="15">
        <v>0</v>
      </c>
      <c r="AG21" s="15">
        <f t="shared" si="14"/>
        <v>0</v>
      </c>
      <c r="AH21" s="15">
        <v>0</v>
      </c>
      <c r="AI21" s="15">
        <f t="shared" si="15"/>
        <v>0</v>
      </c>
      <c r="AJ21" s="15">
        <v>0</v>
      </c>
      <c r="AK21" s="15">
        <f t="shared" si="16"/>
        <v>0</v>
      </c>
      <c r="AL21" s="15">
        <v>0</v>
      </c>
      <c r="AM21" s="15">
        <f t="shared" si="17"/>
        <v>0</v>
      </c>
      <c r="AN21" s="15">
        <v>0</v>
      </c>
      <c r="AO21" s="15">
        <f t="shared" si="18"/>
        <v>0</v>
      </c>
      <c r="AP21" s="15">
        <v>0</v>
      </c>
      <c r="AQ21" s="15">
        <f t="shared" si="19"/>
        <v>0</v>
      </c>
      <c r="AR21" s="15">
        <v>0</v>
      </c>
      <c r="AS21" s="15">
        <f t="shared" si="20"/>
        <v>0</v>
      </c>
      <c r="AT21" s="15">
        <v>0</v>
      </c>
      <c r="AU21" s="15">
        <f t="shared" si="21"/>
        <v>0</v>
      </c>
      <c r="AV21" s="15">
        <v>0</v>
      </c>
      <c r="AW21" s="15">
        <f t="shared" si="22"/>
        <v>0</v>
      </c>
      <c r="AX21" s="24">
        <v>0</v>
      </c>
      <c r="AY21" s="15">
        <f t="shared" si="23"/>
        <v>0</v>
      </c>
      <c r="AZ21" s="16">
        <v>6874.9</v>
      </c>
      <c r="BA21" s="16">
        <v>0</v>
      </c>
      <c r="BB21" s="16">
        <f t="shared" si="24"/>
        <v>6874.9</v>
      </c>
      <c r="BC21" s="16">
        <v>0</v>
      </c>
      <c r="BD21" s="16">
        <f t="shared" si="25"/>
        <v>6874.9</v>
      </c>
      <c r="BE21" s="16">
        <v>0</v>
      </c>
      <c r="BF21" s="16">
        <f t="shared" si="26"/>
        <v>6874.9</v>
      </c>
      <c r="BG21" s="16">
        <v>0</v>
      </c>
      <c r="BH21" s="16">
        <f t="shared" si="27"/>
        <v>6874.9</v>
      </c>
      <c r="BI21" s="16">
        <v>0</v>
      </c>
      <c r="BJ21" s="16">
        <f t="shared" si="28"/>
        <v>6874.9</v>
      </c>
      <c r="BK21" s="16">
        <v>0</v>
      </c>
      <c r="BL21" s="16">
        <f t="shared" si="29"/>
        <v>6874.9</v>
      </c>
      <c r="BM21" s="16">
        <v>0</v>
      </c>
      <c r="BN21" s="16">
        <f t="shared" si="30"/>
        <v>6874.9</v>
      </c>
      <c r="BO21" s="16">
        <v>0</v>
      </c>
      <c r="BP21" s="16">
        <f t="shared" si="31"/>
        <v>6874.9</v>
      </c>
      <c r="BQ21" s="16">
        <v>0</v>
      </c>
      <c r="BR21" s="16">
        <f t="shared" si="32"/>
        <v>6874.9</v>
      </c>
      <c r="BS21" s="16">
        <v>0</v>
      </c>
      <c r="BT21" s="16">
        <f t="shared" si="33"/>
        <v>6874.9</v>
      </c>
      <c r="BU21" s="26">
        <v>0</v>
      </c>
      <c r="BV21" s="16">
        <f t="shared" si="34"/>
        <v>6874.9</v>
      </c>
      <c r="BW21" s="9" t="s">
        <v>83</v>
      </c>
      <c r="BX21" s="13"/>
    </row>
    <row r="22" spans="1:76" ht="56.25" hidden="1" x14ac:dyDescent="0.3">
      <c r="A22" s="59" t="s">
        <v>134</v>
      </c>
      <c r="B22" s="72" t="s">
        <v>52</v>
      </c>
      <c r="C22" s="73" t="s">
        <v>126</v>
      </c>
      <c r="D22" s="18">
        <v>0</v>
      </c>
      <c r="E22" s="44">
        <v>0</v>
      </c>
      <c r="F22" s="15">
        <f t="shared" si="1"/>
        <v>0</v>
      </c>
      <c r="G22" s="15">
        <v>0</v>
      </c>
      <c r="H22" s="15">
        <f t="shared" si="2"/>
        <v>0</v>
      </c>
      <c r="I22" s="15">
        <v>0</v>
      </c>
      <c r="J22" s="15">
        <f t="shared" si="3"/>
        <v>0</v>
      </c>
      <c r="K22" s="15">
        <v>0</v>
      </c>
      <c r="L22" s="15">
        <f t="shared" si="4"/>
        <v>0</v>
      </c>
      <c r="M22" s="15">
        <v>0</v>
      </c>
      <c r="N22" s="15">
        <f t="shared" si="5"/>
        <v>0</v>
      </c>
      <c r="O22" s="15">
        <v>0</v>
      </c>
      <c r="P22" s="15">
        <f t="shared" si="6"/>
        <v>0</v>
      </c>
      <c r="Q22" s="15"/>
      <c r="R22" s="15">
        <f t="shared" si="7"/>
        <v>0</v>
      </c>
      <c r="S22" s="15"/>
      <c r="T22" s="15">
        <f t="shared" si="8"/>
        <v>0</v>
      </c>
      <c r="U22" s="15"/>
      <c r="V22" s="15">
        <f t="shared" si="9"/>
        <v>0</v>
      </c>
      <c r="W22" s="15"/>
      <c r="X22" s="15">
        <f t="shared" si="10"/>
        <v>0</v>
      </c>
      <c r="Y22" s="24"/>
      <c r="Z22" s="15">
        <f t="shared" si="11"/>
        <v>0</v>
      </c>
      <c r="AA22" s="18">
        <v>5817.9</v>
      </c>
      <c r="AB22" s="44">
        <v>0</v>
      </c>
      <c r="AC22" s="15">
        <f t="shared" si="12"/>
        <v>5817.9</v>
      </c>
      <c r="AD22" s="15">
        <v>0</v>
      </c>
      <c r="AE22" s="15">
        <f t="shared" si="13"/>
        <v>5817.9</v>
      </c>
      <c r="AF22" s="15">
        <v>0</v>
      </c>
      <c r="AG22" s="15">
        <f t="shared" si="14"/>
        <v>5817.9</v>
      </c>
      <c r="AH22" s="15">
        <v>0</v>
      </c>
      <c r="AI22" s="15">
        <f t="shared" si="15"/>
        <v>5817.9</v>
      </c>
      <c r="AJ22" s="15">
        <v>0</v>
      </c>
      <c r="AK22" s="15">
        <f t="shared" si="16"/>
        <v>5817.9</v>
      </c>
      <c r="AL22" s="15">
        <v>0</v>
      </c>
      <c r="AM22" s="15">
        <f t="shared" si="17"/>
        <v>5817.9</v>
      </c>
      <c r="AN22" s="15">
        <v>0</v>
      </c>
      <c r="AO22" s="15">
        <f t="shared" si="18"/>
        <v>5817.9</v>
      </c>
      <c r="AP22" s="15">
        <v>-5817.9</v>
      </c>
      <c r="AQ22" s="15">
        <f t="shared" si="19"/>
        <v>0</v>
      </c>
      <c r="AR22" s="15"/>
      <c r="AS22" s="15">
        <f t="shared" si="20"/>
        <v>0</v>
      </c>
      <c r="AT22" s="15"/>
      <c r="AU22" s="15">
        <f t="shared" si="21"/>
        <v>0</v>
      </c>
      <c r="AV22" s="15"/>
      <c r="AW22" s="15">
        <f t="shared" si="22"/>
        <v>0</v>
      </c>
      <c r="AX22" s="24"/>
      <c r="AY22" s="15">
        <f t="shared" si="23"/>
        <v>0</v>
      </c>
      <c r="AZ22" s="17">
        <v>137141.1</v>
      </c>
      <c r="BA22" s="15">
        <v>0</v>
      </c>
      <c r="BB22" s="16">
        <f t="shared" si="24"/>
        <v>137141.1</v>
      </c>
      <c r="BC22" s="15">
        <v>0</v>
      </c>
      <c r="BD22" s="16">
        <f t="shared" si="25"/>
        <v>137141.1</v>
      </c>
      <c r="BE22" s="15">
        <v>0</v>
      </c>
      <c r="BF22" s="16">
        <f t="shared" si="26"/>
        <v>137141.1</v>
      </c>
      <c r="BG22" s="15">
        <v>0</v>
      </c>
      <c r="BH22" s="16">
        <f t="shared" si="27"/>
        <v>137141.1</v>
      </c>
      <c r="BI22" s="15">
        <v>0</v>
      </c>
      <c r="BJ22" s="16">
        <f t="shared" si="28"/>
        <v>137141.1</v>
      </c>
      <c r="BK22" s="15">
        <v>0</v>
      </c>
      <c r="BL22" s="16">
        <f t="shared" si="29"/>
        <v>137141.1</v>
      </c>
      <c r="BM22" s="15">
        <v>-137141.1</v>
      </c>
      <c r="BN22" s="16">
        <f t="shared" si="30"/>
        <v>0</v>
      </c>
      <c r="BO22" s="15"/>
      <c r="BP22" s="16">
        <f t="shared" si="31"/>
        <v>0</v>
      </c>
      <c r="BQ22" s="15"/>
      <c r="BR22" s="16">
        <f t="shared" si="32"/>
        <v>0</v>
      </c>
      <c r="BS22" s="15"/>
      <c r="BT22" s="16">
        <f t="shared" si="33"/>
        <v>0</v>
      </c>
      <c r="BU22" s="24"/>
      <c r="BV22" s="16">
        <f t="shared" si="34"/>
        <v>0</v>
      </c>
      <c r="BW22" s="9" t="s">
        <v>84</v>
      </c>
      <c r="BX22" s="13">
        <v>0</v>
      </c>
    </row>
    <row r="23" spans="1:76" ht="56.25" x14ac:dyDescent="0.3">
      <c r="A23" s="59" t="s">
        <v>134</v>
      </c>
      <c r="B23" s="79" t="s">
        <v>53</v>
      </c>
      <c r="C23" s="78" t="s">
        <v>126</v>
      </c>
      <c r="D23" s="15">
        <v>0</v>
      </c>
      <c r="E23" s="44">
        <v>137239.1</v>
      </c>
      <c r="F23" s="15">
        <f t="shared" si="1"/>
        <v>137239.1</v>
      </c>
      <c r="G23" s="15"/>
      <c r="H23" s="15">
        <f t="shared" si="2"/>
        <v>137239.1</v>
      </c>
      <c r="I23" s="15"/>
      <c r="J23" s="15">
        <f t="shared" si="3"/>
        <v>137239.1</v>
      </c>
      <c r="K23" s="15"/>
      <c r="L23" s="15">
        <f t="shared" si="4"/>
        <v>137239.1</v>
      </c>
      <c r="M23" s="15">
        <v>-50000</v>
      </c>
      <c r="N23" s="15">
        <f t="shared" si="5"/>
        <v>87239.1</v>
      </c>
      <c r="O23" s="15"/>
      <c r="P23" s="15">
        <f t="shared" si="6"/>
        <v>87239.1</v>
      </c>
      <c r="Q23" s="15"/>
      <c r="R23" s="15">
        <f t="shared" si="7"/>
        <v>87239.1</v>
      </c>
      <c r="S23" s="15">
        <v>-29908.492999999999</v>
      </c>
      <c r="T23" s="15">
        <f t="shared" si="8"/>
        <v>57330.607000000004</v>
      </c>
      <c r="U23" s="15"/>
      <c r="V23" s="15">
        <f t="shared" si="9"/>
        <v>57330.607000000004</v>
      </c>
      <c r="W23" s="15"/>
      <c r="X23" s="15">
        <f t="shared" si="10"/>
        <v>57330.607000000004</v>
      </c>
      <c r="Y23" s="24">
        <v>-53612</v>
      </c>
      <c r="Z23" s="15">
        <f t="shared" si="11"/>
        <v>3718.6070000000036</v>
      </c>
      <c r="AA23" s="15">
        <v>0</v>
      </c>
      <c r="AB23" s="44">
        <v>108101.7</v>
      </c>
      <c r="AC23" s="15">
        <f t="shared" si="12"/>
        <v>108101.7</v>
      </c>
      <c r="AD23" s="15"/>
      <c r="AE23" s="15">
        <f t="shared" si="13"/>
        <v>108101.7</v>
      </c>
      <c r="AF23" s="15"/>
      <c r="AG23" s="15">
        <f t="shared" si="14"/>
        <v>108101.7</v>
      </c>
      <c r="AH23" s="15"/>
      <c r="AI23" s="15">
        <f t="shared" si="15"/>
        <v>108101.7</v>
      </c>
      <c r="AJ23" s="15"/>
      <c r="AK23" s="15">
        <f t="shared" si="16"/>
        <v>108101.7</v>
      </c>
      <c r="AL23" s="15">
        <v>50000</v>
      </c>
      <c r="AM23" s="15">
        <f t="shared" si="17"/>
        <v>158101.70000000001</v>
      </c>
      <c r="AN23" s="15"/>
      <c r="AO23" s="15">
        <f t="shared" si="18"/>
        <v>158101.70000000001</v>
      </c>
      <c r="AP23" s="15"/>
      <c r="AQ23" s="15">
        <f t="shared" si="19"/>
        <v>158101.70000000001</v>
      </c>
      <c r="AR23" s="15">
        <v>29908.492999999999</v>
      </c>
      <c r="AS23" s="15">
        <f t="shared" si="20"/>
        <v>188010.193</v>
      </c>
      <c r="AT23" s="15">
        <v>-64533.73</v>
      </c>
      <c r="AU23" s="15">
        <f t="shared" si="21"/>
        <v>123476.46299999999</v>
      </c>
      <c r="AV23" s="15"/>
      <c r="AW23" s="15">
        <f t="shared" si="22"/>
        <v>123476.46299999999</v>
      </c>
      <c r="AX23" s="24"/>
      <c r="AY23" s="15">
        <f t="shared" si="23"/>
        <v>123476.46299999999</v>
      </c>
      <c r="AZ23" s="16">
        <v>6601.1</v>
      </c>
      <c r="BA23" s="16">
        <v>-924.5</v>
      </c>
      <c r="BB23" s="16">
        <f t="shared" si="24"/>
        <v>5676.6</v>
      </c>
      <c r="BC23" s="16"/>
      <c r="BD23" s="16">
        <f t="shared" si="25"/>
        <v>5676.6</v>
      </c>
      <c r="BE23" s="16"/>
      <c r="BF23" s="16">
        <f t="shared" si="26"/>
        <v>5676.6</v>
      </c>
      <c r="BG23" s="16"/>
      <c r="BH23" s="16">
        <f t="shared" si="27"/>
        <v>5676.6</v>
      </c>
      <c r="BI23" s="16"/>
      <c r="BJ23" s="16">
        <f t="shared" si="28"/>
        <v>5676.6</v>
      </c>
      <c r="BK23" s="16"/>
      <c r="BL23" s="16">
        <f t="shared" si="29"/>
        <v>5676.6</v>
      </c>
      <c r="BM23" s="16"/>
      <c r="BN23" s="16">
        <f t="shared" si="30"/>
        <v>5676.6</v>
      </c>
      <c r="BO23" s="16"/>
      <c r="BP23" s="16">
        <f t="shared" si="31"/>
        <v>5676.6</v>
      </c>
      <c r="BQ23" s="16">
        <v>64533.73</v>
      </c>
      <c r="BR23" s="16">
        <f t="shared" si="32"/>
        <v>70210.33</v>
      </c>
      <c r="BS23" s="16"/>
      <c r="BT23" s="16">
        <f t="shared" si="33"/>
        <v>70210.33</v>
      </c>
      <c r="BU23" s="26">
        <v>53612</v>
      </c>
      <c r="BV23" s="16">
        <f t="shared" si="34"/>
        <v>123822.33</v>
      </c>
      <c r="BW23" s="9" t="s">
        <v>85</v>
      </c>
      <c r="BX23" s="13"/>
    </row>
    <row r="24" spans="1:76" ht="56.25" x14ac:dyDescent="0.3">
      <c r="A24" s="59" t="s">
        <v>135</v>
      </c>
      <c r="B24" s="79" t="s">
        <v>54</v>
      </c>
      <c r="C24" s="78" t="s">
        <v>126</v>
      </c>
      <c r="D24" s="15">
        <v>218006.30000000002</v>
      </c>
      <c r="E24" s="44">
        <f>-114032.7-1.4</f>
        <v>-114034.09999999999</v>
      </c>
      <c r="F24" s="15">
        <f t="shared" si="1"/>
        <v>103972.20000000003</v>
      </c>
      <c r="G24" s="15">
        <v>117652.06</v>
      </c>
      <c r="H24" s="15">
        <f t="shared" si="2"/>
        <v>221624.26</v>
      </c>
      <c r="I24" s="15">
        <v>-1481.547</v>
      </c>
      <c r="J24" s="15">
        <f t="shared" si="3"/>
        <v>220142.71300000002</v>
      </c>
      <c r="K24" s="15"/>
      <c r="L24" s="15">
        <f t="shared" si="4"/>
        <v>220142.71300000002</v>
      </c>
      <c r="M24" s="15">
        <v>-68605.801000000007</v>
      </c>
      <c r="N24" s="15">
        <f t="shared" si="5"/>
        <v>151536.91200000001</v>
      </c>
      <c r="O24" s="15"/>
      <c r="P24" s="15">
        <f t="shared" si="6"/>
        <v>151536.91200000001</v>
      </c>
      <c r="Q24" s="15">
        <v>-50000</v>
      </c>
      <c r="R24" s="15">
        <f t="shared" si="7"/>
        <v>101536.91200000001</v>
      </c>
      <c r="S24" s="15"/>
      <c r="T24" s="15">
        <f t="shared" si="8"/>
        <v>101536.91200000001</v>
      </c>
      <c r="U24" s="15"/>
      <c r="V24" s="15">
        <f t="shared" si="9"/>
        <v>101536.91200000001</v>
      </c>
      <c r="W24" s="15"/>
      <c r="X24" s="15">
        <f t="shared" si="10"/>
        <v>101536.91200000001</v>
      </c>
      <c r="Y24" s="24">
        <v>-35248.173000000003</v>
      </c>
      <c r="Z24" s="15">
        <f t="shared" si="11"/>
        <v>66288.739000000001</v>
      </c>
      <c r="AA24" s="15">
        <v>0</v>
      </c>
      <c r="AB24" s="44">
        <v>114032.7</v>
      </c>
      <c r="AC24" s="15">
        <f t="shared" si="12"/>
        <v>114032.7</v>
      </c>
      <c r="AD24" s="15"/>
      <c r="AE24" s="15">
        <f t="shared" si="13"/>
        <v>114032.7</v>
      </c>
      <c r="AF24" s="15"/>
      <c r="AG24" s="15">
        <f t="shared" si="14"/>
        <v>114032.7</v>
      </c>
      <c r="AH24" s="15"/>
      <c r="AI24" s="15">
        <f t="shared" si="15"/>
        <v>114032.7</v>
      </c>
      <c r="AJ24" s="15">
        <v>-1537.377</v>
      </c>
      <c r="AK24" s="15">
        <f t="shared" si="16"/>
        <v>112495.323</v>
      </c>
      <c r="AL24" s="15">
        <v>68605.801000000007</v>
      </c>
      <c r="AM24" s="15">
        <f t="shared" si="17"/>
        <v>181101.12400000001</v>
      </c>
      <c r="AN24" s="15"/>
      <c r="AO24" s="15">
        <f t="shared" si="18"/>
        <v>181101.12400000001</v>
      </c>
      <c r="AP24" s="15">
        <v>50000</v>
      </c>
      <c r="AQ24" s="15">
        <f t="shared" si="19"/>
        <v>231101.12400000001</v>
      </c>
      <c r="AR24" s="15"/>
      <c r="AS24" s="15">
        <f t="shared" si="20"/>
        <v>231101.12400000001</v>
      </c>
      <c r="AT24" s="15"/>
      <c r="AU24" s="15">
        <f t="shared" si="21"/>
        <v>231101.12400000001</v>
      </c>
      <c r="AV24" s="15"/>
      <c r="AW24" s="15">
        <f t="shared" si="22"/>
        <v>231101.12400000001</v>
      </c>
      <c r="AX24" s="24">
        <v>10445.1</v>
      </c>
      <c r="AY24" s="15">
        <f t="shared" si="23"/>
        <v>241546.22400000002</v>
      </c>
      <c r="AZ24" s="15">
        <v>0</v>
      </c>
      <c r="BA24" s="16"/>
      <c r="BB24" s="16">
        <f t="shared" si="24"/>
        <v>0</v>
      </c>
      <c r="BC24" s="16"/>
      <c r="BD24" s="16">
        <f t="shared" si="25"/>
        <v>0</v>
      </c>
      <c r="BE24" s="16"/>
      <c r="BF24" s="16">
        <f t="shared" si="26"/>
        <v>0</v>
      </c>
      <c r="BG24" s="16"/>
      <c r="BH24" s="16">
        <f t="shared" si="27"/>
        <v>0</v>
      </c>
      <c r="BI24" s="16"/>
      <c r="BJ24" s="16">
        <f t="shared" si="28"/>
        <v>0</v>
      </c>
      <c r="BK24" s="16"/>
      <c r="BL24" s="16">
        <f t="shared" si="29"/>
        <v>0</v>
      </c>
      <c r="BM24" s="16"/>
      <c r="BN24" s="16">
        <f t="shared" si="30"/>
        <v>0</v>
      </c>
      <c r="BO24" s="16"/>
      <c r="BP24" s="16">
        <f t="shared" si="31"/>
        <v>0</v>
      </c>
      <c r="BQ24" s="16"/>
      <c r="BR24" s="16">
        <f t="shared" si="32"/>
        <v>0</v>
      </c>
      <c r="BS24" s="16"/>
      <c r="BT24" s="16">
        <f t="shared" si="33"/>
        <v>0</v>
      </c>
      <c r="BU24" s="26">
        <f>35248.173+79515.427</f>
        <v>114763.6</v>
      </c>
      <c r="BV24" s="16">
        <f t="shared" si="34"/>
        <v>114763.6</v>
      </c>
      <c r="BW24" s="9" t="s">
        <v>86</v>
      </c>
      <c r="BX24" s="13"/>
    </row>
    <row r="25" spans="1:76" ht="56.25" x14ac:dyDescent="0.3">
      <c r="A25" s="115" t="s">
        <v>136</v>
      </c>
      <c r="B25" s="79" t="s">
        <v>404</v>
      </c>
      <c r="C25" s="78" t="s">
        <v>126</v>
      </c>
      <c r="D25" s="15">
        <f>D27+D28+D29</f>
        <v>390645</v>
      </c>
      <c r="E25" s="44">
        <f>E27+E28+E29</f>
        <v>-13775.400000000001</v>
      </c>
      <c r="F25" s="15">
        <f t="shared" si="1"/>
        <v>376869.6</v>
      </c>
      <c r="G25" s="15">
        <f>G27+G28+G29</f>
        <v>7.0000000000000001E-3</v>
      </c>
      <c r="H25" s="15">
        <f t="shared" si="2"/>
        <v>376869.60699999996</v>
      </c>
      <c r="I25" s="15">
        <f>I27+I28+I29</f>
        <v>0</v>
      </c>
      <c r="J25" s="15">
        <f t="shared" si="3"/>
        <v>376869.60699999996</v>
      </c>
      <c r="K25" s="15">
        <f>K27+K28+K29</f>
        <v>-26082.3</v>
      </c>
      <c r="L25" s="15">
        <f t="shared" si="4"/>
        <v>350787.30699999997</v>
      </c>
      <c r="M25" s="15">
        <f>M27+M28+M29</f>
        <v>0</v>
      </c>
      <c r="N25" s="15">
        <f t="shared" si="5"/>
        <v>350787.30699999997</v>
      </c>
      <c r="O25" s="15">
        <f>O27+O28+O29</f>
        <v>0</v>
      </c>
      <c r="P25" s="15">
        <f t="shared" si="6"/>
        <v>350787.30699999997</v>
      </c>
      <c r="Q25" s="15">
        <f>Q27+Q28+Q29</f>
        <v>0</v>
      </c>
      <c r="R25" s="15">
        <f t="shared" si="7"/>
        <v>350787.30699999997</v>
      </c>
      <c r="S25" s="15">
        <f>S27+S28+S29</f>
        <v>0</v>
      </c>
      <c r="T25" s="15">
        <f t="shared" si="8"/>
        <v>350787.30699999997</v>
      </c>
      <c r="U25" s="15">
        <f>U27+U28+U29</f>
        <v>9107.2000000000007</v>
      </c>
      <c r="V25" s="15">
        <f t="shared" si="9"/>
        <v>359894.50699999998</v>
      </c>
      <c r="W25" s="15">
        <f>W27+W28+W29</f>
        <v>0</v>
      </c>
      <c r="X25" s="15">
        <f t="shared" si="10"/>
        <v>359894.50699999998</v>
      </c>
      <c r="Y25" s="24">
        <f>Y27+Y28+Y29</f>
        <v>58778.2</v>
      </c>
      <c r="Z25" s="15">
        <f t="shared" si="11"/>
        <v>418672.70699999999</v>
      </c>
      <c r="AA25" s="15">
        <f t="shared" ref="AA25:AZ25" si="36">AA27+AA28+AA29</f>
        <v>293033.8</v>
      </c>
      <c r="AB25" s="44">
        <f>AB27+AB28+AB29</f>
        <v>0</v>
      </c>
      <c r="AC25" s="15">
        <f t="shared" si="12"/>
        <v>293033.8</v>
      </c>
      <c r="AD25" s="15">
        <f>AD27+AD28+AD29</f>
        <v>0</v>
      </c>
      <c r="AE25" s="15">
        <f t="shared" si="13"/>
        <v>293033.8</v>
      </c>
      <c r="AF25" s="15">
        <f>AF27+AF28+AF29</f>
        <v>0</v>
      </c>
      <c r="AG25" s="15">
        <f t="shared" si="14"/>
        <v>293033.8</v>
      </c>
      <c r="AH25" s="15">
        <f>AH27+AH28+AH29</f>
        <v>50151</v>
      </c>
      <c r="AI25" s="15">
        <f t="shared" si="15"/>
        <v>343184.8</v>
      </c>
      <c r="AJ25" s="15">
        <f>AJ27+AJ28+AJ29</f>
        <v>-27321.599999999999</v>
      </c>
      <c r="AK25" s="15">
        <f t="shared" si="16"/>
        <v>315863.2</v>
      </c>
      <c r="AL25" s="15">
        <f>AL27+AL28+AL29</f>
        <v>0</v>
      </c>
      <c r="AM25" s="15">
        <f t="shared" si="17"/>
        <v>315863.2</v>
      </c>
      <c r="AN25" s="15">
        <f>AN27+AN28+AN29</f>
        <v>0</v>
      </c>
      <c r="AO25" s="15">
        <f t="shared" si="18"/>
        <v>315863.2</v>
      </c>
      <c r="AP25" s="15">
        <f>AP27+AP28+AP29</f>
        <v>0</v>
      </c>
      <c r="AQ25" s="15">
        <f t="shared" si="19"/>
        <v>315863.2</v>
      </c>
      <c r="AR25" s="15">
        <f>AR27+AR28+AR29</f>
        <v>0</v>
      </c>
      <c r="AS25" s="15">
        <f t="shared" si="20"/>
        <v>315863.2</v>
      </c>
      <c r="AT25" s="15">
        <f>AT27+AT28+AT29</f>
        <v>-9107.2000000000007</v>
      </c>
      <c r="AU25" s="15">
        <f t="shared" si="21"/>
        <v>306756</v>
      </c>
      <c r="AV25" s="15">
        <f>AV27+AV28+AV29</f>
        <v>0</v>
      </c>
      <c r="AW25" s="15">
        <f t="shared" si="22"/>
        <v>306756</v>
      </c>
      <c r="AX25" s="24">
        <f>AX27+AX28+AX29</f>
        <v>-54778.2</v>
      </c>
      <c r="AY25" s="15">
        <f t="shared" si="23"/>
        <v>251977.8</v>
      </c>
      <c r="AZ25" s="15">
        <f t="shared" si="36"/>
        <v>0</v>
      </c>
      <c r="BA25" s="16">
        <f>BA27+BA28+BA29</f>
        <v>0</v>
      </c>
      <c r="BB25" s="16">
        <f t="shared" si="24"/>
        <v>0</v>
      </c>
      <c r="BC25" s="16">
        <f>BC27+BC28+BC29</f>
        <v>0</v>
      </c>
      <c r="BD25" s="16">
        <f t="shared" si="25"/>
        <v>0</v>
      </c>
      <c r="BE25" s="16">
        <f>BE27+BE28+BE29</f>
        <v>0</v>
      </c>
      <c r="BF25" s="16">
        <f t="shared" si="26"/>
        <v>0</v>
      </c>
      <c r="BG25" s="16">
        <f>BG27+BG28+BG29</f>
        <v>0</v>
      </c>
      <c r="BH25" s="16">
        <f t="shared" si="27"/>
        <v>0</v>
      </c>
      <c r="BI25" s="16">
        <f>BI27+BI28+BI29</f>
        <v>0</v>
      </c>
      <c r="BJ25" s="16">
        <f t="shared" si="28"/>
        <v>0</v>
      </c>
      <c r="BK25" s="16">
        <f>BK27+BK28+BK29</f>
        <v>0</v>
      </c>
      <c r="BL25" s="16">
        <f t="shared" si="29"/>
        <v>0</v>
      </c>
      <c r="BM25" s="16">
        <f>BM27+BM28+BM29</f>
        <v>0</v>
      </c>
      <c r="BN25" s="16">
        <f t="shared" si="30"/>
        <v>0</v>
      </c>
      <c r="BO25" s="16">
        <f>BO27+BO28+BO29</f>
        <v>0</v>
      </c>
      <c r="BP25" s="16">
        <f t="shared" si="31"/>
        <v>0</v>
      </c>
      <c r="BQ25" s="16">
        <f>BQ27+BQ28+BQ29</f>
        <v>0</v>
      </c>
      <c r="BR25" s="16">
        <f t="shared" si="32"/>
        <v>0</v>
      </c>
      <c r="BS25" s="16">
        <f>BS27+BS28+BS29</f>
        <v>0</v>
      </c>
      <c r="BT25" s="16">
        <f t="shared" si="33"/>
        <v>0</v>
      </c>
      <c r="BU25" s="26">
        <f>BU27+BU28+BU29</f>
        <v>0</v>
      </c>
      <c r="BV25" s="16">
        <f t="shared" si="34"/>
        <v>0</v>
      </c>
      <c r="BX25" s="13"/>
    </row>
    <row r="26" spans="1:76" x14ac:dyDescent="0.3">
      <c r="A26" s="116"/>
      <c r="B26" s="79" t="s">
        <v>5</v>
      </c>
      <c r="C26" s="78"/>
      <c r="D26" s="15"/>
      <c r="E26" s="4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24"/>
      <c r="Z26" s="15"/>
      <c r="AA26" s="15"/>
      <c r="AB26" s="44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24"/>
      <c r="AY26" s="15"/>
      <c r="AZ26" s="15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26"/>
      <c r="BV26" s="16"/>
      <c r="BX26" s="13"/>
    </row>
    <row r="27" spans="1:76" ht="18.75" hidden="1" customHeight="1" x14ac:dyDescent="0.3">
      <c r="A27" s="117"/>
      <c r="B27" s="20" t="s">
        <v>6</v>
      </c>
      <c r="C27" s="6"/>
      <c r="D27" s="15">
        <v>22843.7</v>
      </c>
      <c r="E27" s="44">
        <v>-10.199999999999999</v>
      </c>
      <c r="F27" s="15">
        <f t="shared" si="1"/>
        <v>22833.5</v>
      </c>
      <c r="G27" s="15">
        <v>7.0000000000000001E-3</v>
      </c>
      <c r="H27" s="15">
        <f t="shared" ref="H27:H30" si="37">F27+G27</f>
        <v>22833.507000000001</v>
      </c>
      <c r="I27" s="15"/>
      <c r="J27" s="15">
        <f t="shared" ref="J27:J30" si="38">H27+I27</f>
        <v>22833.507000000001</v>
      </c>
      <c r="K27" s="15"/>
      <c r="L27" s="15">
        <f t="shared" ref="L27:L30" si="39">J27+K27</f>
        <v>22833.507000000001</v>
      </c>
      <c r="M27" s="15"/>
      <c r="N27" s="15">
        <f t="shared" ref="N27:N30" si="40">L27+M27</f>
        <v>22833.507000000001</v>
      </c>
      <c r="O27" s="15"/>
      <c r="P27" s="15">
        <f t="shared" ref="P27:P30" si="41">N27+O27</f>
        <v>22833.507000000001</v>
      </c>
      <c r="Q27" s="15"/>
      <c r="R27" s="15">
        <f t="shared" ref="R27:R30" si="42">P27+Q27</f>
        <v>22833.507000000001</v>
      </c>
      <c r="S27" s="15"/>
      <c r="T27" s="15">
        <f t="shared" ref="T27:T30" si="43">R27+S27</f>
        <v>22833.507000000001</v>
      </c>
      <c r="U27" s="15"/>
      <c r="V27" s="15">
        <f t="shared" ref="V27:V30" si="44">T27+U27</f>
        <v>22833.507000000001</v>
      </c>
      <c r="W27" s="15"/>
      <c r="X27" s="15">
        <f t="shared" ref="X27:X30" si="45">V27+W27</f>
        <v>22833.507000000001</v>
      </c>
      <c r="Y27" s="24"/>
      <c r="Z27" s="15">
        <f t="shared" ref="Z27:Z30" si="46">X27+Y27</f>
        <v>22833.507000000001</v>
      </c>
      <c r="AA27" s="15">
        <v>4627.2</v>
      </c>
      <c r="AB27" s="44"/>
      <c r="AC27" s="15">
        <f t="shared" si="12"/>
        <v>4627.2</v>
      </c>
      <c r="AD27" s="15"/>
      <c r="AE27" s="15">
        <f t="shared" ref="AE27:AE30" si="47">AC27+AD27</f>
        <v>4627.2</v>
      </c>
      <c r="AF27" s="15"/>
      <c r="AG27" s="15">
        <f>AE27+AF27</f>
        <v>4627.2</v>
      </c>
      <c r="AH27" s="15"/>
      <c r="AI27" s="15">
        <f>AG27+AH27</f>
        <v>4627.2</v>
      </c>
      <c r="AJ27" s="15"/>
      <c r="AK27" s="15">
        <f>AI27+AJ27</f>
        <v>4627.2</v>
      </c>
      <c r="AL27" s="15"/>
      <c r="AM27" s="15">
        <f>AK27+AL27</f>
        <v>4627.2</v>
      </c>
      <c r="AN27" s="15"/>
      <c r="AO27" s="15">
        <f>AM27+AN27</f>
        <v>4627.2</v>
      </c>
      <c r="AP27" s="15"/>
      <c r="AQ27" s="15">
        <f>AO27+AP27</f>
        <v>4627.2</v>
      </c>
      <c r="AR27" s="15"/>
      <c r="AS27" s="15">
        <f>AQ27+AR27</f>
        <v>4627.2</v>
      </c>
      <c r="AT27" s="15"/>
      <c r="AU27" s="15">
        <f>AS27+AT27</f>
        <v>4627.2</v>
      </c>
      <c r="AV27" s="15"/>
      <c r="AW27" s="15">
        <f>AU27+AV27</f>
        <v>4627.2</v>
      </c>
      <c r="AX27" s="24"/>
      <c r="AY27" s="15">
        <f>AW27+AX27</f>
        <v>4627.2</v>
      </c>
      <c r="AZ27" s="15">
        <v>0</v>
      </c>
      <c r="BA27" s="16"/>
      <c r="BB27" s="16">
        <f t="shared" si="24"/>
        <v>0</v>
      </c>
      <c r="BC27" s="16"/>
      <c r="BD27" s="16">
        <f t="shared" ref="BD27:BD30" si="48">BB27+BC27</f>
        <v>0</v>
      </c>
      <c r="BE27" s="16"/>
      <c r="BF27" s="16">
        <f t="shared" ref="BF27:BF30" si="49">BD27+BE27</f>
        <v>0</v>
      </c>
      <c r="BG27" s="16"/>
      <c r="BH27" s="16">
        <f t="shared" ref="BH27:BH30" si="50">BF27+BG27</f>
        <v>0</v>
      </c>
      <c r="BI27" s="16"/>
      <c r="BJ27" s="16">
        <f t="shared" ref="BJ27:BJ30" si="51">BH27+BI27</f>
        <v>0</v>
      </c>
      <c r="BK27" s="16"/>
      <c r="BL27" s="16">
        <f t="shared" ref="BL27:BL30" si="52">BJ27+BK27</f>
        <v>0</v>
      </c>
      <c r="BM27" s="16"/>
      <c r="BN27" s="16">
        <f t="shared" ref="BN27:BN30" si="53">BL27+BM27</f>
        <v>0</v>
      </c>
      <c r="BO27" s="16"/>
      <c r="BP27" s="16">
        <f t="shared" ref="BP27:BP30" si="54">BN27+BO27</f>
        <v>0</v>
      </c>
      <c r="BQ27" s="16"/>
      <c r="BR27" s="16">
        <f t="shared" ref="BR27:BR30" si="55">BP27+BQ27</f>
        <v>0</v>
      </c>
      <c r="BS27" s="16"/>
      <c r="BT27" s="16">
        <f t="shared" ref="BT27:BT30" si="56">BR27+BS27</f>
        <v>0</v>
      </c>
      <c r="BU27" s="26"/>
      <c r="BV27" s="16">
        <f t="shared" ref="BV27:BV30" si="57">BT27+BU27</f>
        <v>0</v>
      </c>
      <c r="BW27" s="9" t="s">
        <v>239</v>
      </c>
      <c r="BX27" s="13">
        <v>0</v>
      </c>
    </row>
    <row r="28" spans="1:76" x14ac:dyDescent="0.3">
      <c r="A28" s="116"/>
      <c r="B28" s="79" t="s">
        <v>12</v>
      </c>
      <c r="C28" s="78"/>
      <c r="D28" s="15">
        <f>13765.2+96489.3</f>
        <v>110254.5</v>
      </c>
      <c r="E28" s="44">
        <v>-13765.2</v>
      </c>
      <c r="F28" s="15">
        <f t="shared" si="1"/>
        <v>96489.3</v>
      </c>
      <c r="G28" s="15"/>
      <c r="H28" s="15">
        <f t="shared" si="37"/>
        <v>96489.3</v>
      </c>
      <c r="I28" s="15"/>
      <c r="J28" s="15">
        <f t="shared" si="38"/>
        <v>96489.3</v>
      </c>
      <c r="K28" s="15">
        <f>9646.9-9646.9</f>
        <v>0</v>
      </c>
      <c r="L28" s="15">
        <f t="shared" si="39"/>
        <v>96489.3</v>
      </c>
      <c r="M28" s="15">
        <f>9646.9-9646.9</f>
        <v>0</v>
      </c>
      <c r="N28" s="15">
        <f t="shared" si="40"/>
        <v>96489.3</v>
      </c>
      <c r="O28" s="15"/>
      <c r="P28" s="15">
        <f t="shared" si="41"/>
        <v>96489.3</v>
      </c>
      <c r="Q28" s="15"/>
      <c r="R28" s="15">
        <f t="shared" si="42"/>
        <v>96489.3</v>
      </c>
      <c r="S28" s="15"/>
      <c r="T28" s="15">
        <f t="shared" si="43"/>
        <v>96489.3</v>
      </c>
      <c r="U28" s="15">
        <v>9107.2000000000007</v>
      </c>
      <c r="V28" s="15">
        <f t="shared" si="44"/>
        <v>105596.5</v>
      </c>
      <c r="W28" s="15"/>
      <c r="X28" s="15">
        <f t="shared" si="45"/>
        <v>105596.5</v>
      </c>
      <c r="Y28" s="24">
        <f>54151+4627.2</f>
        <v>58778.2</v>
      </c>
      <c r="Z28" s="15">
        <f t="shared" si="46"/>
        <v>164374.70000000001</v>
      </c>
      <c r="AA28" s="15">
        <v>66424.3</v>
      </c>
      <c r="AB28" s="44"/>
      <c r="AC28" s="15">
        <f t="shared" si="12"/>
        <v>66424.3</v>
      </c>
      <c r="AD28" s="15"/>
      <c r="AE28" s="15">
        <f t="shared" si="47"/>
        <v>66424.3</v>
      </c>
      <c r="AF28" s="15"/>
      <c r="AG28" s="15">
        <f>AE28+AF28</f>
        <v>66424.3</v>
      </c>
      <c r="AH28" s="15">
        <v>50151</v>
      </c>
      <c r="AI28" s="15">
        <f>AG28+AH28</f>
        <v>116575.3</v>
      </c>
      <c r="AJ28" s="15">
        <f>9107.2-9107.2</f>
        <v>0</v>
      </c>
      <c r="AK28" s="15">
        <f>AI28+AJ28</f>
        <v>116575.3</v>
      </c>
      <c r="AL28" s="15">
        <f>9107.2-9107.2</f>
        <v>0</v>
      </c>
      <c r="AM28" s="15">
        <f>AK28+AL28</f>
        <v>116575.3</v>
      </c>
      <c r="AN28" s="15"/>
      <c r="AO28" s="15">
        <f>AM28+AN28</f>
        <v>116575.3</v>
      </c>
      <c r="AP28" s="15"/>
      <c r="AQ28" s="15">
        <f>AO28+AP28</f>
        <v>116575.3</v>
      </c>
      <c r="AR28" s="15"/>
      <c r="AS28" s="15">
        <f>AQ28+AR28</f>
        <v>116575.3</v>
      </c>
      <c r="AT28" s="15">
        <v>-9107.2000000000007</v>
      </c>
      <c r="AU28" s="15">
        <f>AS28+AT28</f>
        <v>107468.1</v>
      </c>
      <c r="AV28" s="15"/>
      <c r="AW28" s="15">
        <f>AU28+AV28</f>
        <v>107468.1</v>
      </c>
      <c r="AX28" s="24">
        <f>-50151-4627.2</f>
        <v>-54778.2</v>
      </c>
      <c r="AY28" s="15">
        <f>AW28+AX28</f>
        <v>52689.900000000009</v>
      </c>
      <c r="AZ28" s="15">
        <v>0</v>
      </c>
      <c r="BA28" s="16"/>
      <c r="BB28" s="16">
        <f t="shared" si="24"/>
        <v>0</v>
      </c>
      <c r="BC28" s="16"/>
      <c r="BD28" s="16">
        <f t="shared" si="48"/>
        <v>0</v>
      </c>
      <c r="BE28" s="16"/>
      <c r="BF28" s="16">
        <f t="shared" si="49"/>
        <v>0</v>
      </c>
      <c r="BG28" s="16"/>
      <c r="BH28" s="16">
        <f t="shared" si="50"/>
        <v>0</v>
      </c>
      <c r="BI28" s="16"/>
      <c r="BJ28" s="16">
        <f t="shared" si="51"/>
        <v>0</v>
      </c>
      <c r="BK28" s="16"/>
      <c r="BL28" s="16">
        <f t="shared" si="52"/>
        <v>0</v>
      </c>
      <c r="BM28" s="16"/>
      <c r="BN28" s="16">
        <f t="shared" si="53"/>
        <v>0</v>
      </c>
      <c r="BO28" s="16"/>
      <c r="BP28" s="16">
        <f t="shared" si="54"/>
        <v>0</v>
      </c>
      <c r="BQ28" s="16"/>
      <c r="BR28" s="16">
        <f t="shared" si="55"/>
        <v>0</v>
      </c>
      <c r="BS28" s="16"/>
      <c r="BT28" s="16">
        <f t="shared" si="56"/>
        <v>0</v>
      </c>
      <c r="BU28" s="26"/>
      <c r="BV28" s="16">
        <f t="shared" si="57"/>
        <v>0</v>
      </c>
      <c r="BW28" s="9" t="s">
        <v>217</v>
      </c>
      <c r="BX28" s="13"/>
    </row>
    <row r="29" spans="1:76" x14ac:dyDescent="0.3">
      <c r="A29" s="116"/>
      <c r="B29" s="79" t="s">
        <v>29</v>
      </c>
      <c r="C29" s="78"/>
      <c r="D29" s="15">
        <v>257546.8</v>
      </c>
      <c r="E29" s="44"/>
      <c r="F29" s="15">
        <f t="shared" si="1"/>
        <v>257546.8</v>
      </c>
      <c r="G29" s="15"/>
      <c r="H29" s="15">
        <f t="shared" si="37"/>
        <v>257546.8</v>
      </c>
      <c r="I29" s="15"/>
      <c r="J29" s="15">
        <f t="shared" si="38"/>
        <v>257546.8</v>
      </c>
      <c r="K29" s="15">
        <v>-26082.3</v>
      </c>
      <c r="L29" s="15">
        <f t="shared" si="39"/>
        <v>231464.5</v>
      </c>
      <c r="M29" s="15"/>
      <c r="N29" s="15">
        <f t="shared" si="40"/>
        <v>231464.5</v>
      </c>
      <c r="O29" s="15"/>
      <c r="P29" s="15">
        <f t="shared" si="41"/>
        <v>231464.5</v>
      </c>
      <c r="Q29" s="15"/>
      <c r="R29" s="15">
        <f t="shared" si="42"/>
        <v>231464.5</v>
      </c>
      <c r="S29" s="15"/>
      <c r="T29" s="15">
        <f t="shared" si="43"/>
        <v>231464.5</v>
      </c>
      <c r="U29" s="15"/>
      <c r="V29" s="15">
        <f t="shared" si="44"/>
        <v>231464.5</v>
      </c>
      <c r="W29" s="15"/>
      <c r="X29" s="15">
        <f t="shared" si="45"/>
        <v>231464.5</v>
      </c>
      <c r="Y29" s="24"/>
      <c r="Z29" s="15">
        <f t="shared" si="46"/>
        <v>231464.5</v>
      </c>
      <c r="AA29" s="15">
        <v>221982.3</v>
      </c>
      <c r="AB29" s="44"/>
      <c r="AC29" s="15">
        <f t="shared" si="12"/>
        <v>221982.3</v>
      </c>
      <c r="AD29" s="15"/>
      <c r="AE29" s="15">
        <f t="shared" si="47"/>
        <v>221982.3</v>
      </c>
      <c r="AF29" s="15"/>
      <c r="AG29" s="15">
        <f>AE29+AF29</f>
        <v>221982.3</v>
      </c>
      <c r="AH29" s="15"/>
      <c r="AI29" s="15">
        <f>AG29+AH29</f>
        <v>221982.3</v>
      </c>
      <c r="AJ29" s="15">
        <v>-27321.599999999999</v>
      </c>
      <c r="AK29" s="15">
        <f>AI29+AJ29</f>
        <v>194660.69999999998</v>
      </c>
      <c r="AL29" s="15"/>
      <c r="AM29" s="15">
        <f>AK29+AL29</f>
        <v>194660.69999999998</v>
      </c>
      <c r="AN29" s="15"/>
      <c r="AO29" s="15">
        <f>AM29+AN29</f>
        <v>194660.69999999998</v>
      </c>
      <c r="AP29" s="15"/>
      <c r="AQ29" s="15">
        <f>AO29+AP29</f>
        <v>194660.69999999998</v>
      </c>
      <c r="AR29" s="15"/>
      <c r="AS29" s="15">
        <f>AQ29+AR29</f>
        <v>194660.69999999998</v>
      </c>
      <c r="AT29" s="15"/>
      <c r="AU29" s="15">
        <f>AS29+AT29</f>
        <v>194660.69999999998</v>
      </c>
      <c r="AV29" s="15"/>
      <c r="AW29" s="15">
        <f>AU29+AV29</f>
        <v>194660.69999999998</v>
      </c>
      <c r="AX29" s="24"/>
      <c r="AY29" s="15">
        <f>AW29+AX29</f>
        <v>194660.69999999998</v>
      </c>
      <c r="AZ29" s="15">
        <v>0</v>
      </c>
      <c r="BA29" s="16"/>
      <c r="BB29" s="16">
        <f t="shared" si="24"/>
        <v>0</v>
      </c>
      <c r="BC29" s="16"/>
      <c r="BD29" s="16">
        <f t="shared" si="48"/>
        <v>0</v>
      </c>
      <c r="BE29" s="16"/>
      <c r="BF29" s="16">
        <f t="shared" si="49"/>
        <v>0</v>
      </c>
      <c r="BG29" s="16"/>
      <c r="BH29" s="16">
        <f t="shared" si="50"/>
        <v>0</v>
      </c>
      <c r="BI29" s="16"/>
      <c r="BJ29" s="16">
        <f t="shared" si="51"/>
        <v>0</v>
      </c>
      <c r="BK29" s="16"/>
      <c r="BL29" s="16">
        <f t="shared" si="52"/>
        <v>0</v>
      </c>
      <c r="BM29" s="16"/>
      <c r="BN29" s="16">
        <f t="shared" si="53"/>
        <v>0</v>
      </c>
      <c r="BO29" s="16"/>
      <c r="BP29" s="16">
        <f t="shared" si="54"/>
        <v>0</v>
      </c>
      <c r="BQ29" s="16"/>
      <c r="BR29" s="16">
        <f t="shared" si="55"/>
        <v>0</v>
      </c>
      <c r="BS29" s="16"/>
      <c r="BT29" s="16">
        <f t="shared" si="56"/>
        <v>0</v>
      </c>
      <c r="BU29" s="26"/>
      <c r="BV29" s="16">
        <f t="shared" si="57"/>
        <v>0</v>
      </c>
      <c r="BW29" s="9" t="s">
        <v>216</v>
      </c>
      <c r="BX29" s="13"/>
    </row>
    <row r="30" spans="1:76" ht="56.25" x14ac:dyDescent="0.3">
      <c r="A30" s="118"/>
      <c r="B30" s="79" t="s">
        <v>404</v>
      </c>
      <c r="C30" s="78" t="s">
        <v>11</v>
      </c>
      <c r="D30" s="15">
        <f>D32+D33+D34</f>
        <v>0</v>
      </c>
      <c r="E30" s="44">
        <f>E32+E33+E34</f>
        <v>0</v>
      </c>
      <c r="F30" s="15">
        <f t="shared" si="1"/>
        <v>0</v>
      </c>
      <c r="G30" s="15">
        <f>G32+G33+G34</f>
        <v>0</v>
      </c>
      <c r="H30" s="15">
        <f t="shared" si="37"/>
        <v>0</v>
      </c>
      <c r="I30" s="15">
        <f>I32+I33+I34</f>
        <v>0</v>
      </c>
      <c r="J30" s="15">
        <f t="shared" si="38"/>
        <v>0</v>
      </c>
      <c r="K30" s="15">
        <f>K32+K33+K34</f>
        <v>0</v>
      </c>
      <c r="L30" s="15">
        <f t="shared" si="39"/>
        <v>0</v>
      </c>
      <c r="M30" s="15">
        <f>M32+M33+M34</f>
        <v>0</v>
      </c>
      <c r="N30" s="15">
        <f t="shared" si="40"/>
        <v>0</v>
      </c>
      <c r="O30" s="15">
        <f>O32+O33+O34</f>
        <v>0</v>
      </c>
      <c r="P30" s="15">
        <f t="shared" si="41"/>
        <v>0</v>
      </c>
      <c r="Q30" s="15">
        <f>Q32+Q33+Q34</f>
        <v>0</v>
      </c>
      <c r="R30" s="15">
        <f t="shared" si="42"/>
        <v>0</v>
      </c>
      <c r="S30" s="15">
        <f>S32+S33+S34</f>
        <v>0</v>
      </c>
      <c r="T30" s="15">
        <f t="shared" si="43"/>
        <v>0</v>
      </c>
      <c r="U30" s="15">
        <f>U32+U33+U34</f>
        <v>0</v>
      </c>
      <c r="V30" s="15">
        <f t="shared" si="44"/>
        <v>0</v>
      </c>
      <c r="W30" s="15">
        <f>W32+W33+W34</f>
        <v>0</v>
      </c>
      <c r="X30" s="15">
        <f t="shared" si="45"/>
        <v>0</v>
      </c>
      <c r="Y30" s="24">
        <f>Y32+Y33+Y34</f>
        <v>0</v>
      </c>
      <c r="Z30" s="15">
        <f t="shared" si="46"/>
        <v>0</v>
      </c>
      <c r="AA30" s="15">
        <f t="shared" ref="AA30:AZ30" si="58">AA32+AA33+AA34</f>
        <v>54989.3</v>
      </c>
      <c r="AB30" s="44">
        <f>AB32+AB33+AB34</f>
        <v>0</v>
      </c>
      <c r="AC30" s="15">
        <f t="shared" si="12"/>
        <v>54989.3</v>
      </c>
      <c r="AD30" s="15">
        <f>AD32+AD33+AD34</f>
        <v>0</v>
      </c>
      <c r="AE30" s="15">
        <f t="shared" si="47"/>
        <v>54989.3</v>
      </c>
      <c r="AF30" s="15">
        <f>AF32+AF33+AF34</f>
        <v>0</v>
      </c>
      <c r="AG30" s="15">
        <f>AE30+AF30</f>
        <v>54989.3</v>
      </c>
      <c r="AH30" s="15">
        <f>AH32+AH33+AH34</f>
        <v>0</v>
      </c>
      <c r="AI30" s="15">
        <f>AG30+AH30</f>
        <v>54989.3</v>
      </c>
      <c r="AJ30" s="15">
        <f>AJ32+AJ33+AJ34</f>
        <v>0</v>
      </c>
      <c r="AK30" s="15">
        <f>AI30+AJ30</f>
        <v>54989.3</v>
      </c>
      <c r="AL30" s="15">
        <f>AL32+AL33+AL34</f>
        <v>0</v>
      </c>
      <c r="AM30" s="15">
        <f>AK30+AL30</f>
        <v>54989.3</v>
      </c>
      <c r="AN30" s="15">
        <f>AN32+AN33+AN34</f>
        <v>0</v>
      </c>
      <c r="AO30" s="15">
        <f>AM30+AN30</f>
        <v>54989.3</v>
      </c>
      <c r="AP30" s="15">
        <f>AP32+AP33+AP34</f>
        <v>0</v>
      </c>
      <c r="AQ30" s="15">
        <f>AO30+AP30</f>
        <v>54989.3</v>
      </c>
      <c r="AR30" s="15">
        <f>AR32+AR33+AR34</f>
        <v>0</v>
      </c>
      <c r="AS30" s="15">
        <f>AQ30+AR30</f>
        <v>54989.3</v>
      </c>
      <c r="AT30" s="15">
        <f>AT32+AT33+AT34</f>
        <v>0</v>
      </c>
      <c r="AU30" s="15">
        <f>AS30+AT30</f>
        <v>54989.3</v>
      </c>
      <c r="AV30" s="15">
        <f>AV32+AV33+AV34</f>
        <v>0</v>
      </c>
      <c r="AW30" s="15">
        <f>AU30+AV30</f>
        <v>54989.3</v>
      </c>
      <c r="AX30" s="24">
        <f>AX32+AX33+AX34</f>
        <v>0</v>
      </c>
      <c r="AY30" s="15">
        <f>AW30+AX30</f>
        <v>54989.3</v>
      </c>
      <c r="AZ30" s="15">
        <f t="shared" si="58"/>
        <v>0</v>
      </c>
      <c r="BA30" s="16">
        <f>BA32+BA33+BA34</f>
        <v>0</v>
      </c>
      <c r="BB30" s="16">
        <f t="shared" si="24"/>
        <v>0</v>
      </c>
      <c r="BC30" s="16">
        <f>BC32+BC33+BC34</f>
        <v>0</v>
      </c>
      <c r="BD30" s="16">
        <f t="shared" si="48"/>
        <v>0</v>
      </c>
      <c r="BE30" s="16">
        <f>BE32+BE33+BE34</f>
        <v>0</v>
      </c>
      <c r="BF30" s="16">
        <f t="shared" si="49"/>
        <v>0</v>
      </c>
      <c r="BG30" s="16">
        <f>BG32+BG33+BG34</f>
        <v>0</v>
      </c>
      <c r="BH30" s="16">
        <f t="shared" si="50"/>
        <v>0</v>
      </c>
      <c r="BI30" s="16">
        <f>BI32+BI33+BI34</f>
        <v>0</v>
      </c>
      <c r="BJ30" s="16">
        <f t="shared" si="51"/>
        <v>0</v>
      </c>
      <c r="BK30" s="16">
        <f>BK32+BK33+BK34</f>
        <v>0</v>
      </c>
      <c r="BL30" s="16">
        <f t="shared" si="52"/>
        <v>0</v>
      </c>
      <c r="BM30" s="16">
        <f>BM32+BM33+BM34</f>
        <v>0</v>
      </c>
      <c r="BN30" s="16">
        <f t="shared" si="53"/>
        <v>0</v>
      </c>
      <c r="BO30" s="16">
        <f>BO32+BO33+BO34</f>
        <v>0</v>
      </c>
      <c r="BP30" s="16">
        <f t="shared" si="54"/>
        <v>0</v>
      </c>
      <c r="BQ30" s="16">
        <f>BQ32+BQ33+BQ34</f>
        <v>0</v>
      </c>
      <c r="BR30" s="16">
        <f t="shared" si="55"/>
        <v>0</v>
      </c>
      <c r="BS30" s="16">
        <f>BS32+BS33+BS34</f>
        <v>0</v>
      </c>
      <c r="BT30" s="16">
        <f t="shared" si="56"/>
        <v>0</v>
      </c>
      <c r="BU30" s="26">
        <f>BU32+BU33+BU34</f>
        <v>0</v>
      </c>
      <c r="BV30" s="16">
        <f t="shared" si="57"/>
        <v>0</v>
      </c>
      <c r="BX30" s="13"/>
    </row>
    <row r="31" spans="1:76" x14ac:dyDescent="0.3">
      <c r="A31" s="82"/>
      <c r="B31" s="79" t="s">
        <v>5</v>
      </c>
      <c r="C31" s="78"/>
      <c r="D31" s="15"/>
      <c r="E31" s="4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24"/>
      <c r="Z31" s="15"/>
      <c r="AA31" s="15"/>
      <c r="AB31" s="44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24"/>
      <c r="AY31" s="15"/>
      <c r="AZ31" s="15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26"/>
      <c r="BV31" s="16"/>
      <c r="BX31" s="13"/>
    </row>
    <row r="32" spans="1:76" hidden="1" x14ac:dyDescent="0.3">
      <c r="A32" s="82"/>
      <c r="B32" s="20" t="s">
        <v>6</v>
      </c>
      <c r="C32" s="21"/>
      <c r="D32" s="15"/>
      <c r="E32" s="44"/>
      <c r="F32" s="15">
        <f t="shared" si="1"/>
        <v>0</v>
      </c>
      <c r="G32" s="15"/>
      <c r="H32" s="15">
        <f t="shared" ref="H32:H42" si="59">F32+G32</f>
        <v>0</v>
      </c>
      <c r="I32" s="15"/>
      <c r="J32" s="15">
        <f t="shared" ref="J32:J34" si="60">H32+I32</f>
        <v>0</v>
      </c>
      <c r="K32" s="15"/>
      <c r="L32" s="15">
        <f t="shared" ref="L32:L34" si="61">J32+K32</f>
        <v>0</v>
      </c>
      <c r="M32" s="15"/>
      <c r="N32" s="15">
        <f t="shared" ref="N32:N34" si="62">L32+M32</f>
        <v>0</v>
      </c>
      <c r="O32" s="15"/>
      <c r="P32" s="15">
        <f t="shared" ref="P32:P34" si="63">N32+O32</f>
        <v>0</v>
      </c>
      <c r="Q32" s="15"/>
      <c r="R32" s="15">
        <f t="shared" ref="R32:R34" si="64">P32+Q32</f>
        <v>0</v>
      </c>
      <c r="S32" s="15"/>
      <c r="T32" s="15">
        <f t="shared" ref="T32:T34" si="65">R32+S32</f>
        <v>0</v>
      </c>
      <c r="U32" s="15"/>
      <c r="V32" s="15">
        <f t="shared" ref="V32:V34" si="66">T32+U32</f>
        <v>0</v>
      </c>
      <c r="W32" s="15"/>
      <c r="X32" s="15">
        <f t="shared" ref="X32:X34" si="67">V32+W32</f>
        <v>0</v>
      </c>
      <c r="Y32" s="24"/>
      <c r="Z32" s="15">
        <f t="shared" ref="Z32:Z34" si="68">X32+Y32</f>
        <v>0</v>
      </c>
      <c r="AA32" s="15"/>
      <c r="AB32" s="44"/>
      <c r="AC32" s="15">
        <f t="shared" si="12"/>
        <v>0</v>
      </c>
      <c r="AD32" s="15"/>
      <c r="AE32" s="15">
        <f t="shared" ref="AE32:AE42" si="69">AC32+AD32</f>
        <v>0</v>
      </c>
      <c r="AF32" s="15"/>
      <c r="AG32" s="15">
        <f t="shared" ref="AG32:AG39" si="70">AE32+AF32</f>
        <v>0</v>
      </c>
      <c r="AH32" s="15"/>
      <c r="AI32" s="15">
        <f t="shared" ref="AI32:AI39" si="71">AG32+AH32</f>
        <v>0</v>
      </c>
      <c r="AJ32" s="15"/>
      <c r="AK32" s="15">
        <f t="shared" ref="AK32:AK39" si="72">AI32+AJ32</f>
        <v>0</v>
      </c>
      <c r="AL32" s="15"/>
      <c r="AM32" s="15">
        <f t="shared" ref="AM32:AM39" si="73">AK32+AL32</f>
        <v>0</v>
      </c>
      <c r="AN32" s="15"/>
      <c r="AO32" s="15">
        <f t="shared" ref="AO32:AO39" si="74">AM32+AN32</f>
        <v>0</v>
      </c>
      <c r="AP32" s="15"/>
      <c r="AQ32" s="15">
        <f t="shared" ref="AQ32:AQ39" si="75">AO32+AP32</f>
        <v>0</v>
      </c>
      <c r="AR32" s="15"/>
      <c r="AS32" s="15">
        <f t="shared" ref="AS32:AS39" si="76">AQ32+AR32</f>
        <v>0</v>
      </c>
      <c r="AT32" s="15"/>
      <c r="AU32" s="15">
        <f t="shared" ref="AU32:AU39" si="77">AS32+AT32</f>
        <v>0</v>
      </c>
      <c r="AV32" s="15"/>
      <c r="AW32" s="15">
        <f t="shared" ref="AW32:AW39" si="78">AU32+AV32</f>
        <v>0</v>
      </c>
      <c r="AX32" s="24"/>
      <c r="AY32" s="15">
        <f t="shared" ref="AY32:AY39" si="79">AW32+AX32</f>
        <v>0</v>
      </c>
      <c r="AZ32" s="15"/>
      <c r="BA32" s="16"/>
      <c r="BB32" s="16">
        <f t="shared" si="24"/>
        <v>0</v>
      </c>
      <c r="BC32" s="16"/>
      <c r="BD32" s="16">
        <f t="shared" ref="BD32:BD42" si="80">BB32+BC32</f>
        <v>0</v>
      </c>
      <c r="BE32" s="16"/>
      <c r="BF32" s="16">
        <f t="shared" ref="BF32:BF39" si="81">BD32+BE32</f>
        <v>0</v>
      </c>
      <c r="BG32" s="16"/>
      <c r="BH32" s="16">
        <f t="shared" ref="BH32:BH39" si="82">BF32+BG32</f>
        <v>0</v>
      </c>
      <c r="BI32" s="16"/>
      <c r="BJ32" s="16">
        <f t="shared" ref="BJ32:BJ39" si="83">BH32+BI32</f>
        <v>0</v>
      </c>
      <c r="BK32" s="16"/>
      <c r="BL32" s="16">
        <f t="shared" ref="BL32:BL39" si="84">BJ32+BK32</f>
        <v>0</v>
      </c>
      <c r="BM32" s="16"/>
      <c r="BN32" s="16">
        <f t="shared" ref="BN32:BN39" si="85">BL32+BM32</f>
        <v>0</v>
      </c>
      <c r="BO32" s="16"/>
      <c r="BP32" s="16">
        <f t="shared" ref="BP32:BP39" si="86">BN32+BO32</f>
        <v>0</v>
      </c>
      <c r="BQ32" s="16"/>
      <c r="BR32" s="16">
        <f t="shared" ref="BR32:BR39" si="87">BP32+BQ32</f>
        <v>0</v>
      </c>
      <c r="BS32" s="16"/>
      <c r="BT32" s="16">
        <f t="shared" ref="BT32:BT39" si="88">BR32+BS32</f>
        <v>0</v>
      </c>
      <c r="BU32" s="26"/>
      <c r="BV32" s="16">
        <f t="shared" ref="BV32:BV39" si="89">BT32+BU32</f>
        <v>0</v>
      </c>
      <c r="BX32" s="13">
        <v>0</v>
      </c>
    </row>
    <row r="33" spans="1:76" x14ac:dyDescent="0.3">
      <c r="A33" s="82"/>
      <c r="B33" s="79" t="s">
        <v>12</v>
      </c>
      <c r="C33" s="78"/>
      <c r="D33" s="15">
        <v>0</v>
      </c>
      <c r="E33" s="44">
        <v>0</v>
      </c>
      <c r="F33" s="15">
        <f t="shared" si="1"/>
        <v>0</v>
      </c>
      <c r="G33" s="15">
        <v>0</v>
      </c>
      <c r="H33" s="15">
        <f t="shared" si="59"/>
        <v>0</v>
      </c>
      <c r="I33" s="15">
        <v>0</v>
      </c>
      <c r="J33" s="15">
        <f t="shared" si="60"/>
        <v>0</v>
      </c>
      <c r="K33" s="15">
        <v>0</v>
      </c>
      <c r="L33" s="15">
        <f t="shared" si="61"/>
        <v>0</v>
      </c>
      <c r="M33" s="15">
        <v>0</v>
      </c>
      <c r="N33" s="15">
        <f t="shared" si="62"/>
        <v>0</v>
      </c>
      <c r="O33" s="15">
        <v>0</v>
      </c>
      <c r="P33" s="15">
        <f t="shared" si="63"/>
        <v>0</v>
      </c>
      <c r="Q33" s="15">
        <v>0</v>
      </c>
      <c r="R33" s="15">
        <f t="shared" si="64"/>
        <v>0</v>
      </c>
      <c r="S33" s="15">
        <v>0</v>
      </c>
      <c r="T33" s="15">
        <f t="shared" si="65"/>
        <v>0</v>
      </c>
      <c r="U33" s="15">
        <v>0</v>
      </c>
      <c r="V33" s="15">
        <f t="shared" si="66"/>
        <v>0</v>
      </c>
      <c r="W33" s="15">
        <v>0</v>
      </c>
      <c r="X33" s="15">
        <f t="shared" si="67"/>
        <v>0</v>
      </c>
      <c r="Y33" s="24">
        <v>0</v>
      </c>
      <c r="Z33" s="15">
        <f t="shared" si="68"/>
        <v>0</v>
      </c>
      <c r="AA33" s="15">
        <v>19424.7</v>
      </c>
      <c r="AB33" s="44">
        <v>0</v>
      </c>
      <c r="AC33" s="15">
        <f t="shared" si="12"/>
        <v>19424.7</v>
      </c>
      <c r="AD33" s="15">
        <v>0</v>
      </c>
      <c r="AE33" s="15">
        <f t="shared" si="69"/>
        <v>19424.7</v>
      </c>
      <c r="AF33" s="15">
        <v>0</v>
      </c>
      <c r="AG33" s="15">
        <f t="shared" si="70"/>
        <v>19424.7</v>
      </c>
      <c r="AH33" s="15">
        <v>0</v>
      </c>
      <c r="AI33" s="15">
        <f t="shared" si="71"/>
        <v>19424.7</v>
      </c>
      <c r="AJ33" s="15">
        <v>0</v>
      </c>
      <c r="AK33" s="15">
        <f t="shared" si="72"/>
        <v>19424.7</v>
      </c>
      <c r="AL33" s="15">
        <v>0</v>
      </c>
      <c r="AM33" s="15">
        <f t="shared" si="73"/>
        <v>19424.7</v>
      </c>
      <c r="AN33" s="15">
        <v>0</v>
      </c>
      <c r="AO33" s="15">
        <f t="shared" si="74"/>
        <v>19424.7</v>
      </c>
      <c r="AP33" s="15">
        <v>0</v>
      </c>
      <c r="AQ33" s="15">
        <f t="shared" si="75"/>
        <v>19424.7</v>
      </c>
      <c r="AR33" s="15">
        <v>0</v>
      </c>
      <c r="AS33" s="15">
        <f t="shared" si="76"/>
        <v>19424.7</v>
      </c>
      <c r="AT33" s="15">
        <v>0</v>
      </c>
      <c r="AU33" s="15">
        <f t="shared" si="77"/>
        <v>19424.7</v>
      </c>
      <c r="AV33" s="15">
        <v>0</v>
      </c>
      <c r="AW33" s="15">
        <f t="shared" si="78"/>
        <v>19424.7</v>
      </c>
      <c r="AX33" s="24">
        <v>0</v>
      </c>
      <c r="AY33" s="15">
        <f t="shared" si="79"/>
        <v>19424.7</v>
      </c>
      <c r="AZ33" s="15">
        <v>0</v>
      </c>
      <c r="BA33" s="16">
        <v>0</v>
      </c>
      <c r="BB33" s="16">
        <f t="shared" si="24"/>
        <v>0</v>
      </c>
      <c r="BC33" s="16">
        <v>0</v>
      </c>
      <c r="BD33" s="16">
        <f t="shared" si="80"/>
        <v>0</v>
      </c>
      <c r="BE33" s="16">
        <v>0</v>
      </c>
      <c r="BF33" s="16">
        <f t="shared" si="81"/>
        <v>0</v>
      </c>
      <c r="BG33" s="16">
        <v>0</v>
      </c>
      <c r="BH33" s="16">
        <f t="shared" si="82"/>
        <v>0</v>
      </c>
      <c r="BI33" s="16">
        <v>0</v>
      </c>
      <c r="BJ33" s="16">
        <f t="shared" si="83"/>
        <v>0</v>
      </c>
      <c r="BK33" s="16">
        <v>0</v>
      </c>
      <c r="BL33" s="16">
        <f t="shared" si="84"/>
        <v>0</v>
      </c>
      <c r="BM33" s="16">
        <v>0</v>
      </c>
      <c r="BN33" s="16">
        <f t="shared" si="85"/>
        <v>0</v>
      </c>
      <c r="BO33" s="16">
        <v>0</v>
      </c>
      <c r="BP33" s="16">
        <f t="shared" si="86"/>
        <v>0</v>
      </c>
      <c r="BQ33" s="16">
        <v>0</v>
      </c>
      <c r="BR33" s="16">
        <f t="shared" si="87"/>
        <v>0</v>
      </c>
      <c r="BS33" s="16">
        <v>0</v>
      </c>
      <c r="BT33" s="16">
        <f t="shared" si="88"/>
        <v>0</v>
      </c>
      <c r="BU33" s="26">
        <v>0</v>
      </c>
      <c r="BV33" s="16">
        <f t="shared" si="89"/>
        <v>0</v>
      </c>
      <c r="BW33" s="9" t="s">
        <v>216</v>
      </c>
      <c r="BX33" s="13"/>
    </row>
    <row r="34" spans="1:76" x14ac:dyDescent="0.3">
      <c r="A34" s="82"/>
      <c r="B34" s="79" t="s">
        <v>29</v>
      </c>
      <c r="C34" s="78"/>
      <c r="D34" s="15">
        <v>0</v>
      </c>
      <c r="E34" s="44">
        <v>0</v>
      </c>
      <c r="F34" s="15">
        <f t="shared" si="1"/>
        <v>0</v>
      </c>
      <c r="G34" s="15">
        <v>0</v>
      </c>
      <c r="H34" s="15">
        <f t="shared" si="59"/>
        <v>0</v>
      </c>
      <c r="I34" s="15">
        <v>0</v>
      </c>
      <c r="J34" s="15">
        <f t="shared" si="60"/>
        <v>0</v>
      </c>
      <c r="K34" s="15">
        <v>0</v>
      </c>
      <c r="L34" s="15">
        <f t="shared" si="61"/>
        <v>0</v>
      </c>
      <c r="M34" s="15">
        <v>0</v>
      </c>
      <c r="N34" s="15">
        <f t="shared" si="62"/>
        <v>0</v>
      </c>
      <c r="O34" s="15">
        <v>0</v>
      </c>
      <c r="P34" s="15">
        <f t="shared" si="63"/>
        <v>0</v>
      </c>
      <c r="Q34" s="15">
        <v>0</v>
      </c>
      <c r="R34" s="15">
        <f t="shared" si="64"/>
        <v>0</v>
      </c>
      <c r="S34" s="15">
        <v>0</v>
      </c>
      <c r="T34" s="15">
        <f t="shared" si="65"/>
        <v>0</v>
      </c>
      <c r="U34" s="15">
        <v>0</v>
      </c>
      <c r="V34" s="15">
        <f t="shared" si="66"/>
        <v>0</v>
      </c>
      <c r="W34" s="15">
        <v>0</v>
      </c>
      <c r="X34" s="15">
        <f t="shared" si="67"/>
        <v>0</v>
      </c>
      <c r="Y34" s="24">
        <v>0</v>
      </c>
      <c r="Z34" s="15">
        <f t="shared" si="68"/>
        <v>0</v>
      </c>
      <c r="AA34" s="15">
        <v>35564.6</v>
      </c>
      <c r="AB34" s="44">
        <v>0</v>
      </c>
      <c r="AC34" s="15">
        <f t="shared" si="12"/>
        <v>35564.6</v>
      </c>
      <c r="AD34" s="15">
        <v>0</v>
      </c>
      <c r="AE34" s="15">
        <f t="shared" si="69"/>
        <v>35564.6</v>
      </c>
      <c r="AF34" s="15">
        <v>0</v>
      </c>
      <c r="AG34" s="15">
        <f t="shared" si="70"/>
        <v>35564.6</v>
      </c>
      <c r="AH34" s="15">
        <v>0</v>
      </c>
      <c r="AI34" s="15">
        <f t="shared" si="71"/>
        <v>35564.6</v>
      </c>
      <c r="AJ34" s="15">
        <v>0</v>
      </c>
      <c r="AK34" s="15">
        <f t="shared" si="72"/>
        <v>35564.6</v>
      </c>
      <c r="AL34" s="15">
        <v>0</v>
      </c>
      <c r="AM34" s="15">
        <f t="shared" si="73"/>
        <v>35564.6</v>
      </c>
      <c r="AN34" s="15">
        <v>0</v>
      </c>
      <c r="AO34" s="15">
        <f t="shared" si="74"/>
        <v>35564.6</v>
      </c>
      <c r="AP34" s="15">
        <v>0</v>
      </c>
      <c r="AQ34" s="15">
        <f t="shared" si="75"/>
        <v>35564.6</v>
      </c>
      <c r="AR34" s="15">
        <v>0</v>
      </c>
      <c r="AS34" s="15">
        <f t="shared" si="76"/>
        <v>35564.6</v>
      </c>
      <c r="AT34" s="15">
        <v>0</v>
      </c>
      <c r="AU34" s="15">
        <f t="shared" si="77"/>
        <v>35564.6</v>
      </c>
      <c r="AV34" s="15">
        <v>0</v>
      </c>
      <c r="AW34" s="15">
        <f t="shared" si="78"/>
        <v>35564.6</v>
      </c>
      <c r="AX34" s="24">
        <v>0</v>
      </c>
      <c r="AY34" s="15">
        <f t="shared" si="79"/>
        <v>35564.6</v>
      </c>
      <c r="AZ34" s="15">
        <v>0</v>
      </c>
      <c r="BA34" s="16">
        <v>0</v>
      </c>
      <c r="BB34" s="16">
        <f t="shared" si="24"/>
        <v>0</v>
      </c>
      <c r="BC34" s="16">
        <v>0</v>
      </c>
      <c r="BD34" s="16">
        <f t="shared" si="80"/>
        <v>0</v>
      </c>
      <c r="BE34" s="16">
        <v>0</v>
      </c>
      <c r="BF34" s="16">
        <f t="shared" si="81"/>
        <v>0</v>
      </c>
      <c r="BG34" s="16">
        <v>0</v>
      </c>
      <c r="BH34" s="16">
        <f t="shared" si="82"/>
        <v>0</v>
      </c>
      <c r="BI34" s="16">
        <v>0</v>
      </c>
      <c r="BJ34" s="16">
        <f t="shared" si="83"/>
        <v>0</v>
      </c>
      <c r="BK34" s="16">
        <v>0</v>
      </c>
      <c r="BL34" s="16">
        <f t="shared" si="84"/>
        <v>0</v>
      </c>
      <c r="BM34" s="16">
        <v>0</v>
      </c>
      <c r="BN34" s="16">
        <f t="shared" si="85"/>
        <v>0</v>
      </c>
      <c r="BO34" s="16">
        <v>0</v>
      </c>
      <c r="BP34" s="16">
        <f t="shared" si="86"/>
        <v>0</v>
      </c>
      <c r="BQ34" s="16">
        <v>0</v>
      </c>
      <c r="BR34" s="16">
        <f t="shared" si="87"/>
        <v>0</v>
      </c>
      <c r="BS34" s="16">
        <v>0</v>
      </c>
      <c r="BT34" s="16">
        <f t="shared" si="88"/>
        <v>0</v>
      </c>
      <c r="BU34" s="26">
        <v>0</v>
      </c>
      <c r="BV34" s="16">
        <f t="shared" si="89"/>
        <v>0</v>
      </c>
      <c r="BW34" s="9" t="s">
        <v>216</v>
      </c>
      <c r="BX34" s="13"/>
    </row>
    <row r="35" spans="1:76" ht="56.25" x14ac:dyDescent="0.3">
      <c r="A35" s="106" t="s">
        <v>137</v>
      </c>
      <c r="B35" s="119" t="s">
        <v>203</v>
      </c>
      <c r="C35" s="78" t="s">
        <v>126</v>
      </c>
      <c r="D35" s="15">
        <f>D37+D38</f>
        <v>15981.7</v>
      </c>
      <c r="E35" s="44">
        <f>E37+E38</f>
        <v>13765.2</v>
      </c>
      <c r="F35" s="15">
        <f t="shared" ref="F35" si="90">D35+E35</f>
        <v>29746.9</v>
      </c>
      <c r="G35" s="15">
        <f>G37+G38</f>
        <v>-27317.764000000003</v>
      </c>
      <c r="H35" s="15">
        <f>F35+G35</f>
        <v>2429.1359999999986</v>
      </c>
      <c r="I35" s="15">
        <f>I37+I38</f>
        <v>0</v>
      </c>
      <c r="J35" s="15">
        <f>H35+I35</f>
        <v>2429.1359999999986</v>
      </c>
      <c r="K35" s="15">
        <f>K37+K38</f>
        <v>0</v>
      </c>
      <c r="L35" s="15">
        <f>J35+K35</f>
        <v>2429.1359999999986</v>
      </c>
      <c r="M35" s="15">
        <f>M37+M38</f>
        <v>0</v>
      </c>
      <c r="N35" s="15">
        <f>L35+M35</f>
        <v>2429.1359999999986</v>
      </c>
      <c r="O35" s="15">
        <f>O37+O38</f>
        <v>0</v>
      </c>
      <c r="P35" s="15">
        <f>N35+O35</f>
        <v>2429.1359999999986</v>
      </c>
      <c r="Q35" s="15">
        <f>Q37+Q38</f>
        <v>0</v>
      </c>
      <c r="R35" s="15">
        <f>P35+Q35</f>
        <v>2429.1359999999986</v>
      </c>
      <c r="S35" s="15">
        <f>S37+S38</f>
        <v>0</v>
      </c>
      <c r="T35" s="15">
        <f>R35+S35</f>
        <v>2429.1359999999986</v>
      </c>
      <c r="U35" s="15">
        <f>U37+U38</f>
        <v>0</v>
      </c>
      <c r="V35" s="15">
        <f>T35+U35</f>
        <v>2429.1359999999986</v>
      </c>
      <c r="W35" s="15">
        <f>W37+W38</f>
        <v>0</v>
      </c>
      <c r="X35" s="15">
        <f>V35+W35</f>
        <v>2429.1359999999986</v>
      </c>
      <c r="Y35" s="24">
        <f>Y37+Y38</f>
        <v>0</v>
      </c>
      <c r="Z35" s="15">
        <f>X35+Y35</f>
        <v>2429.1359999999986</v>
      </c>
      <c r="AA35" s="15"/>
      <c r="AB35" s="44"/>
      <c r="AC35" s="15"/>
      <c r="AD35" s="15"/>
      <c r="AE35" s="15">
        <f t="shared" si="69"/>
        <v>0</v>
      </c>
      <c r="AF35" s="15"/>
      <c r="AG35" s="15">
        <f t="shared" si="70"/>
        <v>0</v>
      </c>
      <c r="AH35" s="15"/>
      <c r="AI35" s="15">
        <f t="shared" si="71"/>
        <v>0</v>
      </c>
      <c r="AJ35" s="15"/>
      <c r="AK35" s="15">
        <f t="shared" si="72"/>
        <v>0</v>
      </c>
      <c r="AL35" s="15"/>
      <c r="AM35" s="15">
        <f t="shared" si="73"/>
        <v>0</v>
      </c>
      <c r="AN35" s="15"/>
      <c r="AO35" s="15">
        <f t="shared" si="74"/>
        <v>0</v>
      </c>
      <c r="AP35" s="15"/>
      <c r="AQ35" s="15">
        <f t="shared" si="75"/>
        <v>0</v>
      </c>
      <c r="AR35" s="15"/>
      <c r="AS35" s="15">
        <f t="shared" si="76"/>
        <v>0</v>
      </c>
      <c r="AT35" s="15"/>
      <c r="AU35" s="15">
        <f t="shared" si="77"/>
        <v>0</v>
      </c>
      <c r="AV35" s="15"/>
      <c r="AW35" s="15">
        <f t="shared" si="78"/>
        <v>0</v>
      </c>
      <c r="AX35" s="24"/>
      <c r="AY35" s="15">
        <f t="shared" si="79"/>
        <v>0</v>
      </c>
      <c r="AZ35" s="15"/>
      <c r="BA35" s="16"/>
      <c r="BB35" s="16"/>
      <c r="BC35" s="16"/>
      <c r="BD35" s="16">
        <f t="shared" si="80"/>
        <v>0</v>
      </c>
      <c r="BE35" s="16"/>
      <c r="BF35" s="16">
        <f t="shared" si="81"/>
        <v>0</v>
      </c>
      <c r="BG35" s="16"/>
      <c r="BH35" s="16">
        <f t="shared" si="82"/>
        <v>0</v>
      </c>
      <c r="BI35" s="16"/>
      <c r="BJ35" s="16">
        <f t="shared" si="83"/>
        <v>0</v>
      </c>
      <c r="BK35" s="16"/>
      <c r="BL35" s="16">
        <f t="shared" si="84"/>
        <v>0</v>
      </c>
      <c r="BM35" s="16"/>
      <c r="BN35" s="16">
        <f t="shared" si="85"/>
        <v>0</v>
      </c>
      <c r="BO35" s="16"/>
      <c r="BP35" s="16">
        <f t="shared" si="86"/>
        <v>0</v>
      </c>
      <c r="BQ35" s="16"/>
      <c r="BR35" s="16">
        <f t="shared" si="87"/>
        <v>0</v>
      </c>
      <c r="BS35" s="16"/>
      <c r="BT35" s="16">
        <f t="shared" si="88"/>
        <v>0</v>
      </c>
      <c r="BU35" s="26"/>
      <c r="BV35" s="16">
        <f t="shared" si="89"/>
        <v>0</v>
      </c>
      <c r="BX35" s="13"/>
    </row>
    <row r="36" spans="1:76" hidden="1" x14ac:dyDescent="0.3">
      <c r="A36" s="113"/>
      <c r="B36" s="120"/>
      <c r="C36" s="55"/>
      <c r="D36" s="15"/>
      <c r="E36" s="4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24"/>
      <c r="Z36" s="15"/>
      <c r="AA36" s="15"/>
      <c r="AB36" s="44"/>
      <c r="AC36" s="15"/>
      <c r="AD36" s="15"/>
      <c r="AE36" s="15">
        <f t="shared" si="69"/>
        <v>0</v>
      </c>
      <c r="AF36" s="15"/>
      <c r="AG36" s="15">
        <f t="shared" si="70"/>
        <v>0</v>
      </c>
      <c r="AH36" s="15"/>
      <c r="AI36" s="15">
        <f t="shared" si="71"/>
        <v>0</v>
      </c>
      <c r="AJ36" s="15"/>
      <c r="AK36" s="15">
        <f t="shared" si="72"/>
        <v>0</v>
      </c>
      <c r="AL36" s="15"/>
      <c r="AM36" s="15">
        <f t="shared" si="73"/>
        <v>0</v>
      </c>
      <c r="AN36" s="15"/>
      <c r="AO36" s="15">
        <f t="shared" si="74"/>
        <v>0</v>
      </c>
      <c r="AP36" s="15"/>
      <c r="AQ36" s="15">
        <f t="shared" si="75"/>
        <v>0</v>
      </c>
      <c r="AR36" s="15"/>
      <c r="AS36" s="15">
        <f t="shared" si="76"/>
        <v>0</v>
      </c>
      <c r="AT36" s="15"/>
      <c r="AU36" s="15">
        <f t="shared" si="77"/>
        <v>0</v>
      </c>
      <c r="AV36" s="15"/>
      <c r="AW36" s="15">
        <f t="shared" si="78"/>
        <v>0</v>
      </c>
      <c r="AX36" s="24"/>
      <c r="AY36" s="15">
        <f t="shared" si="79"/>
        <v>0</v>
      </c>
      <c r="AZ36" s="15"/>
      <c r="BA36" s="16"/>
      <c r="BB36" s="16"/>
      <c r="BC36" s="16"/>
      <c r="BD36" s="16">
        <f t="shared" si="80"/>
        <v>0</v>
      </c>
      <c r="BE36" s="16"/>
      <c r="BF36" s="16">
        <f t="shared" si="81"/>
        <v>0</v>
      </c>
      <c r="BG36" s="16"/>
      <c r="BH36" s="16">
        <f t="shared" si="82"/>
        <v>0</v>
      </c>
      <c r="BI36" s="16"/>
      <c r="BJ36" s="16">
        <f t="shared" si="83"/>
        <v>0</v>
      </c>
      <c r="BK36" s="16"/>
      <c r="BL36" s="16">
        <f t="shared" si="84"/>
        <v>0</v>
      </c>
      <c r="BM36" s="16"/>
      <c r="BN36" s="16">
        <f t="shared" si="85"/>
        <v>0</v>
      </c>
      <c r="BO36" s="16"/>
      <c r="BP36" s="16">
        <f t="shared" si="86"/>
        <v>0</v>
      </c>
      <c r="BQ36" s="16"/>
      <c r="BR36" s="16">
        <f t="shared" si="87"/>
        <v>0</v>
      </c>
      <c r="BS36" s="16"/>
      <c r="BT36" s="16">
        <f t="shared" si="88"/>
        <v>0</v>
      </c>
      <c r="BU36" s="26"/>
      <c r="BV36" s="16">
        <f t="shared" si="89"/>
        <v>0</v>
      </c>
      <c r="BX36" s="13">
        <v>0</v>
      </c>
    </row>
    <row r="37" spans="1:76" hidden="1" x14ac:dyDescent="0.3">
      <c r="A37" s="113"/>
      <c r="B37" s="120"/>
      <c r="C37" s="55"/>
      <c r="D37" s="15">
        <v>15981.7</v>
      </c>
      <c r="E37" s="44"/>
      <c r="F37" s="15">
        <f t="shared" ref="F37:F38" si="91">D37+E37</f>
        <v>15981.7</v>
      </c>
      <c r="G37" s="15">
        <f>2429.136-15981.7</f>
        <v>-13552.564</v>
      </c>
      <c r="H37" s="15">
        <f t="shared" ref="H37:H38" si="92">F37+G37</f>
        <v>2429.1360000000004</v>
      </c>
      <c r="I37" s="15"/>
      <c r="J37" s="15">
        <f t="shared" ref="J37:J39" si="93">H37+I37</f>
        <v>2429.1360000000004</v>
      </c>
      <c r="K37" s="15"/>
      <c r="L37" s="15">
        <f t="shared" ref="L37:L39" si="94">J37+K37</f>
        <v>2429.1360000000004</v>
      </c>
      <c r="M37" s="15"/>
      <c r="N37" s="15">
        <f t="shared" ref="N37:N39" si="95">L37+M37</f>
        <v>2429.1360000000004</v>
      </c>
      <c r="O37" s="15"/>
      <c r="P37" s="15">
        <f t="shared" ref="P37:P39" si="96">N37+O37</f>
        <v>2429.1360000000004</v>
      </c>
      <c r="Q37" s="15"/>
      <c r="R37" s="15">
        <f t="shared" ref="R37:R39" si="97">P37+Q37</f>
        <v>2429.1360000000004</v>
      </c>
      <c r="S37" s="15"/>
      <c r="T37" s="15">
        <f t="shared" ref="T37:T39" si="98">R37+S37</f>
        <v>2429.1360000000004</v>
      </c>
      <c r="U37" s="15"/>
      <c r="V37" s="15">
        <f t="shared" ref="V37:V39" si="99">T37+U37</f>
        <v>2429.1360000000004</v>
      </c>
      <c r="W37" s="15"/>
      <c r="X37" s="15">
        <f t="shared" ref="X37:X39" si="100">V37+W37</f>
        <v>2429.1360000000004</v>
      </c>
      <c r="Y37" s="24"/>
      <c r="Z37" s="15">
        <f t="shared" ref="Z37:Z39" si="101">X37+Y37</f>
        <v>2429.1360000000004</v>
      </c>
      <c r="AA37" s="15"/>
      <c r="AB37" s="44"/>
      <c r="AC37" s="15"/>
      <c r="AD37" s="15"/>
      <c r="AE37" s="15">
        <f t="shared" si="69"/>
        <v>0</v>
      </c>
      <c r="AF37" s="15"/>
      <c r="AG37" s="15">
        <f t="shared" si="70"/>
        <v>0</v>
      </c>
      <c r="AH37" s="15"/>
      <c r="AI37" s="15">
        <f t="shared" si="71"/>
        <v>0</v>
      </c>
      <c r="AJ37" s="15"/>
      <c r="AK37" s="15">
        <f t="shared" si="72"/>
        <v>0</v>
      </c>
      <c r="AL37" s="15"/>
      <c r="AM37" s="15">
        <f t="shared" si="73"/>
        <v>0</v>
      </c>
      <c r="AN37" s="15"/>
      <c r="AO37" s="15">
        <f t="shared" si="74"/>
        <v>0</v>
      </c>
      <c r="AP37" s="15"/>
      <c r="AQ37" s="15">
        <f t="shared" si="75"/>
        <v>0</v>
      </c>
      <c r="AR37" s="15"/>
      <c r="AS37" s="15">
        <f t="shared" si="76"/>
        <v>0</v>
      </c>
      <c r="AT37" s="15"/>
      <c r="AU37" s="15">
        <f t="shared" si="77"/>
        <v>0</v>
      </c>
      <c r="AV37" s="15"/>
      <c r="AW37" s="15">
        <f t="shared" si="78"/>
        <v>0</v>
      </c>
      <c r="AX37" s="24"/>
      <c r="AY37" s="15">
        <f t="shared" si="79"/>
        <v>0</v>
      </c>
      <c r="AZ37" s="15"/>
      <c r="BA37" s="16"/>
      <c r="BB37" s="16"/>
      <c r="BC37" s="16"/>
      <c r="BD37" s="16">
        <f t="shared" si="80"/>
        <v>0</v>
      </c>
      <c r="BE37" s="16"/>
      <c r="BF37" s="16">
        <f t="shared" si="81"/>
        <v>0</v>
      </c>
      <c r="BG37" s="16"/>
      <c r="BH37" s="16">
        <f t="shared" si="82"/>
        <v>0</v>
      </c>
      <c r="BI37" s="16"/>
      <c r="BJ37" s="16">
        <f t="shared" si="83"/>
        <v>0</v>
      </c>
      <c r="BK37" s="16"/>
      <c r="BL37" s="16">
        <f t="shared" si="84"/>
        <v>0</v>
      </c>
      <c r="BM37" s="16"/>
      <c r="BN37" s="16">
        <f t="shared" si="85"/>
        <v>0</v>
      </c>
      <c r="BO37" s="16"/>
      <c r="BP37" s="16">
        <f t="shared" si="86"/>
        <v>0</v>
      </c>
      <c r="BQ37" s="16"/>
      <c r="BR37" s="16">
        <f t="shared" si="87"/>
        <v>0</v>
      </c>
      <c r="BS37" s="16"/>
      <c r="BT37" s="16">
        <f t="shared" si="88"/>
        <v>0</v>
      </c>
      <c r="BU37" s="26"/>
      <c r="BV37" s="16">
        <f t="shared" si="89"/>
        <v>0</v>
      </c>
      <c r="BW37" s="9" t="s">
        <v>210</v>
      </c>
      <c r="BX37" s="13">
        <v>0</v>
      </c>
    </row>
    <row r="38" spans="1:76" hidden="1" x14ac:dyDescent="0.3">
      <c r="A38" s="113"/>
      <c r="B38" s="120"/>
      <c r="C38" s="55"/>
      <c r="D38" s="15"/>
      <c r="E38" s="44">
        <v>13765.2</v>
      </c>
      <c r="F38" s="15">
        <f t="shared" si="91"/>
        <v>13765.2</v>
      </c>
      <c r="G38" s="15">
        <v>-13765.2</v>
      </c>
      <c r="H38" s="15">
        <f t="shared" si="92"/>
        <v>0</v>
      </c>
      <c r="I38" s="15"/>
      <c r="J38" s="15">
        <f t="shared" si="93"/>
        <v>0</v>
      </c>
      <c r="K38" s="15"/>
      <c r="L38" s="15">
        <f t="shared" si="94"/>
        <v>0</v>
      </c>
      <c r="M38" s="15"/>
      <c r="N38" s="15">
        <f t="shared" si="95"/>
        <v>0</v>
      </c>
      <c r="O38" s="15"/>
      <c r="P38" s="15">
        <f t="shared" si="96"/>
        <v>0</v>
      </c>
      <c r="Q38" s="15"/>
      <c r="R38" s="15">
        <f t="shared" si="97"/>
        <v>0</v>
      </c>
      <c r="S38" s="15"/>
      <c r="T38" s="15">
        <f t="shared" si="98"/>
        <v>0</v>
      </c>
      <c r="U38" s="15"/>
      <c r="V38" s="15">
        <f t="shared" si="99"/>
        <v>0</v>
      </c>
      <c r="W38" s="15"/>
      <c r="X38" s="15">
        <f t="shared" si="100"/>
        <v>0</v>
      </c>
      <c r="Y38" s="24"/>
      <c r="Z38" s="15">
        <f t="shared" si="101"/>
        <v>0</v>
      </c>
      <c r="AA38" s="15"/>
      <c r="AB38" s="44"/>
      <c r="AC38" s="15"/>
      <c r="AD38" s="15"/>
      <c r="AE38" s="15">
        <f t="shared" si="69"/>
        <v>0</v>
      </c>
      <c r="AF38" s="15"/>
      <c r="AG38" s="15">
        <f t="shared" si="70"/>
        <v>0</v>
      </c>
      <c r="AH38" s="15"/>
      <c r="AI38" s="15">
        <f t="shared" si="71"/>
        <v>0</v>
      </c>
      <c r="AJ38" s="15"/>
      <c r="AK38" s="15">
        <f t="shared" si="72"/>
        <v>0</v>
      </c>
      <c r="AL38" s="15"/>
      <c r="AM38" s="15">
        <f t="shared" si="73"/>
        <v>0</v>
      </c>
      <c r="AN38" s="15"/>
      <c r="AO38" s="15">
        <f t="shared" si="74"/>
        <v>0</v>
      </c>
      <c r="AP38" s="15"/>
      <c r="AQ38" s="15">
        <f t="shared" si="75"/>
        <v>0</v>
      </c>
      <c r="AR38" s="15"/>
      <c r="AS38" s="15">
        <f t="shared" si="76"/>
        <v>0</v>
      </c>
      <c r="AT38" s="15"/>
      <c r="AU38" s="15">
        <f t="shared" si="77"/>
        <v>0</v>
      </c>
      <c r="AV38" s="15"/>
      <c r="AW38" s="15">
        <f t="shared" si="78"/>
        <v>0</v>
      </c>
      <c r="AX38" s="24"/>
      <c r="AY38" s="15">
        <f t="shared" si="79"/>
        <v>0</v>
      </c>
      <c r="AZ38" s="15"/>
      <c r="BA38" s="16"/>
      <c r="BB38" s="16"/>
      <c r="BC38" s="16"/>
      <c r="BD38" s="16">
        <f t="shared" si="80"/>
        <v>0</v>
      </c>
      <c r="BE38" s="16"/>
      <c r="BF38" s="16">
        <f t="shared" si="81"/>
        <v>0</v>
      </c>
      <c r="BG38" s="16"/>
      <c r="BH38" s="16">
        <f t="shared" si="82"/>
        <v>0</v>
      </c>
      <c r="BI38" s="16"/>
      <c r="BJ38" s="16">
        <f t="shared" si="83"/>
        <v>0</v>
      </c>
      <c r="BK38" s="16"/>
      <c r="BL38" s="16">
        <f t="shared" si="84"/>
        <v>0</v>
      </c>
      <c r="BM38" s="16"/>
      <c r="BN38" s="16">
        <f t="shared" si="85"/>
        <v>0</v>
      </c>
      <c r="BO38" s="16"/>
      <c r="BP38" s="16">
        <f t="shared" si="86"/>
        <v>0</v>
      </c>
      <c r="BQ38" s="16"/>
      <c r="BR38" s="16">
        <f t="shared" si="87"/>
        <v>0</v>
      </c>
      <c r="BS38" s="16"/>
      <c r="BT38" s="16">
        <f t="shared" si="88"/>
        <v>0</v>
      </c>
      <c r="BU38" s="26"/>
      <c r="BV38" s="16">
        <f t="shared" si="89"/>
        <v>0</v>
      </c>
      <c r="BW38" s="9" t="s">
        <v>215</v>
      </c>
      <c r="BX38" s="13">
        <v>0</v>
      </c>
    </row>
    <row r="39" spans="1:76" ht="37.5" x14ac:dyDescent="0.3">
      <c r="A39" s="107"/>
      <c r="B39" s="121"/>
      <c r="C39" s="78" t="s">
        <v>11</v>
      </c>
      <c r="D39" s="15">
        <v>20807.900000000001</v>
      </c>
      <c r="E39" s="44"/>
      <c r="F39" s="15">
        <f t="shared" si="1"/>
        <v>20807.900000000001</v>
      </c>
      <c r="G39" s="15">
        <f>G41+G42</f>
        <v>29746.9</v>
      </c>
      <c r="H39" s="15">
        <f t="shared" si="59"/>
        <v>50554.8</v>
      </c>
      <c r="I39" s="15">
        <f>I41+I42</f>
        <v>0</v>
      </c>
      <c r="J39" s="15">
        <f t="shared" si="93"/>
        <v>50554.8</v>
      </c>
      <c r="K39" s="15">
        <f>K41+K42</f>
        <v>0</v>
      </c>
      <c r="L39" s="15">
        <f t="shared" si="94"/>
        <v>50554.8</v>
      </c>
      <c r="M39" s="15">
        <f>M41+M42</f>
        <v>0</v>
      </c>
      <c r="N39" s="15">
        <f t="shared" si="95"/>
        <v>50554.8</v>
      </c>
      <c r="O39" s="15">
        <f>O41+O42</f>
        <v>0</v>
      </c>
      <c r="P39" s="15">
        <f t="shared" si="96"/>
        <v>50554.8</v>
      </c>
      <c r="Q39" s="15">
        <f>Q41+Q42</f>
        <v>-5241.96</v>
      </c>
      <c r="R39" s="15">
        <f t="shared" si="97"/>
        <v>45312.840000000004</v>
      </c>
      <c r="S39" s="15">
        <f>S41+S42</f>
        <v>5241.96</v>
      </c>
      <c r="T39" s="15">
        <f t="shared" si="98"/>
        <v>50554.8</v>
      </c>
      <c r="U39" s="15">
        <f>U41+U42</f>
        <v>-13348.037</v>
      </c>
      <c r="V39" s="15">
        <f t="shared" si="99"/>
        <v>37206.763000000006</v>
      </c>
      <c r="W39" s="15">
        <f>W41+W42</f>
        <v>0</v>
      </c>
      <c r="X39" s="15">
        <f t="shared" si="100"/>
        <v>37206.763000000006</v>
      </c>
      <c r="Y39" s="24">
        <f>Y41+Y42</f>
        <v>-469.79899999999998</v>
      </c>
      <c r="Z39" s="15">
        <f t="shared" si="101"/>
        <v>36736.964000000007</v>
      </c>
      <c r="AA39" s="15">
        <v>0</v>
      </c>
      <c r="AB39" s="44"/>
      <c r="AC39" s="15">
        <f t="shared" si="12"/>
        <v>0</v>
      </c>
      <c r="AD39" s="15">
        <f>AD41+AD42</f>
        <v>0</v>
      </c>
      <c r="AE39" s="15">
        <f t="shared" si="69"/>
        <v>0</v>
      </c>
      <c r="AF39" s="15">
        <f>AF41+AF42</f>
        <v>0</v>
      </c>
      <c r="AG39" s="15">
        <f t="shared" si="70"/>
        <v>0</v>
      </c>
      <c r="AH39" s="15">
        <f>AH41+AH42</f>
        <v>0</v>
      </c>
      <c r="AI39" s="15">
        <f t="shared" si="71"/>
        <v>0</v>
      </c>
      <c r="AJ39" s="15">
        <f>AJ41+AJ42</f>
        <v>0</v>
      </c>
      <c r="AK39" s="15">
        <f t="shared" si="72"/>
        <v>0</v>
      </c>
      <c r="AL39" s="15">
        <f>AL41+AL42</f>
        <v>0</v>
      </c>
      <c r="AM39" s="15">
        <f t="shared" si="73"/>
        <v>0</v>
      </c>
      <c r="AN39" s="15">
        <f>AN41+AN42</f>
        <v>0</v>
      </c>
      <c r="AO39" s="15">
        <f t="shared" si="74"/>
        <v>0</v>
      </c>
      <c r="AP39" s="15">
        <f>AP41+AP42</f>
        <v>0</v>
      </c>
      <c r="AQ39" s="15">
        <f t="shared" si="75"/>
        <v>0</v>
      </c>
      <c r="AR39" s="15">
        <f>AR41+AR42</f>
        <v>0</v>
      </c>
      <c r="AS39" s="15">
        <f t="shared" si="76"/>
        <v>0</v>
      </c>
      <c r="AT39" s="15">
        <f>AT41+AT42</f>
        <v>0</v>
      </c>
      <c r="AU39" s="15">
        <f t="shared" si="77"/>
        <v>0</v>
      </c>
      <c r="AV39" s="15">
        <f>AV41+AV42</f>
        <v>0</v>
      </c>
      <c r="AW39" s="15">
        <f t="shared" si="78"/>
        <v>0</v>
      </c>
      <c r="AX39" s="24">
        <f>AX41+AX42</f>
        <v>0</v>
      </c>
      <c r="AY39" s="15">
        <f t="shared" si="79"/>
        <v>0</v>
      </c>
      <c r="AZ39" s="15">
        <v>0</v>
      </c>
      <c r="BA39" s="16"/>
      <c r="BB39" s="16">
        <f t="shared" si="24"/>
        <v>0</v>
      </c>
      <c r="BC39" s="16">
        <f>BC41+BC42</f>
        <v>0</v>
      </c>
      <c r="BD39" s="16">
        <f t="shared" si="80"/>
        <v>0</v>
      </c>
      <c r="BE39" s="16">
        <f>BE41+BE42</f>
        <v>0</v>
      </c>
      <c r="BF39" s="16">
        <f t="shared" si="81"/>
        <v>0</v>
      </c>
      <c r="BG39" s="16">
        <f>BG41+BG42</f>
        <v>0</v>
      </c>
      <c r="BH39" s="16">
        <f t="shared" si="82"/>
        <v>0</v>
      </c>
      <c r="BI39" s="16">
        <f>BI41+BI42</f>
        <v>0</v>
      </c>
      <c r="BJ39" s="16">
        <f t="shared" si="83"/>
        <v>0</v>
      </c>
      <c r="BK39" s="16">
        <f>BK41+BK42</f>
        <v>0</v>
      </c>
      <c r="BL39" s="16">
        <f t="shared" si="84"/>
        <v>0</v>
      </c>
      <c r="BM39" s="16">
        <f>BM41+BM42</f>
        <v>0</v>
      </c>
      <c r="BN39" s="16">
        <f t="shared" si="85"/>
        <v>0</v>
      </c>
      <c r="BO39" s="16">
        <f>BO41+BO42</f>
        <v>0</v>
      </c>
      <c r="BP39" s="16">
        <f t="shared" si="86"/>
        <v>0</v>
      </c>
      <c r="BQ39" s="16">
        <f>BQ41+BQ42</f>
        <v>0</v>
      </c>
      <c r="BR39" s="16">
        <f t="shared" si="87"/>
        <v>0</v>
      </c>
      <c r="BS39" s="16">
        <f>BS41+BS42</f>
        <v>0</v>
      </c>
      <c r="BT39" s="16">
        <f t="shared" si="88"/>
        <v>0</v>
      </c>
      <c r="BU39" s="26">
        <f>BU41+BU42</f>
        <v>0</v>
      </c>
      <c r="BV39" s="16">
        <f t="shared" si="89"/>
        <v>0</v>
      </c>
      <c r="BX39" s="13"/>
    </row>
    <row r="40" spans="1:76" x14ac:dyDescent="0.3">
      <c r="A40" s="64"/>
      <c r="B40" s="78" t="s">
        <v>5</v>
      </c>
      <c r="C40" s="78"/>
      <c r="D40" s="15"/>
      <c r="E40" s="44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24"/>
      <c r="Z40" s="15"/>
      <c r="AA40" s="15"/>
      <c r="AB40" s="44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24"/>
      <c r="AY40" s="15"/>
      <c r="AZ40" s="15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26"/>
      <c r="BV40" s="16"/>
      <c r="BX40" s="13"/>
    </row>
    <row r="41" spans="1:76" hidden="1" x14ac:dyDescent="0.3">
      <c r="A41" s="60"/>
      <c r="B41" s="55" t="s">
        <v>6</v>
      </c>
      <c r="C41" s="55"/>
      <c r="D41" s="15">
        <v>20807.900000000001</v>
      </c>
      <c r="E41" s="44"/>
      <c r="F41" s="15">
        <f t="shared" si="1"/>
        <v>20807.900000000001</v>
      </c>
      <c r="G41" s="15">
        <v>15981.7</v>
      </c>
      <c r="H41" s="15">
        <f t="shared" si="59"/>
        <v>36789.600000000006</v>
      </c>
      <c r="I41" s="15"/>
      <c r="J41" s="15">
        <f t="shared" ref="J41:J44" si="102">H41+I41</f>
        <v>36789.600000000006</v>
      </c>
      <c r="K41" s="15"/>
      <c r="L41" s="15">
        <f t="shared" ref="L41:L44" si="103">J41+K41</f>
        <v>36789.600000000006</v>
      </c>
      <c r="M41" s="15"/>
      <c r="N41" s="15">
        <f t="shared" ref="N41:N44" si="104">L41+M41</f>
        <v>36789.600000000006</v>
      </c>
      <c r="O41" s="15"/>
      <c r="P41" s="15">
        <f t="shared" ref="P41:P44" si="105">N41+O41</f>
        <v>36789.600000000006</v>
      </c>
      <c r="Q41" s="15">
        <v>-5241.96</v>
      </c>
      <c r="R41" s="15">
        <f t="shared" ref="R41:R44" si="106">P41+Q41</f>
        <v>31547.640000000007</v>
      </c>
      <c r="S41" s="15">
        <v>5241.96</v>
      </c>
      <c r="T41" s="15">
        <f t="shared" ref="T41:T44" si="107">R41+S41</f>
        <v>36789.600000000006</v>
      </c>
      <c r="U41" s="15">
        <f>-2708.988-10639.049</f>
        <v>-13348.037</v>
      </c>
      <c r="V41" s="15">
        <f t="shared" ref="V41:V44" si="108">T41+U41</f>
        <v>23441.563000000006</v>
      </c>
      <c r="W41" s="15"/>
      <c r="X41" s="15">
        <f t="shared" ref="X41:X44" si="109">V41+W41</f>
        <v>23441.563000000006</v>
      </c>
      <c r="Y41" s="24">
        <v>-469.79899999999998</v>
      </c>
      <c r="Z41" s="15">
        <f t="shared" ref="Z41:Z44" si="110">X41+Y41</f>
        <v>22971.764000000006</v>
      </c>
      <c r="AA41" s="15"/>
      <c r="AB41" s="44"/>
      <c r="AC41" s="15"/>
      <c r="AD41" s="15"/>
      <c r="AE41" s="15">
        <f t="shared" si="69"/>
        <v>0</v>
      </c>
      <c r="AF41" s="15"/>
      <c r="AG41" s="15">
        <f>AE41+AF41</f>
        <v>0</v>
      </c>
      <c r="AH41" s="15"/>
      <c r="AI41" s="15">
        <f>AG41+AH41</f>
        <v>0</v>
      </c>
      <c r="AJ41" s="15"/>
      <c r="AK41" s="15">
        <f>AI41+AJ41</f>
        <v>0</v>
      </c>
      <c r="AL41" s="15"/>
      <c r="AM41" s="15">
        <f>AK41+AL41</f>
        <v>0</v>
      </c>
      <c r="AN41" s="15"/>
      <c r="AO41" s="15">
        <f>AM41+AN41</f>
        <v>0</v>
      </c>
      <c r="AP41" s="15"/>
      <c r="AQ41" s="15">
        <f>AO41+AP41</f>
        <v>0</v>
      </c>
      <c r="AR41" s="15"/>
      <c r="AS41" s="15">
        <f>AQ41+AR41</f>
        <v>0</v>
      </c>
      <c r="AT41" s="15"/>
      <c r="AU41" s="15">
        <f>AS41+AT41</f>
        <v>0</v>
      </c>
      <c r="AV41" s="15"/>
      <c r="AW41" s="15">
        <f>AU41+AV41</f>
        <v>0</v>
      </c>
      <c r="AX41" s="24"/>
      <c r="AY41" s="15">
        <f>AW41+AX41</f>
        <v>0</v>
      </c>
      <c r="AZ41" s="15"/>
      <c r="BA41" s="16"/>
      <c r="BB41" s="16"/>
      <c r="BC41" s="16"/>
      <c r="BD41" s="16">
        <f t="shared" si="80"/>
        <v>0</v>
      </c>
      <c r="BE41" s="16"/>
      <c r="BF41" s="16">
        <f t="shared" ref="BF41:BF44" si="111">BD41+BE41</f>
        <v>0</v>
      </c>
      <c r="BG41" s="16"/>
      <c r="BH41" s="16">
        <f t="shared" ref="BH41:BH44" si="112">BF41+BG41</f>
        <v>0</v>
      </c>
      <c r="BI41" s="16"/>
      <c r="BJ41" s="16">
        <f t="shared" ref="BJ41:BJ44" si="113">BH41+BI41</f>
        <v>0</v>
      </c>
      <c r="BK41" s="16"/>
      <c r="BL41" s="16">
        <f t="shared" ref="BL41:BL44" si="114">BJ41+BK41</f>
        <v>0</v>
      </c>
      <c r="BM41" s="16"/>
      <c r="BN41" s="16">
        <f t="shared" ref="BN41:BN44" si="115">BL41+BM41</f>
        <v>0</v>
      </c>
      <c r="BO41" s="16"/>
      <c r="BP41" s="16">
        <f t="shared" ref="BP41:BP44" si="116">BN41+BO41</f>
        <v>0</v>
      </c>
      <c r="BQ41" s="16"/>
      <c r="BR41" s="16">
        <f t="shared" ref="BR41:BR44" si="117">BP41+BQ41</f>
        <v>0</v>
      </c>
      <c r="BS41" s="16"/>
      <c r="BT41" s="16">
        <f t="shared" ref="BT41:BT44" si="118">BR41+BS41</f>
        <v>0</v>
      </c>
      <c r="BU41" s="26"/>
      <c r="BV41" s="16">
        <f t="shared" ref="BV41:BV44" si="119">BT41+BU41</f>
        <v>0</v>
      </c>
      <c r="BW41" s="9" t="s">
        <v>210</v>
      </c>
      <c r="BX41" s="13">
        <v>0</v>
      </c>
    </row>
    <row r="42" spans="1:76" x14ac:dyDescent="0.3">
      <c r="A42" s="64"/>
      <c r="B42" s="78" t="s">
        <v>12</v>
      </c>
      <c r="C42" s="78"/>
      <c r="D42" s="15"/>
      <c r="E42" s="44"/>
      <c r="F42" s="15"/>
      <c r="G42" s="15">
        <v>13765.2</v>
      </c>
      <c r="H42" s="15">
        <f t="shared" si="59"/>
        <v>13765.2</v>
      </c>
      <c r="I42" s="15"/>
      <c r="J42" s="15">
        <f t="shared" si="102"/>
        <v>13765.2</v>
      </c>
      <c r="K42" s="15"/>
      <c r="L42" s="15">
        <f t="shared" si="103"/>
        <v>13765.2</v>
      </c>
      <c r="M42" s="15"/>
      <c r="N42" s="15">
        <f t="shared" si="104"/>
        <v>13765.2</v>
      </c>
      <c r="O42" s="15"/>
      <c r="P42" s="15">
        <f t="shared" si="105"/>
        <v>13765.2</v>
      </c>
      <c r="Q42" s="15"/>
      <c r="R42" s="15">
        <f t="shared" si="106"/>
        <v>13765.2</v>
      </c>
      <c r="S42" s="15"/>
      <c r="T42" s="15">
        <f t="shared" si="107"/>
        <v>13765.2</v>
      </c>
      <c r="U42" s="15"/>
      <c r="V42" s="15">
        <f t="shared" si="108"/>
        <v>13765.2</v>
      </c>
      <c r="W42" s="15"/>
      <c r="X42" s="15">
        <f t="shared" si="109"/>
        <v>13765.2</v>
      </c>
      <c r="Y42" s="24"/>
      <c r="Z42" s="15">
        <f t="shared" si="110"/>
        <v>13765.2</v>
      </c>
      <c r="AA42" s="15"/>
      <c r="AB42" s="44"/>
      <c r="AC42" s="15"/>
      <c r="AD42" s="15"/>
      <c r="AE42" s="15">
        <f t="shared" si="69"/>
        <v>0</v>
      </c>
      <c r="AF42" s="15"/>
      <c r="AG42" s="15">
        <f>AE42+AF42</f>
        <v>0</v>
      </c>
      <c r="AH42" s="15"/>
      <c r="AI42" s="15">
        <f>AG42+AH42</f>
        <v>0</v>
      </c>
      <c r="AJ42" s="15"/>
      <c r="AK42" s="15">
        <f>AI42+AJ42</f>
        <v>0</v>
      </c>
      <c r="AL42" s="15"/>
      <c r="AM42" s="15">
        <f>AK42+AL42</f>
        <v>0</v>
      </c>
      <c r="AN42" s="15"/>
      <c r="AO42" s="15">
        <f>AM42+AN42</f>
        <v>0</v>
      </c>
      <c r="AP42" s="15"/>
      <c r="AQ42" s="15">
        <f>AO42+AP42</f>
        <v>0</v>
      </c>
      <c r="AR42" s="15"/>
      <c r="AS42" s="15">
        <f>AQ42+AR42</f>
        <v>0</v>
      </c>
      <c r="AT42" s="15"/>
      <c r="AU42" s="15">
        <f>AS42+AT42</f>
        <v>0</v>
      </c>
      <c r="AV42" s="15"/>
      <c r="AW42" s="15">
        <f>AU42+AV42</f>
        <v>0</v>
      </c>
      <c r="AX42" s="24"/>
      <c r="AY42" s="15">
        <f>AW42+AX42</f>
        <v>0</v>
      </c>
      <c r="AZ42" s="15"/>
      <c r="BA42" s="16"/>
      <c r="BB42" s="16"/>
      <c r="BC42" s="16"/>
      <c r="BD42" s="16">
        <f t="shared" si="80"/>
        <v>0</v>
      </c>
      <c r="BE42" s="16"/>
      <c r="BF42" s="16">
        <f t="shared" si="111"/>
        <v>0</v>
      </c>
      <c r="BG42" s="16"/>
      <c r="BH42" s="16">
        <f t="shared" si="112"/>
        <v>0</v>
      </c>
      <c r="BI42" s="16"/>
      <c r="BJ42" s="16">
        <f t="shared" si="113"/>
        <v>0</v>
      </c>
      <c r="BK42" s="16"/>
      <c r="BL42" s="16">
        <f t="shared" si="114"/>
        <v>0</v>
      </c>
      <c r="BM42" s="16"/>
      <c r="BN42" s="16">
        <f t="shared" si="115"/>
        <v>0</v>
      </c>
      <c r="BO42" s="16"/>
      <c r="BP42" s="16">
        <f t="shared" si="116"/>
        <v>0</v>
      </c>
      <c r="BQ42" s="16"/>
      <c r="BR42" s="16">
        <f t="shared" si="117"/>
        <v>0</v>
      </c>
      <c r="BS42" s="16"/>
      <c r="BT42" s="16">
        <f t="shared" si="118"/>
        <v>0</v>
      </c>
      <c r="BU42" s="26"/>
      <c r="BV42" s="16">
        <f t="shared" si="119"/>
        <v>0</v>
      </c>
      <c r="BW42" s="9" t="s">
        <v>215</v>
      </c>
      <c r="BX42" s="13"/>
    </row>
    <row r="43" spans="1:76" ht="37.5" hidden="1" x14ac:dyDescent="0.3">
      <c r="A43" s="56" t="s">
        <v>139</v>
      </c>
      <c r="B43" s="42" t="s">
        <v>403</v>
      </c>
      <c r="C43" s="21" t="s">
        <v>11</v>
      </c>
      <c r="D43" s="15">
        <v>0</v>
      </c>
      <c r="E43" s="44">
        <v>0</v>
      </c>
      <c r="F43" s="15">
        <f t="shared" si="1"/>
        <v>0</v>
      </c>
      <c r="G43" s="15">
        <v>0</v>
      </c>
      <c r="H43" s="15">
        <f t="shared" ref="H43:H44" si="120">F43+G43</f>
        <v>0</v>
      </c>
      <c r="I43" s="15">
        <v>0</v>
      </c>
      <c r="J43" s="15">
        <f t="shared" si="102"/>
        <v>0</v>
      </c>
      <c r="K43" s="15">
        <v>0</v>
      </c>
      <c r="L43" s="15">
        <f t="shared" si="103"/>
        <v>0</v>
      </c>
      <c r="M43" s="15">
        <v>0</v>
      </c>
      <c r="N43" s="15">
        <f t="shared" si="104"/>
        <v>0</v>
      </c>
      <c r="O43" s="15">
        <v>0</v>
      </c>
      <c r="P43" s="15">
        <f t="shared" si="105"/>
        <v>0</v>
      </c>
      <c r="Q43" s="15">
        <v>0</v>
      </c>
      <c r="R43" s="15">
        <f t="shared" si="106"/>
        <v>0</v>
      </c>
      <c r="S43" s="15">
        <v>0</v>
      </c>
      <c r="T43" s="15">
        <f t="shared" si="107"/>
        <v>0</v>
      </c>
      <c r="U43" s="15">
        <v>0</v>
      </c>
      <c r="V43" s="15">
        <f t="shared" si="108"/>
        <v>0</v>
      </c>
      <c r="W43" s="15">
        <v>0</v>
      </c>
      <c r="X43" s="15">
        <f t="shared" si="109"/>
        <v>0</v>
      </c>
      <c r="Y43" s="24">
        <v>0</v>
      </c>
      <c r="Z43" s="15">
        <f t="shared" si="110"/>
        <v>0</v>
      </c>
      <c r="AA43" s="15">
        <v>31027.3</v>
      </c>
      <c r="AB43" s="44">
        <v>-31027.3</v>
      </c>
      <c r="AC43" s="15">
        <f t="shared" si="12"/>
        <v>0</v>
      </c>
      <c r="AD43" s="15"/>
      <c r="AE43" s="15">
        <f t="shared" ref="AE43:AE44" si="121">AC43+AD43</f>
        <v>0</v>
      </c>
      <c r="AF43" s="15"/>
      <c r="AG43" s="15">
        <f>AE43+AF43</f>
        <v>0</v>
      </c>
      <c r="AH43" s="15"/>
      <c r="AI43" s="15">
        <f>AG43+AH43</f>
        <v>0</v>
      </c>
      <c r="AJ43" s="15"/>
      <c r="AK43" s="15">
        <f>AI43+AJ43</f>
        <v>0</v>
      </c>
      <c r="AL43" s="15"/>
      <c r="AM43" s="15">
        <f>AK43+AL43</f>
        <v>0</v>
      </c>
      <c r="AN43" s="15"/>
      <c r="AO43" s="15">
        <f>AM43+AN43</f>
        <v>0</v>
      </c>
      <c r="AP43" s="15"/>
      <c r="AQ43" s="15">
        <f>AO43+AP43</f>
        <v>0</v>
      </c>
      <c r="AR43" s="15"/>
      <c r="AS43" s="15">
        <f>AQ43+AR43</f>
        <v>0</v>
      </c>
      <c r="AT43" s="15"/>
      <c r="AU43" s="15">
        <f>AS43+AT43</f>
        <v>0</v>
      </c>
      <c r="AV43" s="15"/>
      <c r="AW43" s="15">
        <f>AU43+AV43</f>
        <v>0</v>
      </c>
      <c r="AX43" s="24"/>
      <c r="AY43" s="15">
        <f>AW43+AX43</f>
        <v>0</v>
      </c>
      <c r="AZ43" s="15">
        <v>0</v>
      </c>
      <c r="BA43" s="16">
        <v>0</v>
      </c>
      <c r="BB43" s="16">
        <f t="shared" si="24"/>
        <v>0</v>
      </c>
      <c r="BC43" s="16">
        <v>0</v>
      </c>
      <c r="BD43" s="16">
        <f t="shared" ref="BD43:BD44" si="122">BB43+BC43</f>
        <v>0</v>
      </c>
      <c r="BE43" s="16">
        <v>0</v>
      </c>
      <c r="BF43" s="16">
        <f t="shared" si="111"/>
        <v>0</v>
      </c>
      <c r="BG43" s="16">
        <v>0</v>
      </c>
      <c r="BH43" s="16">
        <f t="shared" si="112"/>
        <v>0</v>
      </c>
      <c r="BI43" s="16">
        <v>0</v>
      </c>
      <c r="BJ43" s="16">
        <f t="shared" si="113"/>
        <v>0</v>
      </c>
      <c r="BK43" s="16">
        <v>0</v>
      </c>
      <c r="BL43" s="16">
        <f t="shared" si="114"/>
        <v>0</v>
      </c>
      <c r="BM43" s="16">
        <v>0</v>
      </c>
      <c r="BN43" s="16">
        <f t="shared" si="115"/>
        <v>0</v>
      </c>
      <c r="BO43" s="16">
        <v>0</v>
      </c>
      <c r="BP43" s="16">
        <f t="shared" si="116"/>
        <v>0</v>
      </c>
      <c r="BQ43" s="16">
        <v>0</v>
      </c>
      <c r="BR43" s="16">
        <f t="shared" si="117"/>
        <v>0</v>
      </c>
      <c r="BS43" s="16">
        <v>0</v>
      </c>
      <c r="BT43" s="16">
        <f t="shared" si="118"/>
        <v>0</v>
      </c>
      <c r="BU43" s="26">
        <v>0</v>
      </c>
      <c r="BV43" s="16">
        <f t="shared" si="119"/>
        <v>0</v>
      </c>
      <c r="BW43" s="9" t="s">
        <v>212</v>
      </c>
      <c r="BX43" s="13">
        <v>0</v>
      </c>
    </row>
    <row r="44" spans="1:76" ht="56.25" x14ac:dyDescent="0.3">
      <c r="A44" s="58" t="s">
        <v>138</v>
      </c>
      <c r="B44" s="78" t="s">
        <v>403</v>
      </c>
      <c r="C44" s="78" t="s">
        <v>126</v>
      </c>
      <c r="D44" s="15">
        <f>D46+D47</f>
        <v>462978.1</v>
      </c>
      <c r="E44" s="44">
        <f>E46+E47</f>
        <v>-105423.3</v>
      </c>
      <c r="F44" s="15">
        <f t="shared" si="1"/>
        <v>357554.8</v>
      </c>
      <c r="G44" s="15">
        <f>G46+G47</f>
        <v>28472.53</v>
      </c>
      <c r="H44" s="15">
        <f t="shared" si="120"/>
        <v>386027.32999999996</v>
      </c>
      <c r="I44" s="15">
        <f>I46+I47</f>
        <v>0</v>
      </c>
      <c r="J44" s="15">
        <f t="shared" si="102"/>
        <v>386027.32999999996</v>
      </c>
      <c r="K44" s="15">
        <f>K46+K47</f>
        <v>0</v>
      </c>
      <c r="L44" s="15">
        <f t="shared" si="103"/>
        <v>386027.32999999996</v>
      </c>
      <c r="M44" s="15">
        <f>M46+M47</f>
        <v>-45242.3</v>
      </c>
      <c r="N44" s="15">
        <f t="shared" si="104"/>
        <v>340785.02999999997</v>
      </c>
      <c r="O44" s="15">
        <f>O46+O47</f>
        <v>0</v>
      </c>
      <c r="P44" s="15">
        <f t="shared" si="105"/>
        <v>340785.02999999997</v>
      </c>
      <c r="Q44" s="15">
        <f>Q46+Q47</f>
        <v>0</v>
      </c>
      <c r="R44" s="15">
        <f t="shared" si="106"/>
        <v>340785.02999999997</v>
      </c>
      <c r="S44" s="15">
        <f>S46+S47</f>
        <v>0</v>
      </c>
      <c r="T44" s="15">
        <f t="shared" si="107"/>
        <v>340785.02999999997</v>
      </c>
      <c r="U44" s="15">
        <f>U46+U47</f>
        <v>-115153.212</v>
      </c>
      <c r="V44" s="15">
        <f t="shared" si="108"/>
        <v>225631.81799999997</v>
      </c>
      <c r="W44" s="15">
        <f>W46+W47</f>
        <v>-10430.071</v>
      </c>
      <c r="X44" s="15">
        <f t="shared" si="109"/>
        <v>215201.74699999997</v>
      </c>
      <c r="Y44" s="24">
        <f>Y46+Y47+Y48</f>
        <v>167713.96599999999</v>
      </c>
      <c r="Z44" s="15">
        <f t="shared" si="110"/>
        <v>382915.71299999999</v>
      </c>
      <c r="AA44" s="15">
        <f t="shared" ref="AA44:AZ44" si="123">AA46+AA47</f>
        <v>51483</v>
      </c>
      <c r="AB44" s="44">
        <f>AB46+AB47</f>
        <v>129483.6</v>
      </c>
      <c r="AC44" s="15">
        <f t="shared" si="12"/>
        <v>180966.6</v>
      </c>
      <c r="AD44" s="15">
        <f>AD46+AD47</f>
        <v>0</v>
      </c>
      <c r="AE44" s="15">
        <f t="shared" si="121"/>
        <v>180966.6</v>
      </c>
      <c r="AF44" s="15">
        <f>AF46+AF47</f>
        <v>0</v>
      </c>
      <c r="AG44" s="15">
        <f>AE44+AF44</f>
        <v>180966.6</v>
      </c>
      <c r="AH44" s="15">
        <f>AH46+AH47</f>
        <v>0</v>
      </c>
      <c r="AI44" s="15">
        <f>AG44+AH44</f>
        <v>180966.6</v>
      </c>
      <c r="AJ44" s="15">
        <f>AJ46+AJ47</f>
        <v>0</v>
      </c>
      <c r="AK44" s="15">
        <f>AI44+AJ44</f>
        <v>180966.6</v>
      </c>
      <c r="AL44" s="15">
        <f>AL46+AL47</f>
        <v>45242.3</v>
      </c>
      <c r="AM44" s="15">
        <f>AK44+AL44</f>
        <v>226208.90000000002</v>
      </c>
      <c r="AN44" s="15">
        <f>AN46+AN47</f>
        <v>0</v>
      </c>
      <c r="AO44" s="15">
        <f>AM44+AN44</f>
        <v>226208.90000000002</v>
      </c>
      <c r="AP44" s="15">
        <f>AP46+AP47</f>
        <v>0</v>
      </c>
      <c r="AQ44" s="15">
        <f>AO44+AP44</f>
        <v>226208.90000000002</v>
      </c>
      <c r="AR44" s="15">
        <f>AR46+AR47</f>
        <v>0</v>
      </c>
      <c r="AS44" s="15">
        <f>AQ44+AR44</f>
        <v>226208.90000000002</v>
      </c>
      <c r="AT44" s="15">
        <f>AT46+AT47</f>
        <v>253695.492</v>
      </c>
      <c r="AU44" s="15">
        <f>AS44+AT44</f>
        <v>479904.39199999999</v>
      </c>
      <c r="AV44" s="15">
        <f>AV46+AV47</f>
        <v>0</v>
      </c>
      <c r="AW44" s="15">
        <f>AU44+AV44</f>
        <v>479904.39199999999</v>
      </c>
      <c r="AX44" s="24">
        <f>AX46+AX47+AX48</f>
        <v>-167504.95299999998</v>
      </c>
      <c r="AY44" s="15">
        <f>AW44+AX44</f>
        <v>312399.43900000001</v>
      </c>
      <c r="AZ44" s="15">
        <f t="shared" si="123"/>
        <v>0</v>
      </c>
      <c r="BA44" s="16">
        <f>BA46+BA47</f>
        <v>0</v>
      </c>
      <c r="BB44" s="16">
        <f t="shared" si="24"/>
        <v>0</v>
      </c>
      <c r="BC44" s="16">
        <f>BC46+BC47</f>
        <v>0</v>
      </c>
      <c r="BD44" s="16">
        <f t="shared" si="122"/>
        <v>0</v>
      </c>
      <c r="BE44" s="16">
        <f>BE46+BE47</f>
        <v>0</v>
      </c>
      <c r="BF44" s="16">
        <f t="shared" si="111"/>
        <v>0</v>
      </c>
      <c r="BG44" s="16">
        <f>BG46+BG47</f>
        <v>0</v>
      </c>
      <c r="BH44" s="16">
        <f t="shared" si="112"/>
        <v>0</v>
      </c>
      <c r="BI44" s="16">
        <f>BI46+BI47</f>
        <v>0</v>
      </c>
      <c r="BJ44" s="16">
        <f t="shared" si="113"/>
        <v>0</v>
      </c>
      <c r="BK44" s="16">
        <f>BK46+BK47</f>
        <v>0</v>
      </c>
      <c r="BL44" s="16">
        <f t="shared" si="114"/>
        <v>0</v>
      </c>
      <c r="BM44" s="16">
        <f>BM46+BM47</f>
        <v>0</v>
      </c>
      <c r="BN44" s="16">
        <f t="shared" si="115"/>
        <v>0</v>
      </c>
      <c r="BO44" s="16">
        <f>BO46+BO47</f>
        <v>0</v>
      </c>
      <c r="BP44" s="16">
        <f t="shared" si="116"/>
        <v>0</v>
      </c>
      <c r="BQ44" s="16">
        <f>BQ46+BQ47</f>
        <v>0</v>
      </c>
      <c r="BR44" s="16">
        <f t="shared" si="117"/>
        <v>0</v>
      </c>
      <c r="BS44" s="16">
        <f>BS46+BS47</f>
        <v>0</v>
      </c>
      <c r="BT44" s="16">
        <f t="shared" si="118"/>
        <v>0</v>
      </c>
      <c r="BU44" s="26">
        <f>BU46+BU47+BU48</f>
        <v>0</v>
      </c>
      <c r="BV44" s="16">
        <f t="shared" si="119"/>
        <v>0</v>
      </c>
      <c r="BX44" s="13"/>
    </row>
    <row r="45" spans="1:76" x14ac:dyDescent="0.3">
      <c r="A45" s="58"/>
      <c r="B45" s="79" t="s">
        <v>5</v>
      </c>
      <c r="C45" s="78"/>
      <c r="D45" s="15"/>
      <c r="E45" s="44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24"/>
      <c r="Z45" s="15"/>
      <c r="AA45" s="15"/>
      <c r="AB45" s="44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24"/>
      <c r="AY45" s="15"/>
      <c r="AZ45" s="15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26"/>
      <c r="BV45" s="16"/>
      <c r="BX45" s="13"/>
    </row>
    <row r="46" spans="1:76" hidden="1" x14ac:dyDescent="0.3">
      <c r="A46" s="1"/>
      <c r="B46" s="20" t="s">
        <v>6</v>
      </c>
      <c r="C46" s="21"/>
      <c r="D46" s="15">
        <v>194812</v>
      </c>
      <c r="E46" s="44">
        <v>-105423.3</v>
      </c>
      <c r="F46" s="15">
        <f t="shared" si="1"/>
        <v>89388.7</v>
      </c>
      <c r="G46" s="15">
        <v>28472.53</v>
      </c>
      <c r="H46" s="15">
        <f t="shared" ref="H46:H50" si="124">F46+G46</f>
        <v>117861.23</v>
      </c>
      <c r="I46" s="15">
        <v>-4208.9750000000004</v>
      </c>
      <c r="J46" s="15">
        <f t="shared" ref="J46:J50" si="125">H46+I46</f>
        <v>113652.25499999999</v>
      </c>
      <c r="K46" s="15"/>
      <c r="L46" s="15">
        <f t="shared" ref="L46:L50" si="126">J46+K46</f>
        <v>113652.25499999999</v>
      </c>
      <c r="M46" s="15">
        <v>-45242.3</v>
      </c>
      <c r="N46" s="15">
        <f t="shared" ref="N46:N50" si="127">L46+M46</f>
        <v>68409.954999999987</v>
      </c>
      <c r="O46" s="15"/>
      <c r="P46" s="15">
        <f t="shared" ref="P46:P50" si="128">N46+O46</f>
        <v>68409.954999999987</v>
      </c>
      <c r="Q46" s="15"/>
      <c r="R46" s="15">
        <f t="shared" ref="R46:R50" si="129">P46+Q46</f>
        <v>68409.954999999987</v>
      </c>
      <c r="S46" s="15"/>
      <c r="T46" s="15">
        <f t="shared" ref="T46:T50" si="130">R46+S46</f>
        <v>68409.954999999987</v>
      </c>
      <c r="U46" s="15">
        <v>20560.687999999998</v>
      </c>
      <c r="V46" s="15">
        <f t="shared" ref="V46:V50" si="131">T46+U46</f>
        <v>88970.642999999982</v>
      </c>
      <c r="W46" s="15">
        <v>-10430.071</v>
      </c>
      <c r="X46" s="15">
        <f t="shared" ref="X46:X50" si="132">V46+W46</f>
        <v>78540.571999999986</v>
      </c>
      <c r="Y46" s="24">
        <v>-3177.3339999999998</v>
      </c>
      <c r="Z46" s="15">
        <f t="shared" ref="Z46:Z50" si="133">X46+Y46</f>
        <v>75363.237999999983</v>
      </c>
      <c r="AA46" s="15">
        <v>37288.300000000003</v>
      </c>
      <c r="AB46" s="44">
        <f>31027.3+105423.3-6967</f>
        <v>129483.6</v>
      </c>
      <c r="AC46" s="15">
        <f t="shared" si="12"/>
        <v>166771.90000000002</v>
      </c>
      <c r="AD46" s="15"/>
      <c r="AE46" s="15">
        <f t="shared" ref="AE46:AE50" si="134">AC46+AD46</f>
        <v>166771.90000000002</v>
      </c>
      <c r="AF46" s="15"/>
      <c r="AG46" s="15">
        <f>AE46+AF46</f>
        <v>166771.90000000002</v>
      </c>
      <c r="AH46" s="15"/>
      <c r="AI46" s="15">
        <f>AG46+AH46</f>
        <v>166771.90000000002</v>
      </c>
      <c r="AJ46" s="15"/>
      <c r="AK46" s="15">
        <f>AI46+AJ46</f>
        <v>166771.90000000002</v>
      </c>
      <c r="AL46" s="15">
        <v>45242.3</v>
      </c>
      <c r="AM46" s="15">
        <f>AK46+AL46</f>
        <v>212014.2</v>
      </c>
      <c r="AN46" s="15"/>
      <c r="AO46" s="15">
        <f>AM46+AN46</f>
        <v>212014.2</v>
      </c>
      <c r="AP46" s="15"/>
      <c r="AQ46" s="15">
        <f>AO46+AP46</f>
        <v>212014.2</v>
      </c>
      <c r="AR46" s="15"/>
      <c r="AS46" s="15">
        <f>AQ46+AR46</f>
        <v>212014.2</v>
      </c>
      <c r="AT46" s="15">
        <v>250314.19200000001</v>
      </c>
      <c r="AU46" s="15">
        <f>AS46+AT46</f>
        <v>462328.39199999999</v>
      </c>
      <c r="AV46" s="15"/>
      <c r="AW46" s="15">
        <f>AU46+AV46</f>
        <v>462328.39199999999</v>
      </c>
      <c r="AX46" s="24">
        <v>-442698.15299999999</v>
      </c>
      <c r="AY46" s="15">
        <f>AW46+AX46</f>
        <v>19630.239000000001</v>
      </c>
      <c r="AZ46" s="15">
        <v>0</v>
      </c>
      <c r="BA46" s="16"/>
      <c r="BB46" s="16">
        <f t="shared" si="24"/>
        <v>0</v>
      </c>
      <c r="BC46" s="16"/>
      <c r="BD46" s="16">
        <f t="shared" ref="BD46:BD50" si="135">BB46+BC46</f>
        <v>0</v>
      </c>
      <c r="BE46" s="16"/>
      <c r="BF46" s="16">
        <f t="shared" ref="BF46:BF50" si="136">BD46+BE46</f>
        <v>0</v>
      </c>
      <c r="BG46" s="16"/>
      <c r="BH46" s="16">
        <f t="shared" ref="BH46:BH50" si="137">BF46+BG46</f>
        <v>0</v>
      </c>
      <c r="BI46" s="16"/>
      <c r="BJ46" s="16">
        <f t="shared" ref="BJ46:BJ50" si="138">BH46+BI46</f>
        <v>0</v>
      </c>
      <c r="BK46" s="16"/>
      <c r="BL46" s="16">
        <f t="shared" ref="BL46:BL50" si="139">BJ46+BK46</f>
        <v>0</v>
      </c>
      <c r="BM46" s="16"/>
      <c r="BN46" s="16">
        <f t="shared" ref="BN46:BN50" si="140">BL46+BM46</f>
        <v>0</v>
      </c>
      <c r="BO46" s="16"/>
      <c r="BP46" s="16">
        <f t="shared" ref="BP46:BP50" si="141">BN46+BO46</f>
        <v>0</v>
      </c>
      <c r="BQ46" s="16"/>
      <c r="BR46" s="16">
        <f t="shared" ref="BR46:BR50" si="142">BP46+BQ46</f>
        <v>0</v>
      </c>
      <c r="BS46" s="16"/>
      <c r="BT46" s="16">
        <f t="shared" ref="BT46:BT50" si="143">BR46+BS46</f>
        <v>0</v>
      </c>
      <c r="BU46" s="26"/>
      <c r="BV46" s="16">
        <f t="shared" ref="BV46:BV50" si="144">BT46+BU46</f>
        <v>0</v>
      </c>
      <c r="BW46" s="9" t="s">
        <v>312</v>
      </c>
      <c r="BX46" s="13">
        <v>0</v>
      </c>
    </row>
    <row r="47" spans="1:76" x14ac:dyDescent="0.3">
      <c r="A47" s="58"/>
      <c r="B47" s="79" t="s">
        <v>12</v>
      </c>
      <c r="C47" s="6"/>
      <c r="D47" s="15">
        <v>268166.09999999998</v>
      </c>
      <c r="E47" s="44"/>
      <c r="F47" s="15">
        <f t="shared" si="1"/>
        <v>268166.09999999998</v>
      </c>
      <c r="G47" s="15"/>
      <c r="H47" s="15">
        <f t="shared" si="124"/>
        <v>268166.09999999998</v>
      </c>
      <c r="I47" s="15">
        <v>4208.9750000000004</v>
      </c>
      <c r="J47" s="15">
        <f t="shared" si="125"/>
        <v>272375.07499999995</v>
      </c>
      <c r="K47" s="15"/>
      <c r="L47" s="15">
        <f t="shared" si="126"/>
        <v>272375.07499999995</v>
      </c>
      <c r="M47" s="15"/>
      <c r="N47" s="15">
        <f t="shared" si="127"/>
        <v>272375.07499999995</v>
      </c>
      <c r="O47" s="15"/>
      <c r="P47" s="15">
        <f t="shared" si="128"/>
        <v>272375.07499999995</v>
      </c>
      <c r="Q47" s="15"/>
      <c r="R47" s="15">
        <f t="shared" si="129"/>
        <v>272375.07499999995</v>
      </c>
      <c r="S47" s="15"/>
      <c r="T47" s="15">
        <f t="shared" si="130"/>
        <v>272375.07499999995</v>
      </c>
      <c r="U47" s="15">
        <v>-135713.9</v>
      </c>
      <c r="V47" s="15">
        <f t="shared" si="131"/>
        <v>136661.17499999996</v>
      </c>
      <c r="W47" s="15"/>
      <c r="X47" s="15">
        <f t="shared" si="132"/>
        <v>136661.17499999996</v>
      </c>
      <c r="Y47" s="24">
        <f>-11844.332+11844.332-54151</f>
        <v>-54151</v>
      </c>
      <c r="Z47" s="15">
        <f t="shared" si="133"/>
        <v>82510.174999999959</v>
      </c>
      <c r="AA47" s="15">
        <v>14194.7</v>
      </c>
      <c r="AB47" s="44"/>
      <c r="AC47" s="15">
        <f t="shared" si="12"/>
        <v>14194.7</v>
      </c>
      <c r="AD47" s="15"/>
      <c r="AE47" s="15">
        <f t="shared" si="134"/>
        <v>14194.7</v>
      </c>
      <c r="AF47" s="15"/>
      <c r="AG47" s="15">
        <f>AE47+AF47</f>
        <v>14194.7</v>
      </c>
      <c r="AH47" s="15"/>
      <c r="AI47" s="15">
        <f>AG47+AH47</f>
        <v>14194.7</v>
      </c>
      <c r="AJ47" s="15"/>
      <c r="AK47" s="15">
        <f>AI47+AJ47</f>
        <v>14194.7</v>
      </c>
      <c r="AL47" s="15"/>
      <c r="AM47" s="15">
        <f>AK47+AL47</f>
        <v>14194.7</v>
      </c>
      <c r="AN47" s="15"/>
      <c r="AO47" s="15">
        <f>AM47+AN47</f>
        <v>14194.7</v>
      </c>
      <c r="AP47" s="15"/>
      <c r="AQ47" s="15">
        <f>AO47+AP47</f>
        <v>14194.7</v>
      </c>
      <c r="AR47" s="15"/>
      <c r="AS47" s="15">
        <f>AQ47+AR47</f>
        <v>14194.7</v>
      </c>
      <c r="AT47" s="15">
        <v>3381.3</v>
      </c>
      <c r="AU47" s="15">
        <f>AS47+AT47</f>
        <v>17576</v>
      </c>
      <c r="AV47" s="15"/>
      <c r="AW47" s="15">
        <f>AU47+AV47</f>
        <v>17576</v>
      </c>
      <c r="AX47" s="24">
        <v>50151</v>
      </c>
      <c r="AY47" s="15">
        <f>AW47+AX47</f>
        <v>67727</v>
      </c>
      <c r="AZ47" s="15">
        <v>0</v>
      </c>
      <c r="BA47" s="16"/>
      <c r="BB47" s="16">
        <f t="shared" si="24"/>
        <v>0</v>
      </c>
      <c r="BC47" s="16"/>
      <c r="BD47" s="16">
        <f t="shared" si="135"/>
        <v>0</v>
      </c>
      <c r="BE47" s="16"/>
      <c r="BF47" s="16">
        <f t="shared" si="136"/>
        <v>0</v>
      </c>
      <c r="BG47" s="16"/>
      <c r="BH47" s="16">
        <f t="shared" si="137"/>
        <v>0</v>
      </c>
      <c r="BI47" s="16"/>
      <c r="BJ47" s="16">
        <f t="shared" si="138"/>
        <v>0</v>
      </c>
      <c r="BK47" s="16"/>
      <c r="BL47" s="16">
        <f t="shared" si="139"/>
        <v>0</v>
      </c>
      <c r="BM47" s="16"/>
      <c r="BN47" s="16">
        <f t="shared" si="140"/>
        <v>0</v>
      </c>
      <c r="BO47" s="16"/>
      <c r="BP47" s="16">
        <f t="shared" si="141"/>
        <v>0</v>
      </c>
      <c r="BQ47" s="16"/>
      <c r="BR47" s="16">
        <f t="shared" si="142"/>
        <v>0</v>
      </c>
      <c r="BS47" s="16"/>
      <c r="BT47" s="16">
        <f t="shared" si="143"/>
        <v>0</v>
      </c>
      <c r="BU47" s="26"/>
      <c r="BV47" s="16">
        <f t="shared" si="144"/>
        <v>0</v>
      </c>
      <c r="BW47" s="9" t="s">
        <v>409</v>
      </c>
      <c r="BX47" s="13"/>
    </row>
    <row r="48" spans="1:76" x14ac:dyDescent="0.3">
      <c r="A48" s="58"/>
      <c r="B48" s="79" t="s">
        <v>19</v>
      </c>
      <c r="C48" s="6"/>
      <c r="D48" s="15"/>
      <c r="E48" s="4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24">
        <v>225042.3</v>
      </c>
      <c r="Z48" s="15">
        <f t="shared" si="133"/>
        <v>225042.3</v>
      </c>
      <c r="AA48" s="15"/>
      <c r="AB48" s="44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24">
        <v>225042.2</v>
      </c>
      <c r="AY48" s="15">
        <f>AW48+AX48</f>
        <v>225042.2</v>
      </c>
      <c r="AZ48" s="15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26"/>
      <c r="BV48" s="16">
        <f t="shared" si="144"/>
        <v>0</v>
      </c>
      <c r="BW48" s="9" t="s">
        <v>410</v>
      </c>
      <c r="BX48" s="13"/>
    </row>
    <row r="49" spans="1:76" ht="56.25" x14ac:dyDescent="0.3">
      <c r="A49" s="58" t="s">
        <v>139</v>
      </c>
      <c r="B49" s="79" t="s">
        <v>55</v>
      </c>
      <c r="C49" s="6" t="s">
        <v>126</v>
      </c>
      <c r="D49" s="15">
        <v>0</v>
      </c>
      <c r="E49" s="44">
        <v>0</v>
      </c>
      <c r="F49" s="15">
        <f t="shared" si="1"/>
        <v>0</v>
      </c>
      <c r="G49" s="15">
        <v>0</v>
      </c>
      <c r="H49" s="15">
        <f t="shared" si="124"/>
        <v>0</v>
      </c>
      <c r="I49" s="15">
        <v>0</v>
      </c>
      <c r="J49" s="15">
        <f t="shared" si="125"/>
        <v>0</v>
      </c>
      <c r="K49" s="15">
        <v>0</v>
      </c>
      <c r="L49" s="15">
        <f t="shared" si="126"/>
        <v>0</v>
      </c>
      <c r="M49" s="15">
        <v>0</v>
      </c>
      <c r="N49" s="15">
        <f t="shared" si="127"/>
        <v>0</v>
      </c>
      <c r="O49" s="15">
        <v>0</v>
      </c>
      <c r="P49" s="15">
        <f t="shared" si="128"/>
        <v>0</v>
      </c>
      <c r="Q49" s="15">
        <v>0</v>
      </c>
      <c r="R49" s="15">
        <f t="shared" si="129"/>
        <v>0</v>
      </c>
      <c r="S49" s="15">
        <v>0</v>
      </c>
      <c r="T49" s="15">
        <f t="shared" si="130"/>
        <v>0</v>
      </c>
      <c r="U49" s="15">
        <v>0</v>
      </c>
      <c r="V49" s="15">
        <f t="shared" si="131"/>
        <v>0</v>
      </c>
      <c r="W49" s="15">
        <v>0</v>
      </c>
      <c r="X49" s="15">
        <f t="shared" si="132"/>
        <v>0</v>
      </c>
      <c r="Y49" s="24">
        <v>0</v>
      </c>
      <c r="Z49" s="15">
        <f t="shared" si="133"/>
        <v>0</v>
      </c>
      <c r="AA49" s="15">
        <v>9100.4</v>
      </c>
      <c r="AB49" s="44">
        <v>0</v>
      </c>
      <c r="AC49" s="15">
        <f t="shared" si="12"/>
        <v>9100.4</v>
      </c>
      <c r="AD49" s="15">
        <v>0</v>
      </c>
      <c r="AE49" s="15">
        <f t="shared" si="134"/>
        <v>9100.4</v>
      </c>
      <c r="AF49" s="15">
        <v>0</v>
      </c>
      <c r="AG49" s="15">
        <f>AE49+AF49</f>
        <v>9100.4</v>
      </c>
      <c r="AH49" s="15">
        <v>0</v>
      </c>
      <c r="AI49" s="15">
        <f>AG49+AH49</f>
        <v>9100.4</v>
      </c>
      <c r="AJ49" s="15">
        <v>0</v>
      </c>
      <c r="AK49" s="15">
        <f>AI49+AJ49</f>
        <v>9100.4</v>
      </c>
      <c r="AL49" s="15">
        <v>0</v>
      </c>
      <c r="AM49" s="15">
        <f>AK49+AL49</f>
        <v>9100.4</v>
      </c>
      <c r="AN49" s="15">
        <v>0</v>
      </c>
      <c r="AO49" s="15">
        <f>AM49+AN49</f>
        <v>9100.4</v>
      </c>
      <c r="AP49" s="15">
        <v>0</v>
      </c>
      <c r="AQ49" s="15">
        <f>AO49+AP49</f>
        <v>9100.4</v>
      </c>
      <c r="AR49" s="15">
        <v>0</v>
      </c>
      <c r="AS49" s="15">
        <f>AQ49+AR49</f>
        <v>9100.4</v>
      </c>
      <c r="AT49" s="15">
        <v>0</v>
      </c>
      <c r="AU49" s="15">
        <f>AS49+AT49</f>
        <v>9100.4</v>
      </c>
      <c r="AV49" s="15">
        <v>0</v>
      </c>
      <c r="AW49" s="15">
        <f>AU49+AV49</f>
        <v>9100.4</v>
      </c>
      <c r="AX49" s="24">
        <v>0</v>
      </c>
      <c r="AY49" s="15">
        <f>AW49+AX49</f>
        <v>9100.4</v>
      </c>
      <c r="AZ49" s="15">
        <v>0</v>
      </c>
      <c r="BA49" s="16">
        <v>0</v>
      </c>
      <c r="BB49" s="16">
        <f t="shared" si="24"/>
        <v>0</v>
      </c>
      <c r="BC49" s="16">
        <v>0</v>
      </c>
      <c r="BD49" s="16">
        <f t="shared" si="135"/>
        <v>0</v>
      </c>
      <c r="BE49" s="16">
        <v>0</v>
      </c>
      <c r="BF49" s="16">
        <f t="shared" si="136"/>
        <v>0</v>
      </c>
      <c r="BG49" s="16">
        <v>0</v>
      </c>
      <c r="BH49" s="16">
        <f t="shared" si="137"/>
        <v>0</v>
      </c>
      <c r="BI49" s="16">
        <v>0</v>
      </c>
      <c r="BJ49" s="16">
        <f t="shared" si="138"/>
        <v>0</v>
      </c>
      <c r="BK49" s="16">
        <v>0</v>
      </c>
      <c r="BL49" s="16">
        <f t="shared" si="139"/>
        <v>0</v>
      </c>
      <c r="BM49" s="16">
        <v>0</v>
      </c>
      <c r="BN49" s="16">
        <f t="shared" si="140"/>
        <v>0</v>
      </c>
      <c r="BO49" s="16">
        <v>0</v>
      </c>
      <c r="BP49" s="16">
        <f t="shared" si="141"/>
        <v>0</v>
      </c>
      <c r="BQ49" s="16">
        <v>0</v>
      </c>
      <c r="BR49" s="16">
        <f t="shared" si="142"/>
        <v>0</v>
      </c>
      <c r="BS49" s="16">
        <v>0</v>
      </c>
      <c r="BT49" s="16">
        <f t="shared" si="143"/>
        <v>0</v>
      </c>
      <c r="BU49" s="26">
        <v>0</v>
      </c>
      <c r="BV49" s="16">
        <f t="shared" si="144"/>
        <v>0</v>
      </c>
      <c r="BW49" s="9" t="s">
        <v>218</v>
      </c>
      <c r="BX49" s="13"/>
    </row>
    <row r="50" spans="1:76" ht="56.25" x14ac:dyDescent="0.3">
      <c r="A50" s="58" t="s">
        <v>140</v>
      </c>
      <c r="B50" s="79" t="s">
        <v>360</v>
      </c>
      <c r="C50" s="6" t="s">
        <v>126</v>
      </c>
      <c r="D50" s="15">
        <f>D52+D53</f>
        <v>0</v>
      </c>
      <c r="E50" s="44">
        <f>E52+E53</f>
        <v>0</v>
      </c>
      <c r="F50" s="15">
        <f t="shared" si="1"/>
        <v>0</v>
      </c>
      <c r="G50" s="15">
        <f>G52+G53</f>
        <v>15</v>
      </c>
      <c r="H50" s="15">
        <f t="shared" si="124"/>
        <v>15</v>
      </c>
      <c r="I50" s="15">
        <f>I52+I53</f>
        <v>0</v>
      </c>
      <c r="J50" s="15">
        <f t="shared" si="125"/>
        <v>15</v>
      </c>
      <c r="K50" s="15">
        <f>K52+K53</f>
        <v>0</v>
      </c>
      <c r="L50" s="15">
        <f t="shared" si="126"/>
        <v>15</v>
      </c>
      <c r="M50" s="15">
        <f>M52+M53</f>
        <v>0</v>
      </c>
      <c r="N50" s="15">
        <f t="shared" si="127"/>
        <v>15</v>
      </c>
      <c r="O50" s="15">
        <f>O52+O53</f>
        <v>0</v>
      </c>
      <c r="P50" s="15">
        <f t="shared" si="128"/>
        <v>15</v>
      </c>
      <c r="Q50" s="15">
        <f>Q52+Q53</f>
        <v>0</v>
      </c>
      <c r="R50" s="15">
        <f t="shared" si="129"/>
        <v>15</v>
      </c>
      <c r="S50" s="15">
        <f>S52+S53</f>
        <v>0</v>
      </c>
      <c r="T50" s="15">
        <f t="shared" si="130"/>
        <v>15</v>
      </c>
      <c r="U50" s="15">
        <f>U52+U53</f>
        <v>0</v>
      </c>
      <c r="V50" s="15">
        <f t="shared" si="131"/>
        <v>15</v>
      </c>
      <c r="W50" s="15">
        <f>W52+W53</f>
        <v>0</v>
      </c>
      <c r="X50" s="15">
        <f t="shared" si="132"/>
        <v>15</v>
      </c>
      <c r="Y50" s="24">
        <f>Y52+Y53</f>
        <v>0</v>
      </c>
      <c r="Z50" s="15">
        <f t="shared" si="133"/>
        <v>15</v>
      </c>
      <c r="AA50" s="15">
        <f t="shared" ref="AA50:AZ50" si="145">AA52+AA53</f>
        <v>78505.7</v>
      </c>
      <c r="AB50" s="44">
        <f>AB52+AB53</f>
        <v>-25599.8</v>
      </c>
      <c r="AC50" s="15">
        <f t="shared" si="12"/>
        <v>52905.899999999994</v>
      </c>
      <c r="AD50" s="15">
        <f>AD52+AD53</f>
        <v>0</v>
      </c>
      <c r="AE50" s="15">
        <f t="shared" si="134"/>
        <v>52905.899999999994</v>
      </c>
      <c r="AF50" s="15">
        <f>AF52+AF53</f>
        <v>0</v>
      </c>
      <c r="AG50" s="15">
        <f>AE50+AF50</f>
        <v>52905.899999999994</v>
      </c>
      <c r="AH50" s="15">
        <f>AH52+AH53</f>
        <v>-50151</v>
      </c>
      <c r="AI50" s="15">
        <f>AG50+AH50</f>
        <v>2754.8999999999942</v>
      </c>
      <c r="AJ50" s="15">
        <f>AJ52+AJ53</f>
        <v>0</v>
      </c>
      <c r="AK50" s="15">
        <f>AI50+AJ50</f>
        <v>2754.8999999999942</v>
      </c>
      <c r="AL50" s="15">
        <f>AL52+AL53</f>
        <v>0</v>
      </c>
      <c r="AM50" s="15">
        <f>AK50+AL50</f>
        <v>2754.8999999999942</v>
      </c>
      <c r="AN50" s="15">
        <f>AN52+AN53</f>
        <v>0</v>
      </c>
      <c r="AO50" s="15">
        <f>AM50+AN50</f>
        <v>2754.8999999999942</v>
      </c>
      <c r="AP50" s="15">
        <f>AP52+AP53</f>
        <v>0</v>
      </c>
      <c r="AQ50" s="15">
        <f>AO50+AP50</f>
        <v>2754.8999999999942</v>
      </c>
      <c r="AR50" s="15">
        <f>AR52+AR53</f>
        <v>0</v>
      </c>
      <c r="AS50" s="15">
        <f>AQ50+AR50</f>
        <v>2754.8999999999942</v>
      </c>
      <c r="AT50" s="15">
        <f>AT52+AT53</f>
        <v>-2754.9</v>
      </c>
      <c r="AU50" s="15">
        <f>AS50+AT50</f>
        <v>-5.9117155615240335E-12</v>
      </c>
      <c r="AV50" s="15">
        <f>AV52+AV53</f>
        <v>0</v>
      </c>
      <c r="AW50" s="15">
        <f>AU50+AV50</f>
        <v>-5.9117155615240335E-12</v>
      </c>
      <c r="AX50" s="24">
        <f>AX52+AX53</f>
        <v>0</v>
      </c>
      <c r="AY50" s="15">
        <f>AW50+AX50</f>
        <v>-5.9117155615240335E-12</v>
      </c>
      <c r="AZ50" s="15">
        <f t="shared" si="145"/>
        <v>126197.40000000001</v>
      </c>
      <c r="BA50" s="16">
        <f>BA52+BA53</f>
        <v>-105085.6</v>
      </c>
      <c r="BB50" s="16">
        <f t="shared" si="24"/>
        <v>21111.800000000003</v>
      </c>
      <c r="BC50" s="16">
        <f>BC52+BC53</f>
        <v>0</v>
      </c>
      <c r="BD50" s="16">
        <f t="shared" si="135"/>
        <v>21111.800000000003</v>
      </c>
      <c r="BE50" s="16">
        <f>BE52+BE53</f>
        <v>0</v>
      </c>
      <c r="BF50" s="16">
        <f t="shared" si="136"/>
        <v>21111.800000000003</v>
      </c>
      <c r="BG50" s="16">
        <f>BG52+BG53</f>
        <v>0</v>
      </c>
      <c r="BH50" s="16">
        <f t="shared" si="137"/>
        <v>21111.800000000003</v>
      </c>
      <c r="BI50" s="16">
        <f>BI52+BI53</f>
        <v>0</v>
      </c>
      <c r="BJ50" s="16">
        <f t="shared" si="138"/>
        <v>21111.800000000003</v>
      </c>
      <c r="BK50" s="16">
        <f>BK52+BK53</f>
        <v>0</v>
      </c>
      <c r="BL50" s="16">
        <f t="shared" si="139"/>
        <v>21111.800000000003</v>
      </c>
      <c r="BM50" s="16">
        <f>BM52+BM53</f>
        <v>0</v>
      </c>
      <c r="BN50" s="16">
        <f t="shared" si="140"/>
        <v>21111.800000000003</v>
      </c>
      <c r="BO50" s="16">
        <f>BO52+BO53</f>
        <v>0</v>
      </c>
      <c r="BP50" s="16">
        <f t="shared" si="141"/>
        <v>21111.800000000003</v>
      </c>
      <c r="BQ50" s="16">
        <f>BQ52+BQ53</f>
        <v>0</v>
      </c>
      <c r="BR50" s="16">
        <f t="shared" si="142"/>
        <v>21111.800000000003</v>
      </c>
      <c r="BS50" s="16">
        <f>BS52+BS53</f>
        <v>0</v>
      </c>
      <c r="BT50" s="16">
        <f t="shared" si="143"/>
        <v>21111.800000000003</v>
      </c>
      <c r="BU50" s="26">
        <f>BU52+BU53</f>
        <v>0</v>
      </c>
      <c r="BV50" s="16">
        <f t="shared" si="144"/>
        <v>21111.800000000003</v>
      </c>
      <c r="BX50" s="13"/>
    </row>
    <row r="51" spans="1:76" x14ac:dyDescent="0.3">
      <c r="A51" s="58"/>
      <c r="B51" s="79" t="s">
        <v>5</v>
      </c>
      <c r="C51" s="78"/>
      <c r="D51" s="15"/>
      <c r="E51" s="44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24"/>
      <c r="Z51" s="15"/>
      <c r="AA51" s="15"/>
      <c r="AB51" s="44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24"/>
      <c r="AY51" s="15"/>
      <c r="AZ51" s="15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26"/>
      <c r="BV51" s="16"/>
      <c r="BX51" s="13"/>
    </row>
    <row r="52" spans="1:76" hidden="1" x14ac:dyDescent="0.3">
      <c r="A52" s="1"/>
      <c r="B52" s="20" t="s">
        <v>6</v>
      </c>
      <c r="C52" s="21"/>
      <c r="D52" s="15">
        <v>0</v>
      </c>
      <c r="E52" s="44">
        <v>0</v>
      </c>
      <c r="F52" s="15">
        <f t="shared" si="1"/>
        <v>0</v>
      </c>
      <c r="G52" s="15">
        <v>15</v>
      </c>
      <c r="H52" s="15">
        <f t="shared" ref="H52:H55" si="146">F52+G52</f>
        <v>15</v>
      </c>
      <c r="I52" s="15"/>
      <c r="J52" s="15">
        <f t="shared" ref="J52:J55" si="147">H52+I52</f>
        <v>15</v>
      </c>
      <c r="K52" s="15"/>
      <c r="L52" s="15">
        <f t="shared" ref="L52:L55" si="148">J52+K52</f>
        <v>15</v>
      </c>
      <c r="M52" s="15"/>
      <c r="N52" s="15">
        <f t="shared" ref="N52:N55" si="149">L52+M52</f>
        <v>15</v>
      </c>
      <c r="O52" s="15"/>
      <c r="P52" s="15">
        <f t="shared" ref="P52:P55" si="150">N52+O52</f>
        <v>15</v>
      </c>
      <c r="Q52" s="15"/>
      <c r="R52" s="15">
        <f t="shared" ref="R52:R55" si="151">P52+Q52</f>
        <v>15</v>
      </c>
      <c r="S52" s="15"/>
      <c r="T52" s="15">
        <f t="shared" ref="T52:T55" si="152">R52+S52</f>
        <v>15</v>
      </c>
      <c r="U52" s="15"/>
      <c r="V52" s="15">
        <f t="shared" ref="V52:V55" si="153">T52+U52</f>
        <v>15</v>
      </c>
      <c r="W52" s="15"/>
      <c r="X52" s="15">
        <f t="shared" ref="X52:X55" si="154">V52+W52</f>
        <v>15</v>
      </c>
      <c r="Y52" s="24"/>
      <c r="Z52" s="15">
        <f t="shared" ref="Z52:Z55" si="155">X52+Y52</f>
        <v>15</v>
      </c>
      <c r="AA52" s="15">
        <v>25599.8</v>
      </c>
      <c r="AB52" s="44">
        <v>-25599.8</v>
      </c>
      <c r="AC52" s="15">
        <f t="shared" si="12"/>
        <v>0</v>
      </c>
      <c r="AD52" s="15"/>
      <c r="AE52" s="15">
        <f t="shared" ref="AE52:AE55" si="156">AC52+AD52</f>
        <v>0</v>
      </c>
      <c r="AF52" s="15"/>
      <c r="AG52" s="15">
        <f>AE52+AF52</f>
        <v>0</v>
      </c>
      <c r="AH52" s="15"/>
      <c r="AI52" s="15">
        <f>AG52+AH52</f>
        <v>0</v>
      </c>
      <c r="AJ52" s="15"/>
      <c r="AK52" s="15">
        <f>AI52+AJ52</f>
        <v>0</v>
      </c>
      <c r="AL52" s="15"/>
      <c r="AM52" s="15">
        <f>AK52+AL52</f>
        <v>0</v>
      </c>
      <c r="AN52" s="15"/>
      <c r="AO52" s="15">
        <f>AM52+AN52</f>
        <v>0</v>
      </c>
      <c r="AP52" s="15"/>
      <c r="AQ52" s="15">
        <f>AO52+AP52</f>
        <v>0</v>
      </c>
      <c r="AR52" s="15"/>
      <c r="AS52" s="15">
        <f>AQ52+AR52</f>
        <v>0</v>
      </c>
      <c r="AT52" s="15"/>
      <c r="AU52" s="15">
        <f>AS52+AT52</f>
        <v>0</v>
      </c>
      <c r="AV52" s="15"/>
      <c r="AW52" s="15">
        <f>AU52+AV52</f>
        <v>0</v>
      </c>
      <c r="AX52" s="24"/>
      <c r="AY52" s="15">
        <f>AW52+AX52</f>
        <v>0</v>
      </c>
      <c r="AZ52" s="15">
        <v>105085.6</v>
      </c>
      <c r="BA52" s="16">
        <v>-105085.6</v>
      </c>
      <c r="BB52" s="16">
        <f t="shared" si="24"/>
        <v>0</v>
      </c>
      <c r="BC52" s="16"/>
      <c r="BD52" s="16">
        <f t="shared" ref="BD52:BD55" si="157">BB52+BC52</f>
        <v>0</v>
      </c>
      <c r="BE52" s="16"/>
      <c r="BF52" s="16">
        <f t="shared" ref="BF52:BF55" si="158">BD52+BE52</f>
        <v>0</v>
      </c>
      <c r="BG52" s="16"/>
      <c r="BH52" s="16">
        <f t="shared" ref="BH52:BH55" si="159">BF52+BG52</f>
        <v>0</v>
      </c>
      <c r="BI52" s="16"/>
      <c r="BJ52" s="16">
        <f t="shared" ref="BJ52:BJ55" si="160">BH52+BI52</f>
        <v>0</v>
      </c>
      <c r="BK52" s="16"/>
      <c r="BL52" s="16">
        <f t="shared" ref="BL52:BL55" si="161">BJ52+BK52</f>
        <v>0</v>
      </c>
      <c r="BM52" s="16"/>
      <c r="BN52" s="16">
        <f t="shared" ref="BN52:BN55" si="162">BL52+BM52</f>
        <v>0</v>
      </c>
      <c r="BO52" s="16"/>
      <c r="BP52" s="16">
        <f t="shared" ref="BP52:BP55" si="163">BN52+BO52</f>
        <v>0</v>
      </c>
      <c r="BQ52" s="16"/>
      <c r="BR52" s="16">
        <f t="shared" ref="BR52:BR55" si="164">BP52+BQ52</f>
        <v>0</v>
      </c>
      <c r="BS52" s="16"/>
      <c r="BT52" s="16">
        <f t="shared" ref="BT52:BT55" si="165">BR52+BS52</f>
        <v>0</v>
      </c>
      <c r="BU52" s="26"/>
      <c r="BV52" s="16">
        <f t="shared" ref="BV52:BV55" si="166">BT52+BU52</f>
        <v>0</v>
      </c>
      <c r="BW52" s="9" t="s">
        <v>311</v>
      </c>
      <c r="BX52" s="13">
        <v>0</v>
      </c>
    </row>
    <row r="53" spans="1:76" x14ac:dyDescent="0.3">
      <c r="A53" s="58"/>
      <c r="B53" s="78" t="s">
        <v>12</v>
      </c>
      <c r="C53" s="78"/>
      <c r="D53" s="15">
        <v>0</v>
      </c>
      <c r="E53" s="44">
        <v>0</v>
      </c>
      <c r="F53" s="15">
        <f t="shared" si="1"/>
        <v>0</v>
      </c>
      <c r="G53" s="15">
        <v>0</v>
      </c>
      <c r="H53" s="15">
        <f t="shared" si="146"/>
        <v>0</v>
      </c>
      <c r="I53" s="15">
        <v>0</v>
      </c>
      <c r="J53" s="15">
        <f t="shared" si="147"/>
        <v>0</v>
      </c>
      <c r="K53" s="15">
        <v>0</v>
      </c>
      <c r="L53" s="15">
        <f t="shared" si="148"/>
        <v>0</v>
      </c>
      <c r="M53" s="15">
        <v>0</v>
      </c>
      <c r="N53" s="15">
        <f t="shared" si="149"/>
        <v>0</v>
      </c>
      <c r="O53" s="15">
        <v>0</v>
      </c>
      <c r="P53" s="15">
        <f t="shared" si="150"/>
        <v>0</v>
      </c>
      <c r="Q53" s="15">
        <v>0</v>
      </c>
      <c r="R53" s="15">
        <f t="shared" si="151"/>
        <v>0</v>
      </c>
      <c r="S53" s="15">
        <v>0</v>
      </c>
      <c r="T53" s="15">
        <f t="shared" si="152"/>
        <v>0</v>
      </c>
      <c r="U53" s="15">
        <v>0</v>
      </c>
      <c r="V53" s="15">
        <f t="shared" si="153"/>
        <v>0</v>
      </c>
      <c r="W53" s="15">
        <v>0</v>
      </c>
      <c r="X53" s="15">
        <f t="shared" si="154"/>
        <v>0</v>
      </c>
      <c r="Y53" s="24">
        <v>0</v>
      </c>
      <c r="Z53" s="15">
        <f t="shared" si="155"/>
        <v>0</v>
      </c>
      <c r="AA53" s="15">
        <v>52905.9</v>
      </c>
      <c r="AB53" s="44">
        <v>0</v>
      </c>
      <c r="AC53" s="15">
        <f t="shared" si="12"/>
        <v>52905.9</v>
      </c>
      <c r="AD53" s="15">
        <v>0</v>
      </c>
      <c r="AE53" s="15">
        <f t="shared" si="156"/>
        <v>52905.9</v>
      </c>
      <c r="AF53" s="15">
        <v>0</v>
      </c>
      <c r="AG53" s="15">
        <f>AE53+AF53</f>
        <v>52905.9</v>
      </c>
      <c r="AH53" s="15">
        <v>-50151</v>
      </c>
      <c r="AI53" s="15">
        <f>AG53+AH53</f>
        <v>2754.9000000000015</v>
      </c>
      <c r="AJ53" s="15"/>
      <c r="AK53" s="15">
        <f>AI53+AJ53</f>
        <v>2754.9000000000015</v>
      </c>
      <c r="AL53" s="15"/>
      <c r="AM53" s="15">
        <f>AK53+AL53</f>
        <v>2754.9000000000015</v>
      </c>
      <c r="AN53" s="15"/>
      <c r="AO53" s="15">
        <f>AM53+AN53</f>
        <v>2754.9000000000015</v>
      </c>
      <c r="AP53" s="15"/>
      <c r="AQ53" s="15">
        <f>AO53+AP53</f>
        <v>2754.9000000000015</v>
      </c>
      <c r="AR53" s="15"/>
      <c r="AS53" s="15">
        <f>AQ53+AR53</f>
        <v>2754.9000000000015</v>
      </c>
      <c r="AT53" s="15">
        <v>-2754.9</v>
      </c>
      <c r="AU53" s="15">
        <f>AS53+AT53</f>
        <v>0</v>
      </c>
      <c r="AV53" s="15"/>
      <c r="AW53" s="15">
        <f>AU53+AV53</f>
        <v>0</v>
      </c>
      <c r="AX53" s="24"/>
      <c r="AY53" s="15">
        <f>AW53+AX53</f>
        <v>0</v>
      </c>
      <c r="AZ53" s="15">
        <v>21111.8</v>
      </c>
      <c r="BA53" s="16">
        <v>0</v>
      </c>
      <c r="BB53" s="16">
        <f t="shared" si="24"/>
        <v>21111.8</v>
      </c>
      <c r="BC53" s="16">
        <v>0</v>
      </c>
      <c r="BD53" s="16">
        <f t="shared" si="157"/>
        <v>21111.8</v>
      </c>
      <c r="BE53" s="16">
        <v>0</v>
      </c>
      <c r="BF53" s="16">
        <f t="shared" si="158"/>
        <v>21111.8</v>
      </c>
      <c r="BG53" s="16">
        <v>0</v>
      </c>
      <c r="BH53" s="16">
        <f t="shared" si="159"/>
        <v>21111.8</v>
      </c>
      <c r="BI53" s="16">
        <v>0</v>
      </c>
      <c r="BJ53" s="16">
        <f t="shared" si="160"/>
        <v>21111.8</v>
      </c>
      <c r="BK53" s="16">
        <v>0</v>
      </c>
      <c r="BL53" s="16">
        <f t="shared" si="161"/>
        <v>21111.8</v>
      </c>
      <c r="BM53" s="16">
        <v>0</v>
      </c>
      <c r="BN53" s="16">
        <f t="shared" si="162"/>
        <v>21111.8</v>
      </c>
      <c r="BO53" s="16">
        <v>0</v>
      </c>
      <c r="BP53" s="16">
        <f t="shared" si="163"/>
        <v>21111.8</v>
      </c>
      <c r="BQ53" s="16">
        <v>0</v>
      </c>
      <c r="BR53" s="16">
        <f t="shared" si="164"/>
        <v>21111.8</v>
      </c>
      <c r="BS53" s="16">
        <v>0</v>
      </c>
      <c r="BT53" s="16">
        <f t="shared" si="165"/>
        <v>21111.8</v>
      </c>
      <c r="BU53" s="26">
        <v>0</v>
      </c>
      <c r="BV53" s="16">
        <f t="shared" si="166"/>
        <v>21111.8</v>
      </c>
      <c r="BW53" s="9" t="s">
        <v>215</v>
      </c>
      <c r="BX53" s="13"/>
    </row>
    <row r="54" spans="1:76" ht="37.5" hidden="1" x14ac:dyDescent="0.3">
      <c r="A54" s="1" t="s">
        <v>142</v>
      </c>
      <c r="B54" s="42" t="s">
        <v>202</v>
      </c>
      <c r="C54" s="21" t="s">
        <v>11</v>
      </c>
      <c r="D54" s="15">
        <v>0</v>
      </c>
      <c r="E54" s="44">
        <v>0</v>
      </c>
      <c r="F54" s="15">
        <f t="shared" si="1"/>
        <v>0</v>
      </c>
      <c r="G54" s="15">
        <v>0</v>
      </c>
      <c r="H54" s="15">
        <f t="shared" si="146"/>
        <v>0</v>
      </c>
      <c r="I54" s="15">
        <v>0</v>
      </c>
      <c r="J54" s="15">
        <f t="shared" si="147"/>
        <v>0</v>
      </c>
      <c r="K54" s="15">
        <v>0</v>
      </c>
      <c r="L54" s="15">
        <f t="shared" si="148"/>
        <v>0</v>
      </c>
      <c r="M54" s="15">
        <v>0</v>
      </c>
      <c r="N54" s="15">
        <f t="shared" si="149"/>
        <v>0</v>
      </c>
      <c r="O54" s="15">
        <v>0</v>
      </c>
      <c r="P54" s="15">
        <f t="shared" si="150"/>
        <v>0</v>
      </c>
      <c r="Q54" s="15">
        <v>0</v>
      </c>
      <c r="R54" s="15">
        <f t="shared" si="151"/>
        <v>0</v>
      </c>
      <c r="S54" s="15">
        <v>0</v>
      </c>
      <c r="T54" s="15">
        <f t="shared" si="152"/>
        <v>0</v>
      </c>
      <c r="U54" s="15">
        <v>0</v>
      </c>
      <c r="V54" s="15">
        <f t="shared" si="153"/>
        <v>0</v>
      </c>
      <c r="W54" s="15">
        <v>0</v>
      </c>
      <c r="X54" s="15">
        <f t="shared" si="154"/>
        <v>0</v>
      </c>
      <c r="Y54" s="24">
        <v>0</v>
      </c>
      <c r="Z54" s="15">
        <f t="shared" si="155"/>
        <v>0</v>
      </c>
      <c r="AA54" s="15">
        <v>59234</v>
      </c>
      <c r="AB54" s="44">
        <v>-59234</v>
      </c>
      <c r="AC54" s="15">
        <f t="shared" si="12"/>
        <v>0</v>
      </c>
      <c r="AD54" s="15"/>
      <c r="AE54" s="15">
        <f t="shared" si="156"/>
        <v>0</v>
      </c>
      <c r="AF54" s="15"/>
      <c r="AG54" s="15">
        <f>AE54+AF54</f>
        <v>0</v>
      </c>
      <c r="AH54" s="15"/>
      <c r="AI54" s="15">
        <f>AG54+AH54</f>
        <v>0</v>
      </c>
      <c r="AJ54" s="15"/>
      <c r="AK54" s="15">
        <f>AI54+AJ54</f>
        <v>0</v>
      </c>
      <c r="AL54" s="15"/>
      <c r="AM54" s="15">
        <f>AK54+AL54</f>
        <v>0</v>
      </c>
      <c r="AN54" s="15"/>
      <c r="AO54" s="15">
        <f>AM54+AN54</f>
        <v>0</v>
      </c>
      <c r="AP54" s="15"/>
      <c r="AQ54" s="15">
        <f>AO54+AP54</f>
        <v>0</v>
      </c>
      <c r="AR54" s="15"/>
      <c r="AS54" s="15">
        <f>AQ54+AR54</f>
        <v>0</v>
      </c>
      <c r="AT54" s="15"/>
      <c r="AU54" s="15">
        <f>AS54+AT54</f>
        <v>0</v>
      </c>
      <c r="AV54" s="15"/>
      <c r="AW54" s="15">
        <f>AU54+AV54</f>
        <v>0</v>
      </c>
      <c r="AX54" s="24"/>
      <c r="AY54" s="15">
        <f>AW54+AX54</f>
        <v>0</v>
      </c>
      <c r="AZ54" s="15">
        <v>0</v>
      </c>
      <c r="BA54" s="16">
        <v>0</v>
      </c>
      <c r="BB54" s="16">
        <f t="shared" si="24"/>
        <v>0</v>
      </c>
      <c r="BC54" s="16">
        <v>0</v>
      </c>
      <c r="BD54" s="16">
        <f t="shared" si="157"/>
        <v>0</v>
      </c>
      <c r="BE54" s="16">
        <v>0</v>
      </c>
      <c r="BF54" s="16">
        <f t="shared" si="158"/>
        <v>0</v>
      </c>
      <c r="BG54" s="16">
        <v>0</v>
      </c>
      <c r="BH54" s="16">
        <f t="shared" si="159"/>
        <v>0</v>
      </c>
      <c r="BI54" s="16">
        <v>0</v>
      </c>
      <c r="BJ54" s="16">
        <f t="shared" si="160"/>
        <v>0</v>
      </c>
      <c r="BK54" s="16">
        <v>0</v>
      </c>
      <c r="BL54" s="16">
        <f t="shared" si="161"/>
        <v>0</v>
      </c>
      <c r="BM54" s="16">
        <v>0</v>
      </c>
      <c r="BN54" s="16">
        <f t="shared" si="162"/>
        <v>0</v>
      </c>
      <c r="BO54" s="16">
        <v>0</v>
      </c>
      <c r="BP54" s="16">
        <f t="shared" si="163"/>
        <v>0</v>
      </c>
      <c r="BQ54" s="16">
        <v>0</v>
      </c>
      <c r="BR54" s="16">
        <f t="shared" si="164"/>
        <v>0</v>
      </c>
      <c r="BS54" s="16">
        <v>0</v>
      </c>
      <c r="BT54" s="16">
        <f t="shared" si="165"/>
        <v>0</v>
      </c>
      <c r="BU54" s="26">
        <v>0</v>
      </c>
      <c r="BV54" s="16">
        <f t="shared" si="166"/>
        <v>0</v>
      </c>
      <c r="BW54" s="9" t="s">
        <v>213</v>
      </c>
      <c r="BX54" s="13">
        <v>0</v>
      </c>
    </row>
    <row r="55" spans="1:76" ht="56.25" x14ac:dyDescent="0.3">
      <c r="A55" s="58" t="s">
        <v>141</v>
      </c>
      <c r="B55" s="78" t="s">
        <v>202</v>
      </c>
      <c r="C55" s="6" t="s">
        <v>126</v>
      </c>
      <c r="D55" s="15">
        <f>D57+D58</f>
        <v>119057.40000000001</v>
      </c>
      <c r="E55" s="44">
        <f>E57+E58</f>
        <v>0</v>
      </c>
      <c r="F55" s="15">
        <f t="shared" si="1"/>
        <v>119057.40000000001</v>
      </c>
      <c r="G55" s="15">
        <f>G57+G58</f>
        <v>0</v>
      </c>
      <c r="H55" s="15">
        <f t="shared" si="146"/>
        <v>119057.40000000001</v>
      </c>
      <c r="I55" s="15">
        <f>I57+I58</f>
        <v>0</v>
      </c>
      <c r="J55" s="15">
        <f t="shared" si="147"/>
        <v>119057.40000000001</v>
      </c>
      <c r="K55" s="15">
        <f>K57+K58</f>
        <v>0</v>
      </c>
      <c r="L55" s="15">
        <f t="shared" si="148"/>
        <v>119057.40000000001</v>
      </c>
      <c r="M55" s="15">
        <f>M57+M58</f>
        <v>0</v>
      </c>
      <c r="N55" s="15">
        <f t="shared" si="149"/>
        <v>119057.40000000001</v>
      </c>
      <c r="O55" s="15">
        <f>O57+O58</f>
        <v>0</v>
      </c>
      <c r="P55" s="15">
        <f t="shared" si="150"/>
        <v>119057.40000000001</v>
      </c>
      <c r="Q55" s="15">
        <f>Q57+Q58</f>
        <v>0</v>
      </c>
      <c r="R55" s="15">
        <f t="shared" si="151"/>
        <v>119057.40000000001</v>
      </c>
      <c r="S55" s="15">
        <f>S57+S58</f>
        <v>0</v>
      </c>
      <c r="T55" s="15">
        <f t="shared" si="152"/>
        <v>119057.40000000001</v>
      </c>
      <c r="U55" s="15">
        <f>U57+U58</f>
        <v>-109044.054</v>
      </c>
      <c r="V55" s="15">
        <f t="shared" si="153"/>
        <v>10013.346000000005</v>
      </c>
      <c r="W55" s="15">
        <f>W57+W58</f>
        <v>0</v>
      </c>
      <c r="X55" s="15">
        <f t="shared" si="154"/>
        <v>10013.346000000005</v>
      </c>
      <c r="Y55" s="24">
        <f>Y57+Y58</f>
        <v>0</v>
      </c>
      <c r="Z55" s="15">
        <f t="shared" si="155"/>
        <v>10013.346000000005</v>
      </c>
      <c r="AA55" s="15">
        <f t="shared" ref="AA55:AZ55" si="167">AA57+AA58</f>
        <v>538326.69999999995</v>
      </c>
      <c r="AB55" s="44">
        <f>AB57+AB58</f>
        <v>59234</v>
      </c>
      <c r="AC55" s="15">
        <f t="shared" si="12"/>
        <v>597560.69999999995</v>
      </c>
      <c r="AD55" s="15">
        <f>AD57+AD58</f>
        <v>0</v>
      </c>
      <c r="AE55" s="15">
        <f t="shared" si="156"/>
        <v>597560.69999999995</v>
      </c>
      <c r="AF55" s="15">
        <f>AF57+AF58</f>
        <v>0</v>
      </c>
      <c r="AG55" s="15">
        <f>AE55+AF55</f>
        <v>597560.69999999995</v>
      </c>
      <c r="AH55" s="15">
        <f>AH57+AH58</f>
        <v>0</v>
      </c>
      <c r="AI55" s="15">
        <f>AG55+AH55</f>
        <v>597560.69999999995</v>
      </c>
      <c r="AJ55" s="15">
        <f>AJ57+AJ58</f>
        <v>0</v>
      </c>
      <c r="AK55" s="15">
        <f>AI55+AJ55</f>
        <v>597560.69999999995</v>
      </c>
      <c r="AL55" s="15">
        <f>AL57+AL58</f>
        <v>0</v>
      </c>
      <c r="AM55" s="15">
        <f>AK55+AL55</f>
        <v>597560.69999999995</v>
      </c>
      <c r="AN55" s="15">
        <f>AN57+AN58</f>
        <v>0</v>
      </c>
      <c r="AO55" s="15">
        <f>AM55+AN55</f>
        <v>597560.69999999995</v>
      </c>
      <c r="AP55" s="15">
        <f>AP57+AP58</f>
        <v>0</v>
      </c>
      <c r="AQ55" s="15">
        <f>AO55+AP55</f>
        <v>597560.69999999995</v>
      </c>
      <c r="AR55" s="15">
        <f>AR57+AR58</f>
        <v>0</v>
      </c>
      <c r="AS55" s="15">
        <f>AQ55+AR55</f>
        <v>597560.69999999995</v>
      </c>
      <c r="AT55" s="15">
        <f>AT57+AT58</f>
        <v>-596780.67800000007</v>
      </c>
      <c r="AU55" s="15">
        <f>AS55+AT55</f>
        <v>780.02199999988079</v>
      </c>
      <c r="AV55" s="15">
        <f>AV57+AV58</f>
        <v>0</v>
      </c>
      <c r="AW55" s="15">
        <f>AU55+AV55</f>
        <v>780.02199999988079</v>
      </c>
      <c r="AX55" s="24">
        <f>AX57+AX58</f>
        <v>0</v>
      </c>
      <c r="AY55" s="15">
        <f>AW55+AX55</f>
        <v>780.02199999988079</v>
      </c>
      <c r="AZ55" s="15">
        <f t="shared" si="167"/>
        <v>0</v>
      </c>
      <c r="BA55" s="16">
        <f>BA57+BA58</f>
        <v>0</v>
      </c>
      <c r="BB55" s="16">
        <f t="shared" si="24"/>
        <v>0</v>
      </c>
      <c r="BC55" s="16">
        <f>BC57+BC58</f>
        <v>0</v>
      </c>
      <c r="BD55" s="16">
        <f t="shared" si="157"/>
        <v>0</v>
      </c>
      <c r="BE55" s="16">
        <f>BE57+BE58</f>
        <v>0</v>
      </c>
      <c r="BF55" s="16">
        <f t="shared" si="158"/>
        <v>0</v>
      </c>
      <c r="BG55" s="16">
        <f>BG57+BG58</f>
        <v>0</v>
      </c>
      <c r="BH55" s="16">
        <f t="shared" si="159"/>
        <v>0</v>
      </c>
      <c r="BI55" s="16">
        <f>BI57+BI58</f>
        <v>0</v>
      </c>
      <c r="BJ55" s="16">
        <f t="shared" si="160"/>
        <v>0</v>
      </c>
      <c r="BK55" s="16">
        <f>BK57+BK58</f>
        <v>0</v>
      </c>
      <c r="BL55" s="16">
        <f t="shared" si="161"/>
        <v>0</v>
      </c>
      <c r="BM55" s="16">
        <f>BM57+BM58</f>
        <v>0</v>
      </c>
      <c r="BN55" s="16">
        <f t="shared" si="162"/>
        <v>0</v>
      </c>
      <c r="BO55" s="16">
        <f>BO57+BO58</f>
        <v>0</v>
      </c>
      <c r="BP55" s="16">
        <f t="shared" si="163"/>
        <v>0</v>
      </c>
      <c r="BQ55" s="16">
        <f>BQ57+BQ58</f>
        <v>0</v>
      </c>
      <c r="BR55" s="16">
        <f t="shared" si="164"/>
        <v>0</v>
      </c>
      <c r="BS55" s="16">
        <f>BS57+BS58</f>
        <v>0</v>
      </c>
      <c r="BT55" s="16">
        <f t="shared" si="165"/>
        <v>0</v>
      </c>
      <c r="BU55" s="26">
        <f>BU57+BU58</f>
        <v>0</v>
      </c>
      <c r="BV55" s="16">
        <f t="shared" si="166"/>
        <v>0</v>
      </c>
      <c r="BX55" s="13"/>
    </row>
    <row r="56" spans="1:76" hidden="1" x14ac:dyDescent="0.3">
      <c r="A56" s="58"/>
      <c r="B56" s="76" t="s">
        <v>5</v>
      </c>
      <c r="C56" s="6"/>
      <c r="D56" s="15"/>
      <c r="E56" s="44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24"/>
      <c r="Z56" s="15"/>
      <c r="AA56" s="15"/>
      <c r="AB56" s="44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24"/>
      <c r="AY56" s="15"/>
      <c r="AZ56" s="15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26"/>
      <c r="BV56" s="16"/>
      <c r="BX56" s="13">
        <v>0</v>
      </c>
    </row>
    <row r="57" spans="1:76" hidden="1" x14ac:dyDescent="0.3">
      <c r="A57" s="1"/>
      <c r="B57" s="20" t="s">
        <v>6</v>
      </c>
      <c r="C57" s="21"/>
      <c r="D57" s="15">
        <v>22858.799999999999</v>
      </c>
      <c r="E57" s="44"/>
      <c r="F57" s="15">
        <f t="shared" si="1"/>
        <v>22858.799999999999</v>
      </c>
      <c r="G57" s="15"/>
      <c r="H57" s="15">
        <f t="shared" ref="H57:H60" si="168">F57+G57</f>
        <v>22858.799999999999</v>
      </c>
      <c r="I57" s="15"/>
      <c r="J57" s="15">
        <f t="shared" ref="J57:J60" si="169">H57+I57</f>
        <v>22858.799999999999</v>
      </c>
      <c r="K57" s="15"/>
      <c r="L57" s="15">
        <f t="shared" ref="L57:L60" si="170">J57+K57</f>
        <v>22858.799999999999</v>
      </c>
      <c r="M57" s="15"/>
      <c r="N57" s="15">
        <f t="shared" ref="N57:N60" si="171">L57+M57</f>
        <v>22858.799999999999</v>
      </c>
      <c r="O57" s="15"/>
      <c r="P57" s="15">
        <f t="shared" ref="P57:P60" si="172">N57+O57</f>
        <v>22858.799999999999</v>
      </c>
      <c r="Q57" s="15"/>
      <c r="R57" s="15">
        <f t="shared" ref="R57:R60" si="173">P57+Q57</f>
        <v>22858.799999999999</v>
      </c>
      <c r="S57" s="15"/>
      <c r="T57" s="15">
        <f t="shared" ref="T57:T60" si="174">R57+S57</f>
        <v>22858.799999999999</v>
      </c>
      <c r="U57" s="15">
        <v>-12845.454</v>
      </c>
      <c r="V57" s="15">
        <f t="shared" ref="V57:V60" si="175">T57+U57</f>
        <v>10013.346</v>
      </c>
      <c r="W57" s="15"/>
      <c r="X57" s="15">
        <f t="shared" ref="X57:X60" si="176">V57+W57</f>
        <v>10013.346</v>
      </c>
      <c r="Y57" s="24"/>
      <c r="Z57" s="15">
        <f t="shared" ref="Z57:Z60" si="177">X57+Y57</f>
        <v>10013.346</v>
      </c>
      <c r="AA57" s="15">
        <v>104477.2</v>
      </c>
      <c r="AB57" s="44">
        <v>59234</v>
      </c>
      <c r="AC57" s="15">
        <f t="shared" si="12"/>
        <v>163711.20000000001</v>
      </c>
      <c r="AD57" s="15"/>
      <c r="AE57" s="15">
        <f t="shared" ref="AE57:AE60" si="178">AC57+AD57</f>
        <v>163711.20000000001</v>
      </c>
      <c r="AF57" s="15"/>
      <c r="AG57" s="15">
        <f>AE57+AF57</f>
        <v>163711.20000000001</v>
      </c>
      <c r="AH57" s="15"/>
      <c r="AI57" s="15">
        <f>AG57+AH57</f>
        <v>163711.20000000001</v>
      </c>
      <c r="AJ57" s="15"/>
      <c r="AK57" s="15">
        <f>AI57+AJ57</f>
        <v>163711.20000000001</v>
      </c>
      <c r="AL57" s="15"/>
      <c r="AM57" s="15">
        <f>AK57+AL57</f>
        <v>163711.20000000001</v>
      </c>
      <c r="AN57" s="15"/>
      <c r="AO57" s="15">
        <f>AM57+AN57</f>
        <v>163711.20000000001</v>
      </c>
      <c r="AP57" s="15"/>
      <c r="AQ57" s="15">
        <f>AO57+AP57</f>
        <v>163711.20000000001</v>
      </c>
      <c r="AR57" s="15"/>
      <c r="AS57" s="15">
        <f>AQ57+AR57</f>
        <v>163711.20000000001</v>
      </c>
      <c r="AT57" s="15">
        <v>-162931.17800000001</v>
      </c>
      <c r="AU57" s="15">
        <f>AS57+AT57</f>
        <v>780.02199999999721</v>
      </c>
      <c r="AV57" s="15"/>
      <c r="AW57" s="15">
        <f>AU57+AV57</f>
        <v>780.02199999999721</v>
      </c>
      <c r="AX57" s="24"/>
      <c r="AY57" s="15">
        <f>AW57+AX57</f>
        <v>780.02199999999721</v>
      </c>
      <c r="AZ57" s="15">
        <v>0</v>
      </c>
      <c r="BA57" s="16"/>
      <c r="BB57" s="16">
        <f t="shared" si="24"/>
        <v>0</v>
      </c>
      <c r="BC57" s="16"/>
      <c r="BD57" s="16">
        <f t="shared" ref="BD57:BD60" si="179">BB57+BC57</f>
        <v>0</v>
      </c>
      <c r="BE57" s="16"/>
      <c r="BF57" s="16">
        <f t="shared" ref="BF57:BF60" si="180">BD57+BE57</f>
        <v>0</v>
      </c>
      <c r="BG57" s="16"/>
      <c r="BH57" s="16">
        <f t="shared" ref="BH57:BH60" si="181">BF57+BG57</f>
        <v>0</v>
      </c>
      <c r="BI57" s="16"/>
      <c r="BJ57" s="16">
        <f t="shared" ref="BJ57:BJ60" si="182">BH57+BI57</f>
        <v>0</v>
      </c>
      <c r="BK57" s="16"/>
      <c r="BL57" s="16">
        <f t="shared" ref="BL57:BL60" si="183">BJ57+BK57</f>
        <v>0</v>
      </c>
      <c r="BM57" s="16"/>
      <c r="BN57" s="16">
        <f t="shared" ref="BN57:BN60" si="184">BL57+BM57</f>
        <v>0</v>
      </c>
      <c r="BO57" s="16"/>
      <c r="BP57" s="16">
        <f t="shared" ref="BP57:BP60" si="185">BN57+BO57</f>
        <v>0</v>
      </c>
      <c r="BQ57" s="16"/>
      <c r="BR57" s="16">
        <f t="shared" ref="BR57:BR60" si="186">BP57+BQ57</f>
        <v>0</v>
      </c>
      <c r="BS57" s="16"/>
      <c r="BT57" s="16">
        <f t="shared" ref="BT57:BT60" si="187">BR57+BS57</f>
        <v>0</v>
      </c>
      <c r="BU57" s="26"/>
      <c r="BV57" s="16">
        <f t="shared" ref="BV57:BV60" si="188">BT57+BU57</f>
        <v>0</v>
      </c>
      <c r="BW57" s="9" t="s">
        <v>213</v>
      </c>
      <c r="BX57" s="13">
        <v>0</v>
      </c>
    </row>
    <row r="58" spans="1:76" hidden="1" x14ac:dyDescent="0.3">
      <c r="A58" s="58"/>
      <c r="B58" s="75" t="s">
        <v>57</v>
      </c>
      <c r="C58" s="75"/>
      <c r="D58" s="15">
        <v>96198.6</v>
      </c>
      <c r="E58" s="44"/>
      <c r="F58" s="15">
        <f t="shared" si="1"/>
        <v>96198.6</v>
      </c>
      <c r="G58" s="15"/>
      <c r="H58" s="15">
        <f t="shared" si="168"/>
        <v>96198.6</v>
      </c>
      <c r="I58" s="15"/>
      <c r="J58" s="15">
        <f t="shared" si="169"/>
        <v>96198.6</v>
      </c>
      <c r="K58" s="15"/>
      <c r="L58" s="15">
        <f t="shared" si="170"/>
        <v>96198.6</v>
      </c>
      <c r="M58" s="15"/>
      <c r="N58" s="15">
        <f t="shared" si="171"/>
        <v>96198.6</v>
      </c>
      <c r="O58" s="15"/>
      <c r="P58" s="15">
        <f t="shared" si="172"/>
        <v>96198.6</v>
      </c>
      <c r="Q58" s="15"/>
      <c r="R58" s="15">
        <f t="shared" si="173"/>
        <v>96198.6</v>
      </c>
      <c r="S58" s="15"/>
      <c r="T58" s="15">
        <f t="shared" si="174"/>
        <v>96198.6</v>
      </c>
      <c r="U58" s="15">
        <v>-96198.6</v>
      </c>
      <c r="V58" s="15">
        <f t="shared" si="175"/>
        <v>0</v>
      </c>
      <c r="W58" s="15"/>
      <c r="X58" s="15">
        <f t="shared" si="176"/>
        <v>0</v>
      </c>
      <c r="Y58" s="24"/>
      <c r="Z58" s="15">
        <f t="shared" si="177"/>
        <v>0</v>
      </c>
      <c r="AA58" s="15">
        <f>216794.5+217055</f>
        <v>433849.5</v>
      </c>
      <c r="AB58" s="44"/>
      <c r="AC58" s="15">
        <f t="shared" si="12"/>
        <v>433849.5</v>
      </c>
      <c r="AD58" s="15"/>
      <c r="AE58" s="15">
        <f t="shared" si="178"/>
        <v>433849.5</v>
      </c>
      <c r="AF58" s="15"/>
      <c r="AG58" s="15">
        <f>AE58+AF58</f>
        <v>433849.5</v>
      </c>
      <c r="AH58" s="15"/>
      <c r="AI58" s="15">
        <f>AG58+AH58</f>
        <v>433849.5</v>
      </c>
      <c r="AJ58" s="15"/>
      <c r="AK58" s="15">
        <f>AI58+AJ58</f>
        <v>433849.5</v>
      </c>
      <c r="AL58" s="15"/>
      <c r="AM58" s="15">
        <f>AK58+AL58</f>
        <v>433849.5</v>
      </c>
      <c r="AN58" s="15"/>
      <c r="AO58" s="15">
        <f>AM58+AN58</f>
        <v>433849.5</v>
      </c>
      <c r="AP58" s="15"/>
      <c r="AQ58" s="15">
        <f>AO58+AP58</f>
        <v>433849.5</v>
      </c>
      <c r="AR58" s="15"/>
      <c r="AS58" s="15">
        <f>AQ58+AR58</f>
        <v>433849.5</v>
      </c>
      <c r="AT58" s="15">
        <v>-433849.5</v>
      </c>
      <c r="AU58" s="15">
        <f>AS58+AT58</f>
        <v>0</v>
      </c>
      <c r="AV58" s="15"/>
      <c r="AW58" s="15">
        <f>AU58+AV58</f>
        <v>0</v>
      </c>
      <c r="AX58" s="24"/>
      <c r="AY58" s="15">
        <f>AW58+AX58</f>
        <v>0</v>
      </c>
      <c r="AZ58" s="15">
        <v>0</v>
      </c>
      <c r="BA58" s="16"/>
      <c r="BB58" s="16">
        <f t="shared" si="24"/>
        <v>0</v>
      </c>
      <c r="BC58" s="16"/>
      <c r="BD58" s="16">
        <f t="shared" si="179"/>
        <v>0</v>
      </c>
      <c r="BE58" s="16"/>
      <c r="BF58" s="16">
        <f t="shared" si="180"/>
        <v>0</v>
      </c>
      <c r="BG58" s="16"/>
      <c r="BH58" s="16">
        <f t="shared" si="181"/>
        <v>0</v>
      </c>
      <c r="BI58" s="16"/>
      <c r="BJ58" s="16">
        <f t="shared" si="182"/>
        <v>0</v>
      </c>
      <c r="BK58" s="16"/>
      <c r="BL58" s="16">
        <f t="shared" si="183"/>
        <v>0</v>
      </c>
      <c r="BM58" s="16"/>
      <c r="BN58" s="16">
        <f t="shared" si="184"/>
        <v>0</v>
      </c>
      <c r="BO58" s="16"/>
      <c r="BP58" s="16">
        <f t="shared" si="185"/>
        <v>0</v>
      </c>
      <c r="BQ58" s="16"/>
      <c r="BR58" s="16">
        <f t="shared" si="186"/>
        <v>0</v>
      </c>
      <c r="BS58" s="16"/>
      <c r="BT58" s="16">
        <f t="shared" si="187"/>
        <v>0</v>
      </c>
      <c r="BU58" s="26"/>
      <c r="BV58" s="16">
        <f t="shared" si="188"/>
        <v>0</v>
      </c>
      <c r="BW58" s="9" t="s">
        <v>215</v>
      </c>
      <c r="BX58" s="13">
        <v>0</v>
      </c>
    </row>
    <row r="59" spans="1:76" ht="37.5" hidden="1" customHeight="1" x14ac:dyDescent="0.3">
      <c r="A59" s="58" t="s">
        <v>143</v>
      </c>
      <c r="B59" s="57" t="s">
        <v>56</v>
      </c>
      <c r="C59" s="21" t="s">
        <v>11</v>
      </c>
      <c r="D59" s="15">
        <v>0</v>
      </c>
      <c r="E59" s="44">
        <v>0</v>
      </c>
      <c r="F59" s="15">
        <f t="shared" si="1"/>
        <v>0</v>
      </c>
      <c r="G59" s="15">
        <v>0</v>
      </c>
      <c r="H59" s="15">
        <f t="shared" si="168"/>
        <v>0</v>
      </c>
      <c r="I59" s="15">
        <v>0</v>
      </c>
      <c r="J59" s="15">
        <f t="shared" si="169"/>
        <v>0</v>
      </c>
      <c r="K59" s="15">
        <v>0</v>
      </c>
      <c r="L59" s="15">
        <f t="shared" si="170"/>
        <v>0</v>
      </c>
      <c r="M59" s="15">
        <v>0</v>
      </c>
      <c r="N59" s="15">
        <f t="shared" si="171"/>
        <v>0</v>
      </c>
      <c r="O59" s="15">
        <v>0</v>
      </c>
      <c r="P59" s="15">
        <f t="shared" si="172"/>
        <v>0</v>
      </c>
      <c r="Q59" s="15">
        <v>0</v>
      </c>
      <c r="R59" s="15">
        <f t="shared" si="173"/>
        <v>0</v>
      </c>
      <c r="S59" s="15">
        <v>0</v>
      </c>
      <c r="T59" s="15">
        <f t="shared" si="174"/>
        <v>0</v>
      </c>
      <c r="U59" s="15">
        <v>0</v>
      </c>
      <c r="V59" s="15">
        <f t="shared" si="175"/>
        <v>0</v>
      </c>
      <c r="W59" s="15">
        <v>0</v>
      </c>
      <c r="X59" s="15">
        <f t="shared" si="176"/>
        <v>0</v>
      </c>
      <c r="Y59" s="24">
        <v>0</v>
      </c>
      <c r="Z59" s="15">
        <f t="shared" si="177"/>
        <v>0</v>
      </c>
      <c r="AA59" s="15">
        <v>0</v>
      </c>
      <c r="AB59" s="44">
        <v>0</v>
      </c>
      <c r="AC59" s="15">
        <f t="shared" si="12"/>
        <v>0</v>
      </c>
      <c r="AD59" s="15">
        <v>0</v>
      </c>
      <c r="AE59" s="15">
        <f t="shared" si="178"/>
        <v>0</v>
      </c>
      <c r="AF59" s="15">
        <v>0</v>
      </c>
      <c r="AG59" s="15">
        <f>AE59+AF59</f>
        <v>0</v>
      </c>
      <c r="AH59" s="15">
        <v>0</v>
      </c>
      <c r="AI59" s="15">
        <f>AG59+AH59</f>
        <v>0</v>
      </c>
      <c r="AJ59" s="15">
        <v>0</v>
      </c>
      <c r="AK59" s="15">
        <f>AI59+AJ59</f>
        <v>0</v>
      </c>
      <c r="AL59" s="15">
        <v>0</v>
      </c>
      <c r="AM59" s="15">
        <f>AK59+AL59</f>
        <v>0</v>
      </c>
      <c r="AN59" s="15">
        <v>0</v>
      </c>
      <c r="AO59" s="15">
        <f>AM59+AN59</f>
        <v>0</v>
      </c>
      <c r="AP59" s="15">
        <v>0</v>
      </c>
      <c r="AQ59" s="15">
        <f>AO59+AP59</f>
        <v>0</v>
      </c>
      <c r="AR59" s="15">
        <v>0</v>
      </c>
      <c r="AS59" s="15">
        <f>AQ59+AR59</f>
        <v>0</v>
      </c>
      <c r="AT59" s="15">
        <v>0</v>
      </c>
      <c r="AU59" s="15">
        <f>AS59+AT59</f>
        <v>0</v>
      </c>
      <c r="AV59" s="15">
        <v>0</v>
      </c>
      <c r="AW59" s="15">
        <f>AU59+AV59</f>
        <v>0</v>
      </c>
      <c r="AX59" s="24">
        <v>0</v>
      </c>
      <c r="AY59" s="15">
        <f>AW59+AX59</f>
        <v>0</v>
      </c>
      <c r="AZ59" s="15">
        <v>59234</v>
      </c>
      <c r="BA59" s="16">
        <v>-59234</v>
      </c>
      <c r="BB59" s="16">
        <f t="shared" si="24"/>
        <v>0</v>
      </c>
      <c r="BC59" s="16"/>
      <c r="BD59" s="16">
        <f t="shared" si="179"/>
        <v>0</v>
      </c>
      <c r="BE59" s="16"/>
      <c r="BF59" s="16">
        <f t="shared" si="180"/>
        <v>0</v>
      </c>
      <c r="BG59" s="16"/>
      <c r="BH59" s="16">
        <f t="shared" si="181"/>
        <v>0</v>
      </c>
      <c r="BI59" s="16"/>
      <c r="BJ59" s="16">
        <f t="shared" si="182"/>
        <v>0</v>
      </c>
      <c r="BK59" s="16"/>
      <c r="BL59" s="16">
        <f t="shared" si="183"/>
        <v>0</v>
      </c>
      <c r="BM59" s="16"/>
      <c r="BN59" s="16">
        <f t="shared" si="184"/>
        <v>0</v>
      </c>
      <c r="BO59" s="16"/>
      <c r="BP59" s="16">
        <f t="shared" si="185"/>
        <v>0</v>
      </c>
      <c r="BQ59" s="16"/>
      <c r="BR59" s="16">
        <f t="shared" si="186"/>
        <v>0</v>
      </c>
      <c r="BS59" s="16"/>
      <c r="BT59" s="16">
        <f t="shared" si="187"/>
        <v>0</v>
      </c>
      <c r="BU59" s="26"/>
      <c r="BV59" s="16">
        <f t="shared" si="188"/>
        <v>0</v>
      </c>
      <c r="BW59" s="9" t="s">
        <v>214</v>
      </c>
      <c r="BX59" s="13">
        <v>0</v>
      </c>
    </row>
    <row r="60" spans="1:76" ht="56.25" x14ac:dyDescent="0.3">
      <c r="A60" s="58" t="s">
        <v>142</v>
      </c>
      <c r="B60" s="78" t="s">
        <v>56</v>
      </c>
      <c r="C60" s="6" t="s">
        <v>126</v>
      </c>
      <c r="D60" s="15">
        <f>D62+D63</f>
        <v>40817</v>
      </c>
      <c r="E60" s="44">
        <f>E62+E63</f>
        <v>0</v>
      </c>
      <c r="F60" s="15">
        <f t="shared" si="1"/>
        <v>40817</v>
      </c>
      <c r="G60" s="15">
        <f>G62+G63</f>
        <v>0</v>
      </c>
      <c r="H60" s="15">
        <f t="shared" si="168"/>
        <v>40817</v>
      </c>
      <c r="I60" s="15">
        <f>I62+I63</f>
        <v>0</v>
      </c>
      <c r="J60" s="15">
        <f t="shared" si="169"/>
        <v>40817</v>
      </c>
      <c r="K60" s="15">
        <f>K62+K63</f>
        <v>0</v>
      </c>
      <c r="L60" s="15">
        <f t="shared" si="170"/>
        <v>40817</v>
      </c>
      <c r="M60" s="15">
        <f>M62+M63</f>
        <v>0</v>
      </c>
      <c r="N60" s="15">
        <f t="shared" si="171"/>
        <v>40817</v>
      </c>
      <c r="O60" s="15">
        <f>O62+O63</f>
        <v>0</v>
      </c>
      <c r="P60" s="15">
        <f t="shared" si="172"/>
        <v>40817</v>
      </c>
      <c r="Q60" s="15">
        <f>Q62+Q63</f>
        <v>0</v>
      </c>
      <c r="R60" s="15">
        <f t="shared" si="173"/>
        <v>40817</v>
      </c>
      <c r="S60" s="15">
        <f>S62+S63</f>
        <v>0</v>
      </c>
      <c r="T60" s="15">
        <f t="shared" si="174"/>
        <v>40817</v>
      </c>
      <c r="U60" s="15">
        <f>U62+U63</f>
        <v>-27715.234</v>
      </c>
      <c r="V60" s="15">
        <f t="shared" si="175"/>
        <v>13101.766</v>
      </c>
      <c r="W60" s="15">
        <f>W62+W63</f>
        <v>0</v>
      </c>
      <c r="X60" s="15">
        <f t="shared" si="176"/>
        <v>13101.766</v>
      </c>
      <c r="Y60" s="24">
        <f>Y62+Y63</f>
        <v>0</v>
      </c>
      <c r="Z60" s="15">
        <f t="shared" si="177"/>
        <v>13101.766</v>
      </c>
      <c r="AA60" s="15">
        <f t="shared" ref="AA60:AZ60" si="189">AA62+AA63</f>
        <v>81433.5</v>
      </c>
      <c r="AB60" s="44">
        <f>AB62+AB63</f>
        <v>0</v>
      </c>
      <c r="AC60" s="15">
        <f t="shared" si="12"/>
        <v>81433.5</v>
      </c>
      <c r="AD60" s="15">
        <f>AD62+AD63</f>
        <v>0</v>
      </c>
      <c r="AE60" s="15">
        <f t="shared" si="178"/>
        <v>81433.5</v>
      </c>
      <c r="AF60" s="15">
        <f>AF62+AF63</f>
        <v>0</v>
      </c>
      <c r="AG60" s="15">
        <f>AE60+AF60</f>
        <v>81433.5</v>
      </c>
      <c r="AH60" s="15">
        <f>AH62+AH63</f>
        <v>0</v>
      </c>
      <c r="AI60" s="15">
        <f>AG60+AH60</f>
        <v>81433.5</v>
      </c>
      <c r="AJ60" s="15">
        <f>AJ62+AJ63</f>
        <v>0</v>
      </c>
      <c r="AK60" s="15">
        <f>AI60+AJ60</f>
        <v>81433.5</v>
      </c>
      <c r="AL60" s="15">
        <f>AL62+AL63</f>
        <v>0</v>
      </c>
      <c r="AM60" s="15">
        <f>AK60+AL60</f>
        <v>81433.5</v>
      </c>
      <c r="AN60" s="15">
        <f>AN62+AN63</f>
        <v>0</v>
      </c>
      <c r="AO60" s="15">
        <f>AM60+AN60</f>
        <v>81433.5</v>
      </c>
      <c r="AP60" s="15">
        <f>AP62+AP63</f>
        <v>0</v>
      </c>
      <c r="AQ60" s="15">
        <f>AO60+AP60</f>
        <v>81433.5</v>
      </c>
      <c r="AR60" s="15">
        <f>AR62+AR63</f>
        <v>0</v>
      </c>
      <c r="AS60" s="15">
        <f>AQ60+AR60</f>
        <v>81433.5</v>
      </c>
      <c r="AT60" s="15">
        <f>AT62+AT63</f>
        <v>-65321.284</v>
      </c>
      <c r="AU60" s="15">
        <f>AS60+AT60</f>
        <v>16112.216</v>
      </c>
      <c r="AV60" s="15">
        <f>AV62+AV63</f>
        <v>0</v>
      </c>
      <c r="AW60" s="15">
        <f>AU60+AV60</f>
        <v>16112.216</v>
      </c>
      <c r="AX60" s="24">
        <f>AX62+AX63</f>
        <v>0</v>
      </c>
      <c r="AY60" s="15">
        <f>AW60+AX60</f>
        <v>16112.216</v>
      </c>
      <c r="AZ60" s="15">
        <f t="shared" si="189"/>
        <v>625332.6</v>
      </c>
      <c r="BA60" s="16">
        <f>BA62+BA63</f>
        <v>59234</v>
      </c>
      <c r="BB60" s="16">
        <f t="shared" si="24"/>
        <v>684566.6</v>
      </c>
      <c r="BC60" s="16">
        <f>BC62+BC63</f>
        <v>0</v>
      </c>
      <c r="BD60" s="16">
        <f t="shared" si="179"/>
        <v>684566.6</v>
      </c>
      <c r="BE60" s="16">
        <f>BE62+BE63</f>
        <v>0</v>
      </c>
      <c r="BF60" s="16">
        <f t="shared" si="180"/>
        <v>684566.6</v>
      </c>
      <c r="BG60" s="16">
        <f>BG62+BG63</f>
        <v>0</v>
      </c>
      <c r="BH60" s="16">
        <f t="shared" si="181"/>
        <v>684566.6</v>
      </c>
      <c r="BI60" s="16">
        <f>BI62+BI63</f>
        <v>0</v>
      </c>
      <c r="BJ60" s="16">
        <f t="shared" si="182"/>
        <v>684566.6</v>
      </c>
      <c r="BK60" s="16">
        <f>BK62+BK63</f>
        <v>0</v>
      </c>
      <c r="BL60" s="16">
        <f t="shared" si="183"/>
        <v>684566.6</v>
      </c>
      <c r="BM60" s="16">
        <f>BM62+BM63</f>
        <v>0</v>
      </c>
      <c r="BN60" s="16">
        <f t="shared" si="184"/>
        <v>684566.6</v>
      </c>
      <c r="BO60" s="16">
        <f>BO62+BO63</f>
        <v>0</v>
      </c>
      <c r="BP60" s="16">
        <f t="shared" si="185"/>
        <v>684566.6</v>
      </c>
      <c r="BQ60" s="16">
        <f>BQ62+BQ63</f>
        <v>-669943.9439999999</v>
      </c>
      <c r="BR60" s="16">
        <f t="shared" si="186"/>
        <v>14622.656000000075</v>
      </c>
      <c r="BS60" s="16">
        <f>BS62+BS63</f>
        <v>0</v>
      </c>
      <c r="BT60" s="16">
        <f t="shared" si="187"/>
        <v>14622.656000000075</v>
      </c>
      <c r="BU60" s="26">
        <f>BU62+BU63</f>
        <v>0</v>
      </c>
      <c r="BV60" s="16">
        <f t="shared" si="188"/>
        <v>14622.656000000075</v>
      </c>
      <c r="BX60" s="13"/>
    </row>
    <row r="61" spans="1:76" hidden="1" x14ac:dyDescent="0.3">
      <c r="A61" s="58"/>
      <c r="B61" s="76" t="s">
        <v>5</v>
      </c>
      <c r="C61" s="75"/>
      <c r="D61" s="15"/>
      <c r="E61" s="44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24"/>
      <c r="Z61" s="15"/>
      <c r="AA61" s="15"/>
      <c r="AB61" s="44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24"/>
      <c r="AY61" s="15"/>
      <c r="AZ61" s="15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26"/>
      <c r="BV61" s="16"/>
      <c r="BX61" s="13">
        <v>0</v>
      </c>
    </row>
    <row r="62" spans="1:76" hidden="1" x14ac:dyDescent="0.3">
      <c r="A62" s="1"/>
      <c r="B62" s="20" t="s">
        <v>6</v>
      </c>
      <c r="C62" s="21"/>
      <c r="D62" s="15">
        <v>20817</v>
      </c>
      <c r="E62" s="44"/>
      <c r="F62" s="15">
        <f t="shared" si="1"/>
        <v>20817</v>
      </c>
      <c r="G62" s="15"/>
      <c r="H62" s="15">
        <f t="shared" ref="H62:H63" si="190">F62+G62</f>
        <v>20817</v>
      </c>
      <c r="I62" s="15"/>
      <c r="J62" s="15">
        <f t="shared" ref="J62:J63" si="191">H62+I62</f>
        <v>20817</v>
      </c>
      <c r="K62" s="15"/>
      <c r="L62" s="15">
        <f t="shared" ref="L62:L63" si="192">J62+K62</f>
        <v>20817</v>
      </c>
      <c r="M62" s="15"/>
      <c r="N62" s="15">
        <f t="shared" ref="N62:N63" si="193">L62+M62</f>
        <v>20817</v>
      </c>
      <c r="O62" s="15"/>
      <c r="P62" s="15">
        <f t="shared" ref="P62:P63" si="194">N62+O62</f>
        <v>20817</v>
      </c>
      <c r="Q62" s="15"/>
      <c r="R62" s="15">
        <f t="shared" ref="R62:R63" si="195">P62+Q62</f>
        <v>20817</v>
      </c>
      <c r="S62" s="15"/>
      <c r="T62" s="15">
        <f t="shared" ref="T62:T63" si="196">R62+S62</f>
        <v>20817</v>
      </c>
      <c r="U62" s="15">
        <v>-7715.2340000000004</v>
      </c>
      <c r="V62" s="15">
        <f t="shared" ref="V62:V63" si="197">T62+U62</f>
        <v>13101.766</v>
      </c>
      <c r="W62" s="15"/>
      <c r="X62" s="15">
        <f t="shared" ref="X62:X63" si="198">V62+W62</f>
        <v>13101.766</v>
      </c>
      <c r="Y62" s="24"/>
      <c r="Z62" s="15">
        <f t="shared" ref="Z62:Z63" si="199">X62+Y62</f>
        <v>13101.766</v>
      </c>
      <c r="AA62" s="15">
        <v>38961.5</v>
      </c>
      <c r="AB62" s="44"/>
      <c r="AC62" s="15">
        <f t="shared" si="12"/>
        <v>38961.5</v>
      </c>
      <c r="AD62" s="15"/>
      <c r="AE62" s="15">
        <f t="shared" ref="AE62:AE65" si="200">AC62+AD62</f>
        <v>38961.5</v>
      </c>
      <c r="AF62" s="15"/>
      <c r="AG62" s="15">
        <f>AE62+AF62</f>
        <v>38961.5</v>
      </c>
      <c r="AH62" s="15"/>
      <c r="AI62" s="15">
        <f>AG62+AH62</f>
        <v>38961.5</v>
      </c>
      <c r="AJ62" s="15"/>
      <c r="AK62" s="15">
        <f>AI62+AJ62</f>
        <v>38961.5</v>
      </c>
      <c r="AL62" s="15"/>
      <c r="AM62" s="15">
        <f>AK62+AL62</f>
        <v>38961.5</v>
      </c>
      <c r="AN62" s="15"/>
      <c r="AO62" s="15">
        <f>AM62+AN62</f>
        <v>38961.5</v>
      </c>
      <c r="AP62" s="15"/>
      <c r="AQ62" s="15">
        <f>AO62+AP62</f>
        <v>38961.5</v>
      </c>
      <c r="AR62" s="15"/>
      <c r="AS62" s="15">
        <f>AQ62+AR62</f>
        <v>38961.5</v>
      </c>
      <c r="AT62" s="15">
        <v>-22849.284</v>
      </c>
      <c r="AU62" s="15">
        <f>AS62+AT62</f>
        <v>16112.216</v>
      </c>
      <c r="AV62" s="15"/>
      <c r="AW62" s="15">
        <f>AU62+AV62</f>
        <v>16112.216</v>
      </c>
      <c r="AX62" s="24"/>
      <c r="AY62" s="15">
        <f>AW62+AX62</f>
        <v>16112.216</v>
      </c>
      <c r="AZ62" s="15">
        <v>248632.5</v>
      </c>
      <c r="BA62" s="16">
        <v>59234</v>
      </c>
      <c r="BB62" s="16">
        <f t="shared" si="24"/>
        <v>307866.5</v>
      </c>
      <c r="BC62" s="16"/>
      <c r="BD62" s="16">
        <f t="shared" ref="BD62:BD65" si="201">BB62+BC62</f>
        <v>307866.5</v>
      </c>
      <c r="BE62" s="16"/>
      <c r="BF62" s="16">
        <f t="shared" ref="BF62:BF65" si="202">BD62+BE62</f>
        <v>307866.5</v>
      </c>
      <c r="BG62" s="16"/>
      <c r="BH62" s="16">
        <f t="shared" ref="BH62:BH65" si="203">BF62+BG62</f>
        <v>307866.5</v>
      </c>
      <c r="BI62" s="16"/>
      <c r="BJ62" s="16">
        <f t="shared" ref="BJ62:BJ65" si="204">BH62+BI62</f>
        <v>307866.5</v>
      </c>
      <c r="BK62" s="16"/>
      <c r="BL62" s="16">
        <f t="shared" ref="BL62:BL65" si="205">BJ62+BK62</f>
        <v>307866.5</v>
      </c>
      <c r="BM62" s="16"/>
      <c r="BN62" s="16">
        <f t="shared" ref="BN62:BN65" si="206">BL62+BM62</f>
        <v>307866.5</v>
      </c>
      <c r="BO62" s="16"/>
      <c r="BP62" s="16">
        <f t="shared" ref="BP62:BP65" si="207">BN62+BO62</f>
        <v>307866.5</v>
      </c>
      <c r="BQ62" s="16">
        <v>-293243.84399999998</v>
      </c>
      <c r="BR62" s="16">
        <f t="shared" ref="BR62:BR65" si="208">BP62+BQ62</f>
        <v>14622.656000000017</v>
      </c>
      <c r="BS62" s="16"/>
      <c r="BT62" s="16">
        <f t="shared" ref="BT62:BT65" si="209">BR62+BS62</f>
        <v>14622.656000000017</v>
      </c>
      <c r="BU62" s="26"/>
      <c r="BV62" s="16">
        <f t="shared" ref="BV62:BV65" si="210">BT62+BU62</f>
        <v>14622.656000000017</v>
      </c>
      <c r="BW62" s="9" t="s">
        <v>214</v>
      </c>
      <c r="BX62" s="13">
        <v>0</v>
      </c>
    </row>
    <row r="63" spans="1:76" hidden="1" x14ac:dyDescent="0.3">
      <c r="A63" s="58"/>
      <c r="B63" s="76" t="s">
        <v>57</v>
      </c>
      <c r="C63" s="75"/>
      <c r="D63" s="15">
        <v>20000</v>
      </c>
      <c r="E63" s="44"/>
      <c r="F63" s="15">
        <f t="shared" si="1"/>
        <v>20000</v>
      </c>
      <c r="G63" s="15"/>
      <c r="H63" s="15">
        <f t="shared" si="190"/>
        <v>20000</v>
      </c>
      <c r="I63" s="15"/>
      <c r="J63" s="15">
        <f t="shared" si="191"/>
        <v>20000</v>
      </c>
      <c r="K63" s="15"/>
      <c r="L63" s="15">
        <f t="shared" si="192"/>
        <v>20000</v>
      </c>
      <c r="M63" s="15"/>
      <c r="N63" s="15">
        <f t="shared" si="193"/>
        <v>20000</v>
      </c>
      <c r="O63" s="15"/>
      <c r="P63" s="15">
        <f t="shared" si="194"/>
        <v>20000</v>
      </c>
      <c r="Q63" s="15"/>
      <c r="R63" s="15">
        <f t="shared" si="195"/>
        <v>20000</v>
      </c>
      <c r="S63" s="15"/>
      <c r="T63" s="15">
        <f t="shared" si="196"/>
        <v>20000</v>
      </c>
      <c r="U63" s="15">
        <v>-20000</v>
      </c>
      <c r="V63" s="15">
        <f t="shared" si="197"/>
        <v>0</v>
      </c>
      <c r="W63" s="15"/>
      <c r="X63" s="15">
        <f t="shared" si="198"/>
        <v>0</v>
      </c>
      <c r="Y63" s="24"/>
      <c r="Z63" s="15">
        <f t="shared" si="199"/>
        <v>0</v>
      </c>
      <c r="AA63" s="15">
        <v>42472</v>
      </c>
      <c r="AB63" s="44"/>
      <c r="AC63" s="15">
        <f t="shared" si="12"/>
        <v>42472</v>
      </c>
      <c r="AD63" s="15"/>
      <c r="AE63" s="15">
        <f t="shared" si="200"/>
        <v>42472</v>
      </c>
      <c r="AF63" s="15"/>
      <c r="AG63" s="15">
        <f>AE63+AF63</f>
        <v>42472</v>
      </c>
      <c r="AH63" s="15"/>
      <c r="AI63" s="15">
        <f>AG63+AH63</f>
        <v>42472</v>
      </c>
      <c r="AJ63" s="15"/>
      <c r="AK63" s="15">
        <f>AI63+AJ63</f>
        <v>42472</v>
      </c>
      <c r="AL63" s="15"/>
      <c r="AM63" s="15">
        <f>AK63+AL63</f>
        <v>42472</v>
      </c>
      <c r="AN63" s="15"/>
      <c r="AO63" s="15">
        <f>AM63+AN63</f>
        <v>42472</v>
      </c>
      <c r="AP63" s="15"/>
      <c r="AQ63" s="15">
        <f>AO63+AP63</f>
        <v>42472</v>
      </c>
      <c r="AR63" s="15"/>
      <c r="AS63" s="15">
        <f>AQ63+AR63</f>
        <v>42472</v>
      </c>
      <c r="AT63" s="15">
        <v>-42472</v>
      </c>
      <c r="AU63" s="15">
        <f>AS63+AT63</f>
        <v>0</v>
      </c>
      <c r="AV63" s="15"/>
      <c r="AW63" s="15">
        <f>AU63+AV63</f>
        <v>0</v>
      </c>
      <c r="AX63" s="24"/>
      <c r="AY63" s="15">
        <f>AW63+AX63</f>
        <v>0</v>
      </c>
      <c r="AZ63" s="15">
        <f>271274.3+105425.8</f>
        <v>376700.1</v>
      </c>
      <c r="BA63" s="16"/>
      <c r="BB63" s="16">
        <f t="shared" si="24"/>
        <v>376700.1</v>
      </c>
      <c r="BC63" s="16"/>
      <c r="BD63" s="16">
        <f t="shared" si="201"/>
        <v>376700.1</v>
      </c>
      <c r="BE63" s="16"/>
      <c r="BF63" s="16">
        <f t="shared" si="202"/>
        <v>376700.1</v>
      </c>
      <c r="BG63" s="16"/>
      <c r="BH63" s="16">
        <f t="shared" si="203"/>
        <v>376700.1</v>
      </c>
      <c r="BI63" s="16"/>
      <c r="BJ63" s="16">
        <f t="shared" si="204"/>
        <v>376700.1</v>
      </c>
      <c r="BK63" s="16"/>
      <c r="BL63" s="16">
        <f t="shared" si="205"/>
        <v>376700.1</v>
      </c>
      <c r="BM63" s="16"/>
      <c r="BN63" s="16">
        <f t="shared" si="206"/>
        <v>376700.1</v>
      </c>
      <c r="BO63" s="16"/>
      <c r="BP63" s="16">
        <f t="shared" si="207"/>
        <v>376700.1</v>
      </c>
      <c r="BQ63" s="16">
        <v>-376700.1</v>
      </c>
      <c r="BR63" s="16">
        <f t="shared" si="208"/>
        <v>0</v>
      </c>
      <c r="BS63" s="16"/>
      <c r="BT63" s="16">
        <f t="shared" si="209"/>
        <v>0</v>
      </c>
      <c r="BU63" s="26"/>
      <c r="BV63" s="16">
        <f t="shared" si="210"/>
        <v>0</v>
      </c>
      <c r="BW63" s="9" t="s">
        <v>215</v>
      </c>
      <c r="BX63" s="13">
        <v>0</v>
      </c>
    </row>
    <row r="64" spans="1:76" ht="100.5" customHeight="1" x14ac:dyDescent="0.3">
      <c r="A64" s="58" t="s">
        <v>143</v>
      </c>
      <c r="B64" s="79" t="s">
        <v>243</v>
      </c>
      <c r="C64" s="6" t="s">
        <v>126</v>
      </c>
      <c r="D64" s="15">
        <v>77977.3</v>
      </c>
      <c r="E64" s="44">
        <v>-77977.3</v>
      </c>
      <c r="F64" s="15">
        <f>D64+E64</f>
        <v>0</v>
      </c>
      <c r="G64" s="15">
        <v>8887.8259999999991</v>
      </c>
      <c r="H64" s="15">
        <f>F64+G64</f>
        <v>8887.8259999999991</v>
      </c>
      <c r="I64" s="15"/>
      <c r="J64" s="15">
        <f>H64+I64</f>
        <v>8887.8259999999991</v>
      </c>
      <c r="K64" s="15"/>
      <c r="L64" s="15">
        <f>J64+K64</f>
        <v>8887.8259999999991</v>
      </c>
      <c r="M64" s="15"/>
      <c r="N64" s="15">
        <f>L64+M64</f>
        <v>8887.8259999999991</v>
      </c>
      <c r="O64" s="15"/>
      <c r="P64" s="15">
        <f>N64+O64</f>
        <v>8887.8259999999991</v>
      </c>
      <c r="Q64" s="15"/>
      <c r="R64" s="15">
        <f>P64+Q64</f>
        <v>8887.8259999999991</v>
      </c>
      <c r="S64" s="15"/>
      <c r="T64" s="15">
        <f>R64+S64</f>
        <v>8887.8259999999991</v>
      </c>
      <c r="U64" s="15"/>
      <c r="V64" s="15">
        <f>T64+U64</f>
        <v>8887.8259999999991</v>
      </c>
      <c r="W64" s="15"/>
      <c r="X64" s="15">
        <f>V64+W64</f>
        <v>8887.8259999999991</v>
      </c>
      <c r="Y64" s="24"/>
      <c r="Z64" s="15">
        <f>X64+Y64</f>
        <v>8887.8259999999991</v>
      </c>
      <c r="AA64" s="15">
        <v>150000</v>
      </c>
      <c r="AB64" s="44">
        <v>-150000</v>
      </c>
      <c r="AC64" s="15">
        <f t="shared" si="12"/>
        <v>0</v>
      </c>
      <c r="AD64" s="15"/>
      <c r="AE64" s="15">
        <f t="shared" si="200"/>
        <v>0</v>
      </c>
      <c r="AF64" s="15"/>
      <c r="AG64" s="15">
        <f>AE64+AF64</f>
        <v>0</v>
      </c>
      <c r="AH64" s="15"/>
      <c r="AI64" s="15">
        <f>AG64+AH64</f>
        <v>0</v>
      </c>
      <c r="AJ64" s="15"/>
      <c r="AK64" s="15">
        <f>AI64+AJ64</f>
        <v>0</v>
      </c>
      <c r="AL64" s="15"/>
      <c r="AM64" s="15">
        <f>AK64+AL64</f>
        <v>0</v>
      </c>
      <c r="AN64" s="15"/>
      <c r="AO64" s="15">
        <f>AM64+AN64</f>
        <v>0</v>
      </c>
      <c r="AP64" s="15"/>
      <c r="AQ64" s="15">
        <f>AO64+AP64</f>
        <v>0</v>
      </c>
      <c r="AR64" s="15"/>
      <c r="AS64" s="15">
        <f>AQ64+AR64</f>
        <v>0</v>
      </c>
      <c r="AT64" s="15"/>
      <c r="AU64" s="15">
        <f>AS64+AT64</f>
        <v>0</v>
      </c>
      <c r="AV64" s="15"/>
      <c r="AW64" s="15">
        <f>AU64+AV64</f>
        <v>0</v>
      </c>
      <c r="AX64" s="24"/>
      <c r="AY64" s="15">
        <f>AW64+AX64</f>
        <v>0</v>
      </c>
      <c r="AZ64" s="15">
        <v>0</v>
      </c>
      <c r="BA64" s="16"/>
      <c r="BB64" s="16">
        <f t="shared" si="24"/>
        <v>0</v>
      </c>
      <c r="BC64" s="16"/>
      <c r="BD64" s="16">
        <f t="shared" si="201"/>
        <v>0</v>
      </c>
      <c r="BE64" s="16"/>
      <c r="BF64" s="16">
        <f t="shared" si="202"/>
        <v>0</v>
      </c>
      <c r="BG64" s="16"/>
      <c r="BH64" s="16">
        <f t="shared" si="203"/>
        <v>0</v>
      </c>
      <c r="BI64" s="16"/>
      <c r="BJ64" s="16">
        <f t="shared" si="204"/>
        <v>0</v>
      </c>
      <c r="BK64" s="16"/>
      <c r="BL64" s="16">
        <f t="shared" si="205"/>
        <v>0</v>
      </c>
      <c r="BM64" s="16"/>
      <c r="BN64" s="16">
        <f t="shared" si="206"/>
        <v>0</v>
      </c>
      <c r="BO64" s="16"/>
      <c r="BP64" s="16">
        <f t="shared" si="207"/>
        <v>0</v>
      </c>
      <c r="BQ64" s="16"/>
      <c r="BR64" s="16">
        <f t="shared" si="208"/>
        <v>0</v>
      </c>
      <c r="BS64" s="16"/>
      <c r="BT64" s="16">
        <f t="shared" si="209"/>
        <v>0</v>
      </c>
      <c r="BU64" s="26"/>
      <c r="BV64" s="16">
        <f t="shared" si="210"/>
        <v>0</v>
      </c>
      <c r="BW64" s="9" t="s">
        <v>87</v>
      </c>
      <c r="BX64" s="13"/>
    </row>
    <row r="65" spans="1:76" ht="37.5" x14ac:dyDescent="0.3">
      <c r="A65" s="58" t="s">
        <v>144</v>
      </c>
      <c r="B65" s="79" t="s">
        <v>345</v>
      </c>
      <c r="C65" s="78" t="s">
        <v>11</v>
      </c>
      <c r="D65" s="15">
        <f>D67+D68</f>
        <v>24104.7</v>
      </c>
      <c r="E65" s="44">
        <f>E67+E68</f>
        <v>0</v>
      </c>
      <c r="F65" s="15">
        <f t="shared" si="1"/>
        <v>24104.7</v>
      </c>
      <c r="G65" s="15">
        <f>G67+G68</f>
        <v>0</v>
      </c>
      <c r="H65" s="15">
        <f t="shared" ref="H65" si="211">F65+G65</f>
        <v>24104.7</v>
      </c>
      <c r="I65" s="15">
        <f>I67+I68</f>
        <v>0</v>
      </c>
      <c r="J65" s="15">
        <f t="shared" ref="J65" si="212">H65+I65</f>
        <v>24104.7</v>
      </c>
      <c r="K65" s="15">
        <f>K67+K68</f>
        <v>0</v>
      </c>
      <c r="L65" s="15">
        <f t="shared" ref="L65" si="213">J65+K65</f>
        <v>24104.7</v>
      </c>
      <c r="M65" s="15">
        <f>M67+M68</f>
        <v>0</v>
      </c>
      <c r="N65" s="15">
        <f t="shared" ref="N65" si="214">L65+M65</f>
        <v>24104.7</v>
      </c>
      <c r="O65" s="15">
        <f>O67+O68</f>
        <v>0</v>
      </c>
      <c r="P65" s="15">
        <f t="shared" ref="P65" si="215">N65+O65</f>
        <v>24104.7</v>
      </c>
      <c r="Q65" s="15">
        <f>Q67+Q68</f>
        <v>0</v>
      </c>
      <c r="R65" s="15">
        <f t="shared" ref="R65" si="216">P65+Q65</f>
        <v>24104.7</v>
      </c>
      <c r="S65" s="15">
        <f>S67+S68</f>
        <v>0</v>
      </c>
      <c r="T65" s="15">
        <f t="shared" ref="T65" si="217">R65+S65</f>
        <v>24104.7</v>
      </c>
      <c r="U65" s="15">
        <f>U67+U68</f>
        <v>249.81800000000001</v>
      </c>
      <c r="V65" s="15">
        <f t="shared" ref="V65" si="218">T65+U65</f>
        <v>24354.518</v>
      </c>
      <c r="W65" s="15">
        <f>W67+W68</f>
        <v>0</v>
      </c>
      <c r="X65" s="15">
        <f t="shared" ref="X65" si="219">V65+W65</f>
        <v>24354.518</v>
      </c>
      <c r="Y65" s="24">
        <f>Y67+Y68</f>
        <v>-476.46800000000002</v>
      </c>
      <c r="Z65" s="15">
        <f t="shared" ref="Z65" si="220">X65+Y65</f>
        <v>23878.05</v>
      </c>
      <c r="AA65" s="15">
        <f t="shared" ref="AA65:AZ65" si="221">AA67+AA68</f>
        <v>0</v>
      </c>
      <c r="AB65" s="44">
        <f>AB67+AB68</f>
        <v>0</v>
      </c>
      <c r="AC65" s="15">
        <f t="shared" si="12"/>
        <v>0</v>
      </c>
      <c r="AD65" s="15">
        <f>AD67+AD68</f>
        <v>0</v>
      </c>
      <c r="AE65" s="15">
        <f t="shared" si="200"/>
        <v>0</v>
      </c>
      <c r="AF65" s="15">
        <f>AF67+AF68</f>
        <v>0</v>
      </c>
      <c r="AG65" s="15">
        <f>AE65+AF65</f>
        <v>0</v>
      </c>
      <c r="AH65" s="15">
        <f>AH67+AH68</f>
        <v>0</v>
      </c>
      <c r="AI65" s="15">
        <f>AG65+AH65</f>
        <v>0</v>
      </c>
      <c r="AJ65" s="15">
        <f>AJ67+AJ68</f>
        <v>0</v>
      </c>
      <c r="AK65" s="15">
        <f>AI65+AJ65</f>
        <v>0</v>
      </c>
      <c r="AL65" s="15">
        <f>AL67+AL68</f>
        <v>0</v>
      </c>
      <c r="AM65" s="15">
        <f>AK65+AL65</f>
        <v>0</v>
      </c>
      <c r="AN65" s="15">
        <f>AN67+AN68</f>
        <v>0</v>
      </c>
      <c r="AO65" s="15">
        <f>AM65+AN65</f>
        <v>0</v>
      </c>
      <c r="AP65" s="15">
        <f>AP67+AP68</f>
        <v>0</v>
      </c>
      <c r="AQ65" s="15">
        <f>AO65+AP65</f>
        <v>0</v>
      </c>
      <c r="AR65" s="15">
        <f>AR67+AR68</f>
        <v>0</v>
      </c>
      <c r="AS65" s="15">
        <f>AQ65+AR65</f>
        <v>0</v>
      </c>
      <c r="AT65" s="15">
        <f>AT67+AT68</f>
        <v>0</v>
      </c>
      <c r="AU65" s="15">
        <f>AS65+AT65</f>
        <v>0</v>
      </c>
      <c r="AV65" s="15">
        <f>AV67+AV68</f>
        <v>0</v>
      </c>
      <c r="AW65" s="15">
        <f>AU65+AV65</f>
        <v>0</v>
      </c>
      <c r="AX65" s="24">
        <f>AX67+AX68</f>
        <v>0</v>
      </c>
      <c r="AY65" s="15">
        <f>AW65+AX65</f>
        <v>0</v>
      </c>
      <c r="AZ65" s="15">
        <f t="shared" si="221"/>
        <v>0</v>
      </c>
      <c r="BA65" s="16">
        <f>BA67+BA68</f>
        <v>0</v>
      </c>
      <c r="BB65" s="16">
        <f t="shared" si="24"/>
        <v>0</v>
      </c>
      <c r="BC65" s="16">
        <f>BC67+BC68</f>
        <v>0</v>
      </c>
      <c r="BD65" s="16">
        <f t="shared" si="201"/>
        <v>0</v>
      </c>
      <c r="BE65" s="16">
        <f>BE67+BE68</f>
        <v>0</v>
      </c>
      <c r="BF65" s="16">
        <f t="shared" si="202"/>
        <v>0</v>
      </c>
      <c r="BG65" s="16">
        <f>BG67+BG68</f>
        <v>0</v>
      </c>
      <c r="BH65" s="16">
        <f t="shared" si="203"/>
        <v>0</v>
      </c>
      <c r="BI65" s="16">
        <f>BI67+BI68</f>
        <v>0</v>
      </c>
      <c r="BJ65" s="16">
        <f t="shared" si="204"/>
        <v>0</v>
      </c>
      <c r="BK65" s="16">
        <f>BK67+BK68</f>
        <v>0</v>
      </c>
      <c r="BL65" s="16">
        <f t="shared" si="205"/>
        <v>0</v>
      </c>
      <c r="BM65" s="16">
        <f>BM67+BM68</f>
        <v>0</v>
      </c>
      <c r="BN65" s="16">
        <f t="shared" si="206"/>
        <v>0</v>
      </c>
      <c r="BO65" s="16">
        <f>BO67+BO68</f>
        <v>0</v>
      </c>
      <c r="BP65" s="16">
        <f t="shared" si="207"/>
        <v>0</v>
      </c>
      <c r="BQ65" s="16">
        <f>BQ67+BQ68</f>
        <v>0</v>
      </c>
      <c r="BR65" s="16">
        <f t="shared" si="208"/>
        <v>0</v>
      </c>
      <c r="BS65" s="16">
        <f>BS67+BS68</f>
        <v>0</v>
      </c>
      <c r="BT65" s="16">
        <f t="shared" si="209"/>
        <v>0</v>
      </c>
      <c r="BU65" s="26">
        <f>BU67+BU68</f>
        <v>0</v>
      </c>
      <c r="BV65" s="16">
        <f t="shared" si="210"/>
        <v>0</v>
      </c>
      <c r="BX65" s="13"/>
    </row>
    <row r="66" spans="1:76" x14ac:dyDescent="0.3">
      <c r="A66" s="58"/>
      <c r="B66" s="79" t="s">
        <v>5</v>
      </c>
      <c r="C66" s="78"/>
      <c r="D66" s="15"/>
      <c r="E66" s="44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24"/>
      <c r="Z66" s="15"/>
      <c r="AA66" s="15"/>
      <c r="AB66" s="44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24"/>
      <c r="AY66" s="15"/>
      <c r="AZ66" s="15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26"/>
      <c r="BV66" s="16"/>
      <c r="BX66" s="13"/>
    </row>
    <row r="67" spans="1:76" hidden="1" x14ac:dyDescent="0.3">
      <c r="A67" s="1"/>
      <c r="B67" s="20" t="s">
        <v>6</v>
      </c>
      <c r="C67" s="6"/>
      <c r="D67" s="15">
        <v>6604.7</v>
      </c>
      <c r="E67" s="44"/>
      <c r="F67" s="15">
        <f t="shared" si="1"/>
        <v>6604.7</v>
      </c>
      <c r="G67" s="15"/>
      <c r="H67" s="15">
        <f t="shared" ref="H67:H69" si="222">F67+G67</f>
        <v>6604.7</v>
      </c>
      <c r="I67" s="15"/>
      <c r="J67" s="15">
        <f t="shared" ref="J67:J69" si="223">H67+I67</f>
        <v>6604.7</v>
      </c>
      <c r="K67" s="15"/>
      <c r="L67" s="15">
        <f t="shared" ref="L67:L69" si="224">J67+K67</f>
        <v>6604.7</v>
      </c>
      <c r="M67" s="15"/>
      <c r="N67" s="15">
        <f t="shared" ref="N67:N69" si="225">L67+M67</f>
        <v>6604.7</v>
      </c>
      <c r="O67" s="15"/>
      <c r="P67" s="15">
        <f t="shared" ref="P67:P69" si="226">N67+O67</f>
        <v>6604.7</v>
      </c>
      <c r="Q67" s="15"/>
      <c r="R67" s="15">
        <f t="shared" ref="R67:R69" si="227">P67+Q67</f>
        <v>6604.7</v>
      </c>
      <c r="S67" s="15"/>
      <c r="T67" s="15">
        <f t="shared" ref="T67:T69" si="228">R67+S67</f>
        <v>6604.7</v>
      </c>
      <c r="U67" s="15">
        <v>249.81800000000001</v>
      </c>
      <c r="V67" s="15">
        <f t="shared" ref="V67:V69" si="229">T67+U67</f>
        <v>6854.518</v>
      </c>
      <c r="W67" s="15"/>
      <c r="X67" s="15">
        <f t="shared" ref="X67:X69" si="230">V67+W67</f>
        <v>6854.518</v>
      </c>
      <c r="Y67" s="24">
        <v>-476.46800000000002</v>
      </c>
      <c r="Z67" s="15">
        <f t="shared" ref="Z67:Z69" si="231">X67+Y67</f>
        <v>6378.05</v>
      </c>
      <c r="AA67" s="15">
        <v>0</v>
      </c>
      <c r="AB67" s="44"/>
      <c r="AC67" s="15">
        <f t="shared" si="12"/>
        <v>0</v>
      </c>
      <c r="AD67" s="15"/>
      <c r="AE67" s="15">
        <f t="shared" ref="AE67:AE69" si="232">AC67+AD67</f>
        <v>0</v>
      </c>
      <c r="AF67" s="15"/>
      <c r="AG67" s="15">
        <f>AE67+AF67</f>
        <v>0</v>
      </c>
      <c r="AH67" s="15"/>
      <c r="AI67" s="15">
        <f>AG67+AH67</f>
        <v>0</v>
      </c>
      <c r="AJ67" s="15"/>
      <c r="AK67" s="15">
        <f>AI67+AJ67</f>
        <v>0</v>
      </c>
      <c r="AL67" s="15"/>
      <c r="AM67" s="15">
        <f>AK67+AL67</f>
        <v>0</v>
      </c>
      <c r="AN67" s="15"/>
      <c r="AO67" s="15">
        <f>AM67+AN67</f>
        <v>0</v>
      </c>
      <c r="AP67" s="15"/>
      <c r="AQ67" s="15">
        <f>AO67+AP67</f>
        <v>0</v>
      </c>
      <c r="AR67" s="15"/>
      <c r="AS67" s="15">
        <f>AQ67+AR67</f>
        <v>0</v>
      </c>
      <c r="AT67" s="15"/>
      <c r="AU67" s="15">
        <f>AS67+AT67</f>
        <v>0</v>
      </c>
      <c r="AV67" s="15"/>
      <c r="AW67" s="15">
        <f>AU67+AV67</f>
        <v>0</v>
      </c>
      <c r="AX67" s="24"/>
      <c r="AY67" s="15">
        <f>AW67+AX67</f>
        <v>0</v>
      </c>
      <c r="AZ67" s="15">
        <v>0</v>
      </c>
      <c r="BA67" s="16"/>
      <c r="BB67" s="16">
        <f t="shared" si="24"/>
        <v>0</v>
      </c>
      <c r="BC67" s="16"/>
      <c r="BD67" s="16">
        <f t="shared" ref="BD67:BD69" si="233">BB67+BC67</f>
        <v>0</v>
      </c>
      <c r="BE67" s="16"/>
      <c r="BF67" s="16">
        <f t="shared" ref="BF67:BF69" si="234">BD67+BE67</f>
        <v>0</v>
      </c>
      <c r="BG67" s="16"/>
      <c r="BH67" s="16">
        <f t="shared" ref="BH67:BH69" si="235">BF67+BG67</f>
        <v>0</v>
      </c>
      <c r="BI67" s="16"/>
      <c r="BJ67" s="16">
        <f t="shared" ref="BJ67:BJ69" si="236">BH67+BI67</f>
        <v>0</v>
      </c>
      <c r="BK67" s="16"/>
      <c r="BL67" s="16">
        <f t="shared" ref="BL67:BL69" si="237">BJ67+BK67</f>
        <v>0</v>
      </c>
      <c r="BM67" s="16"/>
      <c r="BN67" s="16">
        <f t="shared" ref="BN67:BN69" si="238">BL67+BM67</f>
        <v>0</v>
      </c>
      <c r="BO67" s="16"/>
      <c r="BP67" s="16">
        <f t="shared" ref="BP67:BP69" si="239">BN67+BO67</f>
        <v>0</v>
      </c>
      <c r="BQ67" s="16"/>
      <c r="BR67" s="16">
        <f t="shared" ref="BR67:BR69" si="240">BP67+BQ67</f>
        <v>0</v>
      </c>
      <c r="BS67" s="16"/>
      <c r="BT67" s="16">
        <f t="shared" ref="BT67:BT69" si="241">BR67+BS67</f>
        <v>0</v>
      </c>
      <c r="BU67" s="26"/>
      <c r="BV67" s="16">
        <f t="shared" ref="BV67:BV69" si="242">BT67+BU67</f>
        <v>0</v>
      </c>
      <c r="BW67" s="9" t="s">
        <v>88</v>
      </c>
      <c r="BX67" s="13">
        <v>0</v>
      </c>
    </row>
    <row r="68" spans="1:76" x14ac:dyDescent="0.3">
      <c r="A68" s="58"/>
      <c r="B68" s="79" t="s">
        <v>12</v>
      </c>
      <c r="C68" s="6"/>
      <c r="D68" s="15">
        <v>17500</v>
      </c>
      <c r="E68" s="44"/>
      <c r="F68" s="15">
        <f t="shared" si="1"/>
        <v>17500</v>
      </c>
      <c r="G68" s="15"/>
      <c r="H68" s="15">
        <f t="shared" si="222"/>
        <v>17500</v>
      </c>
      <c r="I68" s="15"/>
      <c r="J68" s="15">
        <f t="shared" si="223"/>
        <v>17500</v>
      </c>
      <c r="K68" s="15"/>
      <c r="L68" s="15">
        <f t="shared" si="224"/>
        <v>17500</v>
      </c>
      <c r="M68" s="15"/>
      <c r="N68" s="15">
        <f t="shared" si="225"/>
        <v>17500</v>
      </c>
      <c r="O68" s="15"/>
      <c r="P68" s="15">
        <f t="shared" si="226"/>
        <v>17500</v>
      </c>
      <c r="Q68" s="15"/>
      <c r="R68" s="15">
        <f t="shared" si="227"/>
        <v>17500</v>
      </c>
      <c r="S68" s="15"/>
      <c r="T68" s="15">
        <f t="shared" si="228"/>
        <v>17500</v>
      </c>
      <c r="U68" s="15"/>
      <c r="V68" s="15">
        <f t="shared" si="229"/>
        <v>17500</v>
      </c>
      <c r="W68" s="15"/>
      <c r="X68" s="15">
        <f t="shared" si="230"/>
        <v>17500</v>
      </c>
      <c r="Y68" s="24"/>
      <c r="Z68" s="15">
        <f t="shared" si="231"/>
        <v>17500</v>
      </c>
      <c r="AA68" s="15">
        <v>0</v>
      </c>
      <c r="AB68" s="44"/>
      <c r="AC68" s="15">
        <f t="shared" si="12"/>
        <v>0</v>
      </c>
      <c r="AD68" s="15"/>
      <c r="AE68" s="15">
        <f t="shared" si="232"/>
        <v>0</v>
      </c>
      <c r="AF68" s="15"/>
      <c r="AG68" s="15">
        <f>AE68+AF68</f>
        <v>0</v>
      </c>
      <c r="AH68" s="15"/>
      <c r="AI68" s="15">
        <f>AG68+AH68</f>
        <v>0</v>
      </c>
      <c r="AJ68" s="15"/>
      <c r="AK68" s="15">
        <f>AI68+AJ68</f>
        <v>0</v>
      </c>
      <c r="AL68" s="15"/>
      <c r="AM68" s="15">
        <f>AK68+AL68</f>
        <v>0</v>
      </c>
      <c r="AN68" s="15"/>
      <c r="AO68" s="15">
        <f>AM68+AN68</f>
        <v>0</v>
      </c>
      <c r="AP68" s="15"/>
      <c r="AQ68" s="15">
        <f>AO68+AP68</f>
        <v>0</v>
      </c>
      <c r="AR68" s="15"/>
      <c r="AS68" s="15">
        <f>AQ68+AR68</f>
        <v>0</v>
      </c>
      <c r="AT68" s="15"/>
      <c r="AU68" s="15">
        <f>AS68+AT68</f>
        <v>0</v>
      </c>
      <c r="AV68" s="15"/>
      <c r="AW68" s="15">
        <f>AU68+AV68</f>
        <v>0</v>
      </c>
      <c r="AX68" s="24"/>
      <c r="AY68" s="15">
        <f>AW68+AX68</f>
        <v>0</v>
      </c>
      <c r="AZ68" s="15">
        <v>0</v>
      </c>
      <c r="BA68" s="16"/>
      <c r="BB68" s="16">
        <f t="shared" si="24"/>
        <v>0</v>
      </c>
      <c r="BC68" s="16"/>
      <c r="BD68" s="16">
        <f t="shared" si="233"/>
        <v>0</v>
      </c>
      <c r="BE68" s="16"/>
      <c r="BF68" s="16">
        <f t="shared" si="234"/>
        <v>0</v>
      </c>
      <c r="BG68" s="16"/>
      <c r="BH68" s="16">
        <f t="shared" si="235"/>
        <v>0</v>
      </c>
      <c r="BI68" s="16"/>
      <c r="BJ68" s="16">
        <f t="shared" si="236"/>
        <v>0</v>
      </c>
      <c r="BK68" s="16"/>
      <c r="BL68" s="16">
        <f t="shared" si="237"/>
        <v>0</v>
      </c>
      <c r="BM68" s="16"/>
      <c r="BN68" s="16">
        <f t="shared" si="238"/>
        <v>0</v>
      </c>
      <c r="BO68" s="16"/>
      <c r="BP68" s="16">
        <f t="shared" si="239"/>
        <v>0</v>
      </c>
      <c r="BQ68" s="16"/>
      <c r="BR68" s="16">
        <f t="shared" si="240"/>
        <v>0</v>
      </c>
      <c r="BS68" s="16"/>
      <c r="BT68" s="16">
        <f t="shared" si="241"/>
        <v>0</v>
      </c>
      <c r="BU68" s="26"/>
      <c r="BV68" s="16">
        <f t="shared" si="242"/>
        <v>0</v>
      </c>
      <c r="BW68" s="9" t="s">
        <v>211</v>
      </c>
      <c r="BX68" s="13"/>
    </row>
    <row r="69" spans="1:76" ht="37.5" x14ac:dyDescent="0.3">
      <c r="A69" s="58" t="s">
        <v>145</v>
      </c>
      <c r="B69" s="79" t="s">
        <v>204</v>
      </c>
      <c r="C69" s="78" t="s">
        <v>11</v>
      </c>
      <c r="D69" s="15">
        <f>D71+D72</f>
        <v>16756.400000000001</v>
      </c>
      <c r="E69" s="44">
        <f>E71+E72</f>
        <v>0</v>
      </c>
      <c r="F69" s="15">
        <f t="shared" si="1"/>
        <v>16756.400000000001</v>
      </c>
      <c r="G69" s="15">
        <f>G71+G72</f>
        <v>0</v>
      </c>
      <c r="H69" s="15">
        <f t="shared" si="222"/>
        <v>16756.400000000001</v>
      </c>
      <c r="I69" s="15">
        <f>I71+I72</f>
        <v>0</v>
      </c>
      <c r="J69" s="15">
        <f t="shared" si="223"/>
        <v>16756.400000000001</v>
      </c>
      <c r="K69" s="15">
        <f>K71+K72</f>
        <v>0</v>
      </c>
      <c r="L69" s="15">
        <f t="shared" si="224"/>
        <v>16756.400000000001</v>
      </c>
      <c r="M69" s="15">
        <f>M71+M72</f>
        <v>0</v>
      </c>
      <c r="N69" s="15">
        <f t="shared" si="225"/>
        <v>16756.400000000001</v>
      </c>
      <c r="O69" s="15">
        <f>O71+O72</f>
        <v>0</v>
      </c>
      <c r="P69" s="15">
        <f t="shared" si="226"/>
        <v>16756.400000000001</v>
      </c>
      <c r="Q69" s="15">
        <f>Q71+Q72</f>
        <v>0</v>
      </c>
      <c r="R69" s="15">
        <f t="shared" si="227"/>
        <v>16756.400000000001</v>
      </c>
      <c r="S69" s="15">
        <f>S71+S72</f>
        <v>0</v>
      </c>
      <c r="T69" s="15">
        <f t="shared" si="228"/>
        <v>16756.400000000001</v>
      </c>
      <c r="U69" s="15">
        <f>U71+U72</f>
        <v>1675.64</v>
      </c>
      <c r="V69" s="15">
        <f t="shared" si="229"/>
        <v>18432.04</v>
      </c>
      <c r="W69" s="15">
        <f>W71+W72</f>
        <v>0</v>
      </c>
      <c r="X69" s="15">
        <f t="shared" si="230"/>
        <v>18432.04</v>
      </c>
      <c r="Y69" s="24">
        <f>Y71+Y72</f>
        <v>0</v>
      </c>
      <c r="Z69" s="15">
        <f t="shared" si="231"/>
        <v>18432.04</v>
      </c>
      <c r="AA69" s="15">
        <f t="shared" ref="AA69:AZ69" si="243">AA71+AA72</f>
        <v>0</v>
      </c>
      <c r="AB69" s="44">
        <f>AB71+AB72</f>
        <v>0</v>
      </c>
      <c r="AC69" s="15">
        <f t="shared" si="12"/>
        <v>0</v>
      </c>
      <c r="AD69" s="15">
        <f>AD71+AD72</f>
        <v>0</v>
      </c>
      <c r="AE69" s="15">
        <f t="shared" si="232"/>
        <v>0</v>
      </c>
      <c r="AF69" s="15">
        <f>AF71+AF72</f>
        <v>0</v>
      </c>
      <c r="AG69" s="15">
        <f>AE69+AF69</f>
        <v>0</v>
      </c>
      <c r="AH69" s="15">
        <f>AH71+AH72</f>
        <v>0</v>
      </c>
      <c r="AI69" s="15">
        <f>AG69+AH69</f>
        <v>0</v>
      </c>
      <c r="AJ69" s="15">
        <f>AJ71+AJ72</f>
        <v>0</v>
      </c>
      <c r="AK69" s="15">
        <f>AI69+AJ69</f>
        <v>0</v>
      </c>
      <c r="AL69" s="15">
        <f>AL71+AL72</f>
        <v>0</v>
      </c>
      <c r="AM69" s="15">
        <f>AK69+AL69</f>
        <v>0</v>
      </c>
      <c r="AN69" s="15">
        <f>AN71+AN72</f>
        <v>0</v>
      </c>
      <c r="AO69" s="15">
        <f>AM69+AN69</f>
        <v>0</v>
      </c>
      <c r="AP69" s="15">
        <f>AP71+AP72</f>
        <v>0</v>
      </c>
      <c r="AQ69" s="15">
        <f>AO69+AP69</f>
        <v>0</v>
      </c>
      <c r="AR69" s="15">
        <f>AR71+AR72</f>
        <v>0</v>
      </c>
      <c r="AS69" s="15">
        <f>AQ69+AR69</f>
        <v>0</v>
      </c>
      <c r="AT69" s="15">
        <f>AT71+AT72</f>
        <v>0</v>
      </c>
      <c r="AU69" s="15">
        <f>AS69+AT69</f>
        <v>0</v>
      </c>
      <c r="AV69" s="15">
        <f>AV71+AV72</f>
        <v>0</v>
      </c>
      <c r="AW69" s="15">
        <f>AU69+AV69</f>
        <v>0</v>
      </c>
      <c r="AX69" s="24">
        <f>AX71+AX72</f>
        <v>0</v>
      </c>
      <c r="AY69" s="15">
        <f>AW69+AX69</f>
        <v>0</v>
      </c>
      <c r="AZ69" s="15">
        <f t="shared" si="243"/>
        <v>0</v>
      </c>
      <c r="BA69" s="16">
        <f>BA71+BA72</f>
        <v>0</v>
      </c>
      <c r="BB69" s="16">
        <f t="shared" si="24"/>
        <v>0</v>
      </c>
      <c r="BC69" s="16">
        <f>BC71+BC72</f>
        <v>0</v>
      </c>
      <c r="BD69" s="16">
        <f t="shared" si="233"/>
        <v>0</v>
      </c>
      <c r="BE69" s="16">
        <f>BE71+BE72</f>
        <v>0</v>
      </c>
      <c r="BF69" s="16">
        <f t="shared" si="234"/>
        <v>0</v>
      </c>
      <c r="BG69" s="16">
        <f>BG71+BG72</f>
        <v>0</v>
      </c>
      <c r="BH69" s="16">
        <f t="shared" si="235"/>
        <v>0</v>
      </c>
      <c r="BI69" s="16">
        <f>BI71+BI72</f>
        <v>0</v>
      </c>
      <c r="BJ69" s="16">
        <f t="shared" si="236"/>
        <v>0</v>
      </c>
      <c r="BK69" s="16">
        <f>BK71+BK72</f>
        <v>0</v>
      </c>
      <c r="BL69" s="16">
        <f t="shared" si="237"/>
        <v>0</v>
      </c>
      <c r="BM69" s="16">
        <f>BM71+BM72</f>
        <v>0</v>
      </c>
      <c r="BN69" s="16">
        <f t="shared" si="238"/>
        <v>0</v>
      </c>
      <c r="BO69" s="16">
        <f>BO71+BO72</f>
        <v>0</v>
      </c>
      <c r="BP69" s="16">
        <f t="shared" si="239"/>
        <v>0</v>
      </c>
      <c r="BQ69" s="16">
        <f>BQ71+BQ72</f>
        <v>0</v>
      </c>
      <c r="BR69" s="16">
        <f t="shared" si="240"/>
        <v>0</v>
      </c>
      <c r="BS69" s="16">
        <f>BS71+BS72</f>
        <v>0</v>
      </c>
      <c r="BT69" s="16">
        <f t="shared" si="241"/>
        <v>0</v>
      </c>
      <c r="BU69" s="26">
        <f>BU71+BU72</f>
        <v>0</v>
      </c>
      <c r="BV69" s="16">
        <f t="shared" si="242"/>
        <v>0</v>
      </c>
      <c r="BX69" s="13"/>
    </row>
    <row r="70" spans="1:76" x14ac:dyDescent="0.3">
      <c r="A70" s="58"/>
      <c r="B70" s="79" t="s">
        <v>5</v>
      </c>
      <c r="C70" s="78"/>
      <c r="D70" s="15"/>
      <c r="E70" s="4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24"/>
      <c r="Z70" s="15"/>
      <c r="AA70" s="15"/>
      <c r="AB70" s="44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24"/>
      <c r="AY70" s="15"/>
      <c r="AZ70" s="15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26"/>
      <c r="BV70" s="16"/>
      <c r="BX70" s="13"/>
    </row>
    <row r="71" spans="1:76" hidden="1" x14ac:dyDescent="0.3">
      <c r="A71" s="1"/>
      <c r="B71" s="20" t="s">
        <v>6</v>
      </c>
      <c r="C71" s="21"/>
      <c r="D71" s="15">
        <v>5036.3999999999996</v>
      </c>
      <c r="E71" s="44"/>
      <c r="F71" s="15">
        <f t="shared" si="1"/>
        <v>5036.3999999999996</v>
      </c>
      <c r="G71" s="15"/>
      <c r="H71" s="15">
        <f t="shared" ref="H71:H100" si="244">F71+G71</f>
        <v>5036.3999999999996</v>
      </c>
      <c r="I71" s="15"/>
      <c r="J71" s="15">
        <f t="shared" ref="J71:J100" si="245">H71+I71</f>
        <v>5036.3999999999996</v>
      </c>
      <c r="K71" s="15"/>
      <c r="L71" s="15">
        <f t="shared" ref="L71:L100" si="246">J71+K71</f>
        <v>5036.3999999999996</v>
      </c>
      <c r="M71" s="15"/>
      <c r="N71" s="15">
        <f t="shared" ref="N71:N100" si="247">L71+M71</f>
        <v>5036.3999999999996</v>
      </c>
      <c r="O71" s="15"/>
      <c r="P71" s="15">
        <f t="shared" ref="P71:P80" si="248">N71+O71</f>
        <v>5036.3999999999996</v>
      </c>
      <c r="Q71" s="15"/>
      <c r="R71" s="15">
        <f t="shared" ref="R71:R80" si="249">P71+Q71</f>
        <v>5036.3999999999996</v>
      </c>
      <c r="S71" s="15"/>
      <c r="T71" s="15">
        <f t="shared" ref="T71:T80" si="250">R71+S71</f>
        <v>5036.3999999999996</v>
      </c>
      <c r="U71" s="15">
        <v>1675.64</v>
      </c>
      <c r="V71" s="15">
        <f t="shared" ref="V71:V80" si="251">T71+U71</f>
        <v>6712.04</v>
      </c>
      <c r="W71" s="15"/>
      <c r="X71" s="15">
        <f t="shared" ref="X71:X80" si="252">V71+W71</f>
        <v>6712.04</v>
      </c>
      <c r="Y71" s="24"/>
      <c r="Z71" s="15">
        <f t="shared" ref="Z71:Z80" si="253">X71+Y71</f>
        <v>6712.04</v>
      </c>
      <c r="AA71" s="15">
        <v>0</v>
      </c>
      <c r="AB71" s="44"/>
      <c r="AC71" s="15">
        <f t="shared" si="12"/>
        <v>0</v>
      </c>
      <c r="AD71" s="15"/>
      <c r="AE71" s="15">
        <f t="shared" ref="AE71:AE100" si="254">AC71+AD71</f>
        <v>0</v>
      </c>
      <c r="AF71" s="15"/>
      <c r="AG71" s="15">
        <f t="shared" ref="AG71:AG100" si="255">AE71+AF71</f>
        <v>0</v>
      </c>
      <c r="AH71" s="15"/>
      <c r="AI71" s="15">
        <f t="shared" ref="AI71:AI100" si="256">AG71+AH71</f>
        <v>0</v>
      </c>
      <c r="AJ71" s="15"/>
      <c r="AK71" s="15">
        <f t="shared" ref="AK71:AK100" si="257">AI71+AJ71</f>
        <v>0</v>
      </c>
      <c r="AL71" s="15"/>
      <c r="AM71" s="15">
        <f t="shared" ref="AM71:AM100" si="258">AK71+AL71</f>
        <v>0</v>
      </c>
      <c r="AN71" s="15"/>
      <c r="AO71" s="15">
        <f t="shared" ref="AO71:AO80" si="259">AM71+AN71</f>
        <v>0</v>
      </c>
      <c r="AP71" s="15"/>
      <c r="AQ71" s="15">
        <f t="shared" ref="AQ71:AQ81" si="260">AO71+AP71</f>
        <v>0</v>
      </c>
      <c r="AR71" s="15"/>
      <c r="AS71" s="15">
        <f t="shared" ref="AS71:AS82" si="261">AQ71+AR71</f>
        <v>0</v>
      </c>
      <c r="AT71" s="15"/>
      <c r="AU71" s="15">
        <f t="shared" ref="AU71:AU82" si="262">AS71+AT71</f>
        <v>0</v>
      </c>
      <c r="AV71" s="15"/>
      <c r="AW71" s="15">
        <f t="shared" ref="AW71:AW82" si="263">AU71+AV71</f>
        <v>0</v>
      </c>
      <c r="AX71" s="24"/>
      <c r="AY71" s="15">
        <f t="shared" ref="AY71:AY82" si="264">AW71+AX71</f>
        <v>0</v>
      </c>
      <c r="AZ71" s="15">
        <v>0</v>
      </c>
      <c r="BA71" s="16"/>
      <c r="BB71" s="16">
        <f t="shared" si="24"/>
        <v>0</v>
      </c>
      <c r="BC71" s="16"/>
      <c r="BD71" s="16">
        <f t="shared" ref="BD71:BD100" si="265">BB71+BC71</f>
        <v>0</v>
      </c>
      <c r="BE71" s="16"/>
      <c r="BF71" s="16">
        <f t="shared" ref="BF71:BF100" si="266">BD71+BE71</f>
        <v>0</v>
      </c>
      <c r="BG71" s="16"/>
      <c r="BH71" s="16">
        <f t="shared" ref="BH71:BH100" si="267">BF71+BG71</f>
        <v>0</v>
      </c>
      <c r="BI71" s="16"/>
      <c r="BJ71" s="16">
        <f t="shared" ref="BJ71:BJ100" si="268">BH71+BI71</f>
        <v>0</v>
      </c>
      <c r="BK71" s="16"/>
      <c r="BL71" s="16">
        <f t="shared" ref="BL71:BL80" si="269">BJ71+BK71</f>
        <v>0</v>
      </c>
      <c r="BM71" s="16"/>
      <c r="BN71" s="16">
        <f t="shared" ref="BN71:BN81" si="270">BL71+BM71</f>
        <v>0</v>
      </c>
      <c r="BO71" s="16"/>
      <c r="BP71" s="16">
        <f t="shared" ref="BP71:BP82" si="271">BN71+BO71</f>
        <v>0</v>
      </c>
      <c r="BQ71" s="16"/>
      <c r="BR71" s="16">
        <f t="shared" ref="BR71:BR82" si="272">BP71+BQ71</f>
        <v>0</v>
      </c>
      <c r="BS71" s="16"/>
      <c r="BT71" s="16">
        <f t="shared" ref="BT71:BT82" si="273">BR71+BS71</f>
        <v>0</v>
      </c>
      <c r="BU71" s="26"/>
      <c r="BV71" s="16">
        <f t="shared" ref="BV71:BV82" si="274">BT71+BU71</f>
        <v>0</v>
      </c>
      <c r="BW71" s="9" t="s">
        <v>89</v>
      </c>
      <c r="BX71" s="13">
        <v>0</v>
      </c>
    </row>
    <row r="72" spans="1:76" x14ac:dyDescent="0.3">
      <c r="A72" s="58"/>
      <c r="B72" s="79" t="s">
        <v>12</v>
      </c>
      <c r="C72" s="78"/>
      <c r="D72" s="15">
        <v>11720</v>
      </c>
      <c r="E72" s="44"/>
      <c r="F72" s="15">
        <f t="shared" si="1"/>
        <v>11720</v>
      </c>
      <c r="G72" s="15"/>
      <c r="H72" s="15">
        <f t="shared" si="244"/>
        <v>11720</v>
      </c>
      <c r="I72" s="15"/>
      <c r="J72" s="15">
        <f t="shared" si="245"/>
        <v>11720</v>
      </c>
      <c r="K72" s="15"/>
      <c r="L72" s="15">
        <f t="shared" si="246"/>
        <v>11720</v>
      </c>
      <c r="M72" s="15"/>
      <c r="N72" s="15">
        <f t="shared" si="247"/>
        <v>11720</v>
      </c>
      <c r="O72" s="15"/>
      <c r="P72" s="15">
        <f t="shared" si="248"/>
        <v>11720</v>
      </c>
      <c r="Q72" s="15"/>
      <c r="R72" s="15">
        <f t="shared" si="249"/>
        <v>11720</v>
      </c>
      <c r="S72" s="15"/>
      <c r="T72" s="15">
        <f t="shared" si="250"/>
        <v>11720</v>
      </c>
      <c r="U72" s="15"/>
      <c r="V72" s="15">
        <f t="shared" si="251"/>
        <v>11720</v>
      </c>
      <c r="W72" s="15"/>
      <c r="X72" s="15">
        <f t="shared" si="252"/>
        <v>11720</v>
      </c>
      <c r="Y72" s="24"/>
      <c r="Z72" s="15">
        <f t="shared" si="253"/>
        <v>11720</v>
      </c>
      <c r="AA72" s="15">
        <v>0</v>
      </c>
      <c r="AB72" s="44"/>
      <c r="AC72" s="15">
        <f t="shared" si="12"/>
        <v>0</v>
      </c>
      <c r="AD72" s="15"/>
      <c r="AE72" s="15">
        <f t="shared" si="254"/>
        <v>0</v>
      </c>
      <c r="AF72" s="15"/>
      <c r="AG72" s="15">
        <f t="shared" si="255"/>
        <v>0</v>
      </c>
      <c r="AH72" s="15"/>
      <c r="AI72" s="15">
        <f t="shared" si="256"/>
        <v>0</v>
      </c>
      <c r="AJ72" s="15"/>
      <c r="AK72" s="15">
        <f t="shared" si="257"/>
        <v>0</v>
      </c>
      <c r="AL72" s="15"/>
      <c r="AM72" s="15">
        <f t="shared" si="258"/>
        <v>0</v>
      </c>
      <c r="AN72" s="15"/>
      <c r="AO72" s="15">
        <f t="shared" si="259"/>
        <v>0</v>
      </c>
      <c r="AP72" s="15"/>
      <c r="AQ72" s="15">
        <f t="shared" si="260"/>
        <v>0</v>
      </c>
      <c r="AR72" s="15"/>
      <c r="AS72" s="15">
        <f t="shared" si="261"/>
        <v>0</v>
      </c>
      <c r="AT72" s="15"/>
      <c r="AU72" s="15">
        <f t="shared" si="262"/>
        <v>0</v>
      </c>
      <c r="AV72" s="15"/>
      <c r="AW72" s="15">
        <f t="shared" si="263"/>
        <v>0</v>
      </c>
      <c r="AX72" s="24"/>
      <c r="AY72" s="15">
        <f t="shared" si="264"/>
        <v>0</v>
      </c>
      <c r="AZ72" s="15">
        <v>0</v>
      </c>
      <c r="BA72" s="16"/>
      <c r="BB72" s="16">
        <f t="shared" si="24"/>
        <v>0</v>
      </c>
      <c r="BC72" s="16"/>
      <c r="BD72" s="16">
        <f t="shared" si="265"/>
        <v>0</v>
      </c>
      <c r="BE72" s="16"/>
      <c r="BF72" s="16">
        <f t="shared" si="266"/>
        <v>0</v>
      </c>
      <c r="BG72" s="16"/>
      <c r="BH72" s="16">
        <f t="shared" si="267"/>
        <v>0</v>
      </c>
      <c r="BI72" s="16"/>
      <c r="BJ72" s="16">
        <f t="shared" si="268"/>
        <v>0</v>
      </c>
      <c r="BK72" s="16"/>
      <c r="BL72" s="16">
        <f t="shared" si="269"/>
        <v>0</v>
      </c>
      <c r="BM72" s="16"/>
      <c r="BN72" s="16">
        <f t="shared" si="270"/>
        <v>0</v>
      </c>
      <c r="BO72" s="16"/>
      <c r="BP72" s="16">
        <f t="shared" si="271"/>
        <v>0</v>
      </c>
      <c r="BQ72" s="16"/>
      <c r="BR72" s="16">
        <f t="shared" si="272"/>
        <v>0</v>
      </c>
      <c r="BS72" s="16"/>
      <c r="BT72" s="16">
        <f t="shared" si="273"/>
        <v>0</v>
      </c>
      <c r="BU72" s="26"/>
      <c r="BV72" s="16">
        <f t="shared" si="274"/>
        <v>0</v>
      </c>
      <c r="BW72" s="9" t="s">
        <v>211</v>
      </c>
      <c r="BX72" s="13"/>
    </row>
    <row r="73" spans="1:76" ht="37.5" x14ac:dyDescent="0.3">
      <c r="A73" s="58" t="s">
        <v>146</v>
      </c>
      <c r="B73" s="79" t="s">
        <v>347</v>
      </c>
      <c r="C73" s="78" t="s">
        <v>11</v>
      </c>
      <c r="D73" s="15">
        <v>0</v>
      </c>
      <c r="E73" s="44">
        <v>0</v>
      </c>
      <c r="F73" s="15">
        <f t="shared" si="1"/>
        <v>0</v>
      </c>
      <c r="G73" s="15">
        <v>0</v>
      </c>
      <c r="H73" s="15">
        <f t="shared" si="244"/>
        <v>0</v>
      </c>
      <c r="I73" s="15">
        <v>0</v>
      </c>
      <c r="J73" s="15">
        <f t="shared" si="245"/>
        <v>0</v>
      </c>
      <c r="K73" s="15">
        <v>0</v>
      </c>
      <c r="L73" s="15">
        <f t="shared" si="246"/>
        <v>0</v>
      </c>
      <c r="M73" s="15">
        <v>0</v>
      </c>
      <c r="N73" s="15">
        <f t="shared" si="247"/>
        <v>0</v>
      </c>
      <c r="O73" s="15">
        <v>0</v>
      </c>
      <c r="P73" s="15">
        <f t="shared" si="248"/>
        <v>0</v>
      </c>
      <c r="Q73" s="15">
        <v>0</v>
      </c>
      <c r="R73" s="15">
        <f t="shared" si="249"/>
        <v>0</v>
      </c>
      <c r="S73" s="15">
        <v>0</v>
      </c>
      <c r="T73" s="15">
        <f t="shared" si="250"/>
        <v>0</v>
      </c>
      <c r="U73" s="15">
        <v>0</v>
      </c>
      <c r="V73" s="15">
        <f t="shared" si="251"/>
        <v>0</v>
      </c>
      <c r="W73" s="15">
        <v>0</v>
      </c>
      <c r="X73" s="15">
        <f t="shared" si="252"/>
        <v>0</v>
      </c>
      <c r="Y73" s="24">
        <v>0</v>
      </c>
      <c r="Z73" s="15">
        <f t="shared" si="253"/>
        <v>0</v>
      </c>
      <c r="AA73" s="15">
        <v>6999.9</v>
      </c>
      <c r="AB73" s="44">
        <v>0</v>
      </c>
      <c r="AC73" s="15">
        <f t="shared" si="12"/>
        <v>6999.9</v>
      </c>
      <c r="AD73" s="15">
        <v>0</v>
      </c>
      <c r="AE73" s="15">
        <f t="shared" si="254"/>
        <v>6999.9</v>
      </c>
      <c r="AF73" s="15">
        <v>0</v>
      </c>
      <c r="AG73" s="15">
        <f t="shared" si="255"/>
        <v>6999.9</v>
      </c>
      <c r="AH73" s="15">
        <v>0</v>
      </c>
      <c r="AI73" s="15">
        <f t="shared" si="256"/>
        <v>6999.9</v>
      </c>
      <c r="AJ73" s="15">
        <v>0</v>
      </c>
      <c r="AK73" s="15">
        <f t="shared" si="257"/>
        <v>6999.9</v>
      </c>
      <c r="AL73" s="15">
        <v>0</v>
      </c>
      <c r="AM73" s="15">
        <f t="shared" si="258"/>
        <v>6999.9</v>
      </c>
      <c r="AN73" s="15">
        <v>0</v>
      </c>
      <c r="AO73" s="15">
        <f t="shared" si="259"/>
        <v>6999.9</v>
      </c>
      <c r="AP73" s="15">
        <v>0</v>
      </c>
      <c r="AQ73" s="15">
        <f t="shared" si="260"/>
        <v>6999.9</v>
      </c>
      <c r="AR73" s="15">
        <v>0</v>
      </c>
      <c r="AS73" s="15">
        <f t="shared" si="261"/>
        <v>6999.9</v>
      </c>
      <c r="AT73" s="15">
        <v>0</v>
      </c>
      <c r="AU73" s="15">
        <f t="shared" si="262"/>
        <v>6999.9</v>
      </c>
      <c r="AV73" s="15">
        <v>0</v>
      </c>
      <c r="AW73" s="15">
        <f t="shared" si="263"/>
        <v>6999.9</v>
      </c>
      <c r="AX73" s="24">
        <v>0</v>
      </c>
      <c r="AY73" s="15">
        <f t="shared" si="264"/>
        <v>6999.9</v>
      </c>
      <c r="AZ73" s="15">
        <v>0</v>
      </c>
      <c r="BA73" s="16">
        <v>0</v>
      </c>
      <c r="BB73" s="16">
        <f t="shared" si="24"/>
        <v>0</v>
      </c>
      <c r="BC73" s="16">
        <v>0</v>
      </c>
      <c r="BD73" s="16">
        <f t="shared" si="265"/>
        <v>0</v>
      </c>
      <c r="BE73" s="16">
        <v>0</v>
      </c>
      <c r="BF73" s="16">
        <f t="shared" si="266"/>
        <v>0</v>
      </c>
      <c r="BG73" s="16">
        <v>0</v>
      </c>
      <c r="BH73" s="16">
        <f t="shared" si="267"/>
        <v>0</v>
      </c>
      <c r="BI73" s="16">
        <v>0</v>
      </c>
      <c r="BJ73" s="16">
        <f t="shared" si="268"/>
        <v>0</v>
      </c>
      <c r="BK73" s="16">
        <v>0</v>
      </c>
      <c r="BL73" s="16">
        <f t="shared" si="269"/>
        <v>0</v>
      </c>
      <c r="BM73" s="16">
        <v>0</v>
      </c>
      <c r="BN73" s="16">
        <f t="shared" si="270"/>
        <v>0</v>
      </c>
      <c r="BO73" s="16">
        <v>0</v>
      </c>
      <c r="BP73" s="16">
        <f t="shared" si="271"/>
        <v>0</v>
      </c>
      <c r="BQ73" s="16">
        <v>0</v>
      </c>
      <c r="BR73" s="16">
        <f t="shared" si="272"/>
        <v>0</v>
      </c>
      <c r="BS73" s="16">
        <v>0</v>
      </c>
      <c r="BT73" s="16">
        <f t="shared" si="273"/>
        <v>0</v>
      </c>
      <c r="BU73" s="26">
        <v>0</v>
      </c>
      <c r="BV73" s="16">
        <f t="shared" si="274"/>
        <v>0</v>
      </c>
      <c r="BW73" s="9" t="s">
        <v>90</v>
      </c>
      <c r="BX73" s="13"/>
    </row>
    <row r="74" spans="1:76" ht="37.5" x14ac:dyDescent="0.3">
      <c r="A74" s="58" t="s">
        <v>147</v>
      </c>
      <c r="B74" s="79" t="s">
        <v>348</v>
      </c>
      <c r="C74" s="78" t="s">
        <v>11</v>
      </c>
      <c r="D74" s="15">
        <v>0</v>
      </c>
      <c r="E74" s="44">
        <v>0</v>
      </c>
      <c r="F74" s="15">
        <f t="shared" si="1"/>
        <v>0</v>
      </c>
      <c r="G74" s="15">
        <v>0</v>
      </c>
      <c r="H74" s="15">
        <f t="shared" si="244"/>
        <v>0</v>
      </c>
      <c r="I74" s="15">
        <v>0</v>
      </c>
      <c r="J74" s="15">
        <f t="shared" si="245"/>
        <v>0</v>
      </c>
      <c r="K74" s="15">
        <v>0</v>
      </c>
      <c r="L74" s="15">
        <f t="shared" si="246"/>
        <v>0</v>
      </c>
      <c r="M74" s="15">
        <v>0</v>
      </c>
      <c r="N74" s="15">
        <f t="shared" si="247"/>
        <v>0</v>
      </c>
      <c r="O74" s="15">
        <v>0</v>
      </c>
      <c r="P74" s="15">
        <f t="shared" si="248"/>
        <v>0</v>
      </c>
      <c r="Q74" s="15">
        <v>0</v>
      </c>
      <c r="R74" s="15">
        <f t="shared" si="249"/>
        <v>0</v>
      </c>
      <c r="S74" s="15">
        <v>0</v>
      </c>
      <c r="T74" s="15">
        <f t="shared" si="250"/>
        <v>0</v>
      </c>
      <c r="U74" s="15">
        <v>0</v>
      </c>
      <c r="V74" s="15">
        <f t="shared" si="251"/>
        <v>0</v>
      </c>
      <c r="W74" s="15">
        <v>0</v>
      </c>
      <c r="X74" s="15">
        <f t="shared" si="252"/>
        <v>0</v>
      </c>
      <c r="Y74" s="24">
        <v>0</v>
      </c>
      <c r="Z74" s="15">
        <f t="shared" si="253"/>
        <v>0</v>
      </c>
      <c r="AA74" s="15">
        <v>622.9</v>
      </c>
      <c r="AB74" s="44">
        <v>0</v>
      </c>
      <c r="AC74" s="15">
        <f t="shared" si="12"/>
        <v>622.9</v>
      </c>
      <c r="AD74" s="15">
        <v>0</v>
      </c>
      <c r="AE74" s="15">
        <f t="shared" si="254"/>
        <v>622.9</v>
      </c>
      <c r="AF74" s="15">
        <v>0</v>
      </c>
      <c r="AG74" s="15">
        <f t="shared" si="255"/>
        <v>622.9</v>
      </c>
      <c r="AH74" s="15">
        <v>0</v>
      </c>
      <c r="AI74" s="15">
        <f t="shared" si="256"/>
        <v>622.9</v>
      </c>
      <c r="AJ74" s="15">
        <v>0</v>
      </c>
      <c r="AK74" s="15">
        <f t="shared" si="257"/>
        <v>622.9</v>
      </c>
      <c r="AL74" s="15">
        <v>0</v>
      </c>
      <c r="AM74" s="15">
        <f t="shared" si="258"/>
        <v>622.9</v>
      </c>
      <c r="AN74" s="15">
        <v>0</v>
      </c>
      <c r="AO74" s="15">
        <f t="shared" si="259"/>
        <v>622.9</v>
      </c>
      <c r="AP74" s="15">
        <v>0</v>
      </c>
      <c r="AQ74" s="15">
        <f t="shared" si="260"/>
        <v>622.9</v>
      </c>
      <c r="AR74" s="15">
        <v>0</v>
      </c>
      <c r="AS74" s="15">
        <f t="shared" si="261"/>
        <v>622.9</v>
      </c>
      <c r="AT74" s="15">
        <v>0</v>
      </c>
      <c r="AU74" s="15">
        <f t="shared" si="262"/>
        <v>622.9</v>
      </c>
      <c r="AV74" s="15">
        <v>0</v>
      </c>
      <c r="AW74" s="15">
        <f t="shared" si="263"/>
        <v>622.9</v>
      </c>
      <c r="AX74" s="24">
        <v>0</v>
      </c>
      <c r="AY74" s="15">
        <f t="shared" si="264"/>
        <v>622.9</v>
      </c>
      <c r="AZ74" s="15">
        <v>16000</v>
      </c>
      <c r="BA74" s="16">
        <v>0</v>
      </c>
      <c r="BB74" s="16">
        <f t="shared" si="24"/>
        <v>16000</v>
      </c>
      <c r="BC74" s="16">
        <v>0</v>
      </c>
      <c r="BD74" s="16">
        <f t="shared" si="265"/>
        <v>16000</v>
      </c>
      <c r="BE74" s="16">
        <v>0</v>
      </c>
      <c r="BF74" s="16">
        <f t="shared" si="266"/>
        <v>16000</v>
      </c>
      <c r="BG74" s="16">
        <v>0</v>
      </c>
      <c r="BH74" s="16">
        <f t="shared" si="267"/>
        <v>16000</v>
      </c>
      <c r="BI74" s="16">
        <v>0</v>
      </c>
      <c r="BJ74" s="16">
        <f t="shared" si="268"/>
        <v>16000</v>
      </c>
      <c r="BK74" s="16">
        <v>0</v>
      </c>
      <c r="BL74" s="16">
        <f t="shared" si="269"/>
        <v>16000</v>
      </c>
      <c r="BM74" s="16">
        <v>0</v>
      </c>
      <c r="BN74" s="16">
        <f t="shared" si="270"/>
        <v>16000</v>
      </c>
      <c r="BO74" s="16">
        <v>0</v>
      </c>
      <c r="BP74" s="16">
        <f t="shared" si="271"/>
        <v>16000</v>
      </c>
      <c r="BQ74" s="16">
        <v>0</v>
      </c>
      <c r="BR74" s="16">
        <f t="shared" si="272"/>
        <v>16000</v>
      </c>
      <c r="BS74" s="16">
        <v>0</v>
      </c>
      <c r="BT74" s="16">
        <f t="shared" si="273"/>
        <v>16000</v>
      </c>
      <c r="BU74" s="26">
        <v>0</v>
      </c>
      <c r="BV74" s="16">
        <f t="shared" si="274"/>
        <v>16000</v>
      </c>
      <c r="BW74" s="9" t="s">
        <v>91</v>
      </c>
      <c r="BX74" s="13"/>
    </row>
    <row r="75" spans="1:76" ht="37.5" x14ac:dyDescent="0.3">
      <c r="A75" s="58" t="s">
        <v>148</v>
      </c>
      <c r="B75" s="79" t="s">
        <v>349</v>
      </c>
      <c r="C75" s="78" t="s">
        <v>11</v>
      </c>
      <c r="D75" s="15">
        <v>0</v>
      </c>
      <c r="E75" s="44">
        <v>0</v>
      </c>
      <c r="F75" s="15">
        <f t="shared" si="1"/>
        <v>0</v>
      </c>
      <c r="G75" s="15">
        <v>0</v>
      </c>
      <c r="H75" s="15">
        <f t="shared" si="244"/>
        <v>0</v>
      </c>
      <c r="I75" s="15">
        <v>0</v>
      </c>
      <c r="J75" s="15">
        <f t="shared" si="245"/>
        <v>0</v>
      </c>
      <c r="K75" s="15">
        <v>0</v>
      </c>
      <c r="L75" s="15">
        <f t="shared" si="246"/>
        <v>0</v>
      </c>
      <c r="M75" s="15">
        <v>0</v>
      </c>
      <c r="N75" s="15">
        <f t="shared" si="247"/>
        <v>0</v>
      </c>
      <c r="O75" s="15">
        <v>0</v>
      </c>
      <c r="P75" s="15">
        <f t="shared" si="248"/>
        <v>0</v>
      </c>
      <c r="Q75" s="15">
        <v>0</v>
      </c>
      <c r="R75" s="15">
        <f t="shared" si="249"/>
        <v>0</v>
      </c>
      <c r="S75" s="15">
        <v>0</v>
      </c>
      <c r="T75" s="15">
        <f t="shared" si="250"/>
        <v>0</v>
      </c>
      <c r="U75" s="15">
        <v>0</v>
      </c>
      <c r="V75" s="15">
        <f t="shared" si="251"/>
        <v>0</v>
      </c>
      <c r="W75" s="15">
        <v>0</v>
      </c>
      <c r="X75" s="15">
        <f t="shared" si="252"/>
        <v>0</v>
      </c>
      <c r="Y75" s="24">
        <v>0</v>
      </c>
      <c r="Z75" s="15">
        <f t="shared" si="253"/>
        <v>0</v>
      </c>
      <c r="AA75" s="15">
        <v>622.9</v>
      </c>
      <c r="AB75" s="44">
        <v>0</v>
      </c>
      <c r="AC75" s="15">
        <f t="shared" si="12"/>
        <v>622.9</v>
      </c>
      <c r="AD75" s="15">
        <v>0</v>
      </c>
      <c r="AE75" s="15">
        <f t="shared" si="254"/>
        <v>622.9</v>
      </c>
      <c r="AF75" s="15">
        <v>0</v>
      </c>
      <c r="AG75" s="15">
        <f t="shared" si="255"/>
        <v>622.9</v>
      </c>
      <c r="AH75" s="15">
        <v>0</v>
      </c>
      <c r="AI75" s="15">
        <f t="shared" si="256"/>
        <v>622.9</v>
      </c>
      <c r="AJ75" s="15">
        <v>0</v>
      </c>
      <c r="AK75" s="15">
        <f t="shared" si="257"/>
        <v>622.9</v>
      </c>
      <c r="AL75" s="15">
        <v>0</v>
      </c>
      <c r="AM75" s="15">
        <f t="shared" si="258"/>
        <v>622.9</v>
      </c>
      <c r="AN75" s="15">
        <v>0</v>
      </c>
      <c r="AO75" s="15">
        <f t="shared" si="259"/>
        <v>622.9</v>
      </c>
      <c r="AP75" s="15">
        <v>0</v>
      </c>
      <c r="AQ75" s="15">
        <f t="shared" si="260"/>
        <v>622.9</v>
      </c>
      <c r="AR75" s="15">
        <v>0</v>
      </c>
      <c r="AS75" s="15">
        <f t="shared" si="261"/>
        <v>622.9</v>
      </c>
      <c r="AT75" s="15">
        <v>0</v>
      </c>
      <c r="AU75" s="15">
        <f t="shared" si="262"/>
        <v>622.9</v>
      </c>
      <c r="AV75" s="15">
        <v>0</v>
      </c>
      <c r="AW75" s="15">
        <f t="shared" si="263"/>
        <v>622.9</v>
      </c>
      <c r="AX75" s="24">
        <v>0</v>
      </c>
      <c r="AY75" s="15">
        <f t="shared" si="264"/>
        <v>622.9</v>
      </c>
      <c r="AZ75" s="15">
        <v>16000</v>
      </c>
      <c r="BA75" s="16">
        <v>0</v>
      </c>
      <c r="BB75" s="16">
        <f t="shared" si="24"/>
        <v>16000</v>
      </c>
      <c r="BC75" s="16">
        <v>0</v>
      </c>
      <c r="BD75" s="16">
        <f t="shared" si="265"/>
        <v>16000</v>
      </c>
      <c r="BE75" s="16">
        <v>0</v>
      </c>
      <c r="BF75" s="16">
        <f t="shared" si="266"/>
        <v>16000</v>
      </c>
      <c r="BG75" s="16">
        <v>0</v>
      </c>
      <c r="BH75" s="16">
        <f t="shared" si="267"/>
        <v>16000</v>
      </c>
      <c r="BI75" s="16">
        <v>0</v>
      </c>
      <c r="BJ75" s="16">
        <f t="shared" si="268"/>
        <v>16000</v>
      </c>
      <c r="BK75" s="16">
        <v>0</v>
      </c>
      <c r="BL75" s="16">
        <f t="shared" si="269"/>
        <v>16000</v>
      </c>
      <c r="BM75" s="16">
        <v>0</v>
      </c>
      <c r="BN75" s="16">
        <f t="shared" si="270"/>
        <v>16000</v>
      </c>
      <c r="BO75" s="16">
        <v>0</v>
      </c>
      <c r="BP75" s="16">
        <f t="shared" si="271"/>
        <v>16000</v>
      </c>
      <c r="BQ75" s="16">
        <v>0</v>
      </c>
      <c r="BR75" s="16">
        <f t="shared" si="272"/>
        <v>16000</v>
      </c>
      <c r="BS75" s="16">
        <v>0</v>
      </c>
      <c r="BT75" s="16">
        <f t="shared" si="273"/>
        <v>16000</v>
      </c>
      <c r="BU75" s="26">
        <v>0</v>
      </c>
      <c r="BV75" s="16">
        <f t="shared" si="274"/>
        <v>16000</v>
      </c>
      <c r="BW75" s="9" t="s">
        <v>92</v>
      </c>
      <c r="BX75" s="13"/>
    </row>
    <row r="76" spans="1:76" ht="37.5" x14ac:dyDescent="0.3">
      <c r="A76" s="58" t="s">
        <v>149</v>
      </c>
      <c r="B76" s="79" t="s">
        <v>350</v>
      </c>
      <c r="C76" s="78" t="s">
        <v>11</v>
      </c>
      <c r="D76" s="15">
        <v>0</v>
      </c>
      <c r="E76" s="44">
        <v>0</v>
      </c>
      <c r="F76" s="15">
        <f t="shared" si="1"/>
        <v>0</v>
      </c>
      <c r="G76" s="15">
        <v>0</v>
      </c>
      <c r="H76" s="15">
        <f t="shared" si="244"/>
        <v>0</v>
      </c>
      <c r="I76" s="15">
        <v>0</v>
      </c>
      <c r="J76" s="15">
        <f t="shared" si="245"/>
        <v>0</v>
      </c>
      <c r="K76" s="15">
        <v>0</v>
      </c>
      <c r="L76" s="15">
        <f t="shared" si="246"/>
        <v>0</v>
      </c>
      <c r="M76" s="15">
        <v>0</v>
      </c>
      <c r="N76" s="15">
        <f t="shared" si="247"/>
        <v>0</v>
      </c>
      <c r="O76" s="15">
        <v>0</v>
      </c>
      <c r="P76" s="15">
        <f t="shared" si="248"/>
        <v>0</v>
      </c>
      <c r="Q76" s="15">
        <v>0</v>
      </c>
      <c r="R76" s="15">
        <f t="shared" si="249"/>
        <v>0</v>
      </c>
      <c r="S76" s="15">
        <v>0</v>
      </c>
      <c r="T76" s="15">
        <f t="shared" si="250"/>
        <v>0</v>
      </c>
      <c r="U76" s="15">
        <v>0</v>
      </c>
      <c r="V76" s="15">
        <f t="shared" si="251"/>
        <v>0</v>
      </c>
      <c r="W76" s="15">
        <v>0</v>
      </c>
      <c r="X76" s="15">
        <f t="shared" si="252"/>
        <v>0</v>
      </c>
      <c r="Y76" s="24">
        <v>0</v>
      </c>
      <c r="Z76" s="15">
        <f t="shared" si="253"/>
        <v>0</v>
      </c>
      <c r="AA76" s="15">
        <v>16622.900000000001</v>
      </c>
      <c r="AB76" s="44">
        <v>0</v>
      </c>
      <c r="AC76" s="15">
        <f t="shared" si="12"/>
        <v>16622.900000000001</v>
      </c>
      <c r="AD76" s="15">
        <v>0</v>
      </c>
      <c r="AE76" s="15">
        <f t="shared" si="254"/>
        <v>16622.900000000001</v>
      </c>
      <c r="AF76" s="15">
        <v>0</v>
      </c>
      <c r="AG76" s="15">
        <f t="shared" si="255"/>
        <v>16622.900000000001</v>
      </c>
      <c r="AH76" s="15">
        <v>0</v>
      </c>
      <c r="AI76" s="15">
        <f t="shared" si="256"/>
        <v>16622.900000000001</v>
      </c>
      <c r="AJ76" s="15">
        <v>0</v>
      </c>
      <c r="AK76" s="15">
        <f t="shared" si="257"/>
        <v>16622.900000000001</v>
      </c>
      <c r="AL76" s="15">
        <v>0</v>
      </c>
      <c r="AM76" s="15">
        <f t="shared" si="258"/>
        <v>16622.900000000001</v>
      </c>
      <c r="AN76" s="15">
        <v>0</v>
      </c>
      <c r="AO76" s="15">
        <f t="shared" si="259"/>
        <v>16622.900000000001</v>
      </c>
      <c r="AP76" s="15">
        <v>0</v>
      </c>
      <c r="AQ76" s="15">
        <f t="shared" si="260"/>
        <v>16622.900000000001</v>
      </c>
      <c r="AR76" s="15">
        <v>0</v>
      </c>
      <c r="AS76" s="15">
        <f t="shared" si="261"/>
        <v>16622.900000000001</v>
      </c>
      <c r="AT76" s="15">
        <v>0</v>
      </c>
      <c r="AU76" s="15">
        <f t="shared" si="262"/>
        <v>16622.900000000001</v>
      </c>
      <c r="AV76" s="15">
        <v>0</v>
      </c>
      <c r="AW76" s="15">
        <f t="shared" si="263"/>
        <v>16622.900000000001</v>
      </c>
      <c r="AX76" s="24">
        <v>0</v>
      </c>
      <c r="AY76" s="15">
        <f t="shared" si="264"/>
        <v>16622.900000000001</v>
      </c>
      <c r="AZ76" s="15">
        <v>0</v>
      </c>
      <c r="BA76" s="16">
        <v>0</v>
      </c>
      <c r="BB76" s="16">
        <f t="shared" si="24"/>
        <v>0</v>
      </c>
      <c r="BC76" s="16">
        <v>0</v>
      </c>
      <c r="BD76" s="16">
        <f t="shared" si="265"/>
        <v>0</v>
      </c>
      <c r="BE76" s="16">
        <v>0</v>
      </c>
      <c r="BF76" s="16">
        <f t="shared" si="266"/>
        <v>0</v>
      </c>
      <c r="BG76" s="16">
        <v>0</v>
      </c>
      <c r="BH76" s="16">
        <f t="shared" si="267"/>
        <v>0</v>
      </c>
      <c r="BI76" s="16">
        <v>0</v>
      </c>
      <c r="BJ76" s="16">
        <f t="shared" si="268"/>
        <v>0</v>
      </c>
      <c r="BK76" s="16">
        <v>0</v>
      </c>
      <c r="BL76" s="16">
        <f t="shared" si="269"/>
        <v>0</v>
      </c>
      <c r="BM76" s="16">
        <v>0</v>
      </c>
      <c r="BN76" s="16">
        <f t="shared" si="270"/>
        <v>0</v>
      </c>
      <c r="BO76" s="16">
        <v>0</v>
      </c>
      <c r="BP76" s="16">
        <f t="shared" si="271"/>
        <v>0</v>
      </c>
      <c r="BQ76" s="16">
        <v>0</v>
      </c>
      <c r="BR76" s="16">
        <f t="shared" si="272"/>
        <v>0</v>
      </c>
      <c r="BS76" s="16">
        <v>0</v>
      </c>
      <c r="BT76" s="16">
        <f t="shared" si="273"/>
        <v>0</v>
      </c>
      <c r="BU76" s="26">
        <v>0</v>
      </c>
      <c r="BV76" s="16">
        <f t="shared" si="274"/>
        <v>0</v>
      </c>
      <c r="BW76" s="9" t="s">
        <v>93</v>
      </c>
      <c r="BX76" s="13"/>
    </row>
    <row r="77" spans="1:76" ht="37.5" x14ac:dyDescent="0.3">
      <c r="A77" s="58" t="s">
        <v>150</v>
      </c>
      <c r="B77" s="79" t="s">
        <v>205</v>
      </c>
      <c r="C77" s="78" t="s">
        <v>11</v>
      </c>
      <c r="D77" s="15">
        <v>0</v>
      </c>
      <c r="E77" s="44">
        <v>0</v>
      </c>
      <c r="F77" s="15">
        <f t="shared" si="1"/>
        <v>0</v>
      </c>
      <c r="G77" s="15">
        <v>0</v>
      </c>
      <c r="H77" s="15">
        <f t="shared" si="244"/>
        <v>0</v>
      </c>
      <c r="I77" s="15">
        <v>0</v>
      </c>
      <c r="J77" s="15">
        <f t="shared" si="245"/>
        <v>0</v>
      </c>
      <c r="K77" s="15">
        <v>0</v>
      </c>
      <c r="L77" s="15">
        <f t="shared" si="246"/>
        <v>0</v>
      </c>
      <c r="M77" s="15">
        <v>0</v>
      </c>
      <c r="N77" s="15">
        <f t="shared" si="247"/>
        <v>0</v>
      </c>
      <c r="O77" s="15">
        <v>0</v>
      </c>
      <c r="P77" s="15">
        <f t="shared" si="248"/>
        <v>0</v>
      </c>
      <c r="Q77" s="15">
        <v>0</v>
      </c>
      <c r="R77" s="15">
        <f t="shared" si="249"/>
        <v>0</v>
      </c>
      <c r="S77" s="15">
        <v>0</v>
      </c>
      <c r="T77" s="15">
        <f t="shared" si="250"/>
        <v>0</v>
      </c>
      <c r="U77" s="15">
        <v>0</v>
      </c>
      <c r="V77" s="15">
        <f t="shared" si="251"/>
        <v>0</v>
      </c>
      <c r="W77" s="15">
        <v>0</v>
      </c>
      <c r="X77" s="15">
        <f t="shared" si="252"/>
        <v>0</v>
      </c>
      <c r="Y77" s="24">
        <v>0</v>
      </c>
      <c r="Z77" s="15">
        <f t="shared" si="253"/>
        <v>0</v>
      </c>
      <c r="AA77" s="15">
        <v>16000</v>
      </c>
      <c r="AB77" s="44">
        <v>0</v>
      </c>
      <c r="AC77" s="15">
        <f t="shared" si="12"/>
        <v>16000</v>
      </c>
      <c r="AD77" s="15">
        <v>0</v>
      </c>
      <c r="AE77" s="15">
        <f t="shared" si="254"/>
        <v>16000</v>
      </c>
      <c r="AF77" s="15">
        <v>0</v>
      </c>
      <c r="AG77" s="15">
        <f t="shared" si="255"/>
        <v>16000</v>
      </c>
      <c r="AH77" s="15">
        <v>0</v>
      </c>
      <c r="AI77" s="15">
        <f t="shared" si="256"/>
        <v>16000</v>
      </c>
      <c r="AJ77" s="15">
        <v>0</v>
      </c>
      <c r="AK77" s="15">
        <f t="shared" si="257"/>
        <v>16000</v>
      </c>
      <c r="AL77" s="15">
        <v>0</v>
      </c>
      <c r="AM77" s="15">
        <f t="shared" si="258"/>
        <v>16000</v>
      </c>
      <c r="AN77" s="15">
        <v>0</v>
      </c>
      <c r="AO77" s="15">
        <f t="shared" si="259"/>
        <v>16000</v>
      </c>
      <c r="AP77" s="15">
        <v>0</v>
      </c>
      <c r="AQ77" s="15">
        <f t="shared" si="260"/>
        <v>16000</v>
      </c>
      <c r="AR77" s="15">
        <v>0</v>
      </c>
      <c r="AS77" s="15">
        <f t="shared" si="261"/>
        <v>16000</v>
      </c>
      <c r="AT77" s="15">
        <v>0</v>
      </c>
      <c r="AU77" s="15">
        <f t="shared" si="262"/>
        <v>16000</v>
      </c>
      <c r="AV77" s="15">
        <v>0</v>
      </c>
      <c r="AW77" s="15">
        <f t="shared" si="263"/>
        <v>16000</v>
      </c>
      <c r="AX77" s="24">
        <v>0</v>
      </c>
      <c r="AY77" s="15">
        <f t="shared" si="264"/>
        <v>16000</v>
      </c>
      <c r="AZ77" s="15">
        <v>0</v>
      </c>
      <c r="BA77" s="16">
        <v>0</v>
      </c>
      <c r="BB77" s="16">
        <f t="shared" si="24"/>
        <v>0</v>
      </c>
      <c r="BC77" s="16">
        <v>0</v>
      </c>
      <c r="BD77" s="16">
        <f t="shared" si="265"/>
        <v>0</v>
      </c>
      <c r="BE77" s="16">
        <v>0</v>
      </c>
      <c r="BF77" s="16">
        <f t="shared" si="266"/>
        <v>0</v>
      </c>
      <c r="BG77" s="16">
        <v>0</v>
      </c>
      <c r="BH77" s="16">
        <f t="shared" si="267"/>
        <v>0</v>
      </c>
      <c r="BI77" s="16">
        <v>0</v>
      </c>
      <c r="BJ77" s="16">
        <f t="shared" si="268"/>
        <v>0</v>
      </c>
      <c r="BK77" s="16">
        <v>0</v>
      </c>
      <c r="BL77" s="16">
        <f t="shared" si="269"/>
        <v>0</v>
      </c>
      <c r="BM77" s="16">
        <v>0</v>
      </c>
      <c r="BN77" s="16">
        <f t="shared" si="270"/>
        <v>0</v>
      </c>
      <c r="BO77" s="16">
        <v>0</v>
      </c>
      <c r="BP77" s="16">
        <f t="shared" si="271"/>
        <v>0</v>
      </c>
      <c r="BQ77" s="16">
        <v>0</v>
      </c>
      <c r="BR77" s="16">
        <f t="shared" si="272"/>
        <v>0</v>
      </c>
      <c r="BS77" s="16">
        <v>0</v>
      </c>
      <c r="BT77" s="16">
        <f t="shared" si="273"/>
        <v>0</v>
      </c>
      <c r="BU77" s="26">
        <v>0</v>
      </c>
      <c r="BV77" s="16">
        <f t="shared" si="274"/>
        <v>0</v>
      </c>
      <c r="BW77" s="9" t="s">
        <v>94</v>
      </c>
      <c r="BX77" s="13"/>
    </row>
    <row r="78" spans="1:76" ht="56.25" x14ac:dyDescent="0.3">
      <c r="A78" s="58" t="s">
        <v>151</v>
      </c>
      <c r="B78" s="79" t="s">
        <v>206</v>
      </c>
      <c r="C78" s="6" t="s">
        <v>126</v>
      </c>
      <c r="D78" s="15">
        <v>5373.7</v>
      </c>
      <c r="E78" s="44">
        <v>-214.8</v>
      </c>
      <c r="F78" s="15">
        <f t="shared" si="1"/>
        <v>5158.8999999999996</v>
      </c>
      <c r="G78" s="15"/>
      <c r="H78" s="15">
        <f t="shared" si="244"/>
        <v>5158.8999999999996</v>
      </c>
      <c r="I78" s="15"/>
      <c r="J78" s="15">
        <f t="shared" si="245"/>
        <v>5158.8999999999996</v>
      </c>
      <c r="K78" s="15"/>
      <c r="L78" s="15">
        <f t="shared" si="246"/>
        <v>5158.8999999999996</v>
      </c>
      <c r="M78" s="15"/>
      <c r="N78" s="15">
        <f t="shared" si="247"/>
        <v>5158.8999999999996</v>
      </c>
      <c r="O78" s="15"/>
      <c r="P78" s="15">
        <f t="shared" si="248"/>
        <v>5158.8999999999996</v>
      </c>
      <c r="Q78" s="15">
        <v>-5158.8999999999996</v>
      </c>
      <c r="R78" s="15">
        <f t="shared" si="249"/>
        <v>0</v>
      </c>
      <c r="S78" s="15"/>
      <c r="T78" s="15">
        <f t="shared" si="250"/>
        <v>0</v>
      </c>
      <c r="U78" s="15"/>
      <c r="V78" s="15">
        <f t="shared" si="251"/>
        <v>0</v>
      </c>
      <c r="W78" s="15"/>
      <c r="X78" s="15">
        <f t="shared" si="252"/>
        <v>0</v>
      </c>
      <c r="Y78" s="24"/>
      <c r="Z78" s="15">
        <f t="shared" si="253"/>
        <v>0</v>
      </c>
      <c r="AA78" s="15">
        <v>0</v>
      </c>
      <c r="AB78" s="44"/>
      <c r="AC78" s="15">
        <f t="shared" si="12"/>
        <v>0</v>
      </c>
      <c r="AD78" s="15"/>
      <c r="AE78" s="15">
        <f t="shared" si="254"/>
        <v>0</v>
      </c>
      <c r="AF78" s="15"/>
      <c r="AG78" s="15">
        <f t="shared" si="255"/>
        <v>0</v>
      </c>
      <c r="AH78" s="15"/>
      <c r="AI78" s="15">
        <f t="shared" si="256"/>
        <v>0</v>
      </c>
      <c r="AJ78" s="15"/>
      <c r="AK78" s="15">
        <f t="shared" si="257"/>
        <v>0</v>
      </c>
      <c r="AL78" s="15"/>
      <c r="AM78" s="15">
        <f t="shared" si="258"/>
        <v>0</v>
      </c>
      <c r="AN78" s="15"/>
      <c r="AO78" s="15">
        <f t="shared" si="259"/>
        <v>0</v>
      </c>
      <c r="AP78" s="15">
        <v>5158.8999999999996</v>
      </c>
      <c r="AQ78" s="15">
        <f t="shared" si="260"/>
        <v>5158.8999999999996</v>
      </c>
      <c r="AR78" s="15"/>
      <c r="AS78" s="15">
        <f t="shared" si="261"/>
        <v>5158.8999999999996</v>
      </c>
      <c r="AT78" s="15"/>
      <c r="AU78" s="15">
        <f t="shared" si="262"/>
        <v>5158.8999999999996</v>
      </c>
      <c r="AV78" s="15"/>
      <c r="AW78" s="15">
        <f t="shared" si="263"/>
        <v>5158.8999999999996</v>
      </c>
      <c r="AX78" s="24"/>
      <c r="AY78" s="15">
        <f t="shared" si="264"/>
        <v>5158.8999999999996</v>
      </c>
      <c r="AZ78" s="15">
        <v>0</v>
      </c>
      <c r="BA78" s="16"/>
      <c r="BB78" s="16">
        <f t="shared" si="24"/>
        <v>0</v>
      </c>
      <c r="BC78" s="16"/>
      <c r="BD78" s="16">
        <f t="shared" si="265"/>
        <v>0</v>
      </c>
      <c r="BE78" s="16"/>
      <c r="BF78" s="16">
        <f t="shared" si="266"/>
        <v>0</v>
      </c>
      <c r="BG78" s="16"/>
      <c r="BH78" s="16">
        <f t="shared" si="267"/>
        <v>0</v>
      </c>
      <c r="BI78" s="16"/>
      <c r="BJ78" s="16">
        <f t="shared" si="268"/>
        <v>0</v>
      </c>
      <c r="BK78" s="16"/>
      <c r="BL78" s="16">
        <f t="shared" si="269"/>
        <v>0</v>
      </c>
      <c r="BM78" s="16"/>
      <c r="BN78" s="16">
        <f t="shared" si="270"/>
        <v>0</v>
      </c>
      <c r="BO78" s="16"/>
      <c r="BP78" s="16">
        <f t="shared" si="271"/>
        <v>0</v>
      </c>
      <c r="BQ78" s="16"/>
      <c r="BR78" s="16">
        <f t="shared" si="272"/>
        <v>0</v>
      </c>
      <c r="BS78" s="16"/>
      <c r="BT78" s="16">
        <f t="shared" si="273"/>
        <v>0</v>
      </c>
      <c r="BU78" s="26"/>
      <c r="BV78" s="16">
        <f t="shared" si="274"/>
        <v>0</v>
      </c>
      <c r="BW78" s="9" t="s">
        <v>95</v>
      </c>
      <c r="BX78" s="13"/>
    </row>
    <row r="79" spans="1:76" ht="37.5" x14ac:dyDescent="0.3">
      <c r="A79" s="58" t="s">
        <v>152</v>
      </c>
      <c r="B79" s="79" t="s">
        <v>344</v>
      </c>
      <c r="C79" s="78" t="s">
        <v>11</v>
      </c>
      <c r="D79" s="15">
        <v>0</v>
      </c>
      <c r="E79" s="44">
        <v>0</v>
      </c>
      <c r="F79" s="15">
        <f t="shared" si="1"/>
        <v>0</v>
      </c>
      <c r="G79" s="15">
        <v>0</v>
      </c>
      <c r="H79" s="15">
        <f t="shared" si="244"/>
        <v>0</v>
      </c>
      <c r="I79" s="15">
        <v>0</v>
      </c>
      <c r="J79" s="15">
        <f t="shared" si="245"/>
        <v>0</v>
      </c>
      <c r="K79" s="15">
        <v>0</v>
      </c>
      <c r="L79" s="15">
        <f t="shared" si="246"/>
        <v>0</v>
      </c>
      <c r="M79" s="15">
        <v>0</v>
      </c>
      <c r="N79" s="15">
        <f t="shared" si="247"/>
        <v>0</v>
      </c>
      <c r="O79" s="15">
        <v>0</v>
      </c>
      <c r="P79" s="15">
        <f t="shared" si="248"/>
        <v>0</v>
      </c>
      <c r="Q79" s="15">
        <v>0</v>
      </c>
      <c r="R79" s="15">
        <f t="shared" si="249"/>
        <v>0</v>
      </c>
      <c r="S79" s="15">
        <v>0</v>
      </c>
      <c r="T79" s="15">
        <f t="shared" si="250"/>
        <v>0</v>
      </c>
      <c r="U79" s="15">
        <v>0</v>
      </c>
      <c r="V79" s="15">
        <f t="shared" si="251"/>
        <v>0</v>
      </c>
      <c r="W79" s="15">
        <v>0</v>
      </c>
      <c r="X79" s="15">
        <f t="shared" si="252"/>
        <v>0</v>
      </c>
      <c r="Y79" s="24">
        <v>0</v>
      </c>
      <c r="Z79" s="15">
        <f t="shared" si="253"/>
        <v>0</v>
      </c>
      <c r="AA79" s="15">
        <v>0</v>
      </c>
      <c r="AB79" s="44">
        <v>0</v>
      </c>
      <c r="AC79" s="15">
        <f t="shared" si="12"/>
        <v>0</v>
      </c>
      <c r="AD79" s="15">
        <v>0</v>
      </c>
      <c r="AE79" s="15">
        <f t="shared" si="254"/>
        <v>0</v>
      </c>
      <c r="AF79" s="15">
        <v>0</v>
      </c>
      <c r="AG79" s="15">
        <f t="shared" si="255"/>
        <v>0</v>
      </c>
      <c r="AH79" s="15">
        <v>0</v>
      </c>
      <c r="AI79" s="15">
        <f t="shared" si="256"/>
        <v>0</v>
      </c>
      <c r="AJ79" s="15">
        <v>0</v>
      </c>
      <c r="AK79" s="15">
        <f t="shared" si="257"/>
        <v>0</v>
      </c>
      <c r="AL79" s="15">
        <v>0</v>
      </c>
      <c r="AM79" s="15">
        <f t="shared" si="258"/>
        <v>0</v>
      </c>
      <c r="AN79" s="15">
        <v>0</v>
      </c>
      <c r="AO79" s="15">
        <f t="shared" si="259"/>
        <v>0</v>
      </c>
      <c r="AP79" s="15">
        <v>0</v>
      </c>
      <c r="AQ79" s="15">
        <f t="shared" si="260"/>
        <v>0</v>
      </c>
      <c r="AR79" s="15">
        <v>0</v>
      </c>
      <c r="AS79" s="15">
        <f t="shared" si="261"/>
        <v>0</v>
      </c>
      <c r="AT79" s="15">
        <v>0</v>
      </c>
      <c r="AU79" s="15">
        <f t="shared" si="262"/>
        <v>0</v>
      </c>
      <c r="AV79" s="15">
        <v>0</v>
      </c>
      <c r="AW79" s="15">
        <f t="shared" si="263"/>
        <v>0</v>
      </c>
      <c r="AX79" s="24">
        <v>0</v>
      </c>
      <c r="AY79" s="15">
        <f t="shared" si="264"/>
        <v>0</v>
      </c>
      <c r="AZ79" s="15">
        <v>16622.900000000001</v>
      </c>
      <c r="BA79" s="16">
        <v>0</v>
      </c>
      <c r="BB79" s="16">
        <f t="shared" si="24"/>
        <v>16622.900000000001</v>
      </c>
      <c r="BC79" s="16">
        <v>0</v>
      </c>
      <c r="BD79" s="16">
        <f t="shared" si="265"/>
        <v>16622.900000000001</v>
      </c>
      <c r="BE79" s="16">
        <v>0</v>
      </c>
      <c r="BF79" s="16">
        <f t="shared" si="266"/>
        <v>16622.900000000001</v>
      </c>
      <c r="BG79" s="16">
        <v>0</v>
      </c>
      <c r="BH79" s="16">
        <f t="shared" si="267"/>
        <v>16622.900000000001</v>
      </c>
      <c r="BI79" s="16">
        <v>0</v>
      </c>
      <c r="BJ79" s="16">
        <f t="shared" si="268"/>
        <v>16622.900000000001</v>
      </c>
      <c r="BK79" s="16">
        <v>0</v>
      </c>
      <c r="BL79" s="16">
        <f t="shared" si="269"/>
        <v>16622.900000000001</v>
      </c>
      <c r="BM79" s="16">
        <v>0</v>
      </c>
      <c r="BN79" s="16">
        <f t="shared" si="270"/>
        <v>16622.900000000001</v>
      </c>
      <c r="BO79" s="16">
        <v>0</v>
      </c>
      <c r="BP79" s="16">
        <f t="shared" si="271"/>
        <v>16622.900000000001</v>
      </c>
      <c r="BQ79" s="16">
        <v>0</v>
      </c>
      <c r="BR79" s="16">
        <f t="shared" si="272"/>
        <v>16622.900000000001</v>
      </c>
      <c r="BS79" s="16">
        <v>0</v>
      </c>
      <c r="BT79" s="16">
        <f t="shared" si="273"/>
        <v>16622.900000000001</v>
      </c>
      <c r="BU79" s="26">
        <v>0</v>
      </c>
      <c r="BV79" s="16">
        <f t="shared" si="274"/>
        <v>16622.900000000001</v>
      </c>
      <c r="BW79" s="9" t="s">
        <v>96</v>
      </c>
      <c r="BX79" s="13"/>
    </row>
    <row r="80" spans="1:76" ht="37.5" x14ac:dyDescent="0.3">
      <c r="A80" s="58" t="s">
        <v>153</v>
      </c>
      <c r="B80" s="79" t="s">
        <v>74</v>
      </c>
      <c r="C80" s="78" t="s">
        <v>11</v>
      </c>
      <c r="D80" s="15">
        <v>0</v>
      </c>
      <c r="E80" s="44">
        <v>0</v>
      </c>
      <c r="F80" s="15">
        <f t="shared" si="1"/>
        <v>0</v>
      </c>
      <c r="G80" s="15">
        <v>0</v>
      </c>
      <c r="H80" s="15">
        <f t="shared" si="244"/>
        <v>0</v>
      </c>
      <c r="I80" s="15">
        <v>0</v>
      </c>
      <c r="J80" s="15">
        <f t="shared" si="245"/>
        <v>0</v>
      </c>
      <c r="K80" s="15">
        <v>0</v>
      </c>
      <c r="L80" s="15">
        <f t="shared" si="246"/>
        <v>0</v>
      </c>
      <c r="M80" s="15">
        <v>0</v>
      </c>
      <c r="N80" s="15">
        <f t="shared" si="247"/>
        <v>0</v>
      </c>
      <c r="O80" s="15">
        <v>0</v>
      </c>
      <c r="P80" s="15">
        <f t="shared" si="248"/>
        <v>0</v>
      </c>
      <c r="Q80" s="15">
        <v>0</v>
      </c>
      <c r="R80" s="15">
        <f t="shared" si="249"/>
        <v>0</v>
      </c>
      <c r="S80" s="15">
        <v>0</v>
      </c>
      <c r="T80" s="15">
        <f t="shared" si="250"/>
        <v>0</v>
      </c>
      <c r="U80" s="15">
        <v>0</v>
      </c>
      <c r="V80" s="15">
        <f t="shared" si="251"/>
        <v>0</v>
      </c>
      <c r="W80" s="15">
        <v>0</v>
      </c>
      <c r="X80" s="15">
        <f t="shared" si="252"/>
        <v>0</v>
      </c>
      <c r="Y80" s="24">
        <v>0</v>
      </c>
      <c r="Z80" s="15">
        <f t="shared" si="253"/>
        <v>0</v>
      </c>
      <c r="AA80" s="15">
        <v>17616.3</v>
      </c>
      <c r="AB80" s="44">
        <v>0</v>
      </c>
      <c r="AC80" s="15">
        <f t="shared" si="12"/>
        <v>17616.3</v>
      </c>
      <c r="AD80" s="15">
        <v>0</v>
      </c>
      <c r="AE80" s="15">
        <f t="shared" si="254"/>
        <v>17616.3</v>
      </c>
      <c r="AF80" s="15">
        <v>0</v>
      </c>
      <c r="AG80" s="15">
        <f t="shared" si="255"/>
        <v>17616.3</v>
      </c>
      <c r="AH80" s="15">
        <v>0</v>
      </c>
      <c r="AI80" s="15">
        <f t="shared" si="256"/>
        <v>17616.3</v>
      </c>
      <c r="AJ80" s="15">
        <v>0</v>
      </c>
      <c r="AK80" s="15">
        <f t="shared" si="257"/>
        <v>17616.3</v>
      </c>
      <c r="AL80" s="15">
        <v>0</v>
      </c>
      <c r="AM80" s="15">
        <f t="shared" si="258"/>
        <v>17616.3</v>
      </c>
      <c r="AN80" s="15">
        <v>0</v>
      </c>
      <c r="AO80" s="15">
        <f t="shared" si="259"/>
        <v>17616.3</v>
      </c>
      <c r="AP80" s="15">
        <v>0</v>
      </c>
      <c r="AQ80" s="15">
        <f t="shared" si="260"/>
        <v>17616.3</v>
      </c>
      <c r="AR80" s="15">
        <v>0</v>
      </c>
      <c r="AS80" s="15">
        <f t="shared" si="261"/>
        <v>17616.3</v>
      </c>
      <c r="AT80" s="15">
        <v>0</v>
      </c>
      <c r="AU80" s="15">
        <f t="shared" si="262"/>
        <v>17616.3</v>
      </c>
      <c r="AV80" s="15">
        <v>0</v>
      </c>
      <c r="AW80" s="15">
        <f t="shared" si="263"/>
        <v>17616.3</v>
      </c>
      <c r="AX80" s="24">
        <v>0</v>
      </c>
      <c r="AY80" s="15">
        <f t="shared" si="264"/>
        <v>17616.3</v>
      </c>
      <c r="AZ80" s="15">
        <v>0</v>
      </c>
      <c r="BA80" s="16">
        <v>0</v>
      </c>
      <c r="BB80" s="16">
        <f t="shared" si="24"/>
        <v>0</v>
      </c>
      <c r="BC80" s="16">
        <v>0</v>
      </c>
      <c r="BD80" s="16">
        <f t="shared" si="265"/>
        <v>0</v>
      </c>
      <c r="BE80" s="16">
        <v>0</v>
      </c>
      <c r="BF80" s="16">
        <f t="shared" si="266"/>
        <v>0</v>
      </c>
      <c r="BG80" s="16">
        <v>0</v>
      </c>
      <c r="BH80" s="16">
        <f t="shared" si="267"/>
        <v>0</v>
      </c>
      <c r="BI80" s="16">
        <v>0</v>
      </c>
      <c r="BJ80" s="16">
        <f t="shared" si="268"/>
        <v>0</v>
      </c>
      <c r="BK80" s="16">
        <v>0</v>
      </c>
      <c r="BL80" s="16">
        <f t="shared" si="269"/>
        <v>0</v>
      </c>
      <c r="BM80" s="16">
        <v>0</v>
      </c>
      <c r="BN80" s="16">
        <f t="shared" si="270"/>
        <v>0</v>
      </c>
      <c r="BO80" s="16">
        <v>0</v>
      </c>
      <c r="BP80" s="16">
        <f t="shared" si="271"/>
        <v>0</v>
      </c>
      <c r="BQ80" s="16">
        <v>0</v>
      </c>
      <c r="BR80" s="16">
        <f t="shared" si="272"/>
        <v>0</v>
      </c>
      <c r="BS80" s="16">
        <v>0</v>
      </c>
      <c r="BT80" s="16">
        <f t="shared" si="273"/>
        <v>0</v>
      </c>
      <c r="BU80" s="26">
        <v>0</v>
      </c>
      <c r="BV80" s="16">
        <f t="shared" si="274"/>
        <v>0</v>
      </c>
      <c r="BW80" s="9" t="s">
        <v>207</v>
      </c>
      <c r="BX80" s="13"/>
    </row>
    <row r="81" spans="1:76" ht="37.5" x14ac:dyDescent="0.3">
      <c r="A81" s="100" t="s">
        <v>154</v>
      </c>
      <c r="B81" s="104" t="s">
        <v>303</v>
      </c>
      <c r="C81" s="6" t="s">
        <v>11</v>
      </c>
      <c r="D81" s="15"/>
      <c r="E81" s="44"/>
      <c r="F81" s="15"/>
      <c r="G81" s="15">
        <f>4064.524</f>
        <v>4064.5239999999999</v>
      </c>
      <c r="H81" s="15">
        <f>F83+G81</f>
        <v>4064.5239999999999</v>
      </c>
      <c r="I81" s="15"/>
      <c r="J81" s="15">
        <f>H81+I81</f>
        <v>4064.5239999999999</v>
      </c>
      <c r="K81" s="15"/>
      <c r="L81" s="15">
        <f>J81+K81</f>
        <v>4064.5239999999999</v>
      </c>
      <c r="M81" s="15"/>
      <c r="N81" s="15">
        <f>L81+M81</f>
        <v>4064.5239999999999</v>
      </c>
      <c r="O81" s="15"/>
      <c r="P81" s="15">
        <f>N81+O81</f>
        <v>4064.5239999999999</v>
      </c>
      <c r="Q81" s="15"/>
      <c r="R81" s="15">
        <f>P81+Q81</f>
        <v>4064.5239999999999</v>
      </c>
      <c r="S81" s="15"/>
      <c r="T81" s="15">
        <f>R81+S81</f>
        <v>4064.5239999999999</v>
      </c>
      <c r="U81" s="15"/>
      <c r="V81" s="15">
        <f>T81+U81</f>
        <v>4064.5239999999999</v>
      </c>
      <c r="W81" s="15"/>
      <c r="X81" s="15">
        <f>V81+W81</f>
        <v>4064.5239999999999</v>
      </c>
      <c r="Y81" s="24"/>
      <c r="Z81" s="15">
        <f>X81+Y81</f>
        <v>4064.5239999999999</v>
      </c>
      <c r="AA81" s="15"/>
      <c r="AB81" s="44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>
        <f t="shared" si="260"/>
        <v>0</v>
      </c>
      <c r="AR81" s="15"/>
      <c r="AS81" s="15">
        <f t="shared" si="261"/>
        <v>0</v>
      </c>
      <c r="AT81" s="15"/>
      <c r="AU81" s="15">
        <f t="shared" si="262"/>
        <v>0</v>
      </c>
      <c r="AV81" s="15"/>
      <c r="AW81" s="15">
        <f t="shared" si="263"/>
        <v>0</v>
      </c>
      <c r="AX81" s="24"/>
      <c r="AY81" s="15">
        <f t="shared" si="264"/>
        <v>0</v>
      </c>
      <c r="AZ81" s="15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>
        <f t="shared" si="270"/>
        <v>0</v>
      </c>
      <c r="BO81" s="16"/>
      <c r="BP81" s="16">
        <f t="shared" si="271"/>
        <v>0</v>
      </c>
      <c r="BQ81" s="16"/>
      <c r="BR81" s="16">
        <f t="shared" si="272"/>
        <v>0</v>
      </c>
      <c r="BS81" s="16"/>
      <c r="BT81" s="16">
        <f t="shared" si="273"/>
        <v>0</v>
      </c>
      <c r="BU81" s="26"/>
      <c r="BV81" s="16">
        <f t="shared" si="274"/>
        <v>0</v>
      </c>
      <c r="BX81" s="13"/>
    </row>
    <row r="82" spans="1:76" ht="56.25" x14ac:dyDescent="0.3">
      <c r="A82" s="101"/>
      <c r="B82" s="126"/>
      <c r="C82" s="6" t="s">
        <v>126</v>
      </c>
      <c r="D82" s="15"/>
      <c r="E82" s="44"/>
      <c r="F82" s="15"/>
      <c r="G82" s="15">
        <v>51.057000000000002</v>
      </c>
      <c r="H82" s="15">
        <f t="shared" si="244"/>
        <v>51.057000000000002</v>
      </c>
      <c r="I82" s="15"/>
      <c r="J82" s="15">
        <f t="shared" si="245"/>
        <v>51.057000000000002</v>
      </c>
      <c r="K82" s="15"/>
      <c r="L82" s="15">
        <f t="shared" si="246"/>
        <v>51.057000000000002</v>
      </c>
      <c r="M82" s="15">
        <f>M84+M85+M86</f>
        <v>9351.2630000000008</v>
      </c>
      <c r="N82" s="15">
        <f t="shared" si="247"/>
        <v>9402.3200000000015</v>
      </c>
      <c r="O82" s="15">
        <f>O84+O85+O86</f>
        <v>0</v>
      </c>
      <c r="P82" s="15">
        <f t="shared" ref="P82" si="275">N82+O82</f>
        <v>9402.3200000000015</v>
      </c>
      <c r="Q82" s="15">
        <f>Q84+Q85+Q86</f>
        <v>0</v>
      </c>
      <c r="R82" s="15">
        <f t="shared" ref="R82" si="276">P82+Q82</f>
        <v>9402.3200000000015</v>
      </c>
      <c r="S82" s="15">
        <f>S84+S85+S86</f>
        <v>0</v>
      </c>
      <c r="T82" s="15">
        <f t="shared" ref="T82" si="277">R82+S82</f>
        <v>9402.3200000000015</v>
      </c>
      <c r="U82" s="15">
        <f>U84+U85+U86</f>
        <v>0</v>
      </c>
      <c r="V82" s="15">
        <f t="shared" ref="V82" si="278">T82+U82</f>
        <v>9402.3200000000015</v>
      </c>
      <c r="W82" s="15">
        <f>W84+W85+W86</f>
        <v>0</v>
      </c>
      <c r="X82" s="15">
        <f t="shared" ref="X82" si="279">V82+W82</f>
        <v>9402.3200000000015</v>
      </c>
      <c r="Y82" s="24">
        <f>Y84+Y85+Y86</f>
        <v>0</v>
      </c>
      <c r="Z82" s="15">
        <f t="shared" ref="Z82" si="280">X82+Y82</f>
        <v>9402.3200000000015</v>
      </c>
      <c r="AA82" s="15"/>
      <c r="AB82" s="44"/>
      <c r="AC82" s="15"/>
      <c r="AD82" s="15"/>
      <c r="AE82" s="15">
        <f t="shared" si="254"/>
        <v>0</v>
      </c>
      <c r="AF82" s="15"/>
      <c r="AG82" s="15">
        <f t="shared" si="255"/>
        <v>0</v>
      </c>
      <c r="AH82" s="15"/>
      <c r="AI82" s="15">
        <f t="shared" si="256"/>
        <v>0</v>
      </c>
      <c r="AJ82" s="15"/>
      <c r="AK82" s="15">
        <f t="shared" si="257"/>
        <v>0</v>
      </c>
      <c r="AL82" s="15"/>
      <c r="AM82" s="15">
        <f t="shared" si="258"/>
        <v>0</v>
      </c>
      <c r="AN82" s="15"/>
      <c r="AO82" s="15">
        <f t="shared" ref="AO82" si="281">AM82+AN82</f>
        <v>0</v>
      </c>
      <c r="AP82" s="15"/>
      <c r="AQ82" s="15">
        <f t="shared" ref="AQ82" si="282">AO82+AP82</f>
        <v>0</v>
      </c>
      <c r="AR82" s="15"/>
      <c r="AS82" s="15">
        <f t="shared" si="261"/>
        <v>0</v>
      </c>
      <c r="AT82" s="15"/>
      <c r="AU82" s="15">
        <f t="shared" si="262"/>
        <v>0</v>
      </c>
      <c r="AV82" s="15"/>
      <c r="AW82" s="15">
        <f t="shared" si="263"/>
        <v>0</v>
      </c>
      <c r="AX82" s="24"/>
      <c r="AY82" s="15">
        <f t="shared" si="264"/>
        <v>0</v>
      </c>
      <c r="AZ82" s="15"/>
      <c r="BA82" s="16"/>
      <c r="BB82" s="16"/>
      <c r="BC82" s="16"/>
      <c r="BD82" s="16">
        <f t="shared" si="265"/>
        <v>0</v>
      </c>
      <c r="BE82" s="16"/>
      <c r="BF82" s="16">
        <f t="shared" si="266"/>
        <v>0</v>
      </c>
      <c r="BG82" s="16"/>
      <c r="BH82" s="16">
        <f t="shared" si="267"/>
        <v>0</v>
      </c>
      <c r="BI82" s="16"/>
      <c r="BJ82" s="16">
        <f t="shared" si="268"/>
        <v>0</v>
      </c>
      <c r="BK82" s="16"/>
      <c r="BL82" s="16">
        <f t="shared" ref="BL82" si="283">BJ82+BK82</f>
        <v>0</v>
      </c>
      <c r="BM82" s="16"/>
      <c r="BN82" s="16">
        <f t="shared" ref="BN82" si="284">BL82+BM82</f>
        <v>0</v>
      </c>
      <c r="BO82" s="16"/>
      <c r="BP82" s="16">
        <f t="shared" si="271"/>
        <v>0</v>
      </c>
      <c r="BQ82" s="16"/>
      <c r="BR82" s="16">
        <f t="shared" si="272"/>
        <v>0</v>
      </c>
      <c r="BS82" s="16"/>
      <c r="BT82" s="16">
        <f t="shared" si="273"/>
        <v>0</v>
      </c>
      <c r="BU82" s="26"/>
      <c r="BV82" s="16">
        <f t="shared" si="274"/>
        <v>0</v>
      </c>
      <c r="BW82" s="9" t="s">
        <v>304</v>
      </c>
      <c r="BX82" s="13"/>
    </row>
    <row r="83" spans="1:76" x14ac:dyDescent="0.3">
      <c r="A83" s="58"/>
      <c r="B83" s="79" t="s">
        <v>5</v>
      </c>
      <c r="C83" s="6"/>
      <c r="D83" s="15"/>
      <c r="E83" s="44"/>
      <c r="F83" s="15"/>
      <c r="G83" s="14"/>
      <c r="H83" s="15"/>
      <c r="I83" s="14"/>
      <c r="J83" s="15"/>
      <c r="K83" s="14"/>
      <c r="L83" s="15"/>
      <c r="M83" s="14"/>
      <c r="N83" s="15"/>
      <c r="O83" s="14"/>
      <c r="P83" s="15"/>
      <c r="Q83" s="14"/>
      <c r="R83" s="15"/>
      <c r="S83" s="14"/>
      <c r="T83" s="15"/>
      <c r="U83" s="14"/>
      <c r="V83" s="15"/>
      <c r="W83" s="14"/>
      <c r="X83" s="15"/>
      <c r="Y83" s="70"/>
      <c r="Z83" s="15"/>
      <c r="AA83" s="15"/>
      <c r="AB83" s="44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24"/>
      <c r="AY83" s="15"/>
      <c r="AZ83" s="15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26"/>
      <c r="BV83" s="16"/>
      <c r="BX83" s="13"/>
    </row>
    <row r="84" spans="1:76" hidden="1" x14ac:dyDescent="0.3">
      <c r="A84" s="58"/>
      <c r="B84" s="68" t="s">
        <v>6</v>
      </c>
      <c r="C84" s="6"/>
      <c r="D84" s="15"/>
      <c r="E84" s="44"/>
      <c r="F84" s="15"/>
      <c r="G84" s="14">
        <v>51.057000000000002</v>
      </c>
      <c r="H84" s="15">
        <f t="shared" si="244"/>
        <v>51.057000000000002</v>
      </c>
      <c r="I84" s="14"/>
      <c r="J84" s="15">
        <f t="shared" si="245"/>
        <v>51.057000000000002</v>
      </c>
      <c r="K84" s="14"/>
      <c r="L84" s="15">
        <f t="shared" si="246"/>
        <v>51.057000000000002</v>
      </c>
      <c r="M84" s="14"/>
      <c r="N84" s="15">
        <f t="shared" si="247"/>
        <v>51.057000000000002</v>
      </c>
      <c r="O84" s="14"/>
      <c r="P84" s="15">
        <f t="shared" ref="P84:P100" si="285">N84+O84</f>
        <v>51.057000000000002</v>
      </c>
      <c r="Q84" s="14"/>
      <c r="R84" s="15">
        <f t="shared" ref="R84:R100" si="286">P84+Q84</f>
        <v>51.057000000000002</v>
      </c>
      <c r="S84" s="14"/>
      <c r="T84" s="15">
        <f t="shared" ref="T84:T100" si="287">R84+S84</f>
        <v>51.057000000000002</v>
      </c>
      <c r="U84" s="14"/>
      <c r="V84" s="15">
        <f t="shared" ref="V84:V100" si="288">T84+U84</f>
        <v>51.057000000000002</v>
      </c>
      <c r="W84" s="14"/>
      <c r="X84" s="15">
        <f t="shared" ref="X84:X100" si="289">V84+W84</f>
        <v>51.057000000000002</v>
      </c>
      <c r="Y84" s="70"/>
      <c r="Z84" s="15">
        <f t="shared" ref="Z84:Z100" si="290">X84+Y84</f>
        <v>51.057000000000002</v>
      </c>
      <c r="AA84" s="15"/>
      <c r="AB84" s="44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>
        <f t="shared" si="258"/>
        <v>0</v>
      </c>
      <c r="AN84" s="15"/>
      <c r="AO84" s="15">
        <f t="shared" ref="AO84:AO100" si="291">AM84+AN84</f>
        <v>0</v>
      </c>
      <c r="AP84" s="15"/>
      <c r="AQ84" s="15">
        <f t="shared" ref="AQ84:AQ100" si="292">AO84+AP84</f>
        <v>0</v>
      </c>
      <c r="AR84" s="15"/>
      <c r="AS84" s="15">
        <f t="shared" ref="AS84:AS100" si="293">AQ84+AR84</f>
        <v>0</v>
      </c>
      <c r="AT84" s="15"/>
      <c r="AU84" s="15">
        <f t="shared" ref="AU84:AU100" si="294">AS84+AT84</f>
        <v>0</v>
      </c>
      <c r="AV84" s="15"/>
      <c r="AW84" s="15">
        <f t="shared" ref="AW84:AW100" si="295">AU84+AV84</f>
        <v>0</v>
      </c>
      <c r="AX84" s="24"/>
      <c r="AY84" s="15">
        <f t="shared" ref="AY84:AY100" si="296">AW84+AX84</f>
        <v>0</v>
      </c>
      <c r="AZ84" s="15"/>
      <c r="BA84" s="16"/>
      <c r="BB84" s="16"/>
      <c r="BC84" s="16"/>
      <c r="BD84" s="16"/>
      <c r="BE84" s="16"/>
      <c r="BF84" s="16"/>
      <c r="BG84" s="16"/>
      <c r="BH84" s="16"/>
      <c r="BI84" s="16"/>
      <c r="BJ84" s="16">
        <f t="shared" si="268"/>
        <v>0</v>
      </c>
      <c r="BK84" s="16"/>
      <c r="BL84" s="16">
        <f t="shared" ref="BL84:BL100" si="297">BJ84+BK84</f>
        <v>0</v>
      </c>
      <c r="BM84" s="16"/>
      <c r="BN84" s="16">
        <f t="shared" ref="BN84:BN100" si="298">BL84+BM84</f>
        <v>0</v>
      </c>
      <c r="BO84" s="16"/>
      <c r="BP84" s="16">
        <f t="shared" ref="BP84:BP100" si="299">BN84+BO84</f>
        <v>0</v>
      </c>
      <c r="BQ84" s="16"/>
      <c r="BR84" s="16">
        <f t="shared" ref="BR84:BR100" si="300">BP84+BQ84</f>
        <v>0</v>
      </c>
      <c r="BS84" s="16"/>
      <c r="BT84" s="16">
        <f t="shared" ref="BT84:BT100" si="301">BR84+BS84</f>
        <v>0</v>
      </c>
      <c r="BU84" s="26"/>
      <c r="BV84" s="16">
        <f t="shared" ref="BV84:BV100" si="302">BT84+BU84</f>
        <v>0</v>
      </c>
      <c r="BX84" s="13">
        <v>0</v>
      </c>
    </row>
    <row r="85" spans="1:76" x14ac:dyDescent="0.3">
      <c r="A85" s="58"/>
      <c r="B85" s="79" t="s">
        <v>12</v>
      </c>
      <c r="C85" s="6"/>
      <c r="D85" s="15"/>
      <c r="E85" s="44"/>
      <c r="F85" s="15"/>
      <c r="G85" s="14"/>
      <c r="H85" s="15">
        <f t="shared" si="244"/>
        <v>0</v>
      </c>
      <c r="I85" s="14"/>
      <c r="J85" s="15">
        <f t="shared" si="245"/>
        <v>0</v>
      </c>
      <c r="K85" s="14"/>
      <c r="L85" s="15">
        <f t="shared" si="246"/>
        <v>0</v>
      </c>
      <c r="M85" s="14">
        <v>467.56299999999999</v>
      </c>
      <c r="N85" s="15">
        <f t="shared" si="247"/>
        <v>467.56299999999999</v>
      </c>
      <c r="O85" s="14"/>
      <c r="P85" s="15">
        <f t="shared" si="285"/>
        <v>467.56299999999999</v>
      </c>
      <c r="Q85" s="14"/>
      <c r="R85" s="15">
        <f t="shared" si="286"/>
        <v>467.56299999999999</v>
      </c>
      <c r="S85" s="14"/>
      <c r="T85" s="15">
        <f t="shared" si="287"/>
        <v>467.56299999999999</v>
      </c>
      <c r="U85" s="14"/>
      <c r="V85" s="15">
        <f t="shared" si="288"/>
        <v>467.56299999999999</v>
      </c>
      <c r="W85" s="14"/>
      <c r="X85" s="15">
        <f t="shared" si="289"/>
        <v>467.56299999999999</v>
      </c>
      <c r="Y85" s="70"/>
      <c r="Z85" s="15">
        <f t="shared" si="290"/>
        <v>467.56299999999999</v>
      </c>
      <c r="AA85" s="15"/>
      <c r="AB85" s="44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>
        <f t="shared" si="258"/>
        <v>0</v>
      </c>
      <c r="AN85" s="15"/>
      <c r="AO85" s="15">
        <f t="shared" si="291"/>
        <v>0</v>
      </c>
      <c r="AP85" s="15"/>
      <c r="AQ85" s="15">
        <f t="shared" si="292"/>
        <v>0</v>
      </c>
      <c r="AR85" s="15"/>
      <c r="AS85" s="15">
        <f t="shared" si="293"/>
        <v>0</v>
      </c>
      <c r="AT85" s="15"/>
      <c r="AU85" s="15">
        <f t="shared" si="294"/>
        <v>0</v>
      </c>
      <c r="AV85" s="15"/>
      <c r="AW85" s="15">
        <f t="shared" si="295"/>
        <v>0</v>
      </c>
      <c r="AX85" s="24"/>
      <c r="AY85" s="15">
        <f t="shared" si="296"/>
        <v>0</v>
      </c>
      <c r="AZ85" s="15"/>
      <c r="BA85" s="16"/>
      <c r="BB85" s="16"/>
      <c r="BC85" s="16"/>
      <c r="BD85" s="16"/>
      <c r="BE85" s="16"/>
      <c r="BF85" s="16"/>
      <c r="BG85" s="16"/>
      <c r="BH85" s="16"/>
      <c r="BI85" s="16"/>
      <c r="BJ85" s="16">
        <f t="shared" si="268"/>
        <v>0</v>
      </c>
      <c r="BK85" s="16"/>
      <c r="BL85" s="16">
        <f t="shared" si="297"/>
        <v>0</v>
      </c>
      <c r="BM85" s="16"/>
      <c r="BN85" s="16">
        <f t="shared" si="298"/>
        <v>0</v>
      </c>
      <c r="BO85" s="16"/>
      <c r="BP85" s="16">
        <f t="shared" si="299"/>
        <v>0</v>
      </c>
      <c r="BQ85" s="16"/>
      <c r="BR85" s="16">
        <f t="shared" si="300"/>
        <v>0</v>
      </c>
      <c r="BS85" s="16"/>
      <c r="BT85" s="16">
        <f t="shared" si="301"/>
        <v>0</v>
      </c>
      <c r="BU85" s="26"/>
      <c r="BV85" s="16">
        <f t="shared" si="302"/>
        <v>0</v>
      </c>
      <c r="BW85" s="9" t="s">
        <v>372</v>
      </c>
      <c r="BX85" s="13"/>
    </row>
    <row r="86" spans="1:76" x14ac:dyDescent="0.3">
      <c r="A86" s="58"/>
      <c r="B86" s="79" t="s">
        <v>29</v>
      </c>
      <c r="C86" s="6"/>
      <c r="D86" s="15"/>
      <c r="E86" s="44"/>
      <c r="F86" s="15"/>
      <c r="G86" s="69"/>
      <c r="H86" s="15"/>
      <c r="I86" s="69"/>
      <c r="J86" s="15"/>
      <c r="K86" s="69"/>
      <c r="L86" s="15"/>
      <c r="M86" s="74">
        <v>8883.7000000000007</v>
      </c>
      <c r="N86" s="15">
        <f t="shared" si="247"/>
        <v>8883.7000000000007</v>
      </c>
      <c r="O86" s="74"/>
      <c r="P86" s="15">
        <f t="shared" si="285"/>
        <v>8883.7000000000007</v>
      </c>
      <c r="Q86" s="74"/>
      <c r="R86" s="15">
        <f t="shared" si="286"/>
        <v>8883.7000000000007</v>
      </c>
      <c r="S86" s="74"/>
      <c r="T86" s="15">
        <f t="shared" si="287"/>
        <v>8883.7000000000007</v>
      </c>
      <c r="U86" s="74"/>
      <c r="V86" s="15">
        <f t="shared" si="288"/>
        <v>8883.7000000000007</v>
      </c>
      <c r="W86" s="74"/>
      <c r="X86" s="15">
        <f t="shared" si="289"/>
        <v>8883.7000000000007</v>
      </c>
      <c r="Y86" s="71"/>
      <c r="Z86" s="15">
        <f t="shared" si="290"/>
        <v>8883.7000000000007</v>
      </c>
      <c r="AA86" s="15"/>
      <c r="AB86" s="44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>
        <f t="shared" si="258"/>
        <v>0</v>
      </c>
      <c r="AN86" s="15"/>
      <c r="AO86" s="15">
        <f t="shared" si="291"/>
        <v>0</v>
      </c>
      <c r="AP86" s="15"/>
      <c r="AQ86" s="15">
        <f t="shared" si="292"/>
        <v>0</v>
      </c>
      <c r="AR86" s="15"/>
      <c r="AS86" s="15">
        <f t="shared" si="293"/>
        <v>0</v>
      </c>
      <c r="AT86" s="15"/>
      <c r="AU86" s="15">
        <f t="shared" si="294"/>
        <v>0</v>
      </c>
      <c r="AV86" s="15"/>
      <c r="AW86" s="15">
        <f t="shared" si="295"/>
        <v>0</v>
      </c>
      <c r="AX86" s="24"/>
      <c r="AY86" s="15">
        <f t="shared" si="296"/>
        <v>0</v>
      </c>
      <c r="AZ86" s="15"/>
      <c r="BA86" s="16"/>
      <c r="BB86" s="16"/>
      <c r="BC86" s="16"/>
      <c r="BD86" s="16"/>
      <c r="BE86" s="16"/>
      <c r="BF86" s="16"/>
      <c r="BG86" s="16"/>
      <c r="BH86" s="16"/>
      <c r="BI86" s="16"/>
      <c r="BJ86" s="16">
        <f t="shared" si="268"/>
        <v>0</v>
      </c>
      <c r="BK86" s="16"/>
      <c r="BL86" s="16">
        <f t="shared" si="297"/>
        <v>0</v>
      </c>
      <c r="BM86" s="16"/>
      <c r="BN86" s="16">
        <f t="shared" si="298"/>
        <v>0</v>
      </c>
      <c r="BO86" s="16"/>
      <c r="BP86" s="16">
        <f t="shared" si="299"/>
        <v>0</v>
      </c>
      <c r="BQ86" s="16"/>
      <c r="BR86" s="16">
        <f t="shared" si="300"/>
        <v>0</v>
      </c>
      <c r="BS86" s="16"/>
      <c r="BT86" s="16">
        <f t="shared" si="301"/>
        <v>0</v>
      </c>
      <c r="BU86" s="26"/>
      <c r="BV86" s="16">
        <f t="shared" si="302"/>
        <v>0</v>
      </c>
      <c r="BW86" s="9" t="s">
        <v>372</v>
      </c>
      <c r="BX86" s="13"/>
    </row>
    <row r="87" spans="1:76" ht="56.25" x14ac:dyDescent="0.3">
      <c r="A87" s="58" t="s">
        <v>155</v>
      </c>
      <c r="B87" s="79" t="s">
        <v>305</v>
      </c>
      <c r="C87" s="6" t="s">
        <v>126</v>
      </c>
      <c r="D87" s="15"/>
      <c r="E87" s="44"/>
      <c r="F87" s="15"/>
      <c r="G87" s="15">
        <v>16706.901999999998</v>
      </c>
      <c r="H87" s="15">
        <f t="shared" si="244"/>
        <v>16706.901999999998</v>
      </c>
      <c r="I87" s="15"/>
      <c r="J87" s="15">
        <f t="shared" si="245"/>
        <v>16706.901999999998</v>
      </c>
      <c r="K87" s="15"/>
      <c r="L87" s="15">
        <f t="shared" si="246"/>
        <v>16706.901999999998</v>
      </c>
      <c r="M87" s="15"/>
      <c r="N87" s="15">
        <f t="shared" si="247"/>
        <v>16706.901999999998</v>
      </c>
      <c r="O87" s="15"/>
      <c r="P87" s="15">
        <f t="shared" si="285"/>
        <v>16706.901999999998</v>
      </c>
      <c r="Q87" s="15"/>
      <c r="R87" s="15">
        <f t="shared" si="286"/>
        <v>16706.901999999998</v>
      </c>
      <c r="S87" s="15"/>
      <c r="T87" s="15">
        <f t="shared" si="287"/>
        <v>16706.901999999998</v>
      </c>
      <c r="U87" s="15"/>
      <c r="V87" s="15">
        <f t="shared" si="288"/>
        <v>16706.901999999998</v>
      </c>
      <c r="W87" s="15"/>
      <c r="X87" s="15">
        <f t="shared" si="289"/>
        <v>16706.901999999998</v>
      </c>
      <c r="Y87" s="24"/>
      <c r="Z87" s="15">
        <f t="shared" si="290"/>
        <v>16706.901999999998</v>
      </c>
      <c r="AA87" s="15"/>
      <c r="AB87" s="44"/>
      <c r="AC87" s="15"/>
      <c r="AD87" s="15"/>
      <c r="AE87" s="15">
        <f t="shared" si="254"/>
        <v>0</v>
      </c>
      <c r="AF87" s="15"/>
      <c r="AG87" s="15">
        <f t="shared" si="255"/>
        <v>0</v>
      </c>
      <c r="AH87" s="15"/>
      <c r="AI87" s="15">
        <f t="shared" si="256"/>
        <v>0</v>
      </c>
      <c r="AJ87" s="15"/>
      <c r="AK87" s="15">
        <f t="shared" si="257"/>
        <v>0</v>
      </c>
      <c r="AL87" s="15"/>
      <c r="AM87" s="15">
        <f t="shared" si="258"/>
        <v>0</v>
      </c>
      <c r="AN87" s="15"/>
      <c r="AO87" s="15">
        <f t="shared" si="291"/>
        <v>0</v>
      </c>
      <c r="AP87" s="15"/>
      <c r="AQ87" s="15">
        <f t="shared" si="292"/>
        <v>0</v>
      </c>
      <c r="AR87" s="15"/>
      <c r="AS87" s="15">
        <f t="shared" si="293"/>
        <v>0</v>
      </c>
      <c r="AT87" s="15"/>
      <c r="AU87" s="15">
        <f t="shared" si="294"/>
        <v>0</v>
      </c>
      <c r="AV87" s="15"/>
      <c r="AW87" s="15">
        <f t="shared" si="295"/>
        <v>0</v>
      </c>
      <c r="AX87" s="24"/>
      <c r="AY87" s="15">
        <f t="shared" si="296"/>
        <v>0</v>
      </c>
      <c r="AZ87" s="15"/>
      <c r="BA87" s="16"/>
      <c r="BB87" s="16"/>
      <c r="BC87" s="16"/>
      <c r="BD87" s="16">
        <f t="shared" si="265"/>
        <v>0</v>
      </c>
      <c r="BE87" s="16"/>
      <c r="BF87" s="16">
        <f t="shared" si="266"/>
        <v>0</v>
      </c>
      <c r="BG87" s="16"/>
      <c r="BH87" s="16">
        <f t="shared" si="267"/>
        <v>0</v>
      </c>
      <c r="BI87" s="16"/>
      <c r="BJ87" s="16">
        <f t="shared" si="268"/>
        <v>0</v>
      </c>
      <c r="BK87" s="16"/>
      <c r="BL87" s="16">
        <f t="shared" si="297"/>
        <v>0</v>
      </c>
      <c r="BM87" s="16"/>
      <c r="BN87" s="16">
        <f t="shared" si="298"/>
        <v>0</v>
      </c>
      <c r="BO87" s="16"/>
      <c r="BP87" s="16">
        <f t="shared" si="299"/>
        <v>0</v>
      </c>
      <c r="BQ87" s="16"/>
      <c r="BR87" s="16">
        <f t="shared" si="300"/>
        <v>0</v>
      </c>
      <c r="BS87" s="16"/>
      <c r="BT87" s="16">
        <f t="shared" si="301"/>
        <v>0</v>
      </c>
      <c r="BU87" s="26"/>
      <c r="BV87" s="16">
        <f t="shared" si="302"/>
        <v>0</v>
      </c>
      <c r="BW87" s="9" t="s">
        <v>306</v>
      </c>
      <c r="BX87" s="13"/>
    </row>
    <row r="88" spans="1:76" ht="37.5" x14ac:dyDescent="0.3">
      <c r="A88" s="100" t="s">
        <v>156</v>
      </c>
      <c r="B88" s="104" t="s">
        <v>307</v>
      </c>
      <c r="C88" s="6" t="s">
        <v>11</v>
      </c>
      <c r="D88" s="15"/>
      <c r="E88" s="44"/>
      <c r="F88" s="15"/>
      <c r="G88" s="15">
        <f>1799.516</f>
        <v>1799.5160000000001</v>
      </c>
      <c r="H88" s="15">
        <f t="shared" si="244"/>
        <v>1799.5160000000001</v>
      </c>
      <c r="I88" s="15"/>
      <c r="J88" s="15">
        <f t="shared" si="245"/>
        <v>1799.5160000000001</v>
      </c>
      <c r="K88" s="15"/>
      <c r="L88" s="15">
        <f t="shared" si="246"/>
        <v>1799.5160000000001</v>
      </c>
      <c r="M88" s="15"/>
      <c r="N88" s="15">
        <f t="shared" si="247"/>
        <v>1799.5160000000001</v>
      </c>
      <c r="O88" s="15"/>
      <c r="P88" s="15">
        <f t="shared" si="285"/>
        <v>1799.5160000000001</v>
      </c>
      <c r="Q88" s="15"/>
      <c r="R88" s="15">
        <f t="shared" si="286"/>
        <v>1799.5160000000001</v>
      </c>
      <c r="S88" s="15"/>
      <c r="T88" s="15">
        <f t="shared" si="287"/>
        <v>1799.5160000000001</v>
      </c>
      <c r="U88" s="15"/>
      <c r="V88" s="15">
        <f t="shared" si="288"/>
        <v>1799.5160000000001</v>
      </c>
      <c r="W88" s="15"/>
      <c r="X88" s="15">
        <f t="shared" si="289"/>
        <v>1799.5160000000001</v>
      </c>
      <c r="Y88" s="24"/>
      <c r="Z88" s="15">
        <f t="shared" si="290"/>
        <v>1799.5160000000001</v>
      </c>
      <c r="AA88" s="15"/>
      <c r="AB88" s="44"/>
      <c r="AC88" s="15"/>
      <c r="AD88" s="15"/>
      <c r="AE88" s="15">
        <f t="shared" si="254"/>
        <v>0</v>
      </c>
      <c r="AF88" s="15"/>
      <c r="AG88" s="15">
        <f t="shared" si="255"/>
        <v>0</v>
      </c>
      <c r="AH88" s="15"/>
      <c r="AI88" s="15">
        <f t="shared" si="256"/>
        <v>0</v>
      </c>
      <c r="AJ88" s="15"/>
      <c r="AK88" s="15">
        <f t="shared" si="257"/>
        <v>0</v>
      </c>
      <c r="AL88" s="15"/>
      <c r="AM88" s="15">
        <f t="shared" si="258"/>
        <v>0</v>
      </c>
      <c r="AN88" s="15"/>
      <c r="AO88" s="15">
        <f t="shared" si="291"/>
        <v>0</v>
      </c>
      <c r="AP88" s="15"/>
      <c r="AQ88" s="15">
        <f t="shared" si="292"/>
        <v>0</v>
      </c>
      <c r="AR88" s="15"/>
      <c r="AS88" s="15">
        <f t="shared" si="293"/>
        <v>0</v>
      </c>
      <c r="AT88" s="15"/>
      <c r="AU88" s="15">
        <f t="shared" si="294"/>
        <v>0</v>
      </c>
      <c r="AV88" s="15"/>
      <c r="AW88" s="15">
        <f t="shared" si="295"/>
        <v>0</v>
      </c>
      <c r="AX88" s="24"/>
      <c r="AY88" s="15">
        <f t="shared" si="296"/>
        <v>0</v>
      </c>
      <c r="AZ88" s="15"/>
      <c r="BA88" s="16"/>
      <c r="BB88" s="16"/>
      <c r="BC88" s="16"/>
      <c r="BD88" s="16">
        <f t="shared" si="265"/>
        <v>0</v>
      </c>
      <c r="BE88" s="16"/>
      <c r="BF88" s="16">
        <f t="shared" si="266"/>
        <v>0</v>
      </c>
      <c r="BG88" s="16"/>
      <c r="BH88" s="16">
        <f t="shared" si="267"/>
        <v>0</v>
      </c>
      <c r="BI88" s="16"/>
      <c r="BJ88" s="16">
        <f t="shared" si="268"/>
        <v>0</v>
      </c>
      <c r="BK88" s="16"/>
      <c r="BL88" s="16">
        <f t="shared" si="297"/>
        <v>0</v>
      </c>
      <c r="BM88" s="16"/>
      <c r="BN88" s="16">
        <f t="shared" si="298"/>
        <v>0</v>
      </c>
      <c r="BO88" s="16"/>
      <c r="BP88" s="16">
        <f t="shared" si="299"/>
        <v>0</v>
      </c>
      <c r="BQ88" s="16"/>
      <c r="BR88" s="16">
        <f t="shared" si="300"/>
        <v>0</v>
      </c>
      <c r="BS88" s="16"/>
      <c r="BT88" s="16">
        <f t="shared" si="301"/>
        <v>0</v>
      </c>
      <c r="BU88" s="26"/>
      <c r="BV88" s="16">
        <f t="shared" si="302"/>
        <v>0</v>
      </c>
      <c r="BW88" s="9" t="s">
        <v>341</v>
      </c>
      <c r="BX88" s="13"/>
    </row>
    <row r="89" spans="1:76" ht="56.25" x14ac:dyDescent="0.3">
      <c r="A89" s="111"/>
      <c r="B89" s="105"/>
      <c r="C89" s="6" t="s">
        <v>126</v>
      </c>
      <c r="D89" s="15"/>
      <c r="E89" s="44"/>
      <c r="F89" s="15"/>
      <c r="G89" s="15">
        <v>1.2E-2</v>
      </c>
      <c r="H89" s="15">
        <f t="shared" si="244"/>
        <v>1.2E-2</v>
      </c>
      <c r="I89" s="15"/>
      <c r="J89" s="15">
        <f t="shared" si="245"/>
        <v>1.2E-2</v>
      </c>
      <c r="K89" s="15"/>
      <c r="L89" s="15">
        <f t="shared" si="246"/>
        <v>1.2E-2</v>
      </c>
      <c r="M89" s="15"/>
      <c r="N89" s="15">
        <f t="shared" si="247"/>
        <v>1.2E-2</v>
      </c>
      <c r="O89" s="15"/>
      <c r="P89" s="15">
        <f t="shared" si="285"/>
        <v>1.2E-2</v>
      </c>
      <c r="Q89" s="15"/>
      <c r="R89" s="15">
        <f t="shared" si="286"/>
        <v>1.2E-2</v>
      </c>
      <c r="S89" s="15"/>
      <c r="T89" s="15">
        <f t="shared" si="287"/>
        <v>1.2E-2</v>
      </c>
      <c r="U89" s="15"/>
      <c r="V89" s="15">
        <f t="shared" si="288"/>
        <v>1.2E-2</v>
      </c>
      <c r="W89" s="15"/>
      <c r="X89" s="15">
        <f t="shared" si="289"/>
        <v>1.2E-2</v>
      </c>
      <c r="Y89" s="24"/>
      <c r="Z89" s="15">
        <f t="shared" si="290"/>
        <v>1.2E-2</v>
      </c>
      <c r="AA89" s="15"/>
      <c r="AB89" s="44"/>
      <c r="AC89" s="15"/>
      <c r="AD89" s="15"/>
      <c r="AE89" s="15">
        <f t="shared" si="254"/>
        <v>0</v>
      </c>
      <c r="AF89" s="15"/>
      <c r="AG89" s="15">
        <f t="shared" si="255"/>
        <v>0</v>
      </c>
      <c r="AH89" s="15"/>
      <c r="AI89" s="15">
        <f t="shared" si="256"/>
        <v>0</v>
      </c>
      <c r="AJ89" s="15"/>
      <c r="AK89" s="15">
        <f t="shared" si="257"/>
        <v>0</v>
      </c>
      <c r="AL89" s="15"/>
      <c r="AM89" s="15">
        <f t="shared" si="258"/>
        <v>0</v>
      </c>
      <c r="AN89" s="15"/>
      <c r="AO89" s="15">
        <f t="shared" si="291"/>
        <v>0</v>
      </c>
      <c r="AP89" s="15"/>
      <c r="AQ89" s="15">
        <f t="shared" si="292"/>
        <v>0</v>
      </c>
      <c r="AR89" s="15"/>
      <c r="AS89" s="15">
        <f t="shared" si="293"/>
        <v>0</v>
      </c>
      <c r="AT89" s="15"/>
      <c r="AU89" s="15">
        <f t="shared" si="294"/>
        <v>0</v>
      </c>
      <c r="AV89" s="15"/>
      <c r="AW89" s="15">
        <f t="shared" si="295"/>
        <v>0</v>
      </c>
      <c r="AX89" s="24"/>
      <c r="AY89" s="15">
        <f t="shared" si="296"/>
        <v>0</v>
      </c>
      <c r="AZ89" s="15"/>
      <c r="BA89" s="16"/>
      <c r="BB89" s="16"/>
      <c r="BC89" s="16"/>
      <c r="BD89" s="16">
        <f t="shared" si="265"/>
        <v>0</v>
      </c>
      <c r="BE89" s="16"/>
      <c r="BF89" s="16">
        <f t="shared" si="266"/>
        <v>0</v>
      </c>
      <c r="BG89" s="16"/>
      <c r="BH89" s="16">
        <f t="shared" si="267"/>
        <v>0</v>
      </c>
      <c r="BI89" s="16"/>
      <c r="BJ89" s="16">
        <f t="shared" si="268"/>
        <v>0</v>
      </c>
      <c r="BK89" s="16"/>
      <c r="BL89" s="16">
        <f t="shared" si="297"/>
        <v>0</v>
      </c>
      <c r="BM89" s="16"/>
      <c r="BN89" s="16">
        <f t="shared" si="298"/>
        <v>0</v>
      </c>
      <c r="BO89" s="16"/>
      <c r="BP89" s="16">
        <f t="shared" si="299"/>
        <v>0</v>
      </c>
      <c r="BQ89" s="16"/>
      <c r="BR89" s="16">
        <f t="shared" si="300"/>
        <v>0</v>
      </c>
      <c r="BS89" s="16"/>
      <c r="BT89" s="16">
        <f t="shared" si="301"/>
        <v>0</v>
      </c>
      <c r="BU89" s="26"/>
      <c r="BV89" s="16">
        <f t="shared" si="302"/>
        <v>0</v>
      </c>
      <c r="BW89" s="9" t="s">
        <v>353</v>
      </c>
      <c r="BX89" s="13"/>
    </row>
    <row r="90" spans="1:76" ht="56.25" x14ac:dyDescent="0.3">
      <c r="A90" s="58" t="s">
        <v>157</v>
      </c>
      <c r="B90" s="79" t="s">
        <v>342</v>
      </c>
      <c r="C90" s="6" t="s">
        <v>126</v>
      </c>
      <c r="D90" s="15"/>
      <c r="E90" s="44"/>
      <c r="F90" s="15"/>
      <c r="G90" s="15">
        <v>197.21899999999999</v>
      </c>
      <c r="H90" s="15">
        <f t="shared" si="244"/>
        <v>197.21899999999999</v>
      </c>
      <c r="I90" s="15"/>
      <c r="J90" s="15">
        <f t="shared" si="245"/>
        <v>197.21899999999999</v>
      </c>
      <c r="K90" s="15"/>
      <c r="L90" s="15">
        <f t="shared" si="246"/>
        <v>197.21899999999999</v>
      </c>
      <c r="M90" s="15"/>
      <c r="N90" s="15">
        <f t="shared" si="247"/>
        <v>197.21899999999999</v>
      </c>
      <c r="O90" s="15"/>
      <c r="P90" s="15">
        <f t="shared" si="285"/>
        <v>197.21899999999999</v>
      </c>
      <c r="Q90" s="15"/>
      <c r="R90" s="15">
        <f t="shared" si="286"/>
        <v>197.21899999999999</v>
      </c>
      <c r="S90" s="15"/>
      <c r="T90" s="15">
        <f t="shared" si="287"/>
        <v>197.21899999999999</v>
      </c>
      <c r="U90" s="15"/>
      <c r="V90" s="15">
        <f t="shared" si="288"/>
        <v>197.21899999999999</v>
      </c>
      <c r="W90" s="15"/>
      <c r="X90" s="15">
        <f t="shared" si="289"/>
        <v>197.21899999999999</v>
      </c>
      <c r="Y90" s="24"/>
      <c r="Z90" s="15">
        <f t="shared" si="290"/>
        <v>197.21899999999999</v>
      </c>
      <c r="AA90" s="15"/>
      <c r="AB90" s="44"/>
      <c r="AC90" s="15"/>
      <c r="AD90" s="15"/>
      <c r="AE90" s="15">
        <f t="shared" si="254"/>
        <v>0</v>
      </c>
      <c r="AF90" s="15"/>
      <c r="AG90" s="15">
        <f t="shared" si="255"/>
        <v>0</v>
      </c>
      <c r="AH90" s="15"/>
      <c r="AI90" s="15">
        <f t="shared" si="256"/>
        <v>0</v>
      </c>
      <c r="AJ90" s="15"/>
      <c r="AK90" s="15">
        <f t="shared" si="257"/>
        <v>0</v>
      </c>
      <c r="AL90" s="15"/>
      <c r="AM90" s="15">
        <f t="shared" si="258"/>
        <v>0</v>
      </c>
      <c r="AN90" s="15"/>
      <c r="AO90" s="15">
        <f t="shared" si="291"/>
        <v>0</v>
      </c>
      <c r="AP90" s="15"/>
      <c r="AQ90" s="15">
        <f t="shared" si="292"/>
        <v>0</v>
      </c>
      <c r="AR90" s="15"/>
      <c r="AS90" s="15">
        <f t="shared" si="293"/>
        <v>0</v>
      </c>
      <c r="AT90" s="15"/>
      <c r="AU90" s="15">
        <f t="shared" si="294"/>
        <v>0</v>
      </c>
      <c r="AV90" s="15"/>
      <c r="AW90" s="15">
        <f t="shared" si="295"/>
        <v>0</v>
      </c>
      <c r="AX90" s="24"/>
      <c r="AY90" s="15">
        <f t="shared" si="296"/>
        <v>0</v>
      </c>
      <c r="AZ90" s="15"/>
      <c r="BA90" s="16"/>
      <c r="BB90" s="16"/>
      <c r="BC90" s="16"/>
      <c r="BD90" s="16">
        <f t="shared" si="265"/>
        <v>0</v>
      </c>
      <c r="BE90" s="16"/>
      <c r="BF90" s="16">
        <f t="shared" si="266"/>
        <v>0</v>
      </c>
      <c r="BG90" s="16"/>
      <c r="BH90" s="16">
        <f t="shared" si="267"/>
        <v>0</v>
      </c>
      <c r="BI90" s="16"/>
      <c r="BJ90" s="16">
        <f t="shared" si="268"/>
        <v>0</v>
      </c>
      <c r="BK90" s="16"/>
      <c r="BL90" s="16">
        <f t="shared" si="297"/>
        <v>0</v>
      </c>
      <c r="BM90" s="16"/>
      <c r="BN90" s="16">
        <f t="shared" si="298"/>
        <v>0</v>
      </c>
      <c r="BO90" s="16"/>
      <c r="BP90" s="16">
        <f t="shared" si="299"/>
        <v>0</v>
      </c>
      <c r="BQ90" s="16"/>
      <c r="BR90" s="16">
        <f t="shared" si="300"/>
        <v>0</v>
      </c>
      <c r="BS90" s="16"/>
      <c r="BT90" s="16">
        <f t="shared" si="301"/>
        <v>0</v>
      </c>
      <c r="BU90" s="26"/>
      <c r="BV90" s="16">
        <f t="shared" si="302"/>
        <v>0</v>
      </c>
      <c r="BW90" s="9" t="s">
        <v>308</v>
      </c>
      <c r="BX90" s="13"/>
    </row>
    <row r="91" spans="1:76" ht="37.5" x14ac:dyDescent="0.3">
      <c r="A91" s="58" t="s">
        <v>158</v>
      </c>
      <c r="B91" s="79" t="s">
        <v>367</v>
      </c>
      <c r="C91" s="6" t="s">
        <v>11</v>
      </c>
      <c r="D91" s="15"/>
      <c r="E91" s="44"/>
      <c r="F91" s="15"/>
      <c r="G91" s="15"/>
      <c r="H91" s="15"/>
      <c r="I91" s="15"/>
      <c r="J91" s="15"/>
      <c r="K91" s="15"/>
      <c r="L91" s="15"/>
      <c r="M91" s="15">
        <v>18216.060000000001</v>
      </c>
      <c r="N91" s="15">
        <f t="shared" si="247"/>
        <v>18216.060000000001</v>
      </c>
      <c r="O91" s="15"/>
      <c r="P91" s="15">
        <f t="shared" si="285"/>
        <v>18216.060000000001</v>
      </c>
      <c r="Q91" s="15"/>
      <c r="R91" s="15">
        <f t="shared" si="286"/>
        <v>18216.060000000001</v>
      </c>
      <c r="S91" s="15"/>
      <c r="T91" s="15">
        <f t="shared" si="287"/>
        <v>18216.060000000001</v>
      </c>
      <c r="U91" s="15"/>
      <c r="V91" s="15">
        <f t="shared" si="288"/>
        <v>18216.060000000001</v>
      </c>
      <c r="W91" s="15"/>
      <c r="X91" s="15">
        <f t="shared" si="289"/>
        <v>18216.060000000001</v>
      </c>
      <c r="Y91" s="24"/>
      <c r="Z91" s="15">
        <f t="shared" si="290"/>
        <v>18216.060000000001</v>
      </c>
      <c r="AA91" s="15"/>
      <c r="AB91" s="44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>
        <f t="shared" si="258"/>
        <v>0</v>
      </c>
      <c r="AN91" s="15"/>
      <c r="AO91" s="15">
        <f t="shared" si="291"/>
        <v>0</v>
      </c>
      <c r="AP91" s="15"/>
      <c r="AQ91" s="15">
        <f t="shared" si="292"/>
        <v>0</v>
      </c>
      <c r="AR91" s="15"/>
      <c r="AS91" s="15">
        <f t="shared" si="293"/>
        <v>0</v>
      </c>
      <c r="AT91" s="15"/>
      <c r="AU91" s="15">
        <f t="shared" si="294"/>
        <v>0</v>
      </c>
      <c r="AV91" s="15"/>
      <c r="AW91" s="15">
        <f t="shared" si="295"/>
        <v>0</v>
      </c>
      <c r="AX91" s="24"/>
      <c r="AY91" s="15">
        <f t="shared" si="296"/>
        <v>0</v>
      </c>
      <c r="AZ91" s="15"/>
      <c r="BA91" s="16"/>
      <c r="BB91" s="16"/>
      <c r="BC91" s="16"/>
      <c r="BD91" s="16"/>
      <c r="BE91" s="16"/>
      <c r="BF91" s="16"/>
      <c r="BG91" s="16"/>
      <c r="BH91" s="16"/>
      <c r="BI91" s="16"/>
      <c r="BJ91" s="16">
        <f t="shared" si="268"/>
        <v>0</v>
      </c>
      <c r="BK91" s="16"/>
      <c r="BL91" s="16">
        <f t="shared" si="297"/>
        <v>0</v>
      </c>
      <c r="BM91" s="16"/>
      <c r="BN91" s="16">
        <f t="shared" si="298"/>
        <v>0</v>
      </c>
      <c r="BO91" s="16"/>
      <c r="BP91" s="16">
        <f t="shared" si="299"/>
        <v>0</v>
      </c>
      <c r="BQ91" s="16"/>
      <c r="BR91" s="16">
        <f t="shared" si="300"/>
        <v>0</v>
      </c>
      <c r="BS91" s="16"/>
      <c r="BT91" s="16">
        <f t="shared" si="301"/>
        <v>0</v>
      </c>
      <c r="BU91" s="26"/>
      <c r="BV91" s="16">
        <f t="shared" si="302"/>
        <v>0</v>
      </c>
      <c r="BW91" s="9" t="s">
        <v>368</v>
      </c>
      <c r="BX91" s="13"/>
    </row>
    <row r="92" spans="1:76" ht="56.25" x14ac:dyDescent="0.3">
      <c r="A92" s="100" t="s">
        <v>159</v>
      </c>
      <c r="B92" s="102" t="s">
        <v>373</v>
      </c>
      <c r="C92" s="6" t="s">
        <v>126</v>
      </c>
      <c r="D92" s="15"/>
      <c r="E92" s="44"/>
      <c r="F92" s="15"/>
      <c r="G92" s="15"/>
      <c r="H92" s="15"/>
      <c r="I92" s="15"/>
      <c r="J92" s="15"/>
      <c r="K92" s="15"/>
      <c r="L92" s="15"/>
      <c r="M92" s="15"/>
      <c r="N92" s="15">
        <f t="shared" si="247"/>
        <v>0</v>
      </c>
      <c r="O92" s="15"/>
      <c r="P92" s="15">
        <f t="shared" si="285"/>
        <v>0</v>
      </c>
      <c r="Q92" s="15"/>
      <c r="R92" s="15">
        <f t="shared" si="286"/>
        <v>0</v>
      </c>
      <c r="S92" s="15"/>
      <c r="T92" s="15">
        <f t="shared" si="287"/>
        <v>0</v>
      </c>
      <c r="U92" s="15"/>
      <c r="V92" s="15">
        <f t="shared" si="288"/>
        <v>0</v>
      </c>
      <c r="W92" s="15"/>
      <c r="X92" s="15">
        <f t="shared" si="289"/>
        <v>0</v>
      </c>
      <c r="Y92" s="24"/>
      <c r="Z92" s="15">
        <f t="shared" si="290"/>
        <v>0</v>
      </c>
      <c r="AA92" s="15"/>
      <c r="AB92" s="44"/>
      <c r="AC92" s="15"/>
      <c r="AD92" s="15"/>
      <c r="AE92" s="15"/>
      <c r="AF92" s="15"/>
      <c r="AG92" s="15"/>
      <c r="AH92" s="15"/>
      <c r="AI92" s="15"/>
      <c r="AJ92" s="15"/>
      <c r="AK92" s="15"/>
      <c r="AL92" s="15">
        <v>26408.017</v>
      </c>
      <c r="AM92" s="15">
        <f t="shared" si="258"/>
        <v>26408.017</v>
      </c>
      <c r="AN92" s="15"/>
      <c r="AO92" s="15">
        <f t="shared" si="291"/>
        <v>26408.017</v>
      </c>
      <c r="AP92" s="15"/>
      <c r="AQ92" s="15">
        <f t="shared" si="292"/>
        <v>26408.017</v>
      </c>
      <c r="AR92" s="15"/>
      <c r="AS92" s="15">
        <f t="shared" si="293"/>
        <v>26408.017</v>
      </c>
      <c r="AT92" s="15"/>
      <c r="AU92" s="15">
        <f t="shared" si="294"/>
        <v>26408.017</v>
      </c>
      <c r="AV92" s="15"/>
      <c r="AW92" s="15">
        <f t="shared" si="295"/>
        <v>26408.017</v>
      </c>
      <c r="AX92" s="24"/>
      <c r="AY92" s="15">
        <f t="shared" si="296"/>
        <v>26408.017</v>
      </c>
      <c r="AZ92" s="15"/>
      <c r="BA92" s="16"/>
      <c r="BB92" s="16"/>
      <c r="BC92" s="16"/>
      <c r="BD92" s="16"/>
      <c r="BE92" s="16"/>
      <c r="BF92" s="16"/>
      <c r="BG92" s="16"/>
      <c r="BH92" s="16"/>
      <c r="BI92" s="16">
        <v>113147.85400000001</v>
      </c>
      <c r="BJ92" s="16">
        <f t="shared" si="268"/>
        <v>113147.85400000001</v>
      </c>
      <c r="BK92" s="16"/>
      <c r="BL92" s="16">
        <f t="shared" si="297"/>
        <v>113147.85400000001</v>
      </c>
      <c r="BM92" s="16">
        <v>4511.2209999999995</v>
      </c>
      <c r="BN92" s="16">
        <f t="shared" si="298"/>
        <v>117659.07500000001</v>
      </c>
      <c r="BO92" s="16"/>
      <c r="BP92" s="16">
        <f t="shared" si="299"/>
        <v>117659.07500000001</v>
      </c>
      <c r="BQ92" s="16"/>
      <c r="BR92" s="16">
        <f t="shared" si="300"/>
        <v>117659.07500000001</v>
      </c>
      <c r="BS92" s="16"/>
      <c r="BT92" s="16">
        <f t="shared" si="301"/>
        <v>117659.07500000001</v>
      </c>
      <c r="BU92" s="26"/>
      <c r="BV92" s="16">
        <f t="shared" si="302"/>
        <v>117659.07500000001</v>
      </c>
      <c r="BW92" s="9" t="s">
        <v>369</v>
      </c>
      <c r="BX92" s="13"/>
    </row>
    <row r="93" spans="1:76" ht="37.5" x14ac:dyDescent="0.3">
      <c r="A93" s="101"/>
      <c r="B93" s="112"/>
      <c r="C93" s="6" t="s">
        <v>11</v>
      </c>
      <c r="D93" s="15"/>
      <c r="E93" s="44"/>
      <c r="F93" s="15"/>
      <c r="G93" s="15"/>
      <c r="H93" s="15"/>
      <c r="I93" s="15"/>
      <c r="J93" s="15"/>
      <c r="K93" s="15"/>
      <c r="L93" s="15"/>
      <c r="M93" s="15"/>
      <c r="N93" s="15">
        <f t="shared" si="247"/>
        <v>0</v>
      </c>
      <c r="O93" s="15"/>
      <c r="P93" s="15">
        <f t="shared" si="285"/>
        <v>0</v>
      </c>
      <c r="Q93" s="15"/>
      <c r="R93" s="15">
        <f t="shared" si="286"/>
        <v>0</v>
      </c>
      <c r="S93" s="15"/>
      <c r="T93" s="15">
        <f t="shared" si="287"/>
        <v>0</v>
      </c>
      <c r="U93" s="15"/>
      <c r="V93" s="15">
        <f t="shared" si="288"/>
        <v>0</v>
      </c>
      <c r="W93" s="15"/>
      <c r="X93" s="15">
        <f t="shared" si="289"/>
        <v>0</v>
      </c>
      <c r="Y93" s="24"/>
      <c r="Z93" s="15">
        <f t="shared" si="290"/>
        <v>0</v>
      </c>
      <c r="AA93" s="15"/>
      <c r="AB93" s="44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>
        <f t="shared" si="258"/>
        <v>0</v>
      </c>
      <c r="AN93" s="15"/>
      <c r="AO93" s="15">
        <f t="shared" si="291"/>
        <v>0</v>
      </c>
      <c r="AP93" s="15"/>
      <c r="AQ93" s="15">
        <f t="shared" si="292"/>
        <v>0</v>
      </c>
      <c r="AR93" s="15"/>
      <c r="AS93" s="15">
        <f t="shared" si="293"/>
        <v>0</v>
      </c>
      <c r="AT93" s="15"/>
      <c r="AU93" s="15">
        <f t="shared" si="294"/>
        <v>0</v>
      </c>
      <c r="AV93" s="15"/>
      <c r="AW93" s="15">
        <f t="shared" si="295"/>
        <v>0</v>
      </c>
      <c r="AX93" s="24"/>
      <c r="AY93" s="15">
        <f t="shared" si="296"/>
        <v>0</v>
      </c>
      <c r="AZ93" s="15"/>
      <c r="BA93" s="16"/>
      <c r="BB93" s="16"/>
      <c r="BC93" s="16"/>
      <c r="BD93" s="16"/>
      <c r="BE93" s="16"/>
      <c r="BF93" s="16"/>
      <c r="BG93" s="16"/>
      <c r="BH93" s="16"/>
      <c r="BI93" s="16">
        <v>1261.8800000000001</v>
      </c>
      <c r="BJ93" s="16">
        <f t="shared" si="268"/>
        <v>1261.8800000000001</v>
      </c>
      <c r="BK93" s="16"/>
      <c r="BL93" s="16">
        <f t="shared" si="297"/>
        <v>1261.8800000000001</v>
      </c>
      <c r="BM93" s="16">
        <v>32.802999999999997</v>
      </c>
      <c r="BN93" s="16">
        <f t="shared" si="298"/>
        <v>1294.683</v>
      </c>
      <c r="BO93" s="16"/>
      <c r="BP93" s="16">
        <f t="shared" si="299"/>
        <v>1294.683</v>
      </c>
      <c r="BQ93" s="16"/>
      <c r="BR93" s="16">
        <f t="shared" si="300"/>
        <v>1294.683</v>
      </c>
      <c r="BS93" s="16"/>
      <c r="BT93" s="16">
        <f t="shared" si="301"/>
        <v>1294.683</v>
      </c>
      <c r="BU93" s="26"/>
      <c r="BV93" s="16">
        <f t="shared" si="302"/>
        <v>1294.683</v>
      </c>
      <c r="BW93" s="9" t="s">
        <v>369</v>
      </c>
      <c r="BX93" s="13"/>
    </row>
    <row r="94" spans="1:76" ht="56.25" x14ac:dyDescent="0.3">
      <c r="A94" s="100" t="s">
        <v>160</v>
      </c>
      <c r="B94" s="102" t="s">
        <v>374</v>
      </c>
      <c r="C94" s="6" t="s">
        <v>126</v>
      </c>
      <c r="D94" s="15"/>
      <c r="E94" s="44"/>
      <c r="F94" s="15"/>
      <c r="G94" s="15"/>
      <c r="H94" s="15"/>
      <c r="I94" s="15"/>
      <c r="J94" s="15"/>
      <c r="K94" s="15"/>
      <c r="L94" s="15"/>
      <c r="M94" s="15"/>
      <c r="N94" s="15">
        <f t="shared" si="247"/>
        <v>0</v>
      </c>
      <c r="O94" s="15"/>
      <c r="P94" s="15">
        <f t="shared" si="285"/>
        <v>0</v>
      </c>
      <c r="Q94" s="15"/>
      <c r="R94" s="15">
        <f t="shared" si="286"/>
        <v>0</v>
      </c>
      <c r="S94" s="15"/>
      <c r="T94" s="15">
        <f t="shared" si="287"/>
        <v>0</v>
      </c>
      <c r="U94" s="15"/>
      <c r="V94" s="15">
        <f t="shared" si="288"/>
        <v>0</v>
      </c>
      <c r="W94" s="15"/>
      <c r="X94" s="15">
        <f t="shared" si="289"/>
        <v>0</v>
      </c>
      <c r="Y94" s="24"/>
      <c r="Z94" s="15">
        <f t="shared" si="290"/>
        <v>0</v>
      </c>
      <c r="AA94" s="15"/>
      <c r="AB94" s="44"/>
      <c r="AC94" s="15"/>
      <c r="AD94" s="15"/>
      <c r="AE94" s="15"/>
      <c r="AF94" s="15"/>
      <c r="AG94" s="15"/>
      <c r="AH94" s="15"/>
      <c r="AI94" s="15"/>
      <c r="AJ94" s="15"/>
      <c r="AK94" s="15"/>
      <c r="AL94" s="15">
        <v>26408.017</v>
      </c>
      <c r="AM94" s="15">
        <f t="shared" si="258"/>
        <v>26408.017</v>
      </c>
      <c r="AN94" s="15"/>
      <c r="AO94" s="15">
        <f t="shared" si="291"/>
        <v>26408.017</v>
      </c>
      <c r="AP94" s="15"/>
      <c r="AQ94" s="15">
        <f t="shared" si="292"/>
        <v>26408.017</v>
      </c>
      <c r="AR94" s="15"/>
      <c r="AS94" s="15">
        <f t="shared" si="293"/>
        <v>26408.017</v>
      </c>
      <c r="AT94" s="15"/>
      <c r="AU94" s="15">
        <f t="shared" si="294"/>
        <v>26408.017</v>
      </c>
      <c r="AV94" s="15"/>
      <c r="AW94" s="15">
        <f t="shared" si="295"/>
        <v>26408.017</v>
      </c>
      <c r="AX94" s="24"/>
      <c r="AY94" s="15">
        <f t="shared" si="296"/>
        <v>26408.017</v>
      </c>
      <c r="AZ94" s="15"/>
      <c r="BA94" s="16"/>
      <c r="BB94" s="16"/>
      <c r="BC94" s="16"/>
      <c r="BD94" s="16"/>
      <c r="BE94" s="16"/>
      <c r="BF94" s="16"/>
      <c r="BG94" s="16"/>
      <c r="BH94" s="16"/>
      <c r="BI94" s="16">
        <v>88973.407000000007</v>
      </c>
      <c r="BJ94" s="16">
        <f t="shared" si="268"/>
        <v>88973.407000000007</v>
      </c>
      <c r="BK94" s="16"/>
      <c r="BL94" s="16">
        <f t="shared" si="297"/>
        <v>88973.407000000007</v>
      </c>
      <c r="BM94" s="16">
        <v>3330.49</v>
      </c>
      <c r="BN94" s="16">
        <f t="shared" si="298"/>
        <v>92303.897000000012</v>
      </c>
      <c r="BO94" s="16"/>
      <c r="BP94" s="16">
        <f t="shared" si="299"/>
        <v>92303.897000000012</v>
      </c>
      <c r="BQ94" s="16"/>
      <c r="BR94" s="16">
        <f t="shared" si="300"/>
        <v>92303.897000000012</v>
      </c>
      <c r="BS94" s="16"/>
      <c r="BT94" s="16">
        <f t="shared" si="301"/>
        <v>92303.897000000012</v>
      </c>
      <c r="BU94" s="26"/>
      <c r="BV94" s="16">
        <f t="shared" si="302"/>
        <v>92303.897000000012</v>
      </c>
      <c r="BW94" s="9" t="s">
        <v>370</v>
      </c>
      <c r="BX94" s="13"/>
    </row>
    <row r="95" spans="1:76" ht="37.5" x14ac:dyDescent="0.3">
      <c r="A95" s="101"/>
      <c r="B95" s="103"/>
      <c r="C95" s="6" t="s">
        <v>11</v>
      </c>
      <c r="D95" s="15"/>
      <c r="E95" s="44"/>
      <c r="F95" s="15"/>
      <c r="G95" s="15"/>
      <c r="H95" s="15"/>
      <c r="I95" s="15"/>
      <c r="J95" s="15"/>
      <c r="K95" s="15"/>
      <c r="L95" s="15"/>
      <c r="M95" s="15"/>
      <c r="N95" s="15">
        <f t="shared" si="247"/>
        <v>0</v>
      </c>
      <c r="O95" s="15"/>
      <c r="P95" s="15">
        <f t="shared" si="285"/>
        <v>0</v>
      </c>
      <c r="Q95" s="15"/>
      <c r="R95" s="15">
        <f t="shared" si="286"/>
        <v>0</v>
      </c>
      <c r="S95" s="15"/>
      <c r="T95" s="15">
        <f t="shared" si="287"/>
        <v>0</v>
      </c>
      <c r="U95" s="15"/>
      <c r="V95" s="15">
        <f t="shared" si="288"/>
        <v>0</v>
      </c>
      <c r="W95" s="15"/>
      <c r="X95" s="15">
        <f t="shared" si="289"/>
        <v>0</v>
      </c>
      <c r="Y95" s="24"/>
      <c r="Z95" s="15">
        <f t="shared" si="290"/>
        <v>0</v>
      </c>
      <c r="AA95" s="15"/>
      <c r="AB95" s="44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>
        <f t="shared" si="258"/>
        <v>0</v>
      </c>
      <c r="AN95" s="15"/>
      <c r="AO95" s="15">
        <f t="shared" si="291"/>
        <v>0</v>
      </c>
      <c r="AP95" s="15"/>
      <c r="AQ95" s="15">
        <f t="shared" si="292"/>
        <v>0</v>
      </c>
      <c r="AR95" s="15"/>
      <c r="AS95" s="15">
        <f t="shared" si="293"/>
        <v>0</v>
      </c>
      <c r="AT95" s="15"/>
      <c r="AU95" s="15">
        <f t="shared" si="294"/>
        <v>0</v>
      </c>
      <c r="AV95" s="15"/>
      <c r="AW95" s="15">
        <f t="shared" si="295"/>
        <v>0</v>
      </c>
      <c r="AX95" s="24"/>
      <c r="AY95" s="15">
        <f t="shared" si="296"/>
        <v>0</v>
      </c>
      <c r="AZ95" s="15"/>
      <c r="BA95" s="16"/>
      <c r="BB95" s="16"/>
      <c r="BC95" s="16"/>
      <c r="BD95" s="16"/>
      <c r="BE95" s="16"/>
      <c r="BF95" s="16"/>
      <c r="BG95" s="16"/>
      <c r="BH95" s="16"/>
      <c r="BI95" s="16">
        <v>301.82100000000003</v>
      </c>
      <c r="BJ95" s="16">
        <f t="shared" si="268"/>
        <v>301.82100000000003</v>
      </c>
      <c r="BK95" s="16"/>
      <c r="BL95" s="16">
        <f t="shared" si="297"/>
        <v>301.82100000000003</v>
      </c>
      <c r="BM95" s="16">
        <v>7.85</v>
      </c>
      <c r="BN95" s="16">
        <f t="shared" si="298"/>
        <v>309.67100000000005</v>
      </c>
      <c r="BO95" s="16"/>
      <c r="BP95" s="16">
        <f t="shared" si="299"/>
        <v>309.67100000000005</v>
      </c>
      <c r="BQ95" s="16"/>
      <c r="BR95" s="16">
        <f t="shared" si="300"/>
        <v>309.67100000000005</v>
      </c>
      <c r="BS95" s="16"/>
      <c r="BT95" s="16">
        <f t="shared" si="301"/>
        <v>309.67100000000005</v>
      </c>
      <c r="BU95" s="26"/>
      <c r="BV95" s="16">
        <f t="shared" si="302"/>
        <v>309.67100000000005</v>
      </c>
      <c r="BW95" s="9" t="s">
        <v>370</v>
      </c>
      <c r="BX95" s="13"/>
    </row>
    <row r="96" spans="1:76" ht="56.25" x14ac:dyDescent="0.3">
      <c r="A96" s="58" t="s">
        <v>161</v>
      </c>
      <c r="B96" s="79" t="s">
        <v>394</v>
      </c>
      <c r="C96" s="6" t="s">
        <v>126</v>
      </c>
      <c r="D96" s="15"/>
      <c r="E96" s="4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>
        <f t="shared" si="286"/>
        <v>0</v>
      </c>
      <c r="S96" s="15"/>
      <c r="T96" s="15">
        <f t="shared" si="287"/>
        <v>0</v>
      </c>
      <c r="U96" s="15"/>
      <c r="V96" s="15">
        <f t="shared" si="288"/>
        <v>0</v>
      </c>
      <c r="W96" s="15"/>
      <c r="X96" s="15">
        <f t="shared" si="289"/>
        <v>0</v>
      </c>
      <c r="Y96" s="24"/>
      <c r="Z96" s="15">
        <f t="shared" si="290"/>
        <v>0</v>
      </c>
      <c r="AA96" s="15"/>
      <c r="AB96" s="44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>
        <f t="shared" si="292"/>
        <v>0</v>
      </c>
      <c r="AR96" s="15"/>
      <c r="AS96" s="15">
        <f t="shared" si="293"/>
        <v>0</v>
      </c>
      <c r="AT96" s="15"/>
      <c r="AU96" s="15">
        <f t="shared" si="294"/>
        <v>0</v>
      </c>
      <c r="AV96" s="15"/>
      <c r="AW96" s="15">
        <f t="shared" si="295"/>
        <v>0</v>
      </c>
      <c r="AX96" s="24"/>
      <c r="AY96" s="15">
        <f t="shared" si="296"/>
        <v>0</v>
      </c>
      <c r="AZ96" s="15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>
        <v>19435.135999999999</v>
      </c>
      <c r="BN96" s="16">
        <f t="shared" si="298"/>
        <v>19435.135999999999</v>
      </c>
      <c r="BO96" s="16"/>
      <c r="BP96" s="16">
        <f t="shared" si="299"/>
        <v>19435.135999999999</v>
      </c>
      <c r="BQ96" s="16"/>
      <c r="BR96" s="16">
        <f t="shared" si="300"/>
        <v>19435.135999999999</v>
      </c>
      <c r="BS96" s="16"/>
      <c r="BT96" s="16">
        <f t="shared" si="301"/>
        <v>19435.135999999999</v>
      </c>
      <c r="BU96" s="26"/>
      <c r="BV96" s="16">
        <f t="shared" si="302"/>
        <v>19435.135999999999</v>
      </c>
      <c r="BW96" s="9" t="s">
        <v>380</v>
      </c>
      <c r="BX96" s="13"/>
    </row>
    <row r="97" spans="1:76" ht="75" x14ac:dyDescent="0.3">
      <c r="A97" s="58" t="s">
        <v>162</v>
      </c>
      <c r="B97" s="79" t="s">
        <v>390</v>
      </c>
      <c r="C97" s="6" t="s">
        <v>126</v>
      </c>
      <c r="D97" s="15"/>
      <c r="E97" s="4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>
        <f t="shared" si="286"/>
        <v>0</v>
      </c>
      <c r="S97" s="15"/>
      <c r="T97" s="15">
        <f t="shared" si="287"/>
        <v>0</v>
      </c>
      <c r="U97" s="15"/>
      <c r="V97" s="15">
        <f t="shared" si="288"/>
        <v>0</v>
      </c>
      <c r="W97" s="15"/>
      <c r="X97" s="15">
        <f t="shared" si="289"/>
        <v>0</v>
      </c>
      <c r="Y97" s="24"/>
      <c r="Z97" s="15">
        <f t="shared" si="290"/>
        <v>0</v>
      </c>
      <c r="AA97" s="15"/>
      <c r="AB97" s="44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>
        <v>5817.9</v>
      </c>
      <c r="AQ97" s="15">
        <f t="shared" si="292"/>
        <v>5817.9</v>
      </c>
      <c r="AR97" s="15"/>
      <c r="AS97" s="15">
        <f t="shared" si="293"/>
        <v>5817.9</v>
      </c>
      <c r="AT97" s="15"/>
      <c r="AU97" s="15">
        <f t="shared" si="294"/>
        <v>5817.9</v>
      </c>
      <c r="AV97" s="15"/>
      <c r="AW97" s="15">
        <f t="shared" si="295"/>
        <v>5817.9</v>
      </c>
      <c r="AX97" s="24">
        <v>-5817.9</v>
      </c>
      <c r="AY97" s="15">
        <f t="shared" si="296"/>
        <v>0</v>
      </c>
      <c r="AZ97" s="15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>
        <v>109823.6</v>
      </c>
      <c r="BN97" s="16">
        <f t="shared" si="298"/>
        <v>109823.6</v>
      </c>
      <c r="BO97" s="16"/>
      <c r="BP97" s="16">
        <f t="shared" si="299"/>
        <v>109823.6</v>
      </c>
      <c r="BQ97" s="16"/>
      <c r="BR97" s="16">
        <f t="shared" si="300"/>
        <v>109823.6</v>
      </c>
      <c r="BS97" s="16"/>
      <c r="BT97" s="16">
        <f t="shared" si="301"/>
        <v>109823.6</v>
      </c>
      <c r="BU97" s="26">
        <v>5817.9</v>
      </c>
      <c r="BV97" s="16">
        <f t="shared" si="302"/>
        <v>115641.5</v>
      </c>
      <c r="BW97" s="9" t="s">
        <v>381</v>
      </c>
      <c r="BX97" s="13"/>
    </row>
    <row r="98" spans="1:76" ht="75" x14ac:dyDescent="0.3">
      <c r="A98" s="58" t="s">
        <v>163</v>
      </c>
      <c r="B98" s="79" t="s">
        <v>395</v>
      </c>
      <c r="C98" s="6" t="s">
        <v>11</v>
      </c>
      <c r="D98" s="15"/>
      <c r="E98" s="44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>
        <v>69106.292000000001</v>
      </c>
      <c r="T98" s="15">
        <f t="shared" si="287"/>
        <v>69106.292000000001</v>
      </c>
      <c r="U98" s="15"/>
      <c r="V98" s="15">
        <f t="shared" si="288"/>
        <v>69106.292000000001</v>
      </c>
      <c r="W98" s="15"/>
      <c r="X98" s="15">
        <f t="shared" si="289"/>
        <v>69106.292000000001</v>
      </c>
      <c r="Y98" s="24"/>
      <c r="Z98" s="15">
        <f t="shared" si="290"/>
        <v>69106.292000000001</v>
      </c>
      <c r="AA98" s="15"/>
      <c r="AB98" s="44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>
        <f t="shared" si="293"/>
        <v>0</v>
      </c>
      <c r="AT98" s="15"/>
      <c r="AU98" s="15">
        <f t="shared" si="294"/>
        <v>0</v>
      </c>
      <c r="AV98" s="15"/>
      <c r="AW98" s="15">
        <f t="shared" si="295"/>
        <v>0</v>
      </c>
      <c r="AX98" s="24"/>
      <c r="AY98" s="15">
        <f t="shared" si="296"/>
        <v>0</v>
      </c>
      <c r="AZ98" s="15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>
        <f t="shared" si="299"/>
        <v>0</v>
      </c>
      <c r="BQ98" s="16"/>
      <c r="BR98" s="16">
        <f t="shared" si="300"/>
        <v>0</v>
      </c>
      <c r="BS98" s="16"/>
      <c r="BT98" s="16">
        <f t="shared" si="301"/>
        <v>0</v>
      </c>
      <c r="BU98" s="26"/>
      <c r="BV98" s="16">
        <f t="shared" si="302"/>
        <v>0</v>
      </c>
      <c r="BW98" s="9" t="s">
        <v>392</v>
      </c>
      <c r="BX98" s="13"/>
    </row>
    <row r="99" spans="1:76" ht="56.25" x14ac:dyDescent="0.3">
      <c r="A99" s="58" t="s">
        <v>164</v>
      </c>
      <c r="B99" s="79" t="s">
        <v>417</v>
      </c>
      <c r="C99" s="6" t="s">
        <v>126</v>
      </c>
      <c r="D99" s="15"/>
      <c r="E99" s="44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24">
        <v>270</v>
      </c>
      <c r="Z99" s="15">
        <f t="shared" si="290"/>
        <v>270</v>
      </c>
      <c r="AA99" s="15"/>
      <c r="AB99" s="44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24"/>
      <c r="AY99" s="15">
        <f t="shared" si="296"/>
        <v>0</v>
      </c>
      <c r="AZ99" s="15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26"/>
      <c r="BV99" s="16">
        <f t="shared" si="302"/>
        <v>0</v>
      </c>
      <c r="BW99" s="9" t="s">
        <v>411</v>
      </c>
      <c r="BX99" s="13"/>
    </row>
    <row r="100" spans="1:76" x14ac:dyDescent="0.3">
      <c r="A100" s="58"/>
      <c r="B100" s="79" t="s">
        <v>26</v>
      </c>
      <c r="C100" s="6"/>
      <c r="D100" s="29">
        <f>D102+D103+D104+D105</f>
        <v>2465080.0999999996</v>
      </c>
      <c r="E100" s="29">
        <f>E102+E103+E104+E105</f>
        <v>-50000</v>
      </c>
      <c r="F100" s="29">
        <f t="shared" si="1"/>
        <v>2415080.0999999996</v>
      </c>
      <c r="G100" s="29">
        <f>G102+G103+G104+G105</f>
        <v>48628.492000000006</v>
      </c>
      <c r="H100" s="29">
        <f t="shared" si="244"/>
        <v>2463708.5919999997</v>
      </c>
      <c r="I100" s="29">
        <f>I102+I103+I104+I105</f>
        <v>0</v>
      </c>
      <c r="J100" s="29">
        <f t="shared" si="245"/>
        <v>2463708.5919999997</v>
      </c>
      <c r="K100" s="29">
        <f>K102+K103+K104+K105</f>
        <v>0</v>
      </c>
      <c r="L100" s="29">
        <f t="shared" si="246"/>
        <v>2463708.5919999997</v>
      </c>
      <c r="M100" s="29">
        <f>M102+M103+M104+M105</f>
        <v>1518729.047</v>
      </c>
      <c r="N100" s="29">
        <f t="shared" si="247"/>
        <v>3982437.6389999995</v>
      </c>
      <c r="O100" s="29">
        <f>O102+O103+O104+O105</f>
        <v>492.76900000000001</v>
      </c>
      <c r="P100" s="29">
        <f t="shared" si="285"/>
        <v>3982930.4079999994</v>
      </c>
      <c r="Q100" s="29">
        <f>Q102+Q103+Q104+Q105</f>
        <v>37982.144999999997</v>
      </c>
      <c r="R100" s="29">
        <f t="shared" si="286"/>
        <v>4020912.5529999994</v>
      </c>
      <c r="S100" s="29">
        <f>S102+S103+S104+S105</f>
        <v>189.619</v>
      </c>
      <c r="T100" s="29">
        <f t="shared" si="287"/>
        <v>4021102.1719999993</v>
      </c>
      <c r="U100" s="29">
        <f>U102+U103+U104+U105</f>
        <v>102139.21399999999</v>
      </c>
      <c r="V100" s="29">
        <f t="shared" si="288"/>
        <v>4123241.3859999995</v>
      </c>
      <c r="W100" s="15">
        <f>W102+W103+W104+W105</f>
        <v>481.09699999999998</v>
      </c>
      <c r="X100" s="29">
        <f t="shared" si="289"/>
        <v>4123722.4829999995</v>
      </c>
      <c r="Y100" s="29">
        <f>Y102+Y103+Y104+Y105</f>
        <v>70489.77</v>
      </c>
      <c r="Z100" s="15">
        <f t="shared" si="290"/>
        <v>4194212.2529999996</v>
      </c>
      <c r="AA100" s="29">
        <f t="shared" ref="AA100:AZ100" si="303">AA102+AA103+AA104+AA105</f>
        <v>2999387.4</v>
      </c>
      <c r="AB100" s="29">
        <f>AB102+AB103+AB104+AB105</f>
        <v>0</v>
      </c>
      <c r="AC100" s="29">
        <f t="shared" si="12"/>
        <v>2999387.4</v>
      </c>
      <c r="AD100" s="29">
        <f>AD102+AD103+AD104+AD105</f>
        <v>3028.9719999999988</v>
      </c>
      <c r="AE100" s="29">
        <f t="shared" si="254"/>
        <v>3002416.372</v>
      </c>
      <c r="AF100" s="29">
        <f>AF102+AF103+AF104+AF105</f>
        <v>-2850</v>
      </c>
      <c r="AG100" s="29">
        <f t="shared" si="255"/>
        <v>2999566.372</v>
      </c>
      <c r="AH100" s="29">
        <f>AH102+AH103+AH104+AH105</f>
        <v>0</v>
      </c>
      <c r="AI100" s="29">
        <f t="shared" si="256"/>
        <v>2999566.372</v>
      </c>
      <c r="AJ100" s="29">
        <f>AJ102+AJ103+AJ104+AJ105</f>
        <v>0</v>
      </c>
      <c r="AK100" s="29">
        <f t="shared" si="257"/>
        <v>2999566.372</v>
      </c>
      <c r="AL100" s="29">
        <f>AL102+AL103+AL104+AL105</f>
        <v>-1532252.6970000002</v>
      </c>
      <c r="AM100" s="29">
        <f t="shared" si="258"/>
        <v>1467313.6749999998</v>
      </c>
      <c r="AN100" s="29">
        <f>AN102+AN103+AN104+AN105</f>
        <v>0</v>
      </c>
      <c r="AO100" s="29">
        <f t="shared" si="291"/>
        <v>1467313.6749999998</v>
      </c>
      <c r="AP100" s="29">
        <f>AP102+AP103+AP104+AP105</f>
        <v>0</v>
      </c>
      <c r="AQ100" s="29">
        <f t="shared" si="292"/>
        <v>1467313.6749999998</v>
      </c>
      <c r="AR100" s="29">
        <f>AR102+AR103+AR104+AR105</f>
        <v>0</v>
      </c>
      <c r="AS100" s="29">
        <f t="shared" si="293"/>
        <v>1467313.6749999998</v>
      </c>
      <c r="AT100" s="29">
        <f>AT102+AT103+AT104+AT105</f>
        <v>-114211.72699999998</v>
      </c>
      <c r="AU100" s="29">
        <f t="shared" si="294"/>
        <v>1353101.9479999999</v>
      </c>
      <c r="AV100" s="15">
        <f>AV102+AV103+AV104+AV105</f>
        <v>0</v>
      </c>
      <c r="AW100" s="29">
        <f t="shared" si="295"/>
        <v>1353101.9479999999</v>
      </c>
      <c r="AX100" s="29">
        <f>AX102+AX103+AX104+AX105</f>
        <v>9695.5</v>
      </c>
      <c r="AY100" s="15">
        <f t="shared" si="296"/>
        <v>1362797.4479999999</v>
      </c>
      <c r="AZ100" s="29">
        <f t="shared" si="303"/>
        <v>2908124.2</v>
      </c>
      <c r="BA100" s="30">
        <f>BA102+BA103+BA104+BA105</f>
        <v>0</v>
      </c>
      <c r="BB100" s="30">
        <f t="shared" si="24"/>
        <v>2908124.2</v>
      </c>
      <c r="BC100" s="30">
        <f>BC102+BC103+BC104+BC105</f>
        <v>7618.7</v>
      </c>
      <c r="BD100" s="30">
        <f t="shared" si="265"/>
        <v>2915742.9000000004</v>
      </c>
      <c r="BE100" s="30">
        <f>BE102+BE103+BE104+BE105</f>
        <v>0</v>
      </c>
      <c r="BF100" s="30">
        <f t="shared" si="266"/>
        <v>2915742.9000000004</v>
      </c>
      <c r="BG100" s="30">
        <f>BG102+BG103+BG104+BG105</f>
        <v>0</v>
      </c>
      <c r="BH100" s="30">
        <f t="shared" si="267"/>
        <v>2915742.9000000004</v>
      </c>
      <c r="BI100" s="30">
        <f>BI102+BI103+BI104+BI105</f>
        <v>-20478.373000000007</v>
      </c>
      <c r="BJ100" s="30">
        <f t="shared" si="268"/>
        <v>2895264.5270000002</v>
      </c>
      <c r="BK100" s="30">
        <f>BK102+BK103+BK104+BK105</f>
        <v>0</v>
      </c>
      <c r="BL100" s="30">
        <f t="shared" si="297"/>
        <v>2895264.5270000002</v>
      </c>
      <c r="BM100" s="30">
        <f>BM102+BM103+BM104+BM105</f>
        <v>0</v>
      </c>
      <c r="BN100" s="30">
        <f t="shared" si="298"/>
        <v>2895264.5270000002</v>
      </c>
      <c r="BO100" s="16">
        <f>BO102+BO103+BO104+BO105</f>
        <v>0</v>
      </c>
      <c r="BP100" s="16">
        <f t="shared" si="299"/>
        <v>2895264.5270000002</v>
      </c>
      <c r="BQ100" s="16">
        <f>BQ102+BQ103+BQ104+BQ105</f>
        <v>35560.129999999997</v>
      </c>
      <c r="BR100" s="16">
        <f t="shared" si="300"/>
        <v>2930824.6570000001</v>
      </c>
      <c r="BS100" s="16">
        <f>BS102+BS103+BS104+BS105</f>
        <v>0</v>
      </c>
      <c r="BT100" s="30">
        <f t="shared" si="301"/>
        <v>2930824.6570000001</v>
      </c>
      <c r="BU100" s="30">
        <f>BU102+BU103+BU104+BU105</f>
        <v>0</v>
      </c>
      <c r="BV100" s="16">
        <f t="shared" si="302"/>
        <v>2930824.6570000001</v>
      </c>
      <c r="BX100" s="13"/>
    </row>
    <row r="101" spans="1:76" x14ac:dyDescent="0.3">
      <c r="A101" s="58"/>
      <c r="B101" s="7" t="s">
        <v>5</v>
      </c>
      <c r="C101" s="6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15"/>
      <c r="X101" s="29"/>
      <c r="Y101" s="29"/>
      <c r="Z101" s="15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15"/>
      <c r="AW101" s="29"/>
      <c r="AX101" s="29"/>
      <c r="AY101" s="15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16"/>
      <c r="BP101" s="16"/>
      <c r="BQ101" s="16"/>
      <c r="BR101" s="16"/>
      <c r="BS101" s="16"/>
      <c r="BT101" s="30"/>
      <c r="BU101" s="30"/>
      <c r="BV101" s="16"/>
      <c r="BX101" s="13"/>
    </row>
    <row r="102" spans="1:76" s="32" customFormat="1" hidden="1" x14ac:dyDescent="0.3">
      <c r="A102" s="28"/>
      <c r="B102" s="37" t="s">
        <v>6</v>
      </c>
      <c r="C102" s="50"/>
      <c r="D102" s="29">
        <f>D106+D107+D108+D113+D114+D116+D117+D118+D119+D122</f>
        <v>847638.2</v>
      </c>
      <c r="E102" s="29">
        <f>E106+E107+E108+E113+E114+E116+E117+E118+E119+E122+E115</f>
        <v>-50000</v>
      </c>
      <c r="F102" s="29">
        <f t="shared" si="1"/>
        <v>797638.2</v>
      </c>
      <c r="G102" s="29">
        <f>G106+G107+G113+G114+G116+G117+G118+G119+G122+G115+G132+G133+G134+G110</f>
        <v>35295.692000000003</v>
      </c>
      <c r="H102" s="29">
        <f t="shared" ref="H102:H120" si="304">F102+G102</f>
        <v>832933.89199999999</v>
      </c>
      <c r="I102" s="29">
        <f>I106+I107+I108+I113+I114+I116+I117+I118+I119+I122+I115+I132+I133+I134</f>
        <v>0</v>
      </c>
      <c r="J102" s="29">
        <f t="shared" ref="J102:J120" si="305">H102+I102</f>
        <v>832933.89199999999</v>
      </c>
      <c r="K102" s="29">
        <f>K106+K107+K108+K113+K114+K116+K117+K118+K119+K122+K115+K132+K133+K134</f>
        <v>0</v>
      </c>
      <c r="L102" s="29">
        <f t="shared" ref="L102:L120" si="306">J102+K102</f>
        <v>832933.89199999999</v>
      </c>
      <c r="M102" s="29">
        <f>M106+M107+M113+M114+M116+M117+M118+M119+M122+M115+M132+M133+M134+M110+M138</f>
        <v>207624.37400000001</v>
      </c>
      <c r="N102" s="29">
        <f t="shared" ref="N102:N120" si="307">L102+M102</f>
        <v>1040558.2660000001</v>
      </c>
      <c r="O102" s="29">
        <f>O106+O107+O113+O114+O116+O117+O118+O119+O122+O115+O132+O133+O134+O110+O138</f>
        <v>492.76900000000001</v>
      </c>
      <c r="P102" s="29">
        <f t="shared" ref="P102:P108" si="308">N102+O102</f>
        <v>1041051.035</v>
      </c>
      <c r="Q102" s="29">
        <f>Q106+Q107+Q113+Q114+Q116+Q117+Q118+Q119+Q122+Q115+Q132+Q133+Q134+Q110+Q138</f>
        <v>37982.144999999997</v>
      </c>
      <c r="R102" s="29">
        <f t="shared" ref="R102:R108" si="309">P102+Q102</f>
        <v>1079033.18</v>
      </c>
      <c r="S102" s="29">
        <f>S106+S107+S113+S114+S116+S117+S118+S119+S122+S115+S132+S133+S134+S110+S138</f>
        <v>189.619</v>
      </c>
      <c r="T102" s="29">
        <f t="shared" ref="T102:T108" si="310">R102+S102</f>
        <v>1079222.7989999999</v>
      </c>
      <c r="U102" s="29">
        <f>U106+U107+U113+U114+U116+U117+U118+U119+U122+U115+U132+U133+U134+U110+U138</f>
        <v>102139.21399999999</v>
      </c>
      <c r="V102" s="29">
        <f t="shared" ref="V102:V108" si="311">T102+U102</f>
        <v>1181362.0129999998</v>
      </c>
      <c r="W102" s="15">
        <f>W106+W107+W113+W114+W116+W117+W118+W119+W122+W115+W132+W133+W134+W110+W138</f>
        <v>481.09699999999998</v>
      </c>
      <c r="X102" s="29">
        <f t="shared" ref="X102:X108" si="312">V102+W102</f>
        <v>1181843.1099999999</v>
      </c>
      <c r="Y102" s="29">
        <f>Y106+Y107+Y113+Y114+Y116+Y117+Y118+Y119+Y122+Y115+Y132+Y133+Y134+Y110+Y138</f>
        <v>70489.77</v>
      </c>
      <c r="Z102" s="29">
        <f t="shared" ref="Z102:Z108" si="313">X102+Y102</f>
        <v>1252332.8799999999</v>
      </c>
      <c r="AA102" s="29">
        <f t="shared" ref="AA102:AZ102" si="314">AA106+AA107+AA108+AA113+AA114+AA116+AA117+AA118+AA119+AA122</f>
        <v>641238.39999999991</v>
      </c>
      <c r="AB102" s="29">
        <f>AB106+AB107+AB108+AB113+AB114+AB116+AB117+AB118+AB119+AB122+AB115</f>
        <v>0</v>
      </c>
      <c r="AC102" s="29">
        <f t="shared" si="12"/>
        <v>641238.39999999991</v>
      </c>
      <c r="AD102" s="29">
        <f>AD106+AD107+AD108+AD113+AD114+AD116+AD117+AD118+AD119+AD122+AD115+AD132+AD133+AD134</f>
        <v>-13154.028</v>
      </c>
      <c r="AE102" s="29">
        <f t="shared" ref="AE102:AE120" si="315">AC102+AD102</f>
        <v>628084.37199999986</v>
      </c>
      <c r="AF102" s="29">
        <f>AF106+AF107+AF108+AF113+AF114+AF116+AF117+AF118+AF119+AF122+AF115+AF132+AF133+AF134</f>
        <v>0</v>
      </c>
      <c r="AG102" s="29">
        <f t="shared" ref="AG102:AG120" si="316">AE102+AF102</f>
        <v>628084.37199999986</v>
      </c>
      <c r="AH102" s="29">
        <f>AH106+AH107+AH108+AH113+AH114+AH116+AH117+AH118+AH119+AH122+AH115+AH132+AH133+AH134</f>
        <v>0</v>
      </c>
      <c r="AI102" s="29">
        <f t="shared" ref="AI102:AI120" si="317">AG102+AH102</f>
        <v>628084.37199999986</v>
      </c>
      <c r="AJ102" s="29">
        <f>AJ106+AJ107+AJ108+AJ113+AJ114+AJ116+AJ117+AJ118+AJ119+AJ122+AJ115+AJ132+AJ133+AJ134</f>
        <v>0</v>
      </c>
      <c r="AK102" s="29">
        <f t="shared" ref="AK102:AK120" si="318">AI102+AJ102</f>
        <v>628084.37199999986</v>
      </c>
      <c r="AL102" s="29">
        <f>AL106+AL107+AL113+AL114+AL116+AL117+AL118+AL119+AL122+AL115+AL132+AL133+AL134+AL110+AL138</f>
        <v>-128140.49400000001</v>
      </c>
      <c r="AM102" s="29">
        <f t="shared" ref="AM102:AM120" si="319">AK102+AL102</f>
        <v>499943.87799999985</v>
      </c>
      <c r="AN102" s="29">
        <f>AN106+AN107+AN113+AN114+AN116+AN117+AN118+AN119+AN122+AN115+AN132+AN133+AN134+AN110+AN138</f>
        <v>0</v>
      </c>
      <c r="AO102" s="29">
        <f t="shared" ref="AO102:AO108" si="320">AM102+AN102</f>
        <v>499943.87799999985</v>
      </c>
      <c r="AP102" s="29">
        <f>AP106+AP107+AP113+AP114+AP116+AP117+AP118+AP119+AP122+AP115+AP132+AP133+AP134+AP110+AP138</f>
        <v>0</v>
      </c>
      <c r="AQ102" s="29">
        <f t="shared" ref="AQ102:AQ108" si="321">AO102+AP102</f>
        <v>499943.87799999985</v>
      </c>
      <c r="AR102" s="29">
        <f>AR106+AR107+AR113+AR114+AR116+AR117+AR118+AR119+AR122+AR115+AR132+AR133+AR134+AR110+AR138</f>
        <v>0</v>
      </c>
      <c r="AS102" s="29">
        <f t="shared" ref="AS102:AS108" si="322">AQ102+AR102</f>
        <v>499943.87799999985</v>
      </c>
      <c r="AT102" s="29">
        <f>AT106+AT107+AT113+AT114+AT116+AT117+AT118+AT119+AT122+AT115+AT132+AT133+AT134+AT110+AT138</f>
        <v>-114211.72699999998</v>
      </c>
      <c r="AU102" s="29">
        <f t="shared" ref="AU102:AU108" si="323">AS102+AT102</f>
        <v>385732.15099999984</v>
      </c>
      <c r="AV102" s="15">
        <f>AV106+AV107+AV113+AV114+AV116+AV117+AV118+AV119+AV122+AV115+AV132+AV133+AV134+AV110+AV138</f>
        <v>0</v>
      </c>
      <c r="AW102" s="29">
        <f t="shared" ref="AW102:AW108" si="324">AU102+AV102</f>
        <v>385732.15099999984</v>
      </c>
      <c r="AX102" s="29">
        <f>AX106+AX107+AX113+AX114+AX116+AX117+AX118+AX119+AX122+AX115+AX132+AX133+AX134+AX110+AX138</f>
        <v>9695.5</v>
      </c>
      <c r="AY102" s="29">
        <f t="shared" ref="AY102:AY108" si="325">AW102+AX102</f>
        <v>395427.65099999984</v>
      </c>
      <c r="AZ102" s="29">
        <f t="shared" si="314"/>
        <v>457987</v>
      </c>
      <c r="BA102" s="30">
        <f>BA106+BA107+BA108+BA113+BA114+BA116+BA117+BA118+BA119+BA122+BA115</f>
        <v>0</v>
      </c>
      <c r="BB102" s="30">
        <f t="shared" si="24"/>
        <v>457987</v>
      </c>
      <c r="BC102" s="30">
        <f>BC106+BC107+BC108+BC113+BC114+BC116+BC117+BC118+BC119+BC122+BC115+BC132+BC133+BC134</f>
        <v>0</v>
      </c>
      <c r="BD102" s="30">
        <f t="shared" ref="BD102:BD120" si="326">BB102+BC102</f>
        <v>457987</v>
      </c>
      <c r="BE102" s="30">
        <f>BE106+BE107+BE108+BE113+BE114+BE116+BE117+BE118+BE119+BE122+BE115+BE132+BE133+BE134</f>
        <v>0</v>
      </c>
      <c r="BF102" s="30">
        <f t="shared" ref="BF102:BF120" si="327">BD102+BE102</f>
        <v>457987</v>
      </c>
      <c r="BG102" s="30">
        <f>BG106+BG107+BG108+BG113+BG114+BG116+BG117+BG118+BG119+BG122+BG115+BG132+BG133+BG134</f>
        <v>0</v>
      </c>
      <c r="BH102" s="30">
        <f t="shared" ref="BH102:BH120" si="328">BF102+BG102</f>
        <v>457987</v>
      </c>
      <c r="BI102" s="30">
        <f>BI106+BI107+BI113+BI114+BI116+BI117+BI118+BI119+BI122+BI115+BI132+BI133+BI134+BI110+BI138</f>
        <v>51669.557999999997</v>
      </c>
      <c r="BJ102" s="30">
        <f t="shared" ref="BJ102:BJ120" si="329">BH102+BI102</f>
        <v>509656.55800000002</v>
      </c>
      <c r="BK102" s="30">
        <f>BK106+BK107+BK113+BK114+BK116+BK117+BK118+BK119+BK122+BK115+BK132+BK133+BK134+BK110+BK138</f>
        <v>0</v>
      </c>
      <c r="BL102" s="30">
        <f t="shared" ref="BL102:BL108" si="330">BJ102+BK102</f>
        <v>509656.55800000002</v>
      </c>
      <c r="BM102" s="30">
        <f>BM106+BM107+BM113+BM114+BM116+BM117+BM118+BM119+BM122+BM115+BM132+BM133+BM134+BM110+BM138</f>
        <v>0</v>
      </c>
      <c r="BN102" s="30">
        <f t="shared" ref="BN102:BN108" si="331">BL102+BM102</f>
        <v>509656.55800000002</v>
      </c>
      <c r="BO102" s="16">
        <f>BO106+BO107+BO113+BO114+BO116+BO117+BO118+BO119+BO122+BO115+BO132+BO133+BO134+BO110+BO138</f>
        <v>0</v>
      </c>
      <c r="BP102" s="16">
        <f t="shared" ref="BP102:BP108" si="332">BN102+BO102</f>
        <v>509656.55800000002</v>
      </c>
      <c r="BQ102" s="16">
        <f>BQ106+BQ107+BQ113+BQ114+BQ116+BQ117+BQ118+BQ119+BQ122+BQ115+BQ132+BQ133+BQ134+BQ110+BQ138</f>
        <v>35560.129999999997</v>
      </c>
      <c r="BR102" s="16">
        <f t="shared" ref="BR102:BR108" si="333">BP102+BQ102</f>
        <v>545216.68799999997</v>
      </c>
      <c r="BS102" s="16">
        <f>BS106+BS107+BS113+BS114+BS116+BS117+BS118+BS119+BS122+BS115+BS132+BS133+BS134+BS110+BS138</f>
        <v>0</v>
      </c>
      <c r="BT102" s="30">
        <f t="shared" ref="BT102:BT108" si="334">BR102+BS102</f>
        <v>545216.68799999997</v>
      </c>
      <c r="BU102" s="30">
        <f>BU106+BU107+BU113+BU114+BU116+BU117+BU118+BU119+BU122+BU115+BU132+BU133+BU134+BU110+BU138</f>
        <v>0</v>
      </c>
      <c r="BV102" s="30">
        <f t="shared" ref="BV102:BV108" si="335">BT102+BU102</f>
        <v>545216.68799999997</v>
      </c>
      <c r="BW102" s="31"/>
      <c r="BX102" s="33">
        <v>0</v>
      </c>
    </row>
    <row r="103" spans="1:76" x14ac:dyDescent="0.3">
      <c r="A103" s="58"/>
      <c r="B103" s="78" t="s">
        <v>12</v>
      </c>
      <c r="C103" s="6"/>
      <c r="D103" s="29">
        <f>D123+D127+D130</f>
        <v>812467.89999999991</v>
      </c>
      <c r="E103" s="29">
        <f>E123+E127+E130</f>
        <v>0</v>
      </c>
      <c r="F103" s="29">
        <f t="shared" si="1"/>
        <v>812467.89999999991</v>
      </c>
      <c r="G103" s="29">
        <f>G123+G127+G130+G137</f>
        <v>3455.7999999999997</v>
      </c>
      <c r="H103" s="29">
        <f t="shared" si="304"/>
        <v>815923.7</v>
      </c>
      <c r="I103" s="29">
        <f>I123+I127+I130+I137</f>
        <v>0</v>
      </c>
      <c r="J103" s="29">
        <f t="shared" si="305"/>
        <v>815923.7</v>
      </c>
      <c r="K103" s="29">
        <f>K123+K127+K130+K137</f>
        <v>0</v>
      </c>
      <c r="L103" s="29">
        <f t="shared" si="306"/>
        <v>815923.7</v>
      </c>
      <c r="M103" s="29">
        <f>M123+M127+M130+M137+M111</f>
        <v>13110.306999999999</v>
      </c>
      <c r="N103" s="29">
        <f t="shared" si="307"/>
        <v>829034.00699999998</v>
      </c>
      <c r="O103" s="29">
        <f>O123+O127+O130+O137+O111</f>
        <v>0</v>
      </c>
      <c r="P103" s="29">
        <f t="shared" si="308"/>
        <v>829034.00699999998</v>
      </c>
      <c r="Q103" s="29">
        <f>Q123+Q127+Q130+Q137+Q111</f>
        <v>0</v>
      </c>
      <c r="R103" s="29">
        <f t="shared" si="309"/>
        <v>829034.00699999998</v>
      </c>
      <c r="S103" s="29">
        <f>S123+S127+S130+S137+S111</f>
        <v>0</v>
      </c>
      <c r="T103" s="29">
        <f t="shared" si="310"/>
        <v>829034.00699999998</v>
      </c>
      <c r="U103" s="29">
        <f>U123+U127+U130+U137+U111</f>
        <v>0</v>
      </c>
      <c r="V103" s="29">
        <f t="shared" si="311"/>
        <v>829034.00699999998</v>
      </c>
      <c r="W103" s="15">
        <f>W123+W127+W130+W137+W111</f>
        <v>0</v>
      </c>
      <c r="X103" s="29">
        <f t="shared" si="312"/>
        <v>829034.00699999998</v>
      </c>
      <c r="Y103" s="29">
        <f>Y123+Y127+Y130+Y137+Y111</f>
        <v>0</v>
      </c>
      <c r="Z103" s="15">
        <f t="shared" si="313"/>
        <v>829034.00699999998</v>
      </c>
      <c r="AA103" s="29">
        <f t="shared" ref="AA103:AZ103" si="336">AA123+AA127+AA130</f>
        <v>215662.2</v>
      </c>
      <c r="AB103" s="29">
        <f>AB123+AB127+AB130</f>
        <v>0</v>
      </c>
      <c r="AC103" s="29">
        <f t="shared" si="12"/>
        <v>215662.2</v>
      </c>
      <c r="AD103" s="29">
        <f>AD123+AD127+AD130+AD137</f>
        <v>9024.7999999999993</v>
      </c>
      <c r="AE103" s="29">
        <f t="shared" si="315"/>
        <v>224687</v>
      </c>
      <c r="AF103" s="29">
        <f>AF123+AF127+AF130+AF137</f>
        <v>-2850</v>
      </c>
      <c r="AG103" s="29">
        <f t="shared" si="316"/>
        <v>221837</v>
      </c>
      <c r="AH103" s="29">
        <f>AH123+AH127+AH130+AH137</f>
        <v>0</v>
      </c>
      <c r="AI103" s="29">
        <f t="shared" si="317"/>
        <v>221837</v>
      </c>
      <c r="AJ103" s="29">
        <f>AJ123+AJ127+AJ130+AJ137</f>
        <v>0</v>
      </c>
      <c r="AK103" s="29">
        <f t="shared" si="318"/>
        <v>221837</v>
      </c>
      <c r="AL103" s="29">
        <f>AL123+AL127+AL130+AL137+AL111</f>
        <v>-9621.643</v>
      </c>
      <c r="AM103" s="29">
        <f t="shared" si="319"/>
        <v>212215.35699999999</v>
      </c>
      <c r="AN103" s="29">
        <f>AN123+AN127+AN130+AN137+AN111</f>
        <v>0</v>
      </c>
      <c r="AO103" s="29">
        <f t="shared" si="320"/>
        <v>212215.35699999999</v>
      </c>
      <c r="AP103" s="29">
        <f>AP123+AP127+AP130+AP137+AP111</f>
        <v>0</v>
      </c>
      <c r="AQ103" s="29">
        <f t="shared" si="321"/>
        <v>212215.35699999999</v>
      </c>
      <c r="AR103" s="29">
        <f>AR123+AR127+AR130+AR137+AR111</f>
        <v>0</v>
      </c>
      <c r="AS103" s="29">
        <f t="shared" si="322"/>
        <v>212215.35699999999</v>
      </c>
      <c r="AT103" s="29">
        <f>AT123+AT127+AT130+AT137+AT111</f>
        <v>0</v>
      </c>
      <c r="AU103" s="29">
        <f t="shared" si="323"/>
        <v>212215.35699999999</v>
      </c>
      <c r="AV103" s="15">
        <f>AV123+AV127+AV130+AV137+AV111</f>
        <v>0</v>
      </c>
      <c r="AW103" s="29">
        <f t="shared" si="324"/>
        <v>212215.35699999999</v>
      </c>
      <c r="AX103" s="29">
        <f>AX123+AX127+AX130+AX137+AX111</f>
        <v>0</v>
      </c>
      <c r="AY103" s="15">
        <f t="shared" si="325"/>
        <v>212215.35699999999</v>
      </c>
      <c r="AZ103" s="29">
        <f t="shared" si="336"/>
        <v>209404.9</v>
      </c>
      <c r="BA103" s="30">
        <f>BA123+BA127+BA130</f>
        <v>0</v>
      </c>
      <c r="BB103" s="30">
        <f t="shared" si="24"/>
        <v>209404.9</v>
      </c>
      <c r="BC103" s="30">
        <f>BC123+BC127+BC130+BC137</f>
        <v>11201.5</v>
      </c>
      <c r="BD103" s="30">
        <f t="shared" si="326"/>
        <v>220606.4</v>
      </c>
      <c r="BE103" s="30">
        <f>BE123+BE127+BE130+BE137</f>
        <v>0</v>
      </c>
      <c r="BF103" s="30">
        <f t="shared" si="327"/>
        <v>220606.4</v>
      </c>
      <c r="BG103" s="30">
        <f>BG123+BG127+BG130+BG137</f>
        <v>0</v>
      </c>
      <c r="BH103" s="30">
        <f t="shared" si="328"/>
        <v>220606.4</v>
      </c>
      <c r="BI103" s="30">
        <f>BI123+BI127+BI130+BI137+BI111</f>
        <v>-3607.3510000000001</v>
      </c>
      <c r="BJ103" s="30">
        <f t="shared" si="329"/>
        <v>216999.049</v>
      </c>
      <c r="BK103" s="30">
        <f>BK123+BK127+BK130+BK137+BK111</f>
        <v>0</v>
      </c>
      <c r="BL103" s="30">
        <f t="shared" si="330"/>
        <v>216999.049</v>
      </c>
      <c r="BM103" s="30">
        <f>BM123+BM127+BM130+BM137+BM111</f>
        <v>0</v>
      </c>
      <c r="BN103" s="30">
        <f t="shared" si="331"/>
        <v>216999.049</v>
      </c>
      <c r="BO103" s="16">
        <f>BO123+BO127+BO130+BO137+BO111</f>
        <v>0</v>
      </c>
      <c r="BP103" s="16">
        <f t="shared" si="332"/>
        <v>216999.049</v>
      </c>
      <c r="BQ103" s="16">
        <f>BQ123+BQ127+BQ130+BQ137+BQ111</f>
        <v>0</v>
      </c>
      <c r="BR103" s="16">
        <f t="shared" si="333"/>
        <v>216999.049</v>
      </c>
      <c r="BS103" s="16">
        <f>BS123+BS127+BS130+BS137+BS111</f>
        <v>0</v>
      </c>
      <c r="BT103" s="30">
        <f t="shared" si="334"/>
        <v>216999.049</v>
      </c>
      <c r="BU103" s="30">
        <f>BU123+BU127+BU130+BU137+BU111</f>
        <v>0</v>
      </c>
      <c r="BV103" s="16">
        <f t="shared" si="335"/>
        <v>216999.049</v>
      </c>
      <c r="BX103" s="13"/>
    </row>
    <row r="104" spans="1:76" x14ac:dyDescent="0.3">
      <c r="A104" s="58"/>
      <c r="B104" s="78" t="s">
        <v>19</v>
      </c>
      <c r="C104" s="6"/>
      <c r="D104" s="29">
        <f>D131</f>
        <v>130817.7</v>
      </c>
      <c r="E104" s="29">
        <f>E131</f>
        <v>0</v>
      </c>
      <c r="F104" s="29">
        <f t="shared" si="1"/>
        <v>130817.7</v>
      </c>
      <c r="G104" s="29">
        <f>G131</f>
        <v>9877</v>
      </c>
      <c r="H104" s="29">
        <f t="shared" si="304"/>
        <v>140694.70000000001</v>
      </c>
      <c r="I104" s="29">
        <f>I131</f>
        <v>0</v>
      </c>
      <c r="J104" s="29">
        <f t="shared" si="305"/>
        <v>140694.70000000001</v>
      </c>
      <c r="K104" s="29">
        <f>K131</f>
        <v>0</v>
      </c>
      <c r="L104" s="29">
        <f t="shared" si="306"/>
        <v>140694.70000000001</v>
      </c>
      <c r="M104" s="29">
        <f>M131+M112</f>
        <v>346281.3</v>
      </c>
      <c r="N104" s="29">
        <f t="shared" si="307"/>
        <v>486976</v>
      </c>
      <c r="O104" s="29">
        <f>O131+O112</f>
        <v>0</v>
      </c>
      <c r="P104" s="29">
        <f t="shared" si="308"/>
        <v>486976</v>
      </c>
      <c r="Q104" s="29">
        <f>Q131+Q112</f>
        <v>0</v>
      </c>
      <c r="R104" s="29">
        <f t="shared" si="309"/>
        <v>486976</v>
      </c>
      <c r="S104" s="29">
        <f>S131+S112</f>
        <v>0</v>
      </c>
      <c r="T104" s="29">
        <f t="shared" si="310"/>
        <v>486976</v>
      </c>
      <c r="U104" s="29">
        <f>U131+U112</f>
        <v>0</v>
      </c>
      <c r="V104" s="29">
        <f t="shared" si="311"/>
        <v>486976</v>
      </c>
      <c r="W104" s="15">
        <f>W131+W112</f>
        <v>0</v>
      </c>
      <c r="X104" s="29">
        <f t="shared" si="312"/>
        <v>486976</v>
      </c>
      <c r="Y104" s="29">
        <f>Y131+Y112</f>
        <v>0</v>
      </c>
      <c r="Z104" s="15">
        <f t="shared" si="313"/>
        <v>486976</v>
      </c>
      <c r="AA104" s="29">
        <f t="shared" ref="AA104:AZ104" si="337">AA131</f>
        <v>137475.1</v>
      </c>
      <c r="AB104" s="29">
        <f>AB131</f>
        <v>0</v>
      </c>
      <c r="AC104" s="29">
        <f t="shared" si="12"/>
        <v>137475.1</v>
      </c>
      <c r="AD104" s="29">
        <f>AD131</f>
        <v>7158.2</v>
      </c>
      <c r="AE104" s="29">
        <f t="shared" si="315"/>
        <v>144633.30000000002</v>
      </c>
      <c r="AF104" s="29">
        <f>AF131</f>
        <v>0</v>
      </c>
      <c r="AG104" s="29">
        <f t="shared" si="316"/>
        <v>144633.30000000002</v>
      </c>
      <c r="AH104" s="29">
        <f>AH131</f>
        <v>0</v>
      </c>
      <c r="AI104" s="29">
        <f t="shared" si="317"/>
        <v>144633.30000000002</v>
      </c>
      <c r="AJ104" s="29">
        <f>AJ131</f>
        <v>0</v>
      </c>
      <c r="AK104" s="29">
        <f t="shared" si="318"/>
        <v>144633.30000000002</v>
      </c>
      <c r="AL104" s="29">
        <f>AL131+AL112</f>
        <v>0</v>
      </c>
      <c r="AM104" s="29">
        <f t="shared" si="319"/>
        <v>144633.30000000002</v>
      </c>
      <c r="AN104" s="29">
        <f>AN131+AN112</f>
        <v>0</v>
      </c>
      <c r="AO104" s="29">
        <f t="shared" si="320"/>
        <v>144633.30000000002</v>
      </c>
      <c r="AP104" s="29">
        <f>AP131+AP112</f>
        <v>0</v>
      </c>
      <c r="AQ104" s="29">
        <f t="shared" si="321"/>
        <v>144633.30000000002</v>
      </c>
      <c r="AR104" s="29">
        <f>AR131+AR112</f>
        <v>0</v>
      </c>
      <c r="AS104" s="29">
        <f t="shared" si="322"/>
        <v>144633.30000000002</v>
      </c>
      <c r="AT104" s="29">
        <f>AT131+AT112</f>
        <v>0</v>
      </c>
      <c r="AU104" s="29">
        <f t="shared" si="323"/>
        <v>144633.30000000002</v>
      </c>
      <c r="AV104" s="15">
        <f>AV131+AV112</f>
        <v>0</v>
      </c>
      <c r="AW104" s="29">
        <f t="shared" si="324"/>
        <v>144633.30000000002</v>
      </c>
      <c r="AX104" s="29">
        <f>AX131+AX112</f>
        <v>0</v>
      </c>
      <c r="AY104" s="15">
        <f t="shared" si="325"/>
        <v>144633.30000000002</v>
      </c>
      <c r="AZ104" s="29">
        <f t="shared" si="337"/>
        <v>137475.1</v>
      </c>
      <c r="BA104" s="30">
        <f>BA131</f>
        <v>0</v>
      </c>
      <c r="BB104" s="30">
        <f t="shared" si="24"/>
        <v>137475.1</v>
      </c>
      <c r="BC104" s="30">
        <f>BC131</f>
        <v>-3582.8</v>
      </c>
      <c r="BD104" s="30">
        <f t="shared" si="326"/>
        <v>133892.30000000002</v>
      </c>
      <c r="BE104" s="30">
        <f>BE131</f>
        <v>0</v>
      </c>
      <c r="BF104" s="30">
        <f t="shared" si="327"/>
        <v>133892.30000000002</v>
      </c>
      <c r="BG104" s="30">
        <f>BG131</f>
        <v>0</v>
      </c>
      <c r="BH104" s="30">
        <f t="shared" si="328"/>
        <v>133892.30000000002</v>
      </c>
      <c r="BI104" s="30">
        <f>BI131+BI112</f>
        <v>0</v>
      </c>
      <c r="BJ104" s="30">
        <f t="shared" si="329"/>
        <v>133892.30000000002</v>
      </c>
      <c r="BK104" s="30">
        <f>BK131+BK112</f>
        <v>0</v>
      </c>
      <c r="BL104" s="30">
        <f t="shared" si="330"/>
        <v>133892.30000000002</v>
      </c>
      <c r="BM104" s="30">
        <f>BM131+BM112</f>
        <v>0</v>
      </c>
      <c r="BN104" s="30">
        <f t="shared" si="331"/>
        <v>133892.30000000002</v>
      </c>
      <c r="BO104" s="16">
        <f>BO131+BO112</f>
        <v>0</v>
      </c>
      <c r="BP104" s="16">
        <f t="shared" si="332"/>
        <v>133892.30000000002</v>
      </c>
      <c r="BQ104" s="16">
        <f>BQ131+BQ112</f>
        <v>0</v>
      </c>
      <c r="BR104" s="16">
        <f t="shared" si="333"/>
        <v>133892.30000000002</v>
      </c>
      <c r="BS104" s="16">
        <f>BS131+BS112</f>
        <v>0</v>
      </c>
      <c r="BT104" s="30">
        <f t="shared" si="334"/>
        <v>133892.30000000002</v>
      </c>
      <c r="BU104" s="30">
        <f>BU131+BU112</f>
        <v>0</v>
      </c>
      <c r="BV104" s="16">
        <f t="shared" si="335"/>
        <v>133892.30000000002</v>
      </c>
      <c r="BX104" s="13"/>
    </row>
    <row r="105" spans="1:76" ht="37.5" x14ac:dyDescent="0.3">
      <c r="A105" s="58"/>
      <c r="B105" s="78" t="s">
        <v>28</v>
      </c>
      <c r="C105" s="6"/>
      <c r="D105" s="29">
        <f>D124</f>
        <v>674156.3</v>
      </c>
      <c r="E105" s="29">
        <f>E124</f>
        <v>0</v>
      </c>
      <c r="F105" s="29">
        <f t="shared" si="1"/>
        <v>674156.3</v>
      </c>
      <c r="G105" s="29">
        <f>G124</f>
        <v>0</v>
      </c>
      <c r="H105" s="29">
        <f t="shared" si="304"/>
        <v>674156.3</v>
      </c>
      <c r="I105" s="29">
        <f>I124</f>
        <v>0</v>
      </c>
      <c r="J105" s="29">
        <f t="shared" si="305"/>
        <v>674156.3</v>
      </c>
      <c r="K105" s="29">
        <f>K124</f>
        <v>0</v>
      </c>
      <c r="L105" s="29">
        <f t="shared" si="306"/>
        <v>674156.3</v>
      </c>
      <c r="M105" s="29">
        <f>M124</f>
        <v>951713.06599999999</v>
      </c>
      <c r="N105" s="29">
        <f t="shared" si="307"/>
        <v>1625869.3659999999</v>
      </c>
      <c r="O105" s="29">
        <f>O124</f>
        <v>0</v>
      </c>
      <c r="P105" s="29">
        <f t="shared" si="308"/>
        <v>1625869.3659999999</v>
      </c>
      <c r="Q105" s="29">
        <f>Q124</f>
        <v>0</v>
      </c>
      <c r="R105" s="29">
        <f t="shared" si="309"/>
        <v>1625869.3659999999</v>
      </c>
      <c r="S105" s="29">
        <f>S124</f>
        <v>0</v>
      </c>
      <c r="T105" s="29">
        <f t="shared" si="310"/>
        <v>1625869.3659999999</v>
      </c>
      <c r="U105" s="29">
        <f>U124</f>
        <v>0</v>
      </c>
      <c r="V105" s="29">
        <f t="shared" si="311"/>
        <v>1625869.3659999999</v>
      </c>
      <c r="W105" s="15">
        <f>W124</f>
        <v>0</v>
      </c>
      <c r="X105" s="29">
        <f t="shared" si="312"/>
        <v>1625869.3659999999</v>
      </c>
      <c r="Y105" s="29">
        <f>Y124+Y141</f>
        <v>0</v>
      </c>
      <c r="Z105" s="15">
        <f t="shared" si="313"/>
        <v>1625869.3659999999</v>
      </c>
      <c r="AA105" s="29">
        <f t="shared" ref="AA105:AZ105" si="338">AA124</f>
        <v>2005011.7</v>
      </c>
      <c r="AB105" s="29">
        <f>AB124</f>
        <v>0</v>
      </c>
      <c r="AC105" s="29">
        <f t="shared" si="12"/>
        <v>2005011.7</v>
      </c>
      <c r="AD105" s="29">
        <f>AD124</f>
        <v>0</v>
      </c>
      <c r="AE105" s="29">
        <f t="shared" si="315"/>
        <v>2005011.7</v>
      </c>
      <c r="AF105" s="29">
        <f>AF124</f>
        <v>0</v>
      </c>
      <c r="AG105" s="29">
        <f t="shared" si="316"/>
        <v>2005011.7</v>
      </c>
      <c r="AH105" s="29">
        <f>AH124</f>
        <v>0</v>
      </c>
      <c r="AI105" s="29">
        <f t="shared" si="317"/>
        <v>2005011.7</v>
      </c>
      <c r="AJ105" s="29">
        <f>AJ124</f>
        <v>0</v>
      </c>
      <c r="AK105" s="29">
        <f t="shared" si="318"/>
        <v>2005011.7</v>
      </c>
      <c r="AL105" s="29">
        <f>AL124</f>
        <v>-1394490.56</v>
      </c>
      <c r="AM105" s="29">
        <f t="shared" si="319"/>
        <v>610521.1399999999</v>
      </c>
      <c r="AN105" s="29">
        <f>AN124</f>
        <v>0</v>
      </c>
      <c r="AO105" s="29">
        <f t="shared" si="320"/>
        <v>610521.1399999999</v>
      </c>
      <c r="AP105" s="29">
        <f>AP124</f>
        <v>0</v>
      </c>
      <c r="AQ105" s="29">
        <f t="shared" si="321"/>
        <v>610521.1399999999</v>
      </c>
      <c r="AR105" s="29">
        <f>AR124</f>
        <v>0</v>
      </c>
      <c r="AS105" s="29">
        <f t="shared" si="322"/>
        <v>610521.1399999999</v>
      </c>
      <c r="AT105" s="29">
        <f>AT124</f>
        <v>0</v>
      </c>
      <c r="AU105" s="29">
        <f t="shared" si="323"/>
        <v>610521.1399999999</v>
      </c>
      <c r="AV105" s="15">
        <f>AV124</f>
        <v>0</v>
      </c>
      <c r="AW105" s="29">
        <f t="shared" si="324"/>
        <v>610521.1399999999</v>
      </c>
      <c r="AX105" s="29">
        <f>AX124+AX141</f>
        <v>0</v>
      </c>
      <c r="AY105" s="15">
        <f t="shared" si="325"/>
        <v>610521.1399999999</v>
      </c>
      <c r="AZ105" s="29">
        <f t="shared" si="338"/>
        <v>2103257.2000000002</v>
      </c>
      <c r="BA105" s="30">
        <f>BA124</f>
        <v>0</v>
      </c>
      <c r="BB105" s="30">
        <f t="shared" si="24"/>
        <v>2103257.2000000002</v>
      </c>
      <c r="BC105" s="30">
        <f>BC124</f>
        <v>0</v>
      </c>
      <c r="BD105" s="30">
        <f t="shared" si="326"/>
        <v>2103257.2000000002</v>
      </c>
      <c r="BE105" s="30">
        <f>BE124</f>
        <v>0</v>
      </c>
      <c r="BF105" s="30">
        <f t="shared" si="327"/>
        <v>2103257.2000000002</v>
      </c>
      <c r="BG105" s="30">
        <f>BG124</f>
        <v>0</v>
      </c>
      <c r="BH105" s="30">
        <f t="shared" si="328"/>
        <v>2103257.2000000002</v>
      </c>
      <c r="BI105" s="30">
        <f>BI124</f>
        <v>-68540.58</v>
      </c>
      <c r="BJ105" s="30">
        <f t="shared" si="329"/>
        <v>2034716.62</v>
      </c>
      <c r="BK105" s="30">
        <f>BK124</f>
        <v>0</v>
      </c>
      <c r="BL105" s="30">
        <f t="shared" si="330"/>
        <v>2034716.62</v>
      </c>
      <c r="BM105" s="30">
        <f>BM124</f>
        <v>0</v>
      </c>
      <c r="BN105" s="30">
        <f t="shared" si="331"/>
        <v>2034716.62</v>
      </c>
      <c r="BO105" s="16">
        <f>BO124</f>
        <v>0</v>
      </c>
      <c r="BP105" s="16">
        <f t="shared" si="332"/>
        <v>2034716.62</v>
      </c>
      <c r="BQ105" s="16">
        <f>BQ124</f>
        <v>0</v>
      </c>
      <c r="BR105" s="16">
        <f t="shared" si="333"/>
        <v>2034716.62</v>
      </c>
      <c r="BS105" s="16">
        <f>BS124</f>
        <v>0</v>
      </c>
      <c r="BT105" s="30">
        <f t="shared" si="334"/>
        <v>2034716.62</v>
      </c>
      <c r="BU105" s="30">
        <f>BU124+BU141</f>
        <v>0</v>
      </c>
      <c r="BV105" s="16">
        <f t="shared" si="335"/>
        <v>2034716.62</v>
      </c>
      <c r="BX105" s="13"/>
    </row>
    <row r="106" spans="1:76" ht="56.25" x14ac:dyDescent="0.3">
      <c r="A106" s="58" t="s">
        <v>165</v>
      </c>
      <c r="B106" s="78" t="s">
        <v>63</v>
      </c>
      <c r="C106" s="6" t="s">
        <v>126</v>
      </c>
      <c r="D106" s="15">
        <v>0</v>
      </c>
      <c r="E106" s="44">
        <v>0</v>
      </c>
      <c r="F106" s="15">
        <f t="shared" ref="F106:F190" si="339">D106+E106</f>
        <v>0</v>
      </c>
      <c r="G106" s="15">
        <v>0</v>
      </c>
      <c r="H106" s="15">
        <f t="shared" si="304"/>
        <v>0</v>
      </c>
      <c r="I106" s="15">
        <v>0</v>
      </c>
      <c r="J106" s="15">
        <f t="shared" si="305"/>
        <v>0</v>
      </c>
      <c r="K106" s="15">
        <v>0</v>
      </c>
      <c r="L106" s="15">
        <f t="shared" si="306"/>
        <v>0</v>
      </c>
      <c r="M106" s="15">
        <v>0</v>
      </c>
      <c r="N106" s="15">
        <f t="shared" si="307"/>
        <v>0</v>
      </c>
      <c r="O106" s="15">
        <v>0</v>
      </c>
      <c r="P106" s="15">
        <f t="shared" si="308"/>
        <v>0</v>
      </c>
      <c r="Q106" s="15">
        <v>0</v>
      </c>
      <c r="R106" s="15">
        <f t="shared" si="309"/>
        <v>0</v>
      </c>
      <c r="S106" s="15">
        <v>0</v>
      </c>
      <c r="T106" s="15">
        <f t="shared" si="310"/>
        <v>0</v>
      </c>
      <c r="U106" s="15">
        <v>0</v>
      </c>
      <c r="V106" s="15">
        <f t="shared" si="311"/>
        <v>0</v>
      </c>
      <c r="W106" s="15">
        <v>0</v>
      </c>
      <c r="X106" s="15">
        <f t="shared" si="312"/>
        <v>0</v>
      </c>
      <c r="Y106" s="24">
        <v>0</v>
      </c>
      <c r="Z106" s="15">
        <f t="shared" si="313"/>
        <v>0</v>
      </c>
      <c r="AA106" s="15">
        <v>33198.1</v>
      </c>
      <c r="AB106" s="44">
        <v>0</v>
      </c>
      <c r="AC106" s="15">
        <f t="shared" ref="AC106:AC190" si="340">AA106+AB106</f>
        <v>33198.1</v>
      </c>
      <c r="AD106" s="15">
        <v>0</v>
      </c>
      <c r="AE106" s="15">
        <f t="shared" si="315"/>
        <v>33198.1</v>
      </c>
      <c r="AF106" s="15">
        <v>0</v>
      </c>
      <c r="AG106" s="15">
        <f t="shared" si="316"/>
        <v>33198.1</v>
      </c>
      <c r="AH106" s="15">
        <v>0</v>
      </c>
      <c r="AI106" s="15">
        <f t="shared" si="317"/>
        <v>33198.1</v>
      </c>
      <c r="AJ106" s="15">
        <v>0</v>
      </c>
      <c r="AK106" s="15">
        <f t="shared" si="318"/>
        <v>33198.1</v>
      </c>
      <c r="AL106" s="15">
        <v>0</v>
      </c>
      <c r="AM106" s="15">
        <f t="shared" si="319"/>
        <v>33198.1</v>
      </c>
      <c r="AN106" s="15">
        <v>0</v>
      </c>
      <c r="AO106" s="15">
        <f t="shared" si="320"/>
        <v>33198.1</v>
      </c>
      <c r="AP106" s="15">
        <v>0</v>
      </c>
      <c r="AQ106" s="15">
        <f t="shared" si="321"/>
        <v>33198.1</v>
      </c>
      <c r="AR106" s="15">
        <v>0</v>
      </c>
      <c r="AS106" s="15">
        <f t="shared" si="322"/>
        <v>33198.1</v>
      </c>
      <c r="AT106" s="15">
        <v>0</v>
      </c>
      <c r="AU106" s="15">
        <f t="shared" si="323"/>
        <v>33198.1</v>
      </c>
      <c r="AV106" s="15">
        <v>0</v>
      </c>
      <c r="AW106" s="15">
        <f t="shared" si="324"/>
        <v>33198.1</v>
      </c>
      <c r="AX106" s="24">
        <v>0</v>
      </c>
      <c r="AY106" s="15">
        <f t="shared" si="325"/>
        <v>33198.1</v>
      </c>
      <c r="AZ106" s="16">
        <v>0</v>
      </c>
      <c r="BA106" s="16">
        <v>0</v>
      </c>
      <c r="BB106" s="16">
        <f t="shared" ref="BB106:BB190" si="341">AZ106+BA106</f>
        <v>0</v>
      </c>
      <c r="BC106" s="16">
        <v>0</v>
      </c>
      <c r="BD106" s="16">
        <f t="shared" si="326"/>
        <v>0</v>
      </c>
      <c r="BE106" s="16">
        <v>0</v>
      </c>
      <c r="BF106" s="16">
        <f t="shared" si="327"/>
        <v>0</v>
      </c>
      <c r="BG106" s="16">
        <v>0</v>
      </c>
      <c r="BH106" s="16">
        <f t="shared" si="328"/>
        <v>0</v>
      </c>
      <c r="BI106" s="16">
        <v>0</v>
      </c>
      <c r="BJ106" s="16">
        <f t="shared" si="329"/>
        <v>0</v>
      </c>
      <c r="BK106" s="16">
        <v>0</v>
      </c>
      <c r="BL106" s="16">
        <f t="shared" si="330"/>
        <v>0</v>
      </c>
      <c r="BM106" s="16">
        <v>0</v>
      </c>
      <c r="BN106" s="16">
        <f t="shared" si="331"/>
        <v>0</v>
      </c>
      <c r="BO106" s="16">
        <v>0</v>
      </c>
      <c r="BP106" s="16">
        <f t="shared" si="332"/>
        <v>0</v>
      </c>
      <c r="BQ106" s="16">
        <v>0</v>
      </c>
      <c r="BR106" s="16">
        <f t="shared" si="333"/>
        <v>0</v>
      </c>
      <c r="BS106" s="16">
        <v>0</v>
      </c>
      <c r="BT106" s="16">
        <f t="shared" si="334"/>
        <v>0</v>
      </c>
      <c r="BU106" s="26">
        <v>0</v>
      </c>
      <c r="BV106" s="16">
        <f t="shared" si="335"/>
        <v>0</v>
      </c>
      <c r="BW106" s="9" t="s">
        <v>97</v>
      </c>
      <c r="BX106" s="13"/>
    </row>
    <row r="107" spans="1:76" ht="56.25" x14ac:dyDescent="0.3">
      <c r="A107" s="58" t="s">
        <v>166</v>
      </c>
      <c r="B107" s="78" t="s">
        <v>64</v>
      </c>
      <c r="C107" s="6" t="s">
        <v>126</v>
      </c>
      <c r="D107" s="15">
        <v>99000</v>
      </c>
      <c r="E107" s="44">
        <v>-50000</v>
      </c>
      <c r="F107" s="15">
        <f t="shared" si="339"/>
        <v>49000</v>
      </c>
      <c r="G107" s="15"/>
      <c r="H107" s="15">
        <f t="shared" si="304"/>
        <v>49000</v>
      </c>
      <c r="I107" s="15"/>
      <c r="J107" s="15">
        <f t="shared" si="305"/>
        <v>49000</v>
      </c>
      <c r="K107" s="15"/>
      <c r="L107" s="15">
        <f t="shared" si="306"/>
        <v>49000</v>
      </c>
      <c r="M107" s="15">
        <v>193717.85</v>
      </c>
      <c r="N107" s="15">
        <f t="shared" si="307"/>
        <v>242717.85</v>
      </c>
      <c r="O107" s="15"/>
      <c r="P107" s="15">
        <f t="shared" si="308"/>
        <v>242717.85</v>
      </c>
      <c r="Q107" s="15"/>
      <c r="R107" s="15">
        <f t="shared" si="309"/>
        <v>242717.85</v>
      </c>
      <c r="S107" s="15"/>
      <c r="T107" s="15">
        <f t="shared" si="310"/>
        <v>242717.85</v>
      </c>
      <c r="U107" s="15">
        <v>78651.596999999994</v>
      </c>
      <c r="V107" s="15">
        <f t="shared" si="311"/>
        <v>321369.44699999999</v>
      </c>
      <c r="W107" s="15"/>
      <c r="X107" s="15">
        <f t="shared" si="312"/>
        <v>321369.44699999999</v>
      </c>
      <c r="Y107" s="24">
        <v>26650.125</v>
      </c>
      <c r="Z107" s="15">
        <f t="shared" si="313"/>
        <v>348019.57199999999</v>
      </c>
      <c r="AA107" s="15">
        <v>317159.3</v>
      </c>
      <c r="AB107" s="44"/>
      <c r="AC107" s="15">
        <f t="shared" si="340"/>
        <v>317159.3</v>
      </c>
      <c r="AD107" s="15"/>
      <c r="AE107" s="15">
        <f t="shared" si="315"/>
        <v>317159.3</v>
      </c>
      <c r="AF107" s="15"/>
      <c r="AG107" s="15">
        <f t="shared" si="316"/>
        <v>317159.3</v>
      </c>
      <c r="AH107" s="15"/>
      <c r="AI107" s="15">
        <f t="shared" si="317"/>
        <v>317159.3</v>
      </c>
      <c r="AJ107" s="15"/>
      <c r="AK107" s="15">
        <f t="shared" si="318"/>
        <v>317159.3</v>
      </c>
      <c r="AL107" s="15">
        <v>-193717.85</v>
      </c>
      <c r="AM107" s="15">
        <f t="shared" si="319"/>
        <v>123441.44999999998</v>
      </c>
      <c r="AN107" s="15"/>
      <c r="AO107" s="15">
        <f t="shared" si="320"/>
        <v>123441.44999999998</v>
      </c>
      <c r="AP107" s="15"/>
      <c r="AQ107" s="15">
        <f t="shared" si="321"/>
        <v>123441.44999999998</v>
      </c>
      <c r="AR107" s="15"/>
      <c r="AS107" s="15">
        <f t="shared" si="322"/>
        <v>123441.44999999998</v>
      </c>
      <c r="AT107" s="15">
        <v>-78651.596999999994</v>
      </c>
      <c r="AU107" s="15">
        <f t="shared" si="323"/>
        <v>44789.852999999988</v>
      </c>
      <c r="AV107" s="15"/>
      <c r="AW107" s="15">
        <f t="shared" si="324"/>
        <v>44789.852999999988</v>
      </c>
      <c r="AX107" s="24">
        <v>-26650.125</v>
      </c>
      <c r="AY107" s="15">
        <f t="shared" si="325"/>
        <v>18139.727999999988</v>
      </c>
      <c r="AZ107" s="16">
        <v>0</v>
      </c>
      <c r="BA107" s="16"/>
      <c r="BB107" s="16">
        <f t="shared" si="341"/>
        <v>0</v>
      </c>
      <c r="BC107" s="16"/>
      <c r="BD107" s="16">
        <f t="shared" si="326"/>
        <v>0</v>
      </c>
      <c r="BE107" s="16"/>
      <c r="BF107" s="16">
        <f t="shared" si="327"/>
        <v>0</v>
      </c>
      <c r="BG107" s="16"/>
      <c r="BH107" s="16">
        <f t="shared" si="328"/>
        <v>0</v>
      </c>
      <c r="BI107" s="16"/>
      <c r="BJ107" s="16">
        <f t="shared" si="329"/>
        <v>0</v>
      </c>
      <c r="BK107" s="16"/>
      <c r="BL107" s="16">
        <f t="shared" si="330"/>
        <v>0</v>
      </c>
      <c r="BM107" s="16"/>
      <c r="BN107" s="16">
        <f t="shared" si="331"/>
        <v>0</v>
      </c>
      <c r="BO107" s="16"/>
      <c r="BP107" s="16">
        <f t="shared" si="332"/>
        <v>0</v>
      </c>
      <c r="BQ107" s="16"/>
      <c r="BR107" s="16">
        <f t="shared" si="333"/>
        <v>0</v>
      </c>
      <c r="BS107" s="16"/>
      <c r="BT107" s="16">
        <f t="shared" si="334"/>
        <v>0</v>
      </c>
      <c r="BU107" s="26">
        <v>0</v>
      </c>
      <c r="BV107" s="16">
        <f t="shared" si="335"/>
        <v>0</v>
      </c>
      <c r="BW107" s="9" t="s">
        <v>98</v>
      </c>
      <c r="BX107" s="13"/>
    </row>
    <row r="108" spans="1:76" ht="93.75" x14ac:dyDescent="0.3">
      <c r="A108" s="58" t="s">
        <v>167</v>
      </c>
      <c r="B108" s="78" t="s">
        <v>376</v>
      </c>
      <c r="C108" s="6" t="s">
        <v>126</v>
      </c>
      <c r="D108" s="15">
        <v>0</v>
      </c>
      <c r="E108" s="44">
        <v>0</v>
      </c>
      <c r="F108" s="15">
        <f t="shared" si="339"/>
        <v>0</v>
      </c>
      <c r="G108" s="15">
        <f>364.881+12789.147</f>
        <v>13154.028</v>
      </c>
      <c r="H108" s="15">
        <f t="shared" si="304"/>
        <v>13154.028</v>
      </c>
      <c r="I108" s="15"/>
      <c r="J108" s="15">
        <f t="shared" si="305"/>
        <v>13154.028</v>
      </c>
      <c r="K108" s="15"/>
      <c r="L108" s="15">
        <f t="shared" si="306"/>
        <v>13154.028</v>
      </c>
      <c r="M108" s="15">
        <f>M110+M111+M112</f>
        <v>364506.57899999997</v>
      </c>
      <c r="N108" s="15">
        <f t="shared" si="307"/>
        <v>377660.60699999996</v>
      </c>
      <c r="O108" s="15">
        <f>O110+O111+O112</f>
        <v>0</v>
      </c>
      <c r="P108" s="15">
        <f t="shared" si="308"/>
        <v>377660.60699999996</v>
      </c>
      <c r="Q108" s="15">
        <f>Q110+Q111+Q112</f>
        <v>0</v>
      </c>
      <c r="R108" s="15">
        <f t="shared" si="309"/>
        <v>377660.60699999996</v>
      </c>
      <c r="S108" s="15">
        <f>S110+S111+S112</f>
        <v>0</v>
      </c>
      <c r="T108" s="15">
        <f t="shared" si="310"/>
        <v>377660.60699999996</v>
      </c>
      <c r="U108" s="15">
        <f>U110+U111+U112</f>
        <v>0</v>
      </c>
      <c r="V108" s="15">
        <f t="shared" si="311"/>
        <v>377660.60699999996</v>
      </c>
      <c r="W108" s="15">
        <f>W110+W111+W112</f>
        <v>0</v>
      </c>
      <c r="X108" s="15">
        <f t="shared" si="312"/>
        <v>377660.60699999996</v>
      </c>
      <c r="Y108" s="24">
        <f>Y110+Y111+Y112</f>
        <v>-5750.2890000000007</v>
      </c>
      <c r="Z108" s="15">
        <f t="shared" si="313"/>
        <v>371910.31799999997</v>
      </c>
      <c r="AA108" s="15">
        <v>90000</v>
      </c>
      <c r="AB108" s="44">
        <v>0</v>
      </c>
      <c r="AC108" s="15">
        <f>AA108+AB108</f>
        <v>90000</v>
      </c>
      <c r="AD108" s="15">
        <v>-13154.028</v>
      </c>
      <c r="AE108" s="15">
        <f t="shared" si="315"/>
        <v>76845.971999999994</v>
      </c>
      <c r="AF108" s="15"/>
      <c r="AG108" s="15">
        <f t="shared" si="316"/>
        <v>76845.971999999994</v>
      </c>
      <c r="AH108" s="15"/>
      <c r="AI108" s="15">
        <f t="shared" si="317"/>
        <v>76845.971999999994</v>
      </c>
      <c r="AJ108" s="15"/>
      <c r="AK108" s="15">
        <f t="shared" si="318"/>
        <v>76845.971999999994</v>
      </c>
      <c r="AL108" s="15">
        <f>AL110</f>
        <v>-39177.717999999993</v>
      </c>
      <c r="AM108" s="15">
        <f t="shared" si="319"/>
        <v>37668.254000000001</v>
      </c>
      <c r="AN108" s="15">
        <f>AN110</f>
        <v>0</v>
      </c>
      <c r="AO108" s="15">
        <f t="shared" si="320"/>
        <v>37668.254000000001</v>
      </c>
      <c r="AP108" s="15">
        <f>AP110</f>
        <v>0</v>
      </c>
      <c r="AQ108" s="15">
        <f t="shared" si="321"/>
        <v>37668.254000000001</v>
      </c>
      <c r="AR108" s="15">
        <f>AR110</f>
        <v>0</v>
      </c>
      <c r="AS108" s="15">
        <f t="shared" si="322"/>
        <v>37668.254000000001</v>
      </c>
      <c r="AT108" s="15">
        <f>AT110</f>
        <v>0</v>
      </c>
      <c r="AU108" s="15">
        <f t="shared" si="323"/>
        <v>37668.254000000001</v>
      </c>
      <c r="AV108" s="15">
        <f>AV110</f>
        <v>0</v>
      </c>
      <c r="AW108" s="15">
        <f t="shared" si="324"/>
        <v>37668.254000000001</v>
      </c>
      <c r="AX108" s="24">
        <f>AX110</f>
        <v>0</v>
      </c>
      <c r="AY108" s="15">
        <f t="shared" si="325"/>
        <v>37668.254000000001</v>
      </c>
      <c r="AZ108" s="16">
        <v>0</v>
      </c>
      <c r="BA108" s="16">
        <v>0</v>
      </c>
      <c r="BB108" s="16">
        <f t="shared" si="341"/>
        <v>0</v>
      </c>
      <c r="BC108" s="16">
        <v>0</v>
      </c>
      <c r="BD108" s="16">
        <f t="shared" si="326"/>
        <v>0</v>
      </c>
      <c r="BE108" s="16">
        <v>0</v>
      </c>
      <c r="BF108" s="16">
        <f t="shared" si="327"/>
        <v>0</v>
      </c>
      <c r="BG108" s="16">
        <v>0</v>
      </c>
      <c r="BH108" s="16">
        <f t="shared" si="328"/>
        <v>0</v>
      </c>
      <c r="BI108" s="16">
        <v>0</v>
      </c>
      <c r="BJ108" s="16">
        <f t="shared" si="329"/>
        <v>0</v>
      </c>
      <c r="BK108" s="16">
        <v>0</v>
      </c>
      <c r="BL108" s="16">
        <f t="shared" si="330"/>
        <v>0</v>
      </c>
      <c r="BM108" s="16">
        <v>0</v>
      </c>
      <c r="BN108" s="16">
        <f t="shared" si="331"/>
        <v>0</v>
      </c>
      <c r="BO108" s="16">
        <v>0</v>
      </c>
      <c r="BP108" s="16">
        <f t="shared" si="332"/>
        <v>0</v>
      </c>
      <c r="BQ108" s="16">
        <v>0</v>
      </c>
      <c r="BR108" s="16">
        <f t="shared" si="333"/>
        <v>0</v>
      </c>
      <c r="BS108" s="16">
        <v>0</v>
      </c>
      <c r="BT108" s="16">
        <f t="shared" si="334"/>
        <v>0</v>
      </c>
      <c r="BU108" s="26">
        <v>0</v>
      </c>
      <c r="BV108" s="16">
        <f t="shared" si="335"/>
        <v>0</v>
      </c>
      <c r="BX108" s="13"/>
    </row>
    <row r="109" spans="1:76" x14ac:dyDescent="0.3">
      <c r="A109" s="58"/>
      <c r="B109" s="7" t="s">
        <v>5</v>
      </c>
      <c r="C109" s="6"/>
      <c r="D109" s="15"/>
      <c r="E109" s="44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24"/>
      <c r="Z109" s="15"/>
      <c r="AA109" s="15"/>
      <c r="AB109" s="44"/>
      <c r="AC109" s="15">
        <f t="shared" si="340"/>
        <v>0</v>
      </c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24"/>
      <c r="AY109" s="15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26"/>
      <c r="BV109" s="16"/>
      <c r="BX109" s="13"/>
    </row>
    <row r="110" spans="1:76" hidden="1" x14ac:dyDescent="0.3">
      <c r="A110" s="58"/>
      <c r="B110" s="5" t="s">
        <v>6</v>
      </c>
      <c r="C110" s="6"/>
      <c r="D110" s="15"/>
      <c r="E110" s="44"/>
      <c r="F110" s="15"/>
      <c r="G110" s="15">
        <v>13154.028</v>
      </c>
      <c r="H110" s="15">
        <f t="shared" si="304"/>
        <v>13154.028</v>
      </c>
      <c r="I110" s="15"/>
      <c r="J110" s="15">
        <f t="shared" si="305"/>
        <v>13154.028</v>
      </c>
      <c r="K110" s="15"/>
      <c r="L110" s="15">
        <f t="shared" si="306"/>
        <v>13154.028</v>
      </c>
      <c r="M110" s="15"/>
      <c r="N110" s="15">
        <f t="shared" si="307"/>
        <v>13154.028</v>
      </c>
      <c r="O110" s="15"/>
      <c r="P110" s="15">
        <f t="shared" ref="P110:P120" si="342">N110+O110</f>
        <v>13154.028</v>
      </c>
      <c r="Q110" s="15"/>
      <c r="R110" s="15">
        <f t="shared" ref="R110:R120" si="343">P110+Q110</f>
        <v>13154.028</v>
      </c>
      <c r="S110" s="15"/>
      <c r="T110" s="15">
        <f t="shared" ref="T110:T120" si="344">R110+S110</f>
        <v>13154.028</v>
      </c>
      <c r="U110" s="15"/>
      <c r="V110" s="15">
        <f t="shared" ref="V110:V120" si="345">T110+U110</f>
        <v>13154.028</v>
      </c>
      <c r="W110" s="15"/>
      <c r="X110" s="15">
        <f t="shared" ref="X110:X120" si="346">V110+W110</f>
        <v>13154.028</v>
      </c>
      <c r="Y110" s="24">
        <f>-1265.6-4484.689</f>
        <v>-5750.2890000000007</v>
      </c>
      <c r="Z110" s="15">
        <f t="shared" ref="Z110:Z120" si="347">X110+Y110</f>
        <v>7403.7389999999996</v>
      </c>
      <c r="AA110" s="15">
        <v>90000</v>
      </c>
      <c r="AB110" s="44"/>
      <c r="AC110" s="15">
        <f t="shared" si="340"/>
        <v>90000</v>
      </c>
      <c r="AD110" s="15">
        <v>-13154.028</v>
      </c>
      <c r="AE110" s="15">
        <f t="shared" si="315"/>
        <v>76845.971999999994</v>
      </c>
      <c r="AF110" s="15"/>
      <c r="AG110" s="15">
        <f t="shared" si="316"/>
        <v>76845.971999999994</v>
      </c>
      <c r="AH110" s="15"/>
      <c r="AI110" s="15">
        <f t="shared" si="317"/>
        <v>76845.971999999994</v>
      </c>
      <c r="AJ110" s="15"/>
      <c r="AK110" s="15">
        <f t="shared" si="318"/>
        <v>76845.971999999994</v>
      </c>
      <c r="AL110" s="15">
        <f>-76845.972+37668.254</f>
        <v>-39177.717999999993</v>
      </c>
      <c r="AM110" s="15">
        <f t="shared" si="319"/>
        <v>37668.254000000001</v>
      </c>
      <c r="AN110" s="15"/>
      <c r="AO110" s="15">
        <f t="shared" ref="AO110:AO120" si="348">AM110+AN110</f>
        <v>37668.254000000001</v>
      </c>
      <c r="AP110" s="15"/>
      <c r="AQ110" s="15">
        <f t="shared" ref="AQ110:AQ120" si="349">AO110+AP110</f>
        <v>37668.254000000001</v>
      </c>
      <c r="AR110" s="15"/>
      <c r="AS110" s="15">
        <f t="shared" ref="AS110:AS120" si="350">AQ110+AR110</f>
        <v>37668.254000000001</v>
      </c>
      <c r="AT110" s="15"/>
      <c r="AU110" s="15">
        <f t="shared" ref="AU110:AU120" si="351">AS110+AT110</f>
        <v>37668.254000000001</v>
      </c>
      <c r="AV110" s="15"/>
      <c r="AW110" s="15">
        <f t="shared" ref="AW110:AW120" si="352">AU110+AV110</f>
        <v>37668.254000000001</v>
      </c>
      <c r="AX110" s="24"/>
      <c r="AY110" s="15">
        <f t="shared" ref="AY110:AY120" si="353">AW110+AX110</f>
        <v>37668.254000000001</v>
      </c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>
        <f t="shared" si="329"/>
        <v>0</v>
      </c>
      <c r="BK110" s="16"/>
      <c r="BL110" s="16">
        <f t="shared" ref="BL110:BL120" si="354">BJ110+BK110</f>
        <v>0</v>
      </c>
      <c r="BM110" s="16"/>
      <c r="BN110" s="16">
        <f t="shared" ref="BN110:BN120" si="355">BL110+BM110</f>
        <v>0</v>
      </c>
      <c r="BO110" s="16"/>
      <c r="BP110" s="16">
        <f t="shared" ref="BP110:BP120" si="356">BN110+BO110</f>
        <v>0</v>
      </c>
      <c r="BQ110" s="16"/>
      <c r="BR110" s="16">
        <f t="shared" ref="BR110:BR120" si="357">BP110+BQ110</f>
        <v>0</v>
      </c>
      <c r="BS110" s="16"/>
      <c r="BT110" s="16">
        <f t="shared" ref="BT110:BT120" si="358">BR110+BS110</f>
        <v>0</v>
      </c>
      <c r="BU110" s="26"/>
      <c r="BV110" s="16">
        <f t="shared" ref="BV110:BV120" si="359">BT110+BU110</f>
        <v>0</v>
      </c>
      <c r="BW110" s="9" t="s">
        <v>375</v>
      </c>
      <c r="BX110" s="13">
        <v>0</v>
      </c>
    </row>
    <row r="111" spans="1:76" x14ac:dyDescent="0.3">
      <c r="A111" s="58"/>
      <c r="B111" s="78" t="s">
        <v>12</v>
      </c>
      <c r="C111" s="6"/>
      <c r="D111" s="15"/>
      <c r="E111" s="44"/>
      <c r="F111" s="15"/>
      <c r="G111" s="15"/>
      <c r="H111" s="15">
        <f t="shared" si="304"/>
        <v>0</v>
      </c>
      <c r="I111" s="15"/>
      <c r="J111" s="15">
        <f t="shared" si="305"/>
        <v>0</v>
      </c>
      <c r="K111" s="15"/>
      <c r="L111" s="15">
        <f t="shared" si="306"/>
        <v>0</v>
      </c>
      <c r="M111" s="15">
        <v>18225.278999999999</v>
      </c>
      <c r="N111" s="15">
        <f t="shared" si="307"/>
        <v>18225.278999999999</v>
      </c>
      <c r="O111" s="15"/>
      <c r="P111" s="15">
        <f t="shared" si="342"/>
        <v>18225.278999999999</v>
      </c>
      <c r="Q111" s="15"/>
      <c r="R111" s="15">
        <f t="shared" si="343"/>
        <v>18225.278999999999</v>
      </c>
      <c r="S111" s="15"/>
      <c r="T111" s="15">
        <f t="shared" si="344"/>
        <v>18225.278999999999</v>
      </c>
      <c r="U111" s="15"/>
      <c r="V111" s="15">
        <f t="shared" si="345"/>
        <v>18225.278999999999</v>
      </c>
      <c r="W111" s="15"/>
      <c r="X111" s="15">
        <f t="shared" si="346"/>
        <v>18225.278999999999</v>
      </c>
      <c r="Y111" s="24"/>
      <c r="Z111" s="15">
        <f t="shared" si="347"/>
        <v>18225.278999999999</v>
      </c>
      <c r="AA111" s="15"/>
      <c r="AB111" s="44"/>
      <c r="AC111" s="15">
        <f t="shared" si="340"/>
        <v>0</v>
      </c>
      <c r="AD111" s="15"/>
      <c r="AE111" s="15">
        <f t="shared" si="315"/>
        <v>0</v>
      </c>
      <c r="AF111" s="15"/>
      <c r="AG111" s="15">
        <f t="shared" si="316"/>
        <v>0</v>
      </c>
      <c r="AH111" s="15"/>
      <c r="AI111" s="15">
        <f t="shared" si="317"/>
        <v>0</v>
      </c>
      <c r="AJ111" s="15"/>
      <c r="AK111" s="15">
        <f t="shared" si="318"/>
        <v>0</v>
      </c>
      <c r="AL111" s="15"/>
      <c r="AM111" s="15">
        <f t="shared" si="319"/>
        <v>0</v>
      </c>
      <c r="AN111" s="15"/>
      <c r="AO111" s="15">
        <f t="shared" si="348"/>
        <v>0</v>
      </c>
      <c r="AP111" s="15"/>
      <c r="AQ111" s="15">
        <f t="shared" si="349"/>
        <v>0</v>
      </c>
      <c r="AR111" s="15"/>
      <c r="AS111" s="15">
        <f t="shared" si="350"/>
        <v>0</v>
      </c>
      <c r="AT111" s="15"/>
      <c r="AU111" s="15">
        <f t="shared" si="351"/>
        <v>0</v>
      </c>
      <c r="AV111" s="15"/>
      <c r="AW111" s="15">
        <f t="shared" si="352"/>
        <v>0</v>
      </c>
      <c r="AX111" s="24"/>
      <c r="AY111" s="15">
        <f t="shared" si="353"/>
        <v>0</v>
      </c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>
        <f t="shared" si="329"/>
        <v>0</v>
      </c>
      <c r="BK111" s="16"/>
      <c r="BL111" s="16">
        <f t="shared" si="354"/>
        <v>0</v>
      </c>
      <c r="BM111" s="16"/>
      <c r="BN111" s="16">
        <f t="shared" si="355"/>
        <v>0</v>
      </c>
      <c r="BO111" s="16"/>
      <c r="BP111" s="16">
        <f t="shared" si="356"/>
        <v>0</v>
      </c>
      <c r="BQ111" s="16"/>
      <c r="BR111" s="16">
        <f t="shared" si="357"/>
        <v>0</v>
      </c>
      <c r="BS111" s="16"/>
      <c r="BT111" s="16">
        <f t="shared" si="358"/>
        <v>0</v>
      </c>
      <c r="BU111" s="26"/>
      <c r="BV111" s="16">
        <f t="shared" si="359"/>
        <v>0</v>
      </c>
      <c r="BW111" s="9" t="s">
        <v>396</v>
      </c>
      <c r="BX111" s="13"/>
    </row>
    <row r="112" spans="1:76" x14ac:dyDescent="0.3">
      <c r="A112" s="58"/>
      <c r="B112" s="78" t="s">
        <v>19</v>
      </c>
      <c r="C112" s="6"/>
      <c r="D112" s="15"/>
      <c r="E112" s="44"/>
      <c r="F112" s="15"/>
      <c r="G112" s="15"/>
      <c r="H112" s="15">
        <f t="shared" si="304"/>
        <v>0</v>
      </c>
      <c r="I112" s="15"/>
      <c r="J112" s="15">
        <f t="shared" si="305"/>
        <v>0</v>
      </c>
      <c r="K112" s="15"/>
      <c r="L112" s="15">
        <f t="shared" si="306"/>
        <v>0</v>
      </c>
      <c r="M112" s="15">
        <v>346281.3</v>
      </c>
      <c r="N112" s="15">
        <f t="shared" si="307"/>
        <v>346281.3</v>
      </c>
      <c r="O112" s="15"/>
      <c r="P112" s="15">
        <f t="shared" si="342"/>
        <v>346281.3</v>
      </c>
      <c r="Q112" s="15"/>
      <c r="R112" s="15">
        <f t="shared" si="343"/>
        <v>346281.3</v>
      </c>
      <c r="S112" s="15"/>
      <c r="T112" s="15">
        <f t="shared" si="344"/>
        <v>346281.3</v>
      </c>
      <c r="U112" s="15"/>
      <c r="V112" s="15">
        <f t="shared" si="345"/>
        <v>346281.3</v>
      </c>
      <c r="W112" s="15"/>
      <c r="X112" s="15">
        <f t="shared" si="346"/>
        <v>346281.3</v>
      </c>
      <c r="Y112" s="24"/>
      <c r="Z112" s="15">
        <f t="shared" si="347"/>
        <v>346281.3</v>
      </c>
      <c r="AA112" s="15"/>
      <c r="AB112" s="44"/>
      <c r="AC112" s="15">
        <f t="shared" si="340"/>
        <v>0</v>
      </c>
      <c r="AD112" s="15"/>
      <c r="AE112" s="15">
        <f t="shared" si="315"/>
        <v>0</v>
      </c>
      <c r="AF112" s="15"/>
      <c r="AG112" s="15">
        <f t="shared" si="316"/>
        <v>0</v>
      </c>
      <c r="AH112" s="15"/>
      <c r="AI112" s="15">
        <f t="shared" si="317"/>
        <v>0</v>
      </c>
      <c r="AJ112" s="15"/>
      <c r="AK112" s="15">
        <f t="shared" si="318"/>
        <v>0</v>
      </c>
      <c r="AL112" s="15"/>
      <c r="AM112" s="15">
        <f t="shared" si="319"/>
        <v>0</v>
      </c>
      <c r="AN112" s="15"/>
      <c r="AO112" s="15">
        <f t="shared" si="348"/>
        <v>0</v>
      </c>
      <c r="AP112" s="15"/>
      <c r="AQ112" s="15">
        <f t="shared" si="349"/>
        <v>0</v>
      </c>
      <c r="AR112" s="15"/>
      <c r="AS112" s="15">
        <f t="shared" si="350"/>
        <v>0</v>
      </c>
      <c r="AT112" s="15"/>
      <c r="AU112" s="15">
        <f t="shared" si="351"/>
        <v>0</v>
      </c>
      <c r="AV112" s="15"/>
      <c r="AW112" s="15">
        <f t="shared" si="352"/>
        <v>0</v>
      </c>
      <c r="AX112" s="24"/>
      <c r="AY112" s="15">
        <f t="shared" si="353"/>
        <v>0</v>
      </c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>
        <f t="shared" si="329"/>
        <v>0</v>
      </c>
      <c r="BK112" s="16"/>
      <c r="BL112" s="16">
        <f t="shared" si="354"/>
        <v>0</v>
      </c>
      <c r="BM112" s="16"/>
      <c r="BN112" s="16">
        <f t="shared" si="355"/>
        <v>0</v>
      </c>
      <c r="BO112" s="16"/>
      <c r="BP112" s="16">
        <f t="shared" si="356"/>
        <v>0</v>
      </c>
      <c r="BQ112" s="16"/>
      <c r="BR112" s="16">
        <f t="shared" si="357"/>
        <v>0</v>
      </c>
      <c r="BS112" s="16"/>
      <c r="BT112" s="16">
        <f t="shared" si="358"/>
        <v>0</v>
      </c>
      <c r="BU112" s="26"/>
      <c r="BV112" s="16">
        <f t="shared" si="359"/>
        <v>0</v>
      </c>
      <c r="BX112" s="13"/>
    </row>
    <row r="113" spans="1:76" ht="56.25" x14ac:dyDescent="0.3">
      <c r="A113" s="58" t="s">
        <v>168</v>
      </c>
      <c r="B113" s="78" t="s">
        <v>65</v>
      </c>
      <c r="C113" s="6" t="s">
        <v>126</v>
      </c>
      <c r="D113" s="15">
        <v>0</v>
      </c>
      <c r="E113" s="44">
        <v>0</v>
      </c>
      <c r="F113" s="15">
        <f t="shared" si="339"/>
        <v>0</v>
      </c>
      <c r="G113" s="15">
        <v>0</v>
      </c>
      <c r="H113" s="15">
        <f t="shared" si="304"/>
        <v>0</v>
      </c>
      <c r="I113" s="15">
        <v>0</v>
      </c>
      <c r="J113" s="15">
        <f t="shared" si="305"/>
        <v>0</v>
      </c>
      <c r="K113" s="15">
        <v>0</v>
      </c>
      <c r="L113" s="15">
        <f t="shared" si="306"/>
        <v>0</v>
      </c>
      <c r="M113" s="15">
        <v>4935.2139999999999</v>
      </c>
      <c r="N113" s="15">
        <f t="shared" si="307"/>
        <v>4935.2139999999999</v>
      </c>
      <c r="O113" s="15"/>
      <c r="P113" s="15">
        <f t="shared" si="342"/>
        <v>4935.2139999999999</v>
      </c>
      <c r="Q113" s="15"/>
      <c r="R113" s="15">
        <f t="shared" si="343"/>
        <v>4935.2139999999999</v>
      </c>
      <c r="S113" s="15"/>
      <c r="T113" s="15">
        <f t="shared" si="344"/>
        <v>4935.2139999999999</v>
      </c>
      <c r="U113" s="15"/>
      <c r="V113" s="15">
        <f t="shared" si="345"/>
        <v>4935.2139999999999</v>
      </c>
      <c r="W113" s="15"/>
      <c r="X113" s="15">
        <f t="shared" si="346"/>
        <v>4935.2139999999999</v>
      </c>
      <c r="Y113" s="24">
        <v>-4935.2139999999999</v>
      </c>
      <c r="Z113" s="15">
        <f t="shared" si="347"/>
        <v>0</v>
      </c>
      <c r="AA113" s="15">
        <v>14760.4</v>
      </c>
      <c r="AB113" s="44">
        <v>0</v>
      </c>
      <c r="AC113" s="15">
        <f t="shared" si="340"/>
        <v>14760.4</v>
      </c>
      <c r="AD113" s="15">
        <v>0</v>
      </c>
      <c r="AE113" s="15">
        <f t="shared" si="315"/>
        <v>14760.4</v>
      </c>
      <c r="AF113" s="15">
        <v>0</v>
      </c>
      <c r="AG113" s="15">
        <f t="shared" si="316"/>
        <v>14760.4</v>
      </c>
      <c r="AH113" s="15">
        <v>0</v>
      </c>
      <c r="AI113" s="15">
        <f t="shared" si="317"/>
        <v>14760.4</v>
      </c>
      <c r="AJ113" s="15">
        <v>0</v>
      </c>
      <c r="AK113" s="15">
        <f t="shared" si="318"/>
        <v>14760.4</v>
      </c>
      <c r="AL113" s="15">
        <v>-4935.2139999999999</v>
      </c>
      <c r="AM113" s="15">
        <f t="shared" si="319"/>
        <v>9825.1859999999997</v>
      </c>
      <c r="AN113" s="15"/>
      <c r="AO113" s="15">
        <f t="shared" si="348"/>
        <v>9825.1859999999997</v>
      </c>
      <c r="AP113" s="15"/>
      <c r="AQ113" s="15">
        <f t="shared" si="349"/>
        <v>9825.1859999999997</v>
      </c>
      <c r="AR113" s="15"/>
      <c r="AS113" s="15">
        <f t="shared" si="350"/>
        <v>9825.1859999999997</v>
      </c>
      <c r="AT113" s="15"/>
      <c r="AU113" s="15">
        <f t="shared" si="351"/>
        <v>9825.1859999999997</v>
      </c>
      <c r="AV113" s="15"/>
      <c r="AW113" s="15">
        <f t="shared" si="352"/>
        <v>9825.1859999999997</v>
      </c>
      <c r="AX113" s="24">
        <v>4935.2139999999999</v>
      </c>
      <c r="AY113" s="15">
        <f t="shared" si="353"/>
        <v>14760.4</v>
      </c>
      <c r="AZ113" s="16">
        <v>0</v>
      </c>
      <c r="BA113" s="16">
        <v>0</v>
      </c>
      <c r="BB113" s="16">
        <f t="shared" si="341"/>
        <v>0</v>
      </c>
      <c r="BC113" s="16">
        <v>0</v>
      </c>
      <c r="BD113" s="16">
        <f t="shared" si="326"/>
        <v>0</v>
      </c>
      <c r="BE113" s="16">
        <v>0</v>
      </c>
      <c r="BF113" s="16">
        <f t="shared" si="327"/>
        <v>0</v>
      </c>
      <c r="BG113" s="16">
        <v>0</v>
      </c>
      <c r="BH113" s="16">
        <f t="shared" si="328"/>
        <v>0</v>
      </c>
      <c r="BI113" s="16">
        <v>0</v>
      </c>
      <c r="BJ113" s="16">
        <f t="shared" si="329"/>
        <v>0</v>
      </c>
      <c r="BK113" s="16">
        <v>0</v>
      </c>
      <c r="BL113" s="16">
        <f t="shared" si="354"/>
        <v>0</v>
      </c>
      <c r="BM113" s="16">
        <v>0</v>
      </c>
      <c r="BN113" s="16">
        <f t="shared" si="355"/>
        <v>0</v>
      </c>
      <c r="BO113" s="16">
        <v>0</v>
      </c>
      <c r="BP113" s="16">
        <f t="shared" si="356"/>
        <v>0</v>
      </c>
      <c r="BQ113" s="16">
        <v>0</v>
      </c>
      <c r="BR113" s="16">
        <f t="shared" si="357"/>
        <v>0</v>
      </c>
      <c r="BS113" s="16">
        <v>0</v>
      </c>
      <c r="BT113" s="16">
        <f t="shared" si="358"/>
        <v>0</v>
      </c>
      <c r="BU113" s="26">
        <v>0</v>
      </c>
      <c r="BV113" s="16">
        <f t="shared" si="359"/>
        <v>0</v>
      </c>
      <c r="BW113" s="9" t="s">
        <v>99</v>
      </c>
      <c r="BX113" s="13"/>
    </row>
    <row r="114" spans="1:76" ht="56.25" hidden="1" x14ac:dyDescent="0.3">
      <c r="A114" s="1" t="s">
        <v>162</v>
      </c>
      <c r="B114" s="21" t="s">
        <v>66</v>
      </c>
      <c r="C114" s="6" t="s">
        <v>126</v>
      </c>
      <c r="D114" s="15">
        <v>2697</v>
      </c>
      <c r="E114" s="44">
        <v>-2697</v>
      </c>
      <c r="F114" s="15">
        <f t="shared" si="339"/>
        <v>0</v>
      </c>
      <c r="G114" s="15"/>
      <c r="H114" s="15">
        <f t="shared" si="304"/>
        <v>0</v>
      </c>
      <c r="I114" s="15"/>
      <c r="J114" s="15">
        <f t="shared" si="305"/>
        <v>0</v>
      </c>
      <c r="K114" s="15"/>
      <c r="L114" s="15">
        <f t="shared" si="306"/>
        <v>0</v>
      </c>
      <c r="M114" s="15"/>
      <c r="N114" s="15">
        <f t="shared" si="307"/>
        <v>0</v>
      </c>
      <c r="O114" s="15"/>
      <c r="P114" s="15">
        <f t="shared" si="342"/>
        <v>0</v>
      </c>
      <c r="Q114" s="15"/>
      <c r="R114" s="15">
        <f t="shared" si="343"/>
        <v>0</v>
      </c>
      <c r="S114" s="15"/>
      <c r="T114" s="15">
        <f t="shared" si="344"/>
        <v>0</v>
      </c>
      <c r="U114" s="15"/>
      <c r="V114" s="15">
        <f t="shared" si="345"/>
        <v>0</v>
      </c>
      <c r="W114" s="15"/>
      <c r="X114" s="15">
        <f t="shared" si="346"/>
        <v>0</v>
      </c>
      <c r="Y114" s="24"/>
      <c r="Z114" s="15">
        <f t="shared" si="347"/>
        <v>0</v>
      </c>
      <c r="AA114" s="15">
        <v>6293</v>
      </c>
      <c r="AB114" s="44">
        <v>-6293</v>
      </c>
      <c r="AC114" s="15">
        <f t="shared" si="340"/>
        <v>0</v>
      </c>
      <c r="AD114" s="15"/>
      <c r="AE114" s="15">
        <f t="shared" si="315"/>
        <v>0</v>
      </c>
      <c r="AF114" s="15"/>
      <c r="AG114" s="15">
        <f t="shared" si="316"/>
        <v>0</v>
      </c>
      <c r="AH114" s="15"/>
      <c r="AI114" s="15">
        <f t="shared" si="317"/>
        <v>0</v>
      </c>
      <c r="AJ114" s="15"/>
      <c r="AK114" s="15">
        <f t="shared" si="318"/>
        <v>0</v>
      </c>
      <c r="AL114" s="15"/>
      <c r="AM114" s="15">
        <f t="shared" si="319"/>
        <v>0</v>
      </c>
      <c r="AN114" s="15"/>
      <c r="AO114" s="15">
        <f t="shared" si="348"/>
        <v>0</v>
      </c>
      <c r="AP114" s="15"/>
      <c r="AQ114" s="15">
        <f t="shared" si="349"/>
        <v>0</v>
      </c>
      <c r="AR114" s="15"/>
      <c r="AS114" s="15">
        <f t="shared" si="350"/>
        <v>0</v>
      </c>
      <c r="AT114" s="15"/>
      <c r="AU114" s="15">
        <f t="shared" si="351"/>
        <v>0</v>
      </c>
      <c r="AV114" s="15"/>
      <c r="AW114" s="15">
        <f t="shared" si="352"/>
        <v>0</v>
      </c>
      <c r="AX114" s="24"/>
      <c r="AY114" s="15">
        <f t="shared" si="353"/>
        <v>0</v>
      </c>
      <c r="AZ114" s="16">
        <v>0</v>
      </c>
      <c r="BA114" s="16"/>
      <c r="BB114" s="16">
        <f t="shared" si="341"/>
        <v>0</v>
      </c>
      <c r="BC114" s="16"/>
      <c r="BD114" s="16">
        <f t="shared" si="326"/>
        <v>0</v>
      </c>
      <c r="BE114" s="16"/>
      <c r="BF114" s="16">
        <f t="shared" si="327"/>
        <v>0</v>
      </c>
      <c r="BG114" s="16"/>
      <c r="BH114" s="16">
        <f t="shared" si="328"/>
        <v>0</v>
      </c>
      <c r="BI114" s="16"/>
      <c r="BJ114" s="16">
        <f t="shared" si="329"/>
        <v>0</v>
      </c>
      <c r="BK114" s="16"/>
      <c r="BL114" s="16">
        <f t="shared" si="354"/>
        <v>0</v>
      </c>
      <c r="BM114" s="16"/>
      <c r="BN114" s="16">
        <f t="shared" si="355"/>
        <v>0</v>
      </c>
      <c r="BO114" s="16"/>
      <c r="BP114" s="16">
        <f t="shared" si="356"/>
        <v>0</v>
      </c>
      <c r="BQ114" s="16"/>
      <c r="BR114" s="16">
        <f t="shared" si="357"/>
        <v>0</v>
      </c>
      <c r="BS114" s="16"/>
      <c r="BT114" s="16">
        <f t="shared" si="358"/>
        <v>0</v>
      </c>
      <c r="BU114" s="26"/>
      <c r="BV114" s="16">
        <f t="shared" si="359"/>
        <v>0</v>
      </c>
      <c r="BW114" s="9" t="s">
        <v>100</v>
      </c>
      <c r="BX114" s="13">
        <v>0</v>
      </c>
    </row>
    <row r="115" spans="1:76" ht="75" x14ac:dyDescent="0.3">
      <c r="A115" s="58" t="s">
        <v>169</v>
      </c>
      <c r="B115" s="78" t="s">
        <v>66</v>
      </c>
      <c r="C115" s="6" t="s">
        <v>249</v>
      </c>
      <c r="D115" s="15"/>
      <c r="E115" s="44">
        <v>2697</v>
      </c>
      <c r="F115" s="15">
        <f t="shared" si="339"/>
        <v>2697</v>
      </c>
      <c r="G115" s="15"/>
      <c r="H115" s="15">
        <f t="shared" si="304"/>
        <v>2697</v>
      </c>
      <c r="I115" s="15"/>
      <c r="J115" s="15">
        <f t="shared" si="305"/>
        <v>2697</v>
      </c>
      <c r="K115" s="15"/>
      <c r="L115" s="15">
        <f t="shared" si="306"/>
        <v>2697</v>
      </c>
      <c r="M115" s="15"/>
      <c r="N115" s="15">
        <f t="shared" si="307"/>
        <v>2697</v>
      </c>
      <c r="O115" s="15"/>
      <c r="P115" s="15">
        <f t="shared" si="342"/>
        <v>2697</v>
      </c>
      <c r="Q115" s="15"/>
      <c r="R115" s="15">
        <f t="shared" si="343"/>
        <v>2697</v>
      </c>
      <c r="S115" s="15"/>
      <c r="T115" s="15">
        <f t="shared" si="344"/>
        <v>2697</v>
      </c>
      <c r="U115" s="15"/>
      <c r="V115" s="15">
        <f t="shared" si="345"/>
        <v>2697</v>
      </c>
      <c r="W115" s="15"/>
      <c r="X115" s="15">
        <f t="shared" si="346"/>
        <v>2697</v>
      </c>
      <c r="Y115" s="24"/>
      <c r="Z115" s="15">
        <f t="shared" si="347"/>
        <v>2697</v>
      </c>
      <c r="AA115" s="15"/>
      <c r="AB115" s="44">
        <v>6293</v>
      </c>
      <c r="AC115" s="15">
        <f t="shared" si="340"/>
        <v>6293</v>
      </c>
      <c r="AD115" s="15"/>
      <c r="AE115" s="15">
        <f t="shared" si="315"/>
        <v>6293</v>
      </c>
      <c r="AF115" s="15"/>
      <c r="AG115" s="15">
        <f t="shared" si="316"/>
        <v>6293</v>
      </c>
      <c r="AH115" s="15"/>
      <c r="AI115" s="15">
        <f t="shared" si="317"/>
        <v>6293</v>
      </c>
      <c r="AJ115" s="15"/>
      <c r="AK115" s="15">
        <f t="shared" si="318"/>
        <v>6293</v>
      </c>
      <c r="AL115" s="15"/>
      <c r="AM115" s="15">
        <f t="shared" si="319"/>
        <v>6293</v>
      </c>
      <c r="AN115" s="15"/>
      <c r="AO115" s="15">
        <f t="shared" si="348"/>
        <v>6293</v>
      </c>
      <c r="AP115" s="15"/>
      <c r="AQ115" s="15">
        <f t="shared" si="349"/>
        <v>6293</v>
      </c>
      <c r="AR115" s="15"/>
      <c r="AS115" s="15">
        <f t="shared" si="350"/>
        <v>6293</v>
      </c>
      <c r="AT115" s="15"/>
      <c r="AU115" s="15">
        <f t="shared" si="351"/>
        <v>6293</v>
      </c>
      <c r="AV115" s="15"/>
      <c r="AW115" s="15">
        <f t="shared" si="352"/>
        <v>6293</v>
      </c>
      <c r="AX115" s="24"/>
      <c r="AY115" s="15">
        <f t="shared" si="353"/>
        <v>6293</v>
      </c>
      <c r="AZ115" s="16"/>
      <c r="BA115" s="16"/>
      <c r="BB115" s="16">
        <f t="shared" si="341"/>
        <v>0</v>
      </c>
      <c r="BC115" s="16"/>
      <c r="BD115" s="16">
        <f t="shared" si="326"/>
        <v>0</v>
      </c>
      <c r="BE115" s="16"/>
      <c r="BF115" s="16">
        <f t="shared" si="327"/>
        <v>0</v>
      </c>
      <c r="BG115" s="16"/>
      <c r="BH115" s="16">
        <f t="shared" si="328"/>
        <v>0</v>
      </c>
      <c r="BI115" s="16"/>
      <c r="BJ115" s="16">
        <f t="shared" si="329"/>
        <v>0</v>
      </c>
      <c r="BK115" s="16"/>
      <c r="BL115" s="16">
        <f t="shared" si="354"/>
        <v>0</v>
      </c>
      <c r="BM115" s="16"/>
      <c r="BN115" s="16">
        <f t="shared" si="355"/>
        <v>0</v>
      </c>
      <c r="BO115" s="16"/>
      <c r="BP115" s="16">
        <f t="shared" si="356"/>
        <v>0</v>
      </c>
      <c r="BQ115" s="16"/>
      <c r="BR115" s="16">
        <f t="shared" si="357"/>
        <v>0</v>
      </c>
      <c r="BS115" s="16"/>
      <c r="BT115" s="16">
        <f t="shared" si="358"/>
        <v>0</v>
      </c>
      <c r="BU115" s="26"/>
      <c r="BV115" s="16">
        <f t="shared" si="359"/>
        <v>0</v>
      </c>
      <c r="BW115" s="9" t="s">
        <v>100</v>
      </c>
      <c r="BX115" s="13"/>
    </row>
    <row r="116" spans="1:76" ht="56.25" x14ac:dyDescent="0.3">
      <c r="A116" s="58" t="s">
        <v>170</v>
      </c>
      <c r="B116" s="78" t="s">
        <v>67</v>
      </c>
      <c r="C116" s="6" t="s">
        <v>126</v>
      </c>
      <c r="D116" s="15">
        <v>41944.5</v>
      </c>
      <c r="E116" s="44"/>
      <c r="F116" s="15">
        <f t="shared" si="339"/>
        <v>41944.5</v>
      </c>
      <c r="G116" s="15"/>
      <c r="H116" s="15">
        <f t="shared" si="304"/>
        <v>41944.5</v>
      </c>
      <c r="I116" s="15"/>
      <c r="J116" s="15">
        <f t="shared" si="305"/>
        <v>41944.5</v>
      </c>
      <c r="K116" s="15"/>
      <c r="L116" s="15">
        <f t="shared" si="306"/>
        <v>41944.5</v>
      </c>
      <c r="M116" s="15">
        <v>-31672.5</v>
      </c>
      <c r="N116" s="15">
        <f t="shared" si="307"/>
        <v>10272</v>
      </c>
      <c r="O116" s="15"/>
      <c r="P116" s="15">
        <f t="shared" si="342"/>
        <v>10272</v>
      </c>
      <c r="Q116" s="15"/>
      <c r="R116" s="15">
        <f t="shared" si="343"/>
        <v>10272</v>
      </c>
      <c r="S116" s="15"/>
      <c r="T116" s="15">
        <f t="shared" si="344"/>
        <v>10272</v>
      </c>
      <c r="U116" s="15"/>
      <c r="V116" s="15">
        <f t="shared" si="345"/>
        <v>10272</v>
      </c>
      <c r="W116" s="15"/>
      <c r="X116" s="15">
        <f t="shared" si="346"/>
        <v>10272</v>
      </c>
      <c r="Y116" s="24">
        <f>-10272+2597.072</f>
        <v>-7674.9279999999999</v>
      </c>
      <c r="Z116" s="15">
        <f t="shared" si="347"/>
        <v>2597.0720000000001</v>
      </c>
      <c r="AA116" s="15">
        <v>86980.4</v>
      </c>
      <c r="AB116" s="44"/>
      <c r="AC116" s="15">
        <f t="shared" si="340"/>
        <v>86980.4</v>
      </c>
      <c r="AD116" s="15"/>
      <c r="AE116" s="15">
        <f t="shared" si="315"/>
        <v>86980.4</v>
      </c>
      <c r="AF116" s="15"/>
      <c r="AG116" s="15">
        <f t="shared" si="316"/>
        <v>86980.4</v>
      </c>
      <c r="AH116" s="15"/>
      <c r="AI116" s="15">
        <f t="shared" si="317"/>
        <v>86980.4</v>
      </c>
      <c r="AJ116" s="15"/>
      <c r="AK116" s="15">
        <f t="shared" si="318"/>
        <v>86980.4</v>
      </c>
      <c r="AL116" s="15">
        <v>33472.125999999997</v>
      </c>
      <c r="AM116" s="15">
        <f t="shared" si="319"/>
        <v>120452.52599999998</v>
      </c>
      <c r="AN116" s="15"/>
      <c r="AO116" s="15">
        <f t="shared" si="348"/>
        <v>120452.52599999998</v>
      </c>
      <c r="AP116" s="15"/>
      <c r="AQ116" s="15">
        <f t="shared" si="349"/>
        <v>120452.52599999998</v>
      </c>
      <c r="AR116" s="15"/>
      <c r="AS116" s="15">
        <f t="shared" si="350"/>
        <v>120452.52599999998</v>
      </c>
      <c r="AT116" s="15"/>
      <c r="AU116" s="15">
        <f t="shared" si="351"/>
        <v>120452.52599999998</v>
      </c>
      <c r="AV116" s="15"/>
      <c r="AW116" s="15">
        <f t="shared" si="352"/>
        <v>120452.52599999998</v>
      </c>
      <c r="AX116" s="24">
        <v>10272</v>
      </c>
      <c r="AY116" s="15">
        <f t="shared" si="353"/>
        <v>130724.52599999998</v>
      </c>
      <c r="AZ116" s="16">
        <v>8017</v>
      </c>
      <c r="BA116" s="16"/>
      <c r="BB116" s="16">
        <f t="shared" si="341"/>
        <v>8017</v>
      </c>
      <c r="BC116" s="16"/>
      <c r="BD116" s="16">
        <f t="shared" si="326"/>
        <v>8017</v>
      </c>
      <c r="BE116" s="16"/>
      <c r="BF116" s="16">
        <f t="shared" si="327"/>
        <v>8017</v>
      </c>
      <c r="BG116" s="16"/>
      <c r="BH116" s="16">
        <f t="shared" si="328"/>
        <v>8017</v>
      </c>
      <c r="BI116" s="16">
        <v>-1959.69</v>
      </c>
      <c r="BJ116" s="16">
        <f t="shared" si="329"/>
        <v>6057.3099999999995</v>
      </c>
      <c r="BK116" s="16"/>
      <c r="BL116" s="16">
        <f t="shared" si="354"/>
        <v>6057.3099999999995</v>
      </c>
      <c r="BM116" s="16"/>
      <c r="BN116" s="16">
        <f t="shared" si="355"/>
        <v>6057.3099999999995</v>
      </c>
      <c r="BO116" s="16"/>
      <c r="BP116" s="16">
        <f t="shared" si="356"/>
        <v>6057.3099999999995</v>
      </c>
      <c r="BQ116" s="16"/>
      <c r="BR116" s="16">
        <f t="shared" si="357"/>
        <v>6057.3099999999995</v>
      </c>
      <c r="BS116" s="16"/>
      <c r="BT116" s="16">
        <f t="shared" si="358"/>
        <v>6057.3099999999995</v>
      </c>
      <c r="BU116" s="26">
        <v>0</v>
      </c>
      <c r="BV116" s="16">
        <f t="shared" si="359"/>
        <v>6057.3099999999995</v>
      </c>
      <c r="BW116" s="9" t="s">
        <v>101</v>
      </c>
      <c r="BX116" s="13"/>
    </row>
    <row r="117" spans="1:76" ht="56.25" x14ac:dyDescent="0.3">
      <c r="A117" s="58" t="s">
        <v>171</v>
      </c>
      <c r="B117" s="78" t="s">
        <v>68</v>
      </c>
      <c r="C117" s="6" t="s">
        <v>126</v>
      </c>
      <c r="D117" s="15">
        <v>15000</v>
      </c>
      <c r="E117" s="44"/>
      <c r="F117" s="15">
        <f t="shared" si="339"/>
        <v>15000</v>
      </c>
      <c r="G117" s="15"/>
      <c r="H117" s="15">
        <f t="shared" si="304"/>
        <v>15000</v>
      </c>
      <c r="I117" s="15"/>
      <c r="J117" s="15">
        <f t="shared" si="305"/>
        <v>15000</v>
      </c>
      <c r="K117" s="15"/>
      <c r="L117" s="15">
        <f t="shared" si="306"/>
        <v>15000</v>
      </c>
      <c r="M117" s="15">
        <v>-15000</v>
      </c>
      <c r="N117" s="15">
        <f t="shared" si="307"/>
        <v>0</v>
      </c>
      <c r="O117" s="15"/>
      <c r="P117" s="15">
        <f t="shared" si="342"/>
        <v>0</v>
      </c>
      <c r="Q117" s="15"/>
      <c r="R117" s="15">
        <f t="shared" si="343"/>
        <v>0</v>
      </c>
      <c r="S117" s="15"/>
      <c r="T117" s="15">
        <f t="shared" si="344"/>
        <v>0</v>
      </c>
      <c r="U117" s="15"/>
      <c r="V117" s="15">
        <f t="shared" si="345"/>
        <v>0</v>
      </c>
      <c r="W117" s="15"/>
      <c r="X117" s="15">
        <f t="shared" si="346"/>
        <v>0</v>
      </c>
      <c r="Y117" s="24"/>
      <c r="Z117" s="15">
        <f t="shared" si="347"/>
        <v>0</v>
      </c>
      <c r="AA117" s="15">
        <v>27000</v>
      </c>
      <c r="AB117" s="44"/>
      <c r="AC117" s="15">
        <f t="shared" si="340"/>
        <v>27000</v>
      </c>
      <c r="AD117" s="15"/>
      <c r="AE117" s="15">
        <f t="shared" si="315"/>
        <v>27000</v>
      </c>
      <c r="AF117" s="15"/>
      <c r="AG117" s="15">
        <f t="shared" si="316"/>
        <v>27000</v>
      </c>
      <c r="AH117" s="15"/>
      <c r="AI117" s="15">
        <f t="shared" si="317"/>
        <v>27000</v>
      </c>
      <c r="AJ117" s="15"/>
      <c r="AK117" s="15">
        <f t="shared" si="318"/>
        <v>27000</v>
      </c>
      <c r="AL117" s="15">
        <v>13040.31</v>
      </c>
      <c r="AM117" s="15">
        <f t="shared" si="319"/>
        <v>40040.31</v>
      </c>
      <c r="AN117" s="15"/>
      <c r="AO117" s="15">
        <f t="shared" si="348"/>
        <v>40040.31</v>
      </c>
      <c r="AP117" s="15"/>
      <c r="AQ117" s="15">
        <f t="shared" si="349"/>
        <v>40040.31</v>
      </c>
      <c r="AR117" s="15"/>
      <c r="AS117" s="15">
        <f t="shared" si="350"/>
        <v>40040.31</v>
      </c>
      <c r="AT117" s="15">
        <v>-35560.129999999997</v>
      </c>
      <c r="AU117" s="15">
        <f t="shared" si="351"/>
        <v>4480.18</v>
      </c>
      <c r="AV117" s="15"/>
      <c r="AW117" s="15">
        <f t="shared" si="352"/>
        <v>4480.18</v>
      </c>
      <c r="AX117" s="24"/>
      <c r="AY117" s="15">
        <f t="shared" si="353"/>
        <v>4480.18</v>
      </c>
      <c r="AZ117" s="16">
        <v>15000</v>
      </c>
      <c r="BA117" s="16"/>
      <c r="BB117" s="16">
        <f t="shared" si="341"/>
        <v>15000</v>
      </c>
      <c r="BC117" s="16"/>
      <c r="BD117" s="16">
        <f t="shared" si="326"/>
        <v>15000</v>
      </c>
      <c r="BE117" s="16"/>
      <c r="BF117" s="16">
        <f t="shared" si="327"/>
        <v>15000</v>
      </c>
      <c r="BG117" s="16"/>
      <c r="BH117" s="16">
        <f t="shared" si="328"/>
        <v>15000</v>
      </c>
      <c r="BI117" s="16">
        <v>1959.69</v>
      </c>
      <c r="BJ117" s="16">
        <f t="shared" si="329"/>
        <v>16959.689999999999</v>
      </c>
      <c r="BK117" s="16"/>
      <c r="BL117" s="16">
        <f t="shared" si="354"/>
        <v>16959.689999999999</v>
      </c>
      <c r="BM117" s="16"/>
      <c r="BN117" s="16">
        <f t="shared" si="355"/>
        <v>16959.689999999999</v>
      </c>
      <c r="BO117" s="16"/>
      <c r="BP117" s="16">
        <f t="shared" si="356"/>
        <v>16959.689999999999</v>
      </c>
      <c r="BQ117" s="16">
        <v>35560.129999999997</v>
      </c>
      <c r="BR117" s="16">
        <f t="shared" si="357"/>
        <v>52519.819999999992</v>
      </c>
      <c r="BS117" s="16"/>
      <c r="BT117" s="16">
        <f t="shared" si="358"/>
        <v>52519.819999999992</v>
      </c>
      <c r="BU117" s="26"/>
      <c r="BV117" s="16">
        <f t="shared" si="359"/>
        <v>52519.819999999992</v>
      </c>
      <c r="BW117" s="9" t="s">
        <v>102</v>
      </c>
      <c r="BX117" s="13"/>
    </row>
    <row r="118" spans="1:76" ht="56.25" x14ac:dyDescent="0.3">
      <c r="A118" s="58" t="s">
        <v>172</v>
      </c>
      <c r="B118" s="78" t="s">
        <v>69</v>
      </c>
      <c r="C118" s="6" t="s">
        <v>126</v>
      </c>
      <c r="D118" s="15">
        <v>9900</v>
      </c>
      <c r="E118" s="44"/>
      <c r="F118" s="15">
        <f t="shared" si="339"/>
        <v>9900</v>
      </c>
      <c r="G118" s="15"/>
      <c r="H118" s="15">
        <f t="shared" si="304"/>
        <v>9900</v>
      </c>
      <c r="I118" s="15"/>
      <c r="J118" s="15">
        <f t="shared" si="305"/>
        <v>9900</v>
      </c>
      <c r="K118" s="15"/>
      <c r="L118" s="15">
        <f t="shared" si="306"/>
        <v>9900</v>
      </c>
      <c r="M118" s="15"/>
      <c r="N118" s="15">
        <f t="shared" si="307"/>
        <v>9900</v>
      </c>
      <c r="O118" s="15"/>
      <c r="P118" s="15">
        <f t="shared" si="342"/>
        <v>9900</v>
      </c>
      <c r="Q118" s="15"/>
      <c r="R118" s="15">
        <f t="shared" si="343"/>
        <v>9900</v>
      </c>
      <c r="S118" s="15"/>
      <c r="T118" s="15">
        <f t="shared" si="344"/>
        <v>9900</v>
      </c>
      <c r="U118" s="15"/>
      <c r="V118" s="15">
        <f t="shared" si="345"/>
        <v>9900</v>
      </c>
      <c r="W118" s="15"/>
      <c r="X118" s="15">
        <f t="shared" si="346"/>
        <v>9900</v>
      </c>
      <c r="Y118" s="24">
        <v>-9695.5</v>
      </c>
      <c r="Z118" s="15">
        <f t="shared" si="347"/>
        <v>204.5</v>
      </c>
      <c r="AA118" s="15">
        <v>0</v>
      </c>
      <c r="AB118" s="44"/>
      <c r="AC118" s="15">
        <f t="shared" si="340"/>
        <v>0</v>
      </c>
      <c r="AD118" s="15"/>
      <c r="AE118" s="15">
        <f t="shared" si="315"/>
        <v>0</v>
      </c>
      <c r="AF118" s="15"/>
      <c r="AG118" s="15">
        <f t="shared" si="316"/>
        <v>0</v>
      </c>
      <c r="AH118" s="15"/>
      <c r="AI118" s="15">
        <f t="shared" si="317"/>
        <v>0</v>
      </c>
      <c r="AJ118" s="15"/>
      <c r="AK118" s="15">
        <f t="shared" si="318"/>
        <v>0</v>
      </c>
      <c r="AL118" s="15">
        <v>18177.851999999999</v>
      </c>
      <c r="AM118" s="15">
        <f t="shared" si="319"/>
        <v>18177.851999999999</v>
      </c>
      <c r="AN118" s="15"/>
      <c r="AO118" s="15">
        <f t="shared" si="348"/>
        <v>18177.851999999999</v>
      </c>
      <c r="AP118" s="15"/>
      <c r="AQ118" s="15">
        <f t="shared" si="349"/>
        <v>18177.851999999999</v>
      </c>
      <c r="AR118" s="15"/>
      <c r="AS118" s="15">
        <f t="shared" si="350"/>
        <v>18177.851999999999</v>
      </c>
      <c r="AT118" s="15"/>
      <c r="AU118" s="15">
        <f t="shared" si="351"/>
        <v>18177.851999999999</v>
      </c>
      <c r="AV118" s="15"/>
      <c r="AW118" s="15">
        <f t="shared" si="352"/>
        <v>18177.851999999999</v>
      </c>
      <c r="AX118" s="24">
        <v>9695.5</v>
      </c>
      <c r="AY118" s="15">
        <f t="shared" si="353"/>
        <v>27873.351999999999</v>
      </c>
      <c r="AZ118" s="16">
        <v>0</v>
      </c>
      <c r="BA118" s="16"/>
      <c r="BB118" s="16">
        <f t="shared" si="341"/>
        <v>0</v>
      </c>
      <c r="BC118" s="16"/>
      <c r="BD118" s="16">
        <f t="shared" si="326"/>
        <v>0</v>
      </c>
      <c r="BE118" s="16"/>
      <c r="BF118" s="16">
        <f t="shared" si="327"/>
        <v>0</v>
      </c>
      <c r="BG118" s="16"/>
      <c r="BH118" s="16">
        <f t="shared" si="328"/>
        <v>0</v>
      </c>
      <c r="BI118" s="16"/>
      <c r="BJ118" s="16">
        <f t="shared" si="329"/>
        <v>0</v>
      </c>
      <c r="BK118" s="16"/>
      <c r="BL118" s="16">
        <f t="shared" si="354"/>
        <v>0</v>
      </c>
      <c r="BM118" s="16"/>
      <c r="BN118" s="16">
        <f t="shared" si="355"/>
        <v>0</v>
      </c>
      <c r="BO118" s="16"/>
      <c r="BP118" s="16">
        <f t="shared" si="356"/>
        <v>0</v>
      </c>
      <c r="BQ118" s="16"/>
      <c r="BR118" s="16">
        <f t="shared" si="357"/>
        <v>0</v>
      </c>
      <c r="BS118" s="16"/>
      <c r="BT118" s="16">
        <f t="shared" si="358"/>
        <v>0</v>
      </c>
      <c r="BU118" s="26">
        <v>0</v>
      </c>
      <c r="BV118" s="16">
        <f t="shared" si="359"/>
        <v>0</v>
      </c>
      <c r="BW118" s="9" t="s">
        <v>103</v>
      </c>
      <c r="BX118" s="13"/>
    </row>
    <row r="119" spans="1:76" ht="56.25" x14ac:dyDescent="0.3">
      <c r="A119" s="58" t="s">
        <v>173</v>
      </c>
      <c r="B119" s="78" t="s">
        <v>70</v>
      </c>
      <c r="C119" s="6" t="s">
        <v>351</v>
      </c>
      <c r="D119" s="15">
        <v>10791</v>
      </c>
      <c r="E119" s="44"/>
      <c r="F119" s="15">
        <f t="shared" si="339"/>
        <v>10791</v>
      </c>
      <c r="G119" s="15">
        <v>5553.5469999999996</v>
      </c>
      <c r="H119" s="15">
        <f t="shared" si="304"/>
        <v>16344.546999999999</v>
      </c>
      <c r="I119" s="15"/>
      <c r="J119" s="15">
        <f t="shared" si="305"/>
        <v>16344.546999999999</v>
      </c>
      <c r="K119" s="15"/>
      <c r="L119" s="15">
        <f t="shared" si="306"/>
        <v>16344.546999999999</v>
      </c>
      <c r="M119" s="15"/>
      <c r="N119" s="15">
        <f t="shared" si="307"/>
        <v>16344.546999999999</v>
      </c>
      <c r="O119" s="15"/>
      <c r="P119" s="15">
        <f t="shared" si="342"/>
        <v>16344.546999999999</v>
      </c>
      <c r="Q119" s="15"/>
      <c r="R119" s="15">
        <f t="shared" si="343"/>
        <v>16344.546999999999</v>
      </c>
      <c r="S119" s="15"/>
      <c r="T119" s="15">
        <f t="shared" si="344"/>
        <v>16344.546999999999</v>
      </c>
      <c r="U119" s="15"/>
      <c r="V119" s="15">
        <f t="shared" si="345"/>
        <v>16344.546999999999</v>
      </c>
      <c r="W119" s="15"/>
      <c r="X119" s="15">
        <f t="shared" si="346"/>
        <v>16344.546999999999</v>
      </c>
      <c r="Y119" s="24">
        <v>-1272.444</v>
      </c>
      <c r="Z119" s="15">
        <f t="shared" si="347"/>
        <v>15072.102999999999</v>
      </c>
      <c r="AA119" s="15">
        <v>0</v>
      </c>
      <c r="AB119" s="44"/>
      <c r="AC119" s="15">
        <f t="shared" si="340"/>
        <v>0</v>
      </c>
      <c r="AD119" s="15"/>
      <c r="AE119" s="15">
        <f t="shared" si="315"/>
        <v>0</v>
      </c>
      <c r="AF119" s="15"/>
      <c r="AG119" s="15">
        <f t="shared" si="316"/>
        <v>0</v>
      </c>
      <c r="AH119" s="15"/>
      <c r="AI119" s="15">
        <f t="shared" si="317"/>
        <v>0</v>
      </c>
      <c r="AJ119" s="15"/>
      <c r="AK119" s="15">
        <f t="shared" si="318"/>
        <v>0</v>
      </c>
      <c r="AL119" s="15"/>
      <c r="AM119" s="15">
        <f t="shared" si="319"/>
        <v>0</v>
      </c>
      <c r="AN119" s="15"/>
      <c r="AO119" s="15">
        <f t="shared" si="348"/>
        <v>0</v>
      </c>
      <c r="AP119" s="15"/>
      <c r="AQ119" s="15">
        <f t="shared" si="349"/>
        <v>0</v>
      </c>
      <c r="AR119" s="15"/>
      <c r="AS119" s="15">
        <f t="shared" si="350"/>
        <v>0</v>
      </c>
      <c r="AT119" s="15"/>
      <c r="AU119" s="15">
        <f t="shared" si="351"/>
        <v>0</v>
      </c>
      <c r="AV119" s="15"/>
      <c r="AW119" s="15">
        <f t="shared" si="352"/>
        <v>0</v>
      </c>
      <c r="AX119" s="24">
        <v>0</v>
      </c>
      <c r="AY119" s="15">
        <f t="shared" si="353"/>
        <v>0</v>
      </c>
      <c r="AZ119" s="16">
        <v>0</v>
      </c>
      <c r="BA119" s="16"/>
      <c r="BB119" s="16">
        <f t="shared" si="341"/>
        <v>0</v>
      </c>
      <c r="BC119" s="16"/>
      <c r="BD119" s="16">
        <f t="shared" si="326"/>
        <v>0</v>
      </c>
      <c r="BE119" s="16"/>
      <c r="BF119" s="16">
        <f t="shared" si="327"/>
        <v>0</v>
      </c>
      <c r="BG119" s="16"/>
      <c r="BH119" s="16">
        <f t="shared" si="328"/>
        <v>0</v>
      </c>
      <c r="BI119" s="16"/>
      <c r="BJ119" s="16">
        <f t="shared" si="329"/>
        <v>0</v>
      </c>
      <c r="BK119" s="16"/>
      <c r="BL119" s="16">
        <f t="shared" si="354"/>
        <v>0</v>
      </c>
      <c r="BM119" s="16"/>
      <c r="BN119" s="16">
        <f t="shared" si="355"/>
        <v>0</v>
      </c>
      <c r="BO119" s="16"/>
      <c r="BP119" s="16">
        <f t="shared" si="356"/>
        <v>0</v>
      </c>
      <c r="BQ119" s="16"/>
      <c r="BR119" s="16">
        <f t="shared" si="357"/>
        <v>0</v>
      </c>
      <c r="BS119" s="16"/>
      <c r="BT119" s="16">
        <f t="shared" si="358"/>
        <v>0</v>
      </c>
      <c r="BU119" s="26">
        <v>0</v>
      </c>
      <c r="BV119" s="16">
        <f t="shared" si="359"/>
        <v>0</v>
      </c>
      <c r="BW119" s="9" t="s">
        <v>104</v>
      </c>
      <c r="BX119" s="13"/>
    </row>
    <row r="120" spans="1:76" ht="56.25" x14ac:dyDescent="0.3">
      <c r="A120" s="58" t="s">
        <v>174</v>
      </c>
      <c r="B120" s="78" t="s">
        <v>71</v>
      </c>
      <c r="C120" s="6" t="s">
        <v>3</v>
      </c>
      <c r="D120" s="15">
        <f>D122+D123+D124</f>
        <v>2034327.7</v>
      </c>
      <c r="E120" s="44">
        <f>E122+E123+E124</f>
        <v>0</v>
      </c>
      <c r="F120" s="15">
        <f t="shared" si="339"/>
        <v>2034327.7</v>
      </c>
      <c r="G120" s="15">
        <f>G122+G123+G124</f>
        <v>6.46</v>
      </c>
      <c r="H120" s="15">
        <f t="shared" si="304"/>
        <v>2034334.16</v>
      </c>
      <c r="I120" s="15">
        <f>I122+I123+I124</f>
        <v>0</v>
      </c>
      <c r="J120" s="15">
        <f t="shared" si="305"/>
        <v>2034334.16</v>
      </c>
      <c r="K120" s="15">
        <f>K122+K123+K124</f>
        <v>0</v>
      </c>
      <c r="L120" s="15">
        <f t="shared" si="306"/>
        <v>2034334.16</v>
      </c>
      <c r="M120" s="15">
        <f>M122+M123+M124</f>
        <v>1002241.904</v>
      </c>
      <c r="N120" s="15">
        <f t="shared" si="307"/>
        <v>3036576.0639999998</v>
      </c>
      <c r="O120" s="15">
        <f>O122+O123+O124</f>
        <v>492.76900000000001</v>
      </c>
      <c r="P120" s="15">
        <f t="shared" si="342"/>
        <v>3037068.8329999996</v>
      </c>
      <c r="Q120" s="15">
        <f>Q122+Q123+Q124</f>
        <v>37982.144999999997</v>
      </c>
      <c r="R120" s="15">
        <f t="shared" si="343"/>
        <v>3075050.9779999997</v>
      </c>
      <c r="S120" s="15">
        <f>S122+S123+S124</f>
        <v>189.619</v>
      </c>
      <c r="T120" s="15">
        <f t="shared" si="344"/>
        <v>3075240.5969999996</v>
      </c>
      <c r="U120" s="15">
        <f>U122+U123+U124</f>
        <v>23487.616999999998</v>
      </c>
      <c r="V120" s="15">
        <f t="shared" si="345"/>
        <v>3098728.2139999997</v>
      </c>
      <c r="W120" s="15">
        <f>W122+W123+W124</f>
        <v>481.09699999999998</v>
      </c>
      <c r="X120" s="15">
        <f t="shared" si="346"/>
        <v>3099209.3109999998</v>
      </c>
      <c r="Y120" s="24">
        <f>Y122+Y123+Y124</f>
        <v>84610.930999999997</v>
      </c>
      <c r="Z120" s="15">
        <f t="shared" si="347"/>
        <v>3183820.2419999996</v>
      </c>
      <c r="AA120" s="15">
        <f>AA122+AA123+AA124</f>
        <v>2176385.7999999998</v>
      </c>
      <c r="AB120" s="44">
        <f>AB122+AB123+AB124</f>
        <v>0</v>
      </c>
      <c r="AC120" s="15">
        <f t="shared" si="340"/>
        <v>2176385.7999999998</v>
      </c>
      <c r="AD120" s="15">
        <f>AD122+AD123+AD124</f>
        <v>0</v>
      </c>
      <c r="AE120" s="15">
        <f t="shared" si="315"/>
        <v>2176385.7999999998</v>
      </c>
      <c r="AF120" s="15">
        <f>AF122+AF123+AF124</f>
        <v>0</v>
      </c>
      <c r="AG120" s="15">
        <f t="shared" si="316"/>
        <v>2176385.7999999998</v>
      </c>
      <c r="AH120" s="15">
        <f>AH122+AH123+AH124</f>
        <v>0</v>
      </c>
      <c r="AI120" s="15">
        <f t="shared" si="317"/>
        <v>2176385.7999999998</v>
      </c>
      <c r="AJ120" s="15">
        <f>AJ122+AJ123+AJ124</f>
        <v>0</v>
      </c>
      <c r="AK120" s="15">
        <f t="shared" si="318"/>
        <v>2176385.7999999998</v>
      </c>
      <c r="AL120" s="15">
        <f>AL122+AL123+AL124</f>
        <v>-1404112.203</v>
      </c>
      <c r="AM120" s="15">
        <f t="shared" si="319"/>
        <v>772273.59699999983</v>
      </c>
      <c r="AN120" s="15">
        <f>AN122+AN123+AN124</f>
        <v>0</v>
      </c>
      <c r="AO120" s="15">
        <f t="shared" si="348"/>
        <v>772273.59699999983</v>
      </c>
      <c r="AP120" s="15">
        <f>AP122+AP123+AP124</f>
        <v>0</v>
      </c>
      <c r="AQ120" s="15">
        <f t="shared" si="349"/>
        <v>772273.59699999983</v>
      </c>
      <c r="AR120" s="15">
        <f>AR122+AR123+AR124</f>
        <v>0</v>
      </c>
      <c r="AS120" s="15">
        <f t="shared" si="350"/>
        <v>772273.59699999983</v>
      </c>
      <c r="AT120" s="15">
        <f>AT122+AT123+AT124</f>
        <v>0</v>
      </c>
      <c r="AU120" s="15">
        <f t="shared" si="351"/>
        <v>772273.59699999983</v>
      </c>
      <c r="AV120" s="15">
        <f>AV122+AV123+AV124</f>
        <v>0</v>
      </c>
      <c r="AW120" s="15">
        <f t="shared" si="352"/>
        <v>772273.59699999983</v>
      </c>
      <c r="AX120" s="24">
        <f>AX122+AX123+AX124</f>
        <v>-272906</v>
      </c>
      <c r="AY120" s="15">
        <f t="shared" si="353"/>
        <v>499367.59699999983</v>
      </c>
      <c r="AZ120" s="15">
        <f t="shared" ref="AZ120" si="360">AZ122+AZ123+AZ124</f>
        <v>2648924.9000000004</v>
      </c>
      <c r="BA120" s="16">
        <f>BA122+BA123+BA124</f>
        <v>0</v>
      </c>
      <c r="BB120" s="16">
        <f t="shared" si="341"/>
        <v>2648924.9000000004</v>
      </c>
      <c r="BC120" s="16">
        <f>BC122+BC123+BC124</f>
        <v>0</v>
      </c>
      <c r="BD120" s="16">
        <f t="shared" si="326"/>
        <v>2648924.9000000004</v>
      </c>
      <c r="BE120" s="16">
        <f>BE122+BE123+BE124</f>
        <v>0</v>
      </c>
      <c r="BF120" s="16">
        <f t="shared" si="327"/>
        <v>2648924.9000000004</v>
      </c>
      <c r="BG120" s="16">
        <f>BG122+BG123+BG124</f>
        <v>0</v>
      </c>
      <c r="BH120" s="16">
        <f t="shared" si="328"/>
        <v>2648924.9000000004</v>
      </c>
      <c r="BI120" s="16">
        <f>BI122+BI123+BI124</f>
        <v>-72147.930999999997</v>
      </c>
      <c r="BJ120" s="16">
        <f t="shared" si="329"/>
        <v>2576776.9690000005</v>
      </c>
      <c r="BK120" s="16">
        <f>BK122+BK123+BK124</f>
        <v>0</v>
      </c>
      <c r="BL120" s="16">
        <f t="shared" si="354"/>
        <v>2576776.9690000005</v>
      </c>
      <c r="BM120" s="16">
        <f>BM122+BM123+BM124</f>
        <v>0</v>
      </c>
      <c r="BN120" s="16">
        <f t="shared" si="355"/>
        <v>2576776.9690000005</v>
      </c>
      <c r="BO120" s="16">
        <f>BO122+BO123+BO124</f>
        <v>0</v>
      </c>
      <c r="BP120" s="16">
        <f t="shared" si="356"/>
        <v>2576776.9690000005</v>
      </c>
      <c r="BQ120" s="16">
        <f>BQ122+BQ123+BQ124</f>
        <v>0</v>
      </c>
      <c r="BR120" s="16">
        <f t="shared" si="357"/>
        <v>2576776.9690000005</v>
      </c>
      <c r="BS120" s="16">
        <f>BS122+BS123+BS124</f>
        <v>0</v>
      </c>
      <c r="BT120" s="16">
        <f t="shared" si="358"/>
        <v>2576776.9690000005</v>
      </c>
      <c r="BU120" s="26">
        <f>BU122+BU123+BU124</f>
        <v>-262018.8</v>
      </c>
      <c r="BV120" s="16">
        <f t="shared" si="359"/>
        <v>2314758.1690000007</v>
      </c>
      <c r="BX120" s="13"/>
    </row>
    <row r="121" spans="1:76" x14ac:dyDescent="0.3">
      <c r="A121" s="58"/>
      <c r="B121" s="7" t="s">
        <v>5</v>
      </c>
      <c r="C121" s="6"/>
      <c r="D121" s="15"/>
      <c r="E121" s="44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24"/>
      <c r="Z121" s="15"/>
      <c r="AA121" s="15"/>
      <c r="AB121" s="44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24"/>
      <c r="AY121" s="15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26"/>
      <c r="BV121" s="16"/>
      <c r="BX121" s="13"/>
    </row>
    <row r="122" spans="1:76" hidden="1" x14ac:dyDescent="0.3">
      <c r="A122" s="1"/>
      <c r="B122" s="5" t="s">
        <v>6</v>
      </c>
      <c r="C122" s="6"/>
      <c r="D122" s="15">
        <v>668305.69999999995</v>
      </c>
      <c r="E122" s="44"/>
      <c r="F122" s="15">
        <f t="shared" si="339"/>
        <v>668305.69999999995</v>
      </c>
      <c r="G122" s="15">
        <f>6.46</f>
        <v>6.46</v>
      </c>
      <c r="H122" s="15">
        <f t="shared" ref="H122:H125" si="361">F122+G122</f>
        <v>668312.15999999992</v>
      </c>
      <c r="I122" s="15"/>
      <c r="J122" s="15">
        <f t="shared" ref="J122:J125" si="362">H122+I122</f>
        <v>668312.15999999992</v>
      </c>
      <c r="K122" s="15"/>
      <c r="L122" s="15">
        <f t="shared" ref="L122:L125" si="363">J122+K122</f>
        <v>668312.15999999992</v>
      </c>
      <c r="M122" s="15">
        <v>55643.81</v>
      </c>
      <c r="N122" s="15">
        <f t="shared" ref="N122:N125" si="364">L122+M122</f>
        <v>723955.97</v>
      </c>
      <c r="O122" s="15">
        <v>492.76900000000001</v>
      </c>
      <c r="P122" s="15">
        <f t="shared" ref="P122" si="365">N122+O122</f>
        <v>724448.73899999994</v>
      </c>
      <c r="Q122" s="15">
        <v>37982.144999999997</v>
      </c>
      <c r="R122" s="15">
        <f t="shared" ref="R122" si="366">P122+Q122</f>
        <v>762430.88399999996</v>
      </c>
      <c r="S122" s="15">
        <v>189.619</v>
      </c>
      <c r="T122" s="15">
        <f t="shared" ref="T122" si="367">R122+S122</f>
        <v>762620.50299999991</v>
      </c>
      <c r="U122" s="15">
        <f>2032.57+21455.047</f>
        <v>23487.616999999998</v>
      </c>
      <c r="V122" s="15">
        <f t="shared" ref="V122" si="368">T122+U122</f>
        <v>786108.11999999988</v>
      </c>
      <c r="W122" s="15">
        <f>1150.397-669.3</f>
        <v>481.09699999999998</v>
      </c>
      <c r="X122" s="15">
        <f t="shared" ref="X122" si="369">V122+W122</f>
        <v>786589.21699999983</v>
      </c>
      <c r="Y122" s="24">
        <f>45673.002+38937.929</f>
        <v>84610.930999999997</v>
      </c>
      <c r="Z122" s="15">
        <f t="shared" ref="Z122" si="370">X122+Y122</f>
        <v>871200.14799999981</v>
      </c>
      <c r="AA122" s="15">
        <v>65847.199999999997</v>
      </c>
      <c r="AB122" s="44"/>
      <c r="AC122" s="15">
        <f t="shared" si="340"/>
        <v>65847.199999999997</v>
      </c>
      <c r="AD122" s="15"/>
      <c r="AE122" s="15">
        <f t="shared" ref="AE122:AE125" si="371">AC122+AD122</f>
        <v>65847.199999999997</v>
      </c>
      <c r="AF122" s="15"/>
      <c r="AG122" s="15">
        <f>AE122+AF122</f>
        <v>65847.199999999997</v>
      </c>
      <c r="AH122" s="15"/>
      <c r="AI122" s="15">
        <f>AG122+AH122</f>
        <v>65847.199999999997</v>
      </c>
      <c r="AJ122" s="15"/>
      <c r="AK122" s="15">
        <f>AI122+AJ122</f>
        <v>65847.199999999997</v>
      </c>
      <c r="AL122" s="15"/>
      <c r="AM122" s="15">
        <f>AK122+AL122</f>
        <v>65847.199999999997</v>
      </c>
      <c r="AN122" s="15"/>
      <c r="AO122" s="15">
        <f>AM122+AN122</f>
        <v>65847.199999999997</v>
      </c>
      <c r="AP122" s="15"/>
      <c r="AQ122" s="15">
        <f>AO122+AP122</f>
        <v>65847.199999999997</v>
      </c>
      <c r="AR122" s="15"/>
      <c r="AS122" s="15">
        <f>AQ122+AR122</f>
        <v>65847.199999999997</v>
      </c>
      <c r="AT122" s="15"/>
      <c r="AU122" s="15">
        <f>AS122+AT122</f>
        <v>65847.199999999997</v>
      </c>
      <c r="AV122" s="15"/>
      <c r="AW122" s="15">
        <f>AU122+AV122</f>
        <v>65847.199999999997</v>
      </c>
      <c r="AX122" s="24"/>
      <c r="AY122" s="15">
        <f>AW122+AX122</f>
        <v>65847.199999999997</v>
      </c>
      <c r="AZ122" s="16">
        <v>434970</v>
      </c>
      <c r="BA122" s="16"/>
      <c r="BB122" s="16">
        <f t="shared" si="341"/>
        <v>434970</v>
      </c>
      <c r="BC122" s="16"/>
      <c r="BD122" s="16">
        <f t="shared" ref="BD122:BD125" si="372">BB122+BC122</f>
        <v>434970</v>
      </c>
      <c r="BE122" s="16"/>
      <c r="BF122" s="16">
        <f t="shared" ref="BF122:BF125" si="373">BD122+BE122</f>
        <v>434970</v>
      </c>
      <c r="BG122" s="16"/>
      <c r="BH122" s="16">
        <f t="shared" ref="BH122:BH125" si="374">BF122+BG122</f>
        <v>434970</v>
      </c>
      <c r="BI122" s="16"/>
      <c r="BJ122" s="16">
        <f t="shared" ref="BJ122:BJ125" si="375">BH122+BI122</f>
        <v>434970</v>
      </c>
      <c r="BK122" s="16"/>
      <c r="BL122" s="16">
        <f t="shared" ref="BL122:BL125" si="376">BJ122+BK122</f>
        <v>434970</v>
      </c>
      <c r="BM122" s="16"/>
      <c r="BN122" s="16">
        <f t="shared" ref="BN122:BN125" si="377">BL122+BM122</f>
        <v>434970</v>
      </c>
      <c r="BO122" s="16"/>
      <c r="BP122" s="16">
        <f t="shared" ref="BP122:BP125" si="378">BN122+BO122</f>
        <v>434970</v>
      </c>
      <c r="BQ122" s="16"/>
      <c r="BR122" s="16">
        <f t="shared" ref="BR122:BR125" si="379">BP122+BQ122</f>
        <v>434970</v>
      </c>
      <c r="BS122" s="16"/>
      <c r="BT122" s="16">
        <f t="shared" ref="BT122:BT125" si="380">BR122+BS122</f>
        <v>434970</v>
      </c>
      <c r="BU122" s="26"/>
      <c r="BV122" s="16">
        <f t="shared" ref="BV122:BV125" si="381">BT122+BU122</f>
        <v>434970</v>
      </c>
      <c r="BW122" s="9" t="s">
        <v>398</v>
      </c>
      <c r="BX122" s="13">
        <v>0</v>
      </c>
    </row>
    <row r="123" spans="1:76" x14ac:dyDescent="0.3">
      <c r="A123" s="58"/>
      <c r="B123" s="78" t="s">
        <v>12</v>
      </c>
      <c r="C123" s="6"/>
      <c r="D123" s="15">
        <v>691865.7</v>
      </c>
      <c r="E123" s="44"/>
      <c r="F123" s="15">
        <f t="shared" si="339"/>
        <v>691865.7</v>
      </c>
      <c r="G123" s="15"/>
      <c r="H123" s="15">
        <f t="shared" si="361"/>
        <v>691865.7</v>
      </c>
      <c r="I123" s="15"/>
      <c r="J123" s="15">
        <f t="shared" si="362"/>
        <v>691865.7</v>
      </c>
      <c r="K123" s="15"/>
      <c r="L123" s="15">
        <f t="shared" si="363"/>
        <v>691865.7</v>
      </c>
      <c r="M123" s="15">
        <v>-5114.9719999999998</v>
      </c>
      <c r="N123" s="15">
        <f>L123+M123</f>
        <v>686750.728</v>
      </c>
      <c r="O123" s="15"/>
      <c r="P123" s="15">
        <f>N123+O123</f>
        <v>686750.728</v>
      </c>
      <c r="Q123" s="15"/>
      <c r="R123" s="15">
        <f>P123+Q123</f>
        <v>686750.728</v>
      </c>
      <c r="S123" s="15"/>
      <c r="T123" s="15">
        <f>R123+S123</f>
        <v>686750.728</v>
      </c>
      <c r="U123" s="15"/>
      <c r="V123" s="15">
        <f>T123+U123</f>
        <v>686750.728</v>
      </c>
      <c r="W123" s="15"/>
      <c r="X123" s="15">
        <f>V123+W123</f>
        <v>686750.728</v>
      </c>
      <c r="Y123" s="24"/>
      <c r="Z123" s="15">
        <f>X123+Y123</f>
        <v>686750.728</v>
      </c>
      <c r="AA123" s="15">
        <v>105526.9</v>
      </c>
      <c r="AB123" s="44"/>
      <c r="AC123" s="15">
        <f t="shared" si="340"/>
        <v>105526.9</v>
      </c>
      <c r="AD123" s="15"/>
      <c r="AE123" s="15">
        <f t="shared" si="371"/>
        <v>105526.9</v>
      </c>
      <c r="AF123" s="15"/>
      <c r="AG123" s="15">
        <f>AE123+AF123</f>
        <v>105526.9</v>
      </c>
      <c r="AH123" s="15"/>
      <c r="AI123" s="15">
        <f>AG123+AH123</f>
        <v>105526.9</v>
      </c>
      <c r="AJ123" s="15"/>
      <c r="AK123" s="15">
        <f>AI123+AJ123</f>
        <v>105526.9</v>
      </c>
      <c r="AL123" s="15">
        <v>-9621.643</v>
      </c>
      <c r="AM123" s="15">
        <f>AK123+AL123</f>
        <v>95905.256999999998</v>
      </c>
      <c r="AN123" s="15"/>
      <c r="AO123" s="15">
        <f>AM123+AN123</f>
        <v>95905.256999999998</v>
      </c>
      <c r="AP123" s="15"/>
      <c r="AQ123" s="15">
        <f>AO123+AP123</f>
        <v>95905.256999999998</v>
      </c>
      <c r="AR123" s="15"/>
      <c r="AS123" s="15">
        <f>AQ123+AR123</f>
        <v>95905.256999999998</v>
      </c>
      <c r="AT123" s="15"/>
      <c r="AU123" s="15">
        <f>AS123+AT123</f>
        <v>95905.256999999998</v>
      </c>
      <c r="AV123" s="15"/>
      <c r="AW123" s="15">
        <f>AU123+AV123</f>
        <v>95905.256999999998</v>
      </c>
      <c r="AX123" s="24"/>
      <c r="AY123" s="15">
        <f>AW123+AX123</f>
        <v>95905.256999999998</v>
      </c>
      <c r="AZ123" s="16">
        <v>110697.7</v>
      </c>
      <c r="BA123" s="16"/>
      <c r="BB123" s="16">
        <f t="shared" si="341"/>
        <v>110697.7</v>
      </c>
      <c r="BC123" s="16"/>
      <c r="BD123" s="16">
        <f t="shared" si="372"/>
        <v>110697.7</v>
      </c>
      <c r="BE123" s="16"/>
      <c r="BF123" s="16">
        <f t="shared" si="373"/>
        <v>110697.7</v>
      </c>
      <c r="BG123" s="16"/>
      <c r="BH123" s="16">
        <f t="shared" si="374"/>
        <v>110697.7</v>
      </c>
      <c r="BI123" s="16">
        <v>-3607.3510000000001</v>
      </c>
      <c r="BJ123" s="16">
        <f t="shared" si="375"/>
        <v>107090.349</v>
      </c>
      <c r="BK123" s="16"/>
      <c r="BL123" s="16">
        <f t="shared" si="376"/>
        <v>107090.349</v>
      </c>
      <c r="BM123" s="16"/>
      <c r="BN123" s="16">
        <f t="shared" si="377"/>
        <v>107090.349</v>
      </c>
      <c r="BO123" s="16"/>
      <c r="BP123" s="16">
        <f t="shared" si="378"/>
        <v>107090.349</v>
      </c>
      <c r="BQ123" s="16"/>
      <c r="BR123" s="16">
        <f t="shared" si="379"/>
        <v>107090.349</v>
      </c>
      <c r="BS123" s="16"/>
      <c r="BT123" s="16">
        <f t="shared" si="380"/>
        <v>107090.349</v>
      </c>
      <c r="BU123" s="26"/>
      <c r="BV123" s="16">
        <f t="shared" si="381"/>
        <v>107090.349</v>
      </c>
      <c r="BW123" s="9" t="s">
        <v>237</v>
      </c>
      <c r="BX123" s="13"/>
    </row>
    <row r="124" spans="1:76" ht="37.5" x14ac:dyDescent="0.3">
      <c r="A124" s="58"/>
      <c r="B124" s="78" t="s">
        <v>28</v>
      </c>
      <c r="C124" s="6"/>
      <c r="D124" s="15">
        <v>674156.3</v>
      </c>
      <c r="E124" s="44"/>
      <c r="F124" s="15">
        <f t="shared" si="339"/>
        <v>674156.3</v>
      </c>
      <c r="G124" s="15"/>
      <c r="H124" s="15">
        <f t="shared" si="361"/>
        <v>674156.3</v>
      </c>
      <c r="I124" s="15"/>
      <c r="J124" s="15">
        <f t="shared" si="362"/>
        <v>674156.3</v>
      </c>
      <c r="K124" s="15"/>
      <c r="L124" s="15">
        <f t="shared" si="363"/>
        <v>674156.3</v>
      </c>
      <c r="M124" s="15">
        <v>951713.06599999999</v>
      </c>
      <c r="N124" s="15">
        <f t="shared" si="364"/>
        <v>1625869.3659999999</v>
      </c>
      <c r="O124" s="15"/>
      <c r="P124" s="15">
        <f t="shared" ref="P124:P125" si="382">N124+O124</f>
        <v>1625869.3659999999</v>
      </c>
      <c r="Q124" s="15"/>
      <c r="R124" s="15">
        <f t="shared" ref="R124:R125" si="383">P124+Q124</f>
        <v>1625869.3659999999</v>
      </c>
      <c r="S124" s="15"/>
      <c r="T124" s="15">
        <f t="shared" ref="T124:T125" si="384">R124+S124</f>
        <v>1625869.3659999999</v>
      </c>
      <c r="U124" s="15"/>
      <c r="V124" s="15">
        <f t="shared" ref="V124:V125" si="385">T124+U124</f>
        <v>1625869.3659999999</v>
      </c>
      <c r="W124" s="15"/>
      <c r="X124" s="15">
        <f t="shared" ref="X124:X125" si="386">V124+W124</f>
        <v>1625869.3659999999</v>
      </c>
      <c r="Y124" s="24"/>
      <c r="Z124" s="15">
        <f t="shared" ref="Z124:Z125" si="387">X124+Y124</f>
        <v>1625869.3659999999</v>
      </c>
      <c r="AA124" s="15">
        <v>2005011.7</v>
      </c>
      <c r="AB124" s="44"/>
      <c r="AC124" s="15">
        <f t="shared" si="340"/>
        <v>2005011.7</v>
      </c>
      <c r="AD124" s="15"/>
      <c r="AE124" s="15">
        <f t="shared" si="371"/>
        <v>2005011.7</v>
      </c>
      <c r="AF124" s="15"/>
      <c r="AG124" s="15">
        <f>AE124+AF124</f>
        <v>2005011.7</v>
      </c>
      <c r="AH124" s="15"/>
      <c r="AI124" s="15">
        <f>AG124+AH124</f>
        <v>2005011.7</v>
      </c>
      <c r="AJ124" s="15"/>
      <c r="AK124" s="15">
        <f>AI124+AJ124</f>
        <v>2005011.7</v>
      </c>
      <c r="AL124" s="15">
        <v>-1394490.56</v>
      </c>
      <c r="AM124" s="15">
        <f>AK124+AL124</f>
        <v>610521.1399999999</v>
      </c>
      <c r="AN124" s="15"/>
      <c r="AO124" s="15">
        <f>AM124+AN124</f>
        <v>610521.1399999999</v>
      </c>
      <c r="AP124" s="15"/>
      <c r="AQ124" s="15">
        <f>AO124+AP124</f>
        <v>610521.1399999999</v>
      </c>
      <c r="AR124" s="15"/>
      <c r="AS124" s="15">
        <f>AQ124+AR124</f>
        <v>610521.1399999999</v>
      </c>
      <c r="AT124" s="15"/>
      <c r="AU124" s="15">
        <f>AS124+AT124</f>
        <v>610521.1399999999</v>
      </c>
      <c r="AV124" s="15"/>
      <c r="AW124" s="15">
        <f>AU124+AV124</f>
        <v>610521.1399999999</v>
      </c>
      <c r="AX124" s="24">
        <f>-272906</f>
        <v>-272906</v>
      </c>
      <c r="AY124" s="15">
        <f>AW124+AX124</f>
        <v>337615.1399999999</v>
      </c>
      <c r="AZ124" s="16">
        <v>2103257.2000000002</v>
      </c>
      <c r="BA124" s="16"/>
      <c r="BB124" s="16">
        <f t="shared" si="341"/>
        <v>2103257.2000000002</v>
      </c>
      <c r="BC124" s="16"/>
      <c r="BD124" s="16">
        <f t="shared" si="372"/>
        <v>2103257.2000000002</v>
      </c>
      <c r="BE124" s="16"/>
      <c r="BF124" s="16">
        <f t="shared" si="373"/>
        <v>2103257.2000000002</v>
      </c>
      <c r="BG124" s="16"/>
      <c r="BH124" s="16">
        <f t="shared" si="374"/>
        <v>2103257.2000000002</v>
      </c>
      <c r="BI124" s="16">
        <v>-68540.58</v>
      </c>
      <c r="BJ124" s="16">
        <f t="shared" si="375"/>
        <v>2034716.62</v>
      </c>
      <c r="BK124" s="16"/>
      <c r="BL124" s="16">
        <f t="shared" si="376"/>
        <v>2034716.62</v>
      </c>
      <c r="BM124" s="16"/>
      <c r="BN124" s="16">
        <f t="shared" si="377"/>
        <v>2034716.62</v>
      </c>
      <c r="BO124" s="16"/>
      <c r="BP124" s="16">
        <f t="shared" si="378"/>
        <v>2034716.62</v>
      </c>
      <c r="BQ124" s="16"/>
      <c r="BR124" s="16">
        <f t="shared" si="379"/>
        <v>2034716.62</v>
      </c>
      <c r="BS124" s="16"/>
      <c r="BT124" s="16">
        <f t="shared" si="380"/>
        <v>2034716.62</v>
      </c>
      <c r="BU124" s="26">
        <f>-262018.8</f>
        <v>-262018.8</v>
      </c>
      <c r="BV124" s="16">
        <f t="shared" si="381"/>
        <v>1772697.82</v>
      </c>
      <c r="BW124" s="9" t="s">
        <v>236</v>
      </c>
      <c r="BX124" s="13"/>
    </row>
    <row r="125" spans="1:76" ht="112.5" x14ac:dyDescent="0.3">
      <c r="A125" s="58" t="s">
        <v>175</v>
      </c>
      <c r="B125" s="78" t="s">
        <v>72</v>
      </c>
      <c r="C125" s="6" t="s">
        <v>3</v>
      </c>
      <c r="D125" s="15">
        <f>D127</f>
        <v>72217.5</v>
      </c>
      <c r="E125" s="44">
        <f>E127</f>
        <v>0</v>
      </c>
      <c r="F125" s="15">
        <f t="shared" si="339"/>
        <v>72217.5</v>
      </c>
      <c r="G125" s="15">
        <f>G127</f>
        <v>-197.4</v>
      </c>
      <c r="H125" s="15">
        <f t="shared" si="361"/>
        <v>72020.100000000006</v>
      </c>
      <c r="I125" s="15">
        <f>I127</f>
        <v>0</v>
      </c>
      <c r="J125" s="15">
        <f t="shared" si="362"/>
        <v>72020.100000000006</v>
      </c>
      <c r="K125" s="15">
        <f>K127</f>
        <v>0</v>
      </c>
      <c r="L125" s="15">
        <f t="shared" si="363"/>
        <v>72020.100000000006</v>
      </c>
      <c r="M125" s="15">
        <f>M127</f>
        <v>0</v>
      </c>
      <c r="N125" s="15">
        <f t="shared" si="364"/>
        <v>72020.100000000006</v>
      </c>
      <c r="O125" s="15">
        <f>O127</f>
        <v>0</v>
      </c>
      <c r="P125" s="15">
        <f t="shared" si="382"/>
        <v>72020.100000000006</v>
      </c>
      <c r="Q125" s="15">
        <f>Q127</f>
        <v>0</v>
      </c>
      <c r="R125" s="15">
        <f t="shared" si="383"/>
        <v>72020.100000000006</v>
      </c>
      <c r="S125" s="15">
        <f>S127</f>
        <v>0</v>
      </c>
      <c r="T125" s="15">
        <f t="shared" si="384"/>
        <v>72020.100000000006</v>
      </c>
      <c r="U125" s="15">
        <f>U127</f>
        <v>0</v>
      </c>
      <c r="V125" s="15">
        <f t="shared" si="385"/>
        <v>72020.100000000006</v>
      </c>
      <c r="W125" s="15">
        <f>W127</f>
        <v>0</v>
      </c>
      <c r="X125" s="15">
        <f t="shared" si="386"/>
        <v>72020.100000000006</v>
      </c>
      <c r="Y125" s="24">
        <f>Y127</f>
        <v>0</v>
      </c>
      <c r="Z125" s="15">
        <f t="shared" si="387"/>
        <v>72020.100000000006</v>
      </c>
      <c r="AA125" s="15">
        <f t="shared" ref="AA125:AZ125" si="388">AA127</f>
        <v>64310.3</v>
      </c>
      <c r="AB125" s="44">
        <f>AB127</f>
        <v>0</v>
      </c>
      <c r="AC125" s="15">
        <f t="shared" si="340"/>
        <v>64310.3</v>
      </c>
      <c r="AD125" s="15">
        <f>AD127</f>
        <v>3788.7</v>
      </c>
      <c r="AE125" s="15">
        <f t="shared" si="371"/>
        <v>68099</v>
      </c>
      <c r="AF125" s="15">
        <f>AF127</f>
        <v>0</v>
      </c>
      <c r="AG125" s="15">
        <f>AE125+AF125</f>
        <v>68099</v>
      </c>
      <c r="AH125" s="15">
        <f>AH127</f>
        <v>0</v>
      </c>
      <c r="AI125" s="15">
        <f>AG125+AH125</f>
        <v>68099</v>
      </c>
      <c r="AJ125" s="15">
        <f>AJ127</f>
        <v>0</v>
      </c>
      <c r="AK125" s="15">
        <f>AI125+AJ125</f>
        <v>68099</v>
      </c>
      <c r="AL125" s="15">
        <f>AL127</f>
        <v>0</v>
      </c>
      <c r="AM125" s="15">
        <f>AK125+AL125</f>
        <v>68099</v>
      </c>
      <c r="AN125" s="15">
        <f>AN127</f>
        <v>0</v>
      </c>
      <c r="AO125" s="15">
        <f>AM125+AN125</f>
        <v>68099</v>
      </c>
      <c r="AP125" s="15">
        <f>AP127</f>
        <v>0</v>
      </c>
      <c r="AQ125" s="15">
        <f>AO125+AP125</f>
        <v>68099</v>
      </c>
      <c r="AR125" s="15">
        <f>AR127</f>
        <v>0</v>
      </c>
      <c r="AS125" s="15">
        <f>AQ125+AR125</f>
        <v>68099</v>
      </c>
      <c r="AT125" s="15">
        <f>AT127</f>
        <v>0</v>
      </c>
      <c r="AU125" s="15">
        <f>AS125+AT125</f>
        <v>68099</v>
      </c>
      <c r="AV125" s="15">
        <f>AV127</f>
        <v>0</v>
      </c>
      <c r="AW125" s="15">
        <f>AU125+AV125</f>
        <v>68099</v>
      </c>
      <c r="AX125" s="24">
        <f>AX127</f>
        <v>0</v>
      </c>
      <c r="AY125" s="15">
        <f>AW125+AX125</f>
        <v>68099</v>
      </c>
      <c r="AZ125" s="15">
        <f t="shared" si="388"/>
        <v>52882.2</v>
      </c>
      <c r="BA125" s="16">
        <f>BA127</f>
        <v>0</v>
      </c>
      <c r="BB125" s="16">
        <f t="shared" si="341"/>
        <v>52882.2</v>
      </c>
      <c r="BC125" s="16">
        <f>BC127</f>
        <v>12395.8</v>
      </c>
      <c r="BD125" s="16">
        <f t="shared" si="372"/>
        <v>65278</v>
      </c>
      <c r="BE125" s="16">
        <f>BE127</f>
        <v>0</v>
      </c>
      <c r="BF125" s="16">
        <f t="shared" si="373"/>
        <v>65278</v>
      </c>
      <c r="BG125" s="16">
        <f>BG127</f>
        <v>0</v>
      </c>
      <c r="BH125" s="16">
        <f t="shared" si="374"/>
        <v>65278</v>
      </c>
      <c r="BI125" s="16">
        <f>BI127</f>
        <v>0</v>
      </c>
      <c r="BJ125" s="16">
        <f t="shared" si="375"/>
        <v>65278</v>
      </c>
      <c r="BK125" s="16">
        <f>BK127</f>
        <v>0</v>
      </c>
      <c r="BL125" s="16">
        <f t="shared" si="376"/>
        <v>65278</v>
      </c>
      <c r="BM125" s="16">
        <f>BM127</f>
        <v>0</v>
      </c>
      <c r="BN125" s="16">
        <f t="shared" si="377"/>
        <v>65278</v>
      </c>
      <c r="BO125" s="16">
        <f>BO127</f>
        <v>0</v>
      </c>
      <c r="BP125" s="16">
        <f t="shared" si="378"/>
        <v>65278</v>
      </c>
      <c r="BQ125" s="16">
        <f>BQ127</f>
        <v>0</v>
      </c>
      <c r="BR125" s="16">
        <f t="shared" si="379"/>
        <v>65278</v>
      </c>
      <c r="BS125" s="16">
        <f>BS127</f>
        <v>0</v>
      </c>
      <c r="BT125" s="16">
        <f t="shared" si="380"/>
        <v>65278</v>
      </c>
      <c r="BU125" s="26">
        <f>BU127</f>
        <v>0</v>
      </c>
      <c r="BV125" s="16">
        <f t="shared" si="381"/>
        <v>65278</v>
      </c>
      <c r="BX125" s="13"/>
    </row>
    <row r="126" spans="1:76" x14ac:dyDescent="0.3">
      <c r="A126" s="58"/>
      <c r="B126" s="78" t="s">
        <v>5</v>
      </c>
      <c r="C126" s="6"/>
      <c r="D126" s="16"/>
      <c r="E126" s="46"/>
      <c r="F126" s="15"/>
      <c r="G126" s="16"/>
      <c r="H126" s="15"/>
      <c r="I126" s="16"/>
      <c r="J126" s="15"/>
      <c r="K126" s="16"/>
      <c r="L126" s="15"/>
      <c r="M126" s="16"/>
      <c r="N126" s="15"/>
      <c r="O126" s="16"/>
      <c r="P126" s="15"/>
      <c r="Q126" s="16"/>
      <c r="R126" s="15"/>
      <c r="S126" s="16"/>
      <c r="T126" s="15"/>
      <c r="U126" s="16"/>
      <c r="V126" s="15"/>
      <c r="W126" s="16"/>
      <c r="X126" s="15"/>
      <c r="Y126" s="26"/>
      <c r="Z126" s="15"/>
      <c r="AA126" s="16"/>
      <c r="AB126" s="46"/>
      <c r="AC126" s="15"/>
      <c r="AD126" s="16"/>
      <c r="AE126" s="15"/>
      <c r="AF126" s="16"/>
      <c r="AG126" s="15"/>
      <c r="AH126" s="16"/>
      <c r="AI126" s="15"/>
      <c r="AJ126" s="16"/>
      <c r="AK126" s="15"/>
      <c r="AL126" s="16"/>
      <c r="AM126" s="15"/>
      <c r="AN126" s="16"/>
      <c r="AO126" s="15"/>
      <c r="AP126" s="16"/>
      <c r="AQ126" s="15"/>
      <c r="AR126" s="16"/>
      <c r="AS126" s="15"/>
      <c r="AT126" s="16"/>
      <c r="AU126" s="15"/>
      <c r="AV126" s="16"/>
      <c r="AW126" s="15"/>
      <c r="AX126" s="26"/>
      <c r="AY126" s="15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26"/>
      <c r="BV126" s="16"/>
      <c r="BX126" s="13"/>
    </row>
    <row r="127" spans="1:76" x14ac:dyDescent="0.3">
      <c r="A127" s="58"/>
      <c r="B127" s="78" t="s">
        <v>12</v>
      </c>
      <c r="C127" s="6"/>
      <c r="D127" s="16">
        <v>72217.5</v>
      </c>
      <c r="E127" s="46"/>
      <c r="F127" s="15">
        <f t="shared" si="339"/>
        <v>72217.5</v>
      </c>
      <c r="G127" s="16">
        <v>-197.4</v>
      </c>
      <c r="H127" s="15">
        <f t="shared" ref="H127:H128" si="389">F127+G127</f>
        <v>72020.100000000006</v>
      </c>
      <c r="I127" s="16"/>
      <c r="J127" s="15">
        <f t="shared" ref="J127:J128" si="390">H127+I127</f>
        <v>72020.100000000006</v>
      </c>
      <c r="K127" s="16"/>
      <c r="L127" s="15">
        <f t="shared" ref="L127:L128" si="391">J127+K127</f>
        <v>72020.100000000006</v>
      </c>
      <c r="M127" s="16"/>
      <c r="N127" s="15">
        <f t="shared" ref="N127:N128" si="392">L127+M127</f>
        <v>72020.100000000006</v>
      </c>
      <c r="O127" s="16"/>
      <c r="P127" s="15">
        <f t="shared" ref="P127:P128" si="393">N127+O127</f>
        <v>72020.100000000006</v>
      </c>
      <c r="Q127" s="16"/>
      <c r="R127" s="15">
        <f t="shared" ref="R127:R128" si="394">P127+Q127</f>
        <v>72020.100000000006</v>
      </c>
      <c r="S127" s="16"/>
      <c r="T127" s="15">
        <f t="shared" ref="T127:T128" si="395">R127+S127</f>
        <v>72020.100000000006</v>
      </c>
      <c r="U127" s="16"/>
      <c r="V127" s="15">
        <f t="shared" ref="V127:V128" si="396">T127+U127</f>
        <v>72020.100000000006</v>
      </c>
      <c r="W127" s="16"/>
      <c r="X127" s="15">
        <f t="shared" ref="X127:X128" si="397">V127+W127</f>
        <v>72020.100000000006</v>
      </c>
      <c r="Y127" s="26"/>
      <c r="Z127" s="15">
        <f t="shared" ref="Z127:Z128" si="398">X127+Y127</f>
        <v>72020.100000000006</v>
      </c>
      <c r="AA127" s="16">
        <v>64310.3</v>
      </c>
      <c r="AB127" s="46"/>
      <c r="AC127" s="15">
        <f t="shared" si="340"/>
        <v>64310.3</v>
      </c>
      <c r="AD127" s="16">
        <v>3788.7</v>
      </c>
      <c r="AE127" s="15">
        <f t="shared" ref="AE127:AE128" si="399">AC127+AD127</f>
        <v>68099</v>
      </c>
      <c r="AF127" s="16"/>
      <c r="AG127" s="15">
        <f>AE127+AF127</f>
        <v>68099</v>
      </c>
      <c r="AH127" s="16"/>
      <c r="AI127" s="15">
        <f>AG127+AH127</f>
        <v>68099</v>
      </c>
      <c r="AJ127" s="16"/>
      <c r="AK127" s="15">
        <f>AI127+AJ127</f>
        <v>68099</v>
      </c>
      <c r="AL127" s="16"/>
      <c r="AM127" s="15">
        <f>AK127+AL127</f>
        <v>68099</v>
      </c>
      <c r="AN127" s="16"/>
      <c r="AO127" s="15">
        <f>AM127+AN127</f>
        <v>68099</v>
      </c>
      <c r="AP127" s="16"/>
      <c r="AQ127" s="15">
        <f>AO127+AP127</f>
        <v>68099</v>
      </c>
      <c r="AR127" s="16"/>
      <c r="AS127" s="15">
        <f>AQ127+AR127</f>
        <v>68099</v>
      </c>
      <c r="AT127" s="16"/>
      <c r="AU127" s="15">
        <f>AS127+AT127</f>
        <v>68099</v>
      </c>
      <c r="AV127" s="16"/>
      <c r="AW127" s="15">
        <f>AU127+AV127</f>
        <v>68099</v>
      </c>
      <c r="AX127" s="26"/>
      <c r="AY127" s="15">
        <f>AW127+AX127</f>
        <v>68099</v>
      </c>
      <c r="AZ127" s="16">
        <v>52882.2</v>
      </c>
      <c r="BA127" s="16"/>
      <c r="BB127" s="16">
        <f t="shared" si="341"/>
        <v>52882.2</v>
      </c>
      <c r="BC127" s="16">
        <v>12395.8</v>
      </c>
      <c r="BD127" s="16">
        <f t="shared" ref="BD127:BD128" si="400">BB127+BC127</f>
        <v>65278</v>
      </c>
      <c r="BE127" s="16"/>
      <c r="BF127" s="16">
        <f t="shared" ref="BF127:BF128" si="401">BD127+BE127</f>
        <v>65278</v>
      </c>
      <c r="BG127" s="16"/>
      <c r="BH127" s="16">
        <f t="shared" ref="BH127:BH128" si="402">BF127+BG127</f>
        <v>65278</v>
      </c>
      <c r="BI127" s="16"/>
      <c r="BJ127" s="16">
        <f t="shared" ref="BJ127:BJ128" si="403">BH127+BI127</f>
        <v>65278</v>
      </c>
      <c r="BK127" s="16"/>
      <c r="BL127" s="16">
        <f t="shared" ref="BL127:BL128" si="404">BJ127+BK127</f>
        <v>65278</v>
      </c>
      <c r="BM127" s="16"/>
      <c r="BN127" s="16">
        <f t="shared" ref="BN127:BN128" si="405">BL127+BM127</f>
        <v>65278</v>
      </c>
      <c r="BO127" s="16"/>
      <c r="BP127" s="16">
        <f t="shared" ref="BP127:BP128" si="406">BN127+BO127</f>
        <v>65278</v>
      </c>
      <c r="BQ127" s="16"/>
      <c r="BR127" s="16">
        <f t="shared" ref="BR127:BR128" si="407">BP127+BQ127</f>
        <v>65278</v>
      </c>
      <c r="BS127" s="16"/>
      <c r="BT127" s="16">
        <f t="shared" ref="BT127:BT128" si="408">BR127+BS127</f>
        <v>65278</v>
      </c>
      <c r="BU127" s="26"/>
      <c r="BV127" s="16">
        <f t="shared" ref="BV127:BV128" si="409">BT127+BU127</f>
        <v>65278</v>
      </c>
      <c r="BW127" s="9" t="s">
        <v>105</v>
      </c>
      <c r="BX127" s="13"/>
    </row>
    <row r="128" spans="1:76" ht="56.25" x14ac:dyDescent="0.3">
      <c r="A128" s="58" t="s">
        <v>176</v>
      </c>
      <c r="B128" s="78" t="s">
        <v>73</v>
      </c>
      <c r="C128" s="78" t="s">
        <v>3</v>
      </c>
      <c r="D128" s="16">
        <f>D130+D131</f>
        <v>179202.4</v>
      </c>
      <c r="E128" s="46">
        <f>E130+E131</f>
        <v>0</v>
      </c>
      <c r="F128" s="15">
        <f t="shared" si="339"/>
        <v>179202.4</v>
      </c>
      <c r="G128" s="16">
        <f>G130+G131</f>
        <v>13530.2</v>
      </c>
      <c r="H128" s="15">
        <f t="shared" si="389"/>
        <v>192732.6</v>
      </c>
      <c r="I128" s="16">
        <f>I130+I131</f>
        <v>0</v>
      </c>
      <c r="J128" s="15">
        <f t="shared" si="390"/>
        <v>192732.6</v>
      </c>
      <c r="K128" s="16">
        <f>K130+K131</f>
        <v>0</v>
      </c>
      <c r="L128" s="15">
        <f t="shared" si="391"/>
        <v>192732.6</v>
      </c>
      <c r="M128" s="16">
        <f>M130+M131</f>
        <v>0</v>
      </c>
      <c r="N128" s="15">
        <f t="shared" si="392"/>
        <v>192732.6</v>
      </c>
      <c r="O128" s="16">
        <f>O130+O131</f>
        <v>0</v>
      </c>
      <c r="P128" s="15">
        <f t="shared" si="393"/>
        <v>192732.6</v>
      </c>
      <c r="Q128" s="16">
        <f>Q130+Q131</f>
        <v>0</v>
      </c>
      <c r="R128" s="15">
        <f t="shared" si="394"/>
        <v>192732.6</v>
      </c>
      <c r="S128" s="16">
        <f>S130+S131</f>
        <v>0</v>
      </c>
      <c r="T128" s="15">
        <f t="shared" si="395"/>
        <v>192732.6</v>
      </c>
      <c r="U128" s="16">
        <f>U130+U131</f>
        <v>0</v>
      </c>
      <c r="V128" s="15">
        <f t="shared" si="396"/>
        <v>192732.6</v>
      </c>
      <c r="W128" s="16">
        <f>W130+W131</f>
        <v>0</v>
      </c>
      <c r="X128" s="15">
        <f t="shared" si="397"/>
        <v>192732.6</v>
      </c>
      <c r="Y128" s="26">
        <f>Y130+Y131</f>
        <v>0</v>
      </c>
      <c r="Z128" s="15">
        <f t="shared" si="398"/>
        <v>192732.6</v>
      </c>
      <c r="AA128" s="16">
        <f t="shared" ref="AA128:AZ128" si="410">AA130+AA131</f>
        <v>183300.1</v>
      </c>
      <c r="AB128" s="46">
        <f>AB130+AB131</f>
        <v>0</v>
      </c>
      <c r="AC128" s="15">
        <f t="shared" si="340"/>
        <v>183300.1</v>
      </c>
      <c r="AD128" s="16">
        <f>AD130+AD131</f>
        <v>9544.2999999999993</v>
      </c>
      <c r="AE128" s="15">
        <f t="shared" si="399"/>
        <v>192844.4</v>
      </c>
      <c r="AF128" s="16">
        <f>AF130+AF131</f>
        <v>0</v>
      </c>
      <c r="AG128" s="15">
        <f>AE128+AF128</f>
        <v>192844.4</v>
      </c>
      <c r="AH128" s="16">
        <f>AH130+AH131</f>
        <v>0</v>
      </c>
      <c r="AI128" s="15">
        <f>AG128+AH128</f>
        <v>192844.4</v>
      </c>
      <c r="AJ128" s="16">
        <f>AJ130+AJ131</f>
        <v>0</v>
      </c>
      <c r="AK128" s="15">
        <f>AI128+AJ128</f>
        <v>192844.4</v>
      </c>
      <c r="AL128" s="16">
        <f>AL130+AL131</f>
        <v>0</v>
      </c>
      <c r="AM128" s="15">
        <f>AK128+AL128</f>
        <v>192844.4</v>
      </c>
      <c r="AN128" s="16">
        <f>AN130+AN131</f>
        <v>0</v>
      </c>
      <c r="AO128" s="15">
        <f>AM128+AN128</f>
        <v>192844.4</v>
      </c>
      <c r="AP128" s="16">
        <f>AP130+AP131</f>
        <v>0</v>
      </c>
      <c r="AQ128" s="15">
        <f>AO128+AP128</f>
        <v>192844.4</v>
      </c>
      <c r="AR128" s="16">
        <f>AR130+AR131</f>
        <v>0</v>
      </c>
      <c r="AS128" s="15">
        <f>AQ128+AR128</f>
        <v>192844.4</v>
      </c>
      <c r="AT128" s="16">
        <f>AT130+AT131</f>
        <v>0</v>
      </c>
      <c r="AU128" s="15">
        <f>AS128+AT128</f>
        <v>192844.4</v>
      </c>
      <c r="AV128" s="16">
        <f>AV130+AV131</f>
        <v>0</v>
      </c>
      <c r="AW128" s="15">
        <f>AU128+AV128</f>
        <v>192844.4</v>
      </c>
      <c r="AX128" s="26">
        <f>AX130+AX131</f>
        <v>0</v>
      </c>
      <c r="AY128" s="15">
        <f>AW128+AX128</f>
        <v>192844.4</v>
      </c>
      <c r="AZ128" s="16">
        <f t="shared" si="410"/>
        <v>183300.1</v>
      </c>
      <c r="BA128" s="16">
        <f>BA130+BA131</f>
        <v>0</v>
      </c>
      <c r="BB128" s="16">
        <f t="shared" si="341"/>
        <v>183300.1</v>
      </c>
      <c r="BC128" s="16">
        <f>BC130+BC131</f>
        <v>-4777.1000000000004</v>
      </c>
      <c r="BD128" s="16">
        <f t="shared" si="400"/>
        <v>178523</v>
      </c>
      <c r="BE128" s="16">
        <f>BE130+BE131</f>
        <v>0</v>
      </c>
      <c r="BF128" s="16">
        <f t="shared" si="401"/>
        <v>178523</v>
      </c>
      <c r="BG128" s="16">
        <f>BG130+BG131</f>
        <v>0</v>
      </c>
      <c r="BH128" s="16">
        <f t="shared" si="402"/>
        <v>178523</v>
      </c>
      <c r="BI128" s="16">
        <f>BI130+BI131</f>
        <v>0</v>
      </c>
      <c r="BJ128" s="16">
        <f t="shared" si="403"/>
        <v>178523</v>
      </c>
      <c r="BK128" s="16">
        <f>BK130+BK131</f>
        <v>0</v>
      </c>
      <c r="BL128" s="16">
        <f t="shared" si="404"/>
        <v>178523</v>
      </c>
      <c r="BM128" s="16">
        <f>BM130+BM131</f>
        <v>0</v>
      </c>
      <c r="BN128" s="16">
        <f t="shared" si="405"/>
        <v>178523</v>
      </c>
      <c r="BO128" s="16">
        <f>BO130+BO131</f>
        <v>0</v>
      </c>
      <c r="BP128" s="16">
        <f t="shared" si="406"/>
        <v>178523</v>
      </c>
      <c r="BQ128" s="16">
        <f>BQ130+BQ131</f>
        <v>0</v>
      </c>
      <c r="BR128" s="16">
        <f t="shared" si="407"/>
        <v>178523</v>
      </c>
      <c r="BS128" s="16">
        <f>BS130+BS131</f>
        <v>0</v>
      </c>
      <c r="BT128" s="16">
        <f t="shared" si="408"/>
        <v>178523</v>
      </c>
      <c r="BU128" s="26">
        <f>BU130+BU131</f>
        <v>0</v>
      </c>
      <c r="BV128" s="16">
        <f t="shared" si="409"/>
        <v>178523</v>
      </c>
      <c r="BX128" s="13"/>
    </row>
    <row r="129" spans="1:76" x14ac:dyDescent="0.3">
      <c r="A129" s="58"/>
      <c r="B129" s="5" t="s">
        <v>5</v>
      </c>
      <c r="C129" s="6"/>
      <c r="D129" s="16"/>
      <c r="E129" s="46"/>
      <c r="F129" s="15"/>
      <c r="G129" s="16"/>
      <c r="H129" s="15"/>
      <c r="I129" s="16"/>
      <c r="J129" s="15"/>
      <c r="K129" s="16"/>
      <c r="L129" s="15"/>
      <c r="M129" s="16"/>
      <c r="N129" s="15"/>
      <c r="O129" s="16"/>
      <c r="P129" s="15"/>
      <c r="Q129" s="16"/>
      <c r="R129" s="15"/>
      <c r="S129" s="16"/>
      <c r="T129" s="15"/>
      <c r="U129" s="16"/>
      <c r="V129" s="15"/>
      <c r="W129" s="16"/>
      <c r="X129" s="15"/>
      <c r="Y129" s="26"/>
      <c r="Z129" s="15"/>
      <c r="AA129" s="16"/>
      <c r="AB129" s="46"/>
      <c r="AC129" s="15"/>
      <c r="AD129" s="16"/>
      <c r="AE129" s="15"/>
      <c r="AF129" s="16"/>
      <c r="AG129" s="15"/>
      <c r="AH129" s="16"/>
      <c r="AI129" s="15"/>
      <c r="AJ129" s="16"/>
      <c r="AK129" s="15"/>
      <c r="AL129" s="16"/>
      <c r="AM129" s="15"/>
      <c r="AN129" s="16"/>
      <c r="AO129" s="15"/>
      <c r="AP129" s="16"/>
      <c r="AQ129" s="15"/>
      <c r="AR129" s="16"/>
      <c r="AS129" s="15"/>
      <c r="AT129" s="16"/>
      <c r="AU129" s="15"/>
      <c r="AV129" s="16"/>
      <c r="AW129" s="15"/>
      <c r="AX129" s="26"/>
      <c r="AY129" s="15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26"/>
      <c r="BV129" s="16"/>
      <c r="BX129" s="13"/>
    </row>
    <row r="130" spans="1:76" x14ac:dyDescent="0.3">
      <c r="A130" s="58"/>
      <c r="B130" s="78" t="s">
        <v>12</v>
      </c>
      <c r="C130" s="6"/>
      <c r="D130" s="16">
        <v>48384.7</v>
      </c>
      <c r="E130" s="46"/>
      <c r="F130" s="15">
        <f t="shared" si="339"/>
        <v>48384.7</v>
      </c>
      <c r="G130" s="16">
        <v>3653.2</v>
      </c>
      <c r="H130" s="15">
        <f t="shared" ref="H130:H142" si="411">F130+G130</f>
        <v>52037.899999999994</v>
      </c>
      <c r="I130" s="16"/>
      <c r="J130" s="15">
        <f t="shared" ref="J130:J135" si="412">H130+I130</f>
        <v>52037.899999999994</v>
      </c>
      <c r="K130" s="16"/>
      <c r="L130" s="15">
        <f t="shared" ref="L130:L135" si="413">J130+K130</f>
        <v>52037.899999999994</v>
      </c>
      <c r="M130" s="16"/>
      <c r="N130" s="15">
        <f t="shared" ref="N130:N135" si="414">L130+M130</f>
        <v>52037.899999999994</v>
      </c>
      <c r="O130" s="16"/>
      <c r="P130" s="15">
        <f t="shared" ref="P130:P135" si="415">N130+O130</f>
        <v>52037.899999999994</v>
      </c>
      <c r="Q130" s="16"/>
      <c r="R130" s="15">
        <f t="shared" ref="R130:R135" si="416">P130+Q130</f>
        <v>52037.899999999994</v>
      </c>
      <c r="S130" s="16"/>
      <c r="T130" s="15">
        <f t="shared" ref="T130:T135" si="417">R130+S130</f>
        <v>52037.899999999994</v>
      </c>
      <c r="U130" s="16"/>
      <c r="V130" s="15">
        <f t="shared" ref="V130:V135" si="418">T130+U130</f>
        <v>52037.899999999994</v>
      </c>
      <c r="W130" s="16"/>
      <c r="X130" s="15">
        <f t="shared" ref="X130:X135" si="419">V130+W130</f>
        <v>52037.899999999994</v>
      </c>
      <c r="Y130" s="26"/>
      <c r="Z130" s="15">
        <f t="shared" ref="Z130:Z135" si="420">X130+Y130</f>
        <v>52037.899999999994</v>
      </c>
      <c r="AA130" s="16">
        <v>45825</v>
      </c>
      <c r="AB130" s="46"/>
      <c r="AC130" s="15">
        <f t="shared" si="340"/>
        <v>45825</v>
      </c>
      <c r="AD130" s="16">
        <v>2386.1</v>
      </c>
      <c r="AE130" s="15">
        <f t="shared" ref="AE130:AE142" si="421">AC130+AD130</f>
        <v>48211.1</v>
      </c>
      <c r="AF130" s="16"/>
      <c r="AG130" s="15">
        <f t="shared" ref="AG130:AG135" si="422">AE130+AF130</f>
        <v>48211.1</v>
      </c>
      <c r="AH130" s="16"/>
      <c r="AI130" s="15">
        <f t="shared" ref="AI130:AI135" si="423">AG130+AH130</f>
        <v>48211.1</v>
      </c>
      <c r="AJ130" s="16"/>
      <c r="AK130" s="15">
        <f t="shared" ref="AK130:AK135" si="424">AI130+AJ130</f>
        <v>48211.1</v>
      </c>
      <c r="AL130" s="16"/>
      <c r="AM130" s="15">
        <f t="shared" ref="AM130:AM135" si="425">AK130+AL130</f>
        <v>48211.1</v>
      </c>
      <c r="AN130" s="16"/>
      <c r="AO130" s="15">
        <f t="shared" ref="AO130:AO135" si="426">AM130+AN130</f>
        <v>48211.1</v>
      </c>
      <c r="AP130" s="16"/>
      <c r="AQ130" s="15">
        <f t="shared" ref="AQ130:AQ135" si="427">AO130+AP130</f>
        <v>48211.1</v>
      </c>
      <c r="AR130" s="16"/>
      <c r="AS130" s="15">
        <f t="shared" ref="AS130:AS135" si="428">AQ130+AR130</f>
        <v>48211.1</v>
      </c>
      <c r="AT130" s="16"/>
      <c r="AU130" s="15">
        <f t="shared" ref="AU130:AU135" si="429">AS130+AT130</f>
        <v>48211.1</v>
      </c>
      <c r="AV130" s="16"/>
      <c r="AW130" s="15">
        <f t="shared" ref="AW130:AW135" si="430">AU130+AV130</f>
        <v>48211.1</v>
      </c>
      <c r="AX130" s="26"/>
      <c r="AY130" s="15">
        <f t="shared" ref="AY130:AY135" si="431">AW130+AX130</f>
        <v>48211.1</v>
      </c>
      <c r="AZ130" s="16">
        <v>45825</v>
      </c>
      <c r="BA130" s="16"/>
      <c r="BB130" s="16">
        <f t="shared" si="341"/>
        <v>45825</v>
      </c>
      <c r="BC130" s="16">
        <v>-1194.3</v>
      </c>
      <c r="BD130" s="16">
        <f t="shared" ref="BD130:BD142" si="432">BB130+BC130</f>
        <v>44630.7</v>
      </c>
      <c r="BE130" s="16"/>
      <c r="BF130" s="16">
        <f t="shared" ref="BF130:BF135" si="433">BD130+BE130</f>
        <v>44630.7</v>
      </c>
      <c r="BG130" s="16"/>
      <c r="BH130" s="16">
        <f t="shared" ref="BH130:BH135" si="434">BF130+BG130</f>
        <v>44630.7</v>
      </c>
      <c r="BI130" s="16"/>
      <c r="BJ130" s="16">
        <f t="shared" ref="BJ130:BJ135" si="435">BH130+BI130</f>
        <v>44630.7</v>
      </c>
      <c r="BK130" s="16"/>
      <c r="BL130" s="16">
        <f t="shared" ref="BL130:BL135" si="436">BJ130+BK130</f>
        <v>44630.7</v>
      </c>
      <c r="BM130" s="16"/>
      <c r="BN130" s="16">
        <f t="shared" ref="BN130:BN135" si="437">BL130+BM130</f>
        <v>44630.7</v>
      </c>
      <c r="BO130" s="16"/>
      <c r="BP130" s="16">
        <f t="shared" ref="BP130:BP135" si="438">BN130+BO130</f>
        <v>44630.7</v>
      </c>
      <c r="BQ130" s="16"/>
      <c r="BR130" s="16">
        <f t="shared" ref="BR130:BR135" si="439">BP130+BQ130</f>
        <v>44630.7</v>
      </c>
      <c r="BS130" s="16"/>
      <c r="BT130" s="16">
        <f t="shared" ref="BT130:BT135" si="440">BR130+BS130</f>
        <v>44630.7</v>
      </c>
      <c r="BU130" s="26"/>
      <c r="BV130" s="16">
        <f t="shared" ref="BV130:BV135" si="441">BT130+BU130</f>
        <v>44630.7</v>
      </c>
      <c r="BW130" s="9" t="s">
        <v>106</v>
      </c>
      <c r="BX130" s="13"/>
    </row>
    <row r="131" spans="1:76" x14ac:dyDescent="0.3">
      <c r="A131" s="58"/>
      <c r="B131" s="78" t="s">
        <v>19</v>
      </c>
      <c r="C131" s="6"/>
      <c r="D131" s="16">
        <v>130817.7</v>
      </c>
      <c r="E131" s="46"/>
      <c r="F131" s="15">
        <f t="shared" si="339"/>
        <v>130817.7</v>
      </c>
      <c r="G131" s="16">
        <v>9877</v>
      </c>
      <c r="H131" s="15">
        <f t="shared" si="411"/>
        <v>140694.70000000001</v>
      </c>
      <c r="I131" s="16"/>
      <c r="J131" s="15">
        <f t="shared" si="412"/>
        <v>140694.70000000001</v>
      </c>
      <c r="K131" s="16"/>
      <c r="L131" s="15">
        <f t="shared" si="413"/>
        <v>140694.70000000001</v>
      </c>
      <c r="M131" s="16"/>
      <c r="N131" s="15">
        <f t="shared" si="414"/>
        <v>140694.70000000001</v>
      </c>
      <c r="O131" s="16"/>
      <c r="P131" s="15">
        <f t="shared" si="415"/>
        <v>140694.70000000001</v>
      </c>
      <c r="Q131" s="16"/>
      <c r="R131" s="15">
        <f t="shared" si="416"/>
        <v>140694.70000000001</v>
      </c>
      <c r="S131" s="16"/>
      <c r="T131" s="15">
        <f t="shared" si="417"/>
        <v>140694.70000000001</v>
      </c>
      <c r="U131" s="16"/>
      <c r="V131" s="15">
        <f t="shared" si="418"/>
        <v>140694.70000000001</v>
      </c>
      <c r="W131" s="16"/>
      <c r="X131" s="15">
        <f t="shared" si="419"/>
        <v>140694.70000000001</v>
      </c>
      <c r="Y131" s="26"/>
      <c r="Z131" s="15">
        <f t="shared" si="420"/>
        <v>140694.70000000001</v>
      </c>
      <c r="AA131" s="16">
        <v>137475.1</v>
      </c>
      <c r="AB131" s="46"/>
      <c r="AC131" s="15">
        <f t="shared" si="340"/>
        <v>137475.1</v>
      </c>
      <c r="AD131" s="16">
        <v>7158.2</v>
      </c>
      <c r="AE131" s="15">
        <f t="shared" si="421"/>
        <v>144633.30000000002</v>
      </c>
      <c r="AF131" s="16"/>
      <c r="AG131" s="15">
        <f t="shared" si="422"/>
        <v>144633.30000000002</v>
      </c>
      <c r="AH131" s="16"/>
      <c r="AI131" s="15">
        <f t="shared" si="423"/>
        <v>144633.30000000002</v>
      </c>
      <c r="AJ131" s="16"/>
      <c r="AK131" s="15">
        <f t="shared" si="424"/>
        <v>144633.30000000002</v>
      </c>
      <c r="AL131" s="16"/>
      <c r="AM131" s="15">
        <f t="shared" si="425"/>
        <v>144633.30000000002</v>
      </c>
      <c r="AN131" s="16"/>
      <c r="AO131" s="15">
        <f t="shared" si="426"/>
        <v>144633.30000000002</v>
      </c>
      <c r="AP131" s="16"/>
      <c r="AQ131" s="15">
        <f t="shared" si="427"/>
        <v>144633.30000000002</v>
      </c>
      <c r="AR131" s="16"/>
      <c r="AS131" s="15">
        <f t="shared" si="428"/>
        <v>144633.30000000002</v>
      </c>
      <c r="AT131" s="16"/>
      <c r="AU131" s="15">
        <f t="shared" si="429"/>
        <v>144633.30000000002</v>
      </c>
      <c r="AV131" s="16"/>
      <c r="AW131" s="15">
        <f t="shared" si="430"/>
        <v>144633.30000000002</v>
      </c>
      <c r="AX131" s="26"/>
      <c r="AY131" s="15">
        <f t="shared" si="431"/>
        <v>144633.30000000002</v>
      </c>
      <c r="AZ131" s="16">
        <v>137475.1</v>
      </c>
      <c r="BA131" s="16"/>
      <c r="BB131" s="16">
        <f t="shared" si="341"/>
        <v>137475.1</v>
      </c>
      <c r="BC131" s="16">
        <v>-3582.8</v>
      </c>
      <c r="BD131" s="16">
        <f t="shared" si="432"/>
        <v>133892.30000000002</v>
      </c>
      <c r="BE131" s="16"/>
      <c r="BF131" s="16">
        <f t="shared" si="433"/>
        <v>133892.30000000002</v>
      </c>
      <c r="BG131" s="16"/>
      <c r="BH131" s="16">
        <f t="shared" si="434"/>
        <v>133892.30000000002</v>
      </c>
      <c r="BI131" s="16"/>
      <c r="BJ131" s="16">
        <f t="shared" si="435"/>
        <v>133892.30000000002</v>
      </c>
      <c r="BK131" s="16"/>
      <c r="BL131" s="16">
        <f t="shared" si="436"/>
        <v>133892.30000000002</v>
      </c>
      <c r="BM131" s="16"/>
      <c r="BN131" s="16">
        <f t="shared" si="437"/>
        <v>133892.30000000002</v>
      </c>
      <c r="BO131" s="16"/>
      <c r="BP131" s="16">
        <f t="shared" si="438"/>
        <v>133892.30000000002</v>
      </c>
      <c r="BQ131" s="16"/>
      <c r="BR131" s="16">
        <f t="shared" si="439"/>
        <v>133892.30000000002</v>
      </c>
      <c r="BS131" s="16"/>
      <c r="BT131" s="16">
        <f t="shared" si="440"/>
        <v>133892.30000000002</v>
      </c>
      <c r="BU131" s="26"/>
      <c r="BV131" s="16">
        <f t="shared" si="441"/>
        <v>133892.30000000002</v>
      </c>
      <c r="BW131" s="9" t="s">
        <v>106</v>
      </c>
      <c r="BX131" s="13"/>
    </row>
    <row r="132" spans="1:76" ht="56.25" x14ac:dyDescent="0.3">
      <c r="A132" s="58" t="s">
        <v>177</v>
      </c>
      <c r="B132" s="78" t="s">
        <v>343</v>
      </c>
      <c r="C132" s="6" t="s">
        <v>126</v>
      </c>
      <c r="D132" s="16"/>
      <c r="E132" s="46"/>
      <c r="F132" s="15"/>
      <c r="G132" s="16">
        <v>5138.7460000000001</v>
      </c>
      <c r="H132" s="15">
        <f t="shared" si="411"/>
        <v>5138.7460000000001</v>
      </c>
      <c r="I132" s="16"/>
      <c r="J132" s="15">
        <f t="shared" si="412"/>
        <v>5138.7460000000001</v>
      </c>
      <c r="K132" s="16"/>
      <c r="L132" s="15">
        <f t="shared" si="413"/>
        <v>5138.7460000000001</v>
      </c>
      <c r="M132" s="16"/>
      <c r="N132" s="15">
        <f t="shared" si="414"/>
        <v>5138.7460000000001</v>
      </c>
      <c r="O132" s="16"/>
      <c r="P132" s="15">
        <f t="shared" si="415"/>
        <v>5138.7460000000001</v>
      </c>
      <c r="Q132" s="16"/>
      <c r="R132" s="15">
        <f t="shared" si="416"/>
        <v>5138.7460000000001</v>
      </c>
      <c r="S132" s="16"/>
      <c r="T132" s="15">
        <f t="shared" si="417"/>
        <v>5138.7460000000001</v>
      </c>
      <c r="U132" s="16"/>
      <c r="V132" s="15">
        <f t="shared" si="418"/>
        <v>5138.7460000000001</v>
      </c>
      <c r="W132" s="16"/>
      <c r="X132" s="15">
        <f t="shared" si="419"/>
        <v>5138.7460000000001</v>
      </c>
      <c r="Y132" s="26"/>
      <c r="Z132" s="15">
        <f t="shared" si="420"/>
        <v>5138.7460000000001</v>
      </c>
      <c r="AA132" s="16"/>
      <c r="AB132" s="46"/>
      <c r="AC132" s="15"/>
      <c r="AD132" s="16"/>
      <c r="AE132" s="15">
        <f t="shared" si="421"/>
        <v>0</v>
      </c>
      <c r="AF132" s="16"/>
      <c r="AG132" s="15">
        <f t="shared" si="422"/>
        <v>0</v>
      </c>
      <c r="AH132" s="16"/>
      <c r="AI132" s="15">
        <f t="shared" si="423"/>
        <v>0</v>
      </c>
      <c r="AJ132" s="16"/>
      <c r="AK132" s="15">
        <f t="shared" si="424"/>
        <v>0</v>
      </c>
      <c r="AL132" s="16"/>
      <c r="AM132" s="15">
        <f t="shared" si="425"/>
        <v>0</v>
      </c>
      <c r="AN132" s="16"/>
      <c r="AO132" s="15">
        <f t="shared" si="426"/>
        <v>0</v>
      </c>
      <c r="AP132" s="16"/>
      <c r="AQ132" s="15">
        <f t="shared" si="427"/>
        <v>0</v>
      </c>
      <c r="AR132" s="16"/>
      <c r="AS132" s="15">
        <f t="shared" si="428"/>
        <v>0</v>
      </c>
      <c r="AT132" s="16"/>
      <c r="AU132" s="15">
        <f t="shared" si="429"/>
        <v>0</v>
      </c>
      <c r="AV132" s="16"/>
      <c r="AW132" s="15">
        <f t="shared" si="430"/>
        <v>0</v>
      </c>
      <c r="AX132" s="26"/>
      <c r="AY132" s="15">
        <f t="shared" si="431"/>
        <v>0</v>
      </c>
      <c r="AZ132" s="16"/>
      <c r="BA132" s="16"/>
      <c r="BB132" s="16"/>
      <c r="BC132" s="16"/>
      <c r="BD132" s="16">
        <f t="shared" si="432"/>
        <v>0</v>
      </c>
      <c r="BE132" s="16"/>
      <c r="BF132" s="16">
        <f t="shared" si="433"/>
        <v>0</v>
      </c>
      <c r="BG132" s="16"/>
      <c r="BH132" s="16">
        <f t="shared" si="434"/>
        <v>0</v>
      </c>
      <c r="BI132" s="16"/>
      <c r="BJ132" s="16">
        <f t="shared" si="435"/>
        <v>0</v>
      </c>
      <c r="BK132" s="16"/>
      <c r="BL132" s="16">
        <f t="shared" si="436"/>
        <v>0</v>
      </c>
      <c r="BM132" s="16"/>
      <c r="BN132" s="16">
        <f t="shared" si="437"/>
        <v>0</v>
      </c>
      <c r="BO132" s="16"/>
      <c r="BP132" s="16">
        <f t="shared" si="438"/>
        <v>0</v>
      </c>
      <c r="BQ132" s="16"/>
      <c r="BR132" s="16">
        <f t="shared" si="439"/>
        <v>0</v>
      </c>
      <c r="BS132" s="16"/>
      <c r="BT132" s="16">
        <f t="shared" si="440"/>
        <v>0</v>
      </c>
      <c r="BU132" s="26"/>
      <c r="BV132" s="16">
        <f t="shared" si="441"/>
        <v>0</v>
      </c>
      <c r="BW132" s="9" t="s">
        <v>298</v>
      </c>
      <c r="BX132" s="13"/>
    </row>
    <row r="133" spans="1:76" ht="56.25" x14ac:dyDescent="0.3">
      <c r="A133" s="58" t="s">
        <v>178</v>
      </c>
      <c r="B133" s="78" t="s">
        <v>299</v>
      </c>
      <c r="C133" s="6" t="s">
        <v>126</v>
      </c>
      <c r="D133" s="16"/>
      <c r="E133" s="46"/>
      <c r="F133" s="15"/>
      <c r="G133" s="16">
        <v>9350</v>
      </c>
      <c r="H133" s="15">
        <f t="shared" si="411"/>
        <v>9350</v>
      </c>
      <c r="I133" s="16"/>
      <c r="J133" s="15">
        <f t="shared" si="412"/>
        <v>9350</v>
      </c>
      <c r="K133" s="16"/>
      <c r="L133" s="15">
        <f t="shared" si="413"/>
        <v>9350</v>
      </c>
      <c r="M133" s="16"/>
      <c r="N133" s="15">
        <f t="shared" si="414"/>
        <v>9350</v>
      </c>
      <c r="O133" s="16"/>
      <c r="P133" s="15">
        <f t="shared" si="415"/>
        <v>9350</v>
      </c>
      <c r="Q133" s="16"/>
      <c r="R133" s="15">
        <f t="shared" si="416"/>
        <v>9350</v>
      </c>
      <c r="S133" s="16"/>
      <c r="T133" s="15">
        <f t="shared" si="417"/>
        <v>9350</v>
      </c>
      <c r="U133" s="16"/>
      <c r="V133" s="15">
        <f t="shared" si="418"/>
        <v>9350</v>
      </c>
      <c r="W133" s="16"/>
      <c r="X133" s="15">
        <f t="shared" si="419"/>
        <v>9350</v>
      </c>
      <c r="Y133" s="26">
        <v>-9350</v>
      </c>
      <c r="Z133" s="15">
        <f t="shared" si="420"/>
        <v>0</v>
      </c>
      <c r="AA133" s="16"/>
      <c r="AB133" s="46"/>
      <c r="AC133" s="15"/>
      <c r="AD133" s="16"/>
      <c r="AE133" s="15">
        <f t="shared" si="421"/>
        <v>0</v>
      </c>
      <c r="AF133" s="16"/>
      <c r="AG133" s="15">
        <f t="shared" si="422"/>
        <v>0</v>
      </c>
      <c r="AH133" s="16"/>
      <c r="AI133" s="15">
        <f t="shared" si="423"/>
        <v>0</v>
      </c>
      <c r="AJ133" s="16"/>
      <c r="AK133" s="15">
        <f t="shared" si="424"/>
        <v>0</v>
      </c>
      <c r="AL133" s="16"/>
      <c r="AM133" s="15">
        <f t="shared" si="425"/>
        <v>0</v>
      </c>
      <c r="AN133" s="16"/>
      <c r="AO133" s="15">
        <f t="shared" si="426"/>
        <v>0</v>
      </c>
      <c r="AP133" s="16"/>
      <c r="AQ133" s="15">
        <f t="shared" si="427"/>
        <v>0</v>
      </c>
      <c r="AR133" s="16"/>
      <c r="AS133" s="15">
        <f t="shared" si="428"/>
        <v>0</v>
      </c>
      <c r="AT133" s="16"/>
      <c r="AU133" s="15">
        <f t="shared" si="429"/>
        <v>0</v>
      </c>
      <c r="AV133" s="16"/>
      <c r="AW133" s="15">
        <f t="shared" si="430"/>
        <v>0</v>
      </c>
      <c r="AX133" s="26">
        <v>9350</v>
      </c>
      <c r="AY133" s="15">
        <f t="shared" si="431"/>
        <v>9350</v>
      </c>
      <c r="AZ133" s="16"/>
      <c r="BA133" s="16"/>
      <c r="BB133" s="16"/>
      <c r="BC133" s="16"/>
      <c r="BD133" s="16">
        <f t="shared" si="432"/>
        <v>0</v>
      </c>
      <c r="BE133" s="16"/>
      <c r="BF133" s="16">
        <f t="shared" si="433"/>
        <v>0</v>
      </c>
      <c r="BG133" s="16"/>
      <c r="BH133" s="16">
        <f t="shared" si="434"/>
        <v>0</v>
      </c>
      <c r="BI133" s="16"/>
      <c r="BJ133" s="16">
        <f t="shared" si="435"/>
        <v>0</v>
      </c>
      <c r="BK133" s="16"/>
      <c r="BL133" s="16">
        <f t="shared" si="436"/>
        <v>0</v>
      </c>
      <c r="BM133" s="16"/>
      <c r="BN133" s="16">
        <f t="shared" si="437"/>
        <v>0</v>
      </c>
      <c r="BO133" s="16"/>
      <c r="BP133" s="16">
        <f t="shared" si="438"/>
        <v>0</v>
      </c>
      <c r="BQ133" s="16"/>
      <c r="BR133" s="16">
        <f t="shared" si="439"/>
        <v>0</v>
      </c>
      <c r="BS133" s="16"/>
      <c r="BT133" s="16">
        <f t="shared" si="440"/>
        <v>0</v>
      </c>
      <c r="BU133" s="26">
        <v>0</v>
      </c>
      <c r="BV133" s="16">
        <f t="shared" si="441"/>
        <v>0</v>
      </c>
      <c r="BW133" s="9" t="s">
        <v>300</v>
      </c>
      <c r="BX133" s="13"/>
    </row>
    <row r="134" spans="1:76" ht="56.25" x14ac:dyDescent="0.3">
      <c r="A134" s="58" t="s">
        <v>179</v>
      </c>
      <c r="B134" s="78" t="s">
        <v>301</v>
      </c>
      <c r="C134" s="6" t="s">
        <v>126</v>
      </c>
      <c r="D134" s="16"/>
      <c r="E134" s="46"/>
      <c r="F134" s="15"/>
      <c r="G134" s="16">
        <v>2092.9110000000001</v>
      </c>
      <c r="H134" s="15">
        <f t="shared" si="411"/>
        <v>2092.9110000000001</v>
      </c>
      <c r="I134" s="16"/>
      <c r="J134" s="15">
        <f t="shared" si="412"/>
        <v>2092.9110000000001</v>
      </c>
      <c r="K134" s="16"/>
      <c r="L134" s="15">
        <f t="shared" si="413"/>
        <v>2092.9110000000001</v>
      </c>
      <c r="M134" s="16"/>
      <c r="N134" s="15">
        <f t="shared" si="414"/>
        <v>2092.9110000000001</v>
      </c>
      <c r="O134" s="16"/>
      <c r="P134" s="15">
        <f t="shared" si="415"/>
        <v>2092.9110000000001</v>
      </c>
      <c r="Q134" s="16"/>
      <c r="R134" s="15">
        <f t="shared" si="416"/>
        <v>2092.9110000000001</v>
      </c>
      <c r="S134" s="16"/>
      <c r="T134" s="15">
        <f t="shared" si="417"/>
        <v>2092.9110000000001</v>
      </c>
      <c r="U134" s="16"/>
      <c r="V134" s="15">
        <f t="shared" si="418"/>
        <v>2092.9110000000001</v>
      </c>
      <c r="W134" s="16"/>
      <c r="X134" s="15">
        <f t="shared" si="419"/>
        <v>2092.9110000000001</v>
      </c>
      <c r="Y134" s="26">
        <v>-2092.9110000000001</v>
      </c>
      <c r="Z134" s="15">
        <f t="shared" si="420"/>
        <v>0</v>
      </c>
      <c r="AA134" s="16"/>
      <c r="AB134" s="46"/>
      <c r="AC134" s="15"/>
      <c r="AD134" s="16"/>
      <c r="AE134" s="15">
        <f t="shared" si="421"/>
        <v>0</v>
      </c>
      <c r="AF134" s="16"/>
      <c r="AG134" s="15">
        <f t="shared" si="422"/>
        <v>0</v>
      </c>
      <c r="AH134" s="16"/>
      <c r="AI134" s="15">
        <f t="shared" si="423"/>
        <v>0</v>
      </c>
      <c r="AJ134" s="16"/>
      <c r="AK134" s="15">
        <f t="shared" si="424"/>
        <v>0</v>
      </c>
      <c r="AL134" s="16"/>
      <c r="AM134" s="15">
        <f t="shared" si="425"/>
        <v>0</v>
      </c>
      <c r="AN134" s="16"/>
      <c r="AO134" s="15">
        <f t="shared" si="426"/>
        <v>0</v>
      </c>
      <c r="AP134" s="16"/>
      <c r="AQ134" s="15">
        <f t="shared" si="427"/>
        <v>0</v>
      </c>
      <c r="AR134" s="16"/>
      <c r="AS134" s="15">
        <f t="shared" si="428"/>
        <v>0</v>
      </c>
      <c r="AT134" s="16"/>
      <c r="AU134" s="15">
        <f t="shared" si="429"/>
        <v>0</v>
      </c>
      <c r="AV134" s="16"/>
      <c r="AW134" s="15">
        <f t="shared" si="430"/>
        <v>0</v>
      </c>
      <c r="AX134" s="26">
        <v>2092.9110000000001</v>
      </c>
      <c r="AY134" s="15">
        <f t="shared" si="431"/>
        <v>2092.9110000000001</v>
      </c>
      <c r="AZ134" s="16"/>
      <c r="BA134" s="16"/>
      <c r="BB134" s="16"/>
      <c r="BC134" s="16"/>
      <c r="BD134" s="16">
        <f t="shared" si="432"/>
        <v>0</v>
      </c>
      <c r="BE134" s="16"/>
      <c r="BF134" s="16">
        <f t="shared" si="433"/>
        <v>0</v>
      </c>
      <c r="BG134" s="16"/>
      <c r="BH134" s="16">
        <f t="shared" si="434"/>
        <v>0</v>
      </c>
      <c r="BI134" s="16"/>
      <c r="BJ134" s="16">
        <f t="shared" si="435"/>
        <v>0</v>
      </c>
      <c r="BK134" s="16"/>
      <c r="BL134" s="16">
        <f t="shared" si="436"/>
        <v>0</v>
      </c>
      <c r="BM134" s="16"/>
      <c r="BN134" s="16">
        <f t="shared" si="437"/>
        <v>0</v>
      </c>
      <c r="BO134" s="16"/>
      <c r="BP134" s="16">
        <f t="shared" si="438"/>
        <v>0</v>
      </c>
      <c r="BQ134" s="16"/>
      <c r="BR134" s="16">
        <f t="shared" si="439"/>
        <v>0</v>
      </c>
      <c r="BS134" s="16"/>
      <c r="BT134" s="16">
        <f t="shared" si="440"/>
        <v>0</v>
      </c>
      <c r="BU134" s="26">
        <v>0</v>
      </c>
      <c r="BV134" s="16">
        <f t="shared" si="441"/>
        <v>0</v>
      </c>
      <c r="BW134" s="9" t="s">
        <v>302</v>
      </c>
      <c r="BX134" s="13"/>
    </row>
    <row r="135" spans="1:76" ht="75" hidden="1" x14ac:dyDescent="0.3">
      <c r="A135" s="65" t="s">
        <v>174</v>
      </c>
      <c r="B135" s="62" t="s">
        <v>315</v>
      </c>
      <c r="C135" s="6" t="s">
        <v>249</v>
      </c>
      <c r="D135" s="16"/>
      <c r="E135" s="46"/>
      <c r="F135" s="15"/>
      <c r="G135" s="16"/>
      <c r="H135" s="15">
        <f t="shared" si="411"/>
        <v>0</v>
      </c>
      <c r="I135" s="16"/>
      <c r="J135" s="15">
        <f t="shared" si="412"/>
        <v>0</v>
      </c>
      <c r="K135" s="16"/>
      <c r="L135" s="15">
        <f t="shared" si="413"/>
        <v>0</v>
      </c>
      <c r="M135" s="16"/>
      <c r="N135" s="15">
        <f t="shared" si="414"/>
        <v>0</v>
      </c>
      <c r="O135" s="16"/>
      <c r="P135" s="15">
        <f t="shared" si="415"/>
        <v>0</v>
      </c>
      <c r="Q135" s="16"/>
      <c r="R135" s="15">
        <f t="shared" si="416"/>
        <v>0</v>
      </c>
      <c r="S135" s="16"/>
      <c r="T135" s="15">
        <f t="shared" si="417"/>
        <v>0</v>
      </c>
      <c r="U135" s="16"/>
      <c r="V135" s="15">
        <f t="shared" si="418"/>
        <v>0</v>
      </c>
      <c r="W135" s="16"/>
      <c r="X135" s="15">
        <f t="shared" si="419"/>
        <v>0</v>
      </c>
      <c r="Y135" s="26"/>
      <c r="Z135" s="15">
        <f t="shared" si="420"/>
        <v>0</v>
      </c>
      <c r="AA135" s="16"/>
      <c r="AB135" s="46"/>
      <c r="AC135" s="15"/>
      <c r="AD135" s="16">
        <f>AD137</f>
        <v>2850</v>
      </c>
      <c r="AE135" s="15">
        <f t="shared" si="421"/>
        <v>2850</v>
      </c>
      <c r="AF135" s="16">
        <f>AF137</f>
        <v>-2850</v>
      </c>
      <c r="AG135" s="15">
        <f t="shared" si="422"/>
        <v>0</v>
      </c>
      <c r="AH135" s="16">
        <f>AH137</f>
        <v>0</v>
      </c>
      <c r="AI135" s="15">
        <f t="shared" si="423"/>
        <v>0</v>
      </c>
      <c r="AJ135" s="16">
        <f>AJ137</f>
        <v>0</v>
      </c>
      <c r="AK135" s="15">
        <f t="shared" si="424"/>
        <v>0</v>
      </c>
      <c r="AL135" s="16">
        <f>AL137</f>
        <v>0</v>
      </c>
      <c r="AM135" s="15">
        <f t="shared" si="425"/>
        <v>0</v>
      </c>
      <c r="AN135" s="16">
        <f>AN137</f>
        <v>0</v>
      </c>
      <c r="AO135" s="15">
        <f t="shared" si="426"/>
        <v>0</v>
      </c>
      <c r="AP135" s="16">
        <f>AP137</f>
        <v>0</v>
      </c>
      <c r="AQ135" s="15">
        <f t="shared" si="427"/>
        <v>0</v>
      </c>
      <c r="AR135" s="16">
        <f>AR137</f>
        <v>0</v>
      </c>
      <c r="AS135" s="15">
        <f t="shared" si="428"/>
        <v>0</v>
      </c>
      <c r="AT135" s="16">
        <f>AT137</f>
        <v>0</v>
      </c>
      <c r="AU135" s="15">
        <f t="shared" si="429"/>
        <v>0</v>
      </c>
      <c r="AV135" s="16">
        <f>AV137</f>
        <v>0</v>
      </c>
      <c r="AW135" s="15">
        <f t="shared" si="430"/>
        <v>0</v>
      </c>
      <c r="AX135" s="26">
        <f>AX137</f>
        <v>0</v>
      </c>
      <c r="AY135" s="15">
        <f t="shared" si="431"/>
        <v>0</v>
      </c>
      <c r="AZ135" s="16"/>
      <c r="BA135" s="16"/>
      <c r="BB135" s="16"/>
      <c r="BC135" s="16"/>
      <c r="BD135" s="16">
        <f t="shared" si="432"/>
        <v>0</v>
      </c>
      <c r="BE135" s="16"/>
      <c r="BF135" s="16">
        <f t="shared" si="433"/>
        <v>0</v>
      </c>
      <c r="BG135" s="16"/>
      <c r="BH135" s="16">
        <f t="shared" si="434"/>
        <v>0</v>
      </c>
      <c r="BI135" s="16"/>
      <c r="BJ135" s="16">
        <f t="shared" si="435"/>
        <v>0</v>
      </c>
      <c r="BK135" s="16"/>
      <c r="BL135" s="16">
        <f t="shared" si="436"/>
        <v>0</v>
      </c>
      <c r="BM135" s="16"/>
      <c r="BN135" s="16">
        <f t="shared" si="437"/>
        <v>0</v>
      </c>
      <c r="BO135" s="16"/>
      <c r="BP135" s="16">
        <f t="shared" si="438"/>
        <v>0</v>
      </c>
      <c r="BQ135" s="16"/>
      <c r="BR135" s="16">
        <f t="shared" si="439"/>
        <v>0</v>
      </c>
      <c r="BS135" s="16"/>
      <c r="BT135" s="16">
        <f t="shared" si="440"/>
        <v>0</v>
      </c>
      <c r="BU135" s="26"/>
      <c r="BV135" s="16">
        <f t="shared" si="441"/>
        <v>0</v>
      </c>
      <c r="BW135" s="9" t="s">
        <v>316</v>
      </c>
      <c r="BX135" s="13">
        <v>0</v>
      </c>
    </row>
    <row r="136" spans="1:76" hidden="1" x14ac:dyDescent="0.3">
      <c r="A136" s="58"/>
      <c r="B136" s="5" t="s">
        <v>5</v>
      </c>
      <c r="C136" s="6"/>
      <c r="D136" s="16"/>
      <c r="E136" s="46"/>
      <c r="F136" s="15"/>
      <c r="G136" s="16"/>
      <c r="H136" s="15"/>
      <c r="I136" s="16"/>
      <c r="J136" s="15"/>
      <c r="K136" s="16"/>
      <c r="L136" s="15"/>
      <c r="M136" s="16"/>
      <c r="N136" s="15"/>
      <c r="O136" s="16"/>
      <c r="P136" s="15"/>
      <c r="Q136" s="16"/>
      <c r="R136" s="15"/>
      <c r="S136" s="16"/>
      <c r="T136" s="15"/>
      <c r="U136" s="16"/>
      <c r="V136" s="15"/>
      <c r="W136" s="16"/>
      <c r="X136" s="15"/>
      <c r="Y136" s="26"/>
      <c r="Z136" s="15"/>
      <c r="AA136" s="16"/>
      <c r="AB136" s="46"/>
      <c r="AC136" s="15"/>
      <c r="AD136" s="16"/>
      <c r="AE136" s="15"/>
      <c r="AF136" s="16"/>
      <c r="AG136" s="15"/>
      <c r="AH136" s="16"/>
      <c r="AI136" s="15"/>
      <c r="AJ136" s="16"/>
      <c r="AK136" s="15"/>
      <c r="AL136" s="16"/>
      <c r="AM136" s="15"/>
      <c r="AN136" s="16"/>
      <c r="AO136" s="15"/>
      <c r="AP136" s="16"/>
      <c r="AQ136" s="15"/>
      <c r="AR136" s="16"/>
      <c r="AS136" s="15"/>
      <c r="AT136" s="16"/>
      <c r="AU136" s="15"/>
      <c r="AV136" s="16"/>
      <c r="AW136" s="15"/>
      <c r="AX136" s="26"/>
      <c r="AY136" s="15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26"/>
      <c r="BV136" s="16"/>
      <c r="BX136" s="13">
        <v>0</v>
      </c>
    </row>
    <row r="137" spans="1:76" hidden="1" x14ac:dyDescent="0.3">
      <c r="A137" s="58"/>
      <c r="B137" s="62" t="s">
        <v>12</v>
      </c>
      <c r="C137" s="6"/>
      <c r="D137" s="16"/>
      <c r="E137" s="46"/>
      <c r="F137" s="15"/>
      <c r="G137" s="16"/>
      <c r="H137" s="15">
        <f t="shared" si="411"/>
        <v>0</v>
      </c>
      <c r="I137" s="16"/>
      <c r="J137" s="15">
        <f t="shared" ref="J137:J142" si="442">H137+I137</f>
        <v>0</v>
      </c>
      <c r="K137" s="16"/>
      <c r="L137" s="15">
        <f t="shared" ref="L137:L142" si="443">J137+K137</f>
        <v>0</v>
      </c>
      <c r="M137" s="16"/>
      <c r="N137" s="15">
        <f t="shared" ref="N137:N142" si="444">L137+M137</f>
        <v>0</v>
      </c>
      <c r="O137" s="16"/>
      <c r="P137" s="15">
        <f t="shared" ref="P137:P142" si="445">N137+O137</f>
        <v>0</v>
      </c>
      <c r="Q137" s="16"/>
      <c r="R137" s="15">
        <f t="shared" ref="R137:R142" si="446">P137+Q137</f>
        <v>0</v>
      </c>
      <c r="S137" s="16"/>
      <c r="T137" s="15">
        <f t="shared" ref="T137:T142" si="447">R137+S137</f>
        <v>0</v>
      </c>
      <c r="U137" s="16"/>
      <c r="V137" s="15">
        <f t="shared" ref="V137:V142" si="448">T137+U137</f>
        <v>0</v>
      </c>
      <c r="W137" s="16"/>
      <c r="X137" s="15">
        <f t="shared" ref="X137:X142" si="449">V137+W137</f>
        <v>0</v>
      </c>
      <c r="Y137" s="26"/>
      <c r="Z137" s="15">
        <f t="shared" ref="Z137:Z142" si="450">X137+Y137</f>
        <v>0</v>
      </c>
      <c r="AA137" s="16"/>
      <c r="AB137" s="46"/>
      <c r="AC137" s="15"/>
      <c r="AD137" s="16">
        <v>2850</v>
      </c>
      <c r="AE137" s="15">
        <f t="shared" si="421"/>
        <v>2850</v>
      </c>
      <c r="AF137" s="16">
        <v>-2850</v>
      </c>
      <c r="AG137" s="15">
        <f>AE137+AF137</f>
        <v>0</v>
      </c>
      <c r="AH137" s="16"/>
      <c r="AI137" s="15">
        <f>AG137+AH137</f>
        <v>0</v>
      </c>
      <c r="AJ137" s="16"/>
      <c r="AK137" s="15">
        <f>AI137+AJ137</f>
        <v>0</v>
      </c>
      <c r="AL137" s="16"/>
      <c r="AM137" s="15">
        <f>AK137+AL137</f>
        <v>0</v>
      </c>
      <c r="AN137" s="16"/>
      <c r="AO137" s="15">
        <f>AM137+AN137</f>
        <v>0</v>
      </c>
      <c r="AP137" s="16"/>
      <c r="AQ137" s="15">
        <f>AO137+AP137</f>
        <v>0</v>
      </c>
      <c r="AR137" s="16"/>
      <c r="AS137" s="15">
        <f>AQ137+AR137</f>
        <v>0</v>
      </c>
      <c r="AT137" s="16"/>
      <c r="AU137" s="15">
        <f>AS137+AT137</f>
        <v>0</v>
      </c>
      <c r="AV137" s="16"/>
      <c r="AW137" s="15">
        <f>AU137+AV137</f>
        <v>0</v>
      </c>
      <c r="AX137" s="26"/>
      <c r="AY137" s="15">
        <f>AW137+AX137</f>
        <v>0</v>
      </c>
      <c r="AZ137" s="16"/>
      <c r="BA137" s="16"/>
      <c r="BB137" s="16"/>
      <c r="BC137" s="16"/>
      <c r="BD137" s="16">
        <f t="shared" si="432"/>
        <v>0</v>
      </c>
      <c r="BE137" s="16"/>
      <c r="BF137" s="16">
        <f t="shared" ref="BF137:BF142" si="451">BD137+BE137</f>
        <v>0</v>
      </c>
      <c r="BG137" s="16"/>
      <c r="BH137" s="16">
        <f t="shared" ref="BH137:BH142" si="452">BF137+BG137</f>
        <v>0</v>
      </c>
      <c r="BI137" s="16"/>
      <c r="BJ137" s="16">
        <f t="shared" ref="BJ137:BJ142" si="453">BH137+BI137</f>
        <v>0</v>
      </c>
      <c r="BK137" s="16"/>
      <c r="BL137" s="16">
        <f t="shared" ref="BL137:BL142" si="454">BJ137+BK137</f>
        <v>0</v>
      </c>
      <c r="BM137" s="16"/>
      <c r="BN137" s="16">
        <f t="shared" ref="BN137:BN142" si="455">BL137+BM137</f>
        <v>0</v>
      </c>
      <c r="BO137" s="16"/>
      <c r="BP137" s="16">
        <f t="shared" ref="BP137:BP142" si="456">BN137+BO137</f>
        <v>0</v>
      </c>
      <c r="BQ137" s="16"/>
      <c r="BR137" s="16">
        <f t="shared" ref="BR137:BR142" si="457">BP137+BQ137</f>
        <v>0</v>
      </c>
      <c r="BS137" s="16"/>
      <c r="BT137" s="16">
        <f t="shared" ref="BT137:BT142" si="458">BR137+BS137</f>
        <v>0</v>
      </c>
      <c r="BU137" s="26"/>
      <c r="BV137" s="16">
        <f t="shared" ref="BV137:BV142" si="459">BT137+BU137</f>
        <v>0</v>
      </c>
      <c r="BX137" s="13">
        <v>0</v>
      </c>
    </row>
    <row r="138" spans="1:76" ht="56.25" x14ac:dyDescent="0.3">
      <c r="A138" s="58" t="s">
        <v>180</v>
      </c>
      <c r="B138" s="78" t="s">
        <v>402</v>
      </c>
      <c r="C138" s="6" t="s">
        <v>126</v>
      </c>
      <c r="D138" s="16"/>
      <c r="E138" s="46"/>
      <c r="F138" s="15"/>
      <c r="G138" s="16"/>
      <c r="H138" s="15"/>
      <c r="I138" s="16"/>
      <c r="J138" s="15"/>
      <c r="K138" s="16"/>
      <c r="L138" s="15"/>
      <c r="M138" s="16"/>
      <c r="N138" s="15">
        <f t="shared" si="444"/>
        <v>0</v>
      </c>
      <c r="O138" s="16"/>
      <c r="P138" s="15">
        <f t="shared" si="445"/>
        <v>0</v>
      </c>
      <c r="Q138" s="16"/>
      <c r="R138" s="15">
        <f t="shared" si="446"/>
        <v>0</v>
      </c>
      <c r="S138" s="16"/>
      <c r="T138" s="15">
        <f t="shared" si="447"/>
        <v>0</v>
      </c>
      <c r="U138" s="16"/>
      <c r="V138" s="15">
        <f t="shared" si="448"/>
        <v>0</v>
      </c>
      <c r="W138" s="16"/>
      <c r="X138" s="15">
        <f t="shared" si="449"/>
        <v>0</v>
      </c>
      <c r="Y138" s="26"/>
      <c r="Z138" s="15">
        <f t="shared" si="450"/>
        <v>0</v>
      </c>
      <c r="AA138" s="16"/>
      <c r="AB138" s="46"/>
      <c r="AC138" s="15"/>
      <c r="AD138" s="16"/>
      <c r="AE138" s="15"/>
      <c r="AF138" s="16"/>
      <c r="AG138" s="15"/>
      <c r="AH138" s="16"/>
      <c r="AI138" s="15"/>
      <c r="AJ138" s="16"/>
      <c r="AK138" s="15"/>
      <c r="AL138" s="16">
        <v>45000</v>
      </c>
      <c r="AM138" s="15">
        <f>AK138+AL138</f>
        <v>45000</v>
      </c>
      <c r="AN138" s="16"/>
      <c r="AO138" s="15">
        <f>AM138+AN138</f>
        <v>45000</v>
      </c>
      <c r="AP138" s="16"/>
      <c r="AQ138" s="15">
        <f>AO138+AP138</f>
        <v>45000</v>
      </c>
      <c r="AR138" s="16"/>
      <c r="AS138" s="15">
        <f>AQ138+AR138</f>
        <v>45000</v>
      </c>
      <c r="AT138" s="16"/>
      <c r="AU138" s="15">
        <f>AS138+AT138</f>
        <v>45000</v>
      </c>
      <c r="AV138" s="16"/>
      <c r="AW138" s="15">
        <f>AU138+AV138</f>
        <v>45000</v>
      </c>
      <c r="AX138" s="26"/>
      <c r="AY138" s="15">
        <f>AW138+AX138</f>
        <v>45000</v>
      </c>
      <c r="AZ138" s="16"/>
      <c r="BA138" s="16"/>
      <c r="BB138" s="16"/>
      <c r="BC138" s="16"/>
      <c r="BD138" s="16"/>
      <c r="BE138" s="16"/>
      <c r="BF138" s="16"/>
      <c r="BG138" s="16"/>
      <c r="BH138" s="16"/>
      <c r="BI138" s="16">
        <v>51669.557999999997</v>
      </c>
      <c r="BJ138" s="16">
        <f t="shared" si="453"/>
        <v>51669.557999999997</v>
      </c>
      <c r="BK138" s="16"/>
      <c r="BL138" s="16">
        <f t="shared" si="454"/>
        <v>51669.557999999997</v>
      </c>
      <c r="BM138" s="16"/>
      <c r="BN138" s="16">
        <f t="shared" si="455"/>
        <v>51669.557999999997</v>
      </c>
      <c r="BO138" s="16"/>
      <c r="BP138" s="16">
        <f t="shared" si="456"/>
        <v>51669.557999999997</v>
      </c>
      <c r="BQ138" s="16"/>
      <c r="BR138" s="16">
        <f t="shared" si="457"/>
        <v>51669.557999999997</v>
      </c>
      <c r="BS138" s="16"/>
      <c r="BT138" s="16">
        <f t="shared" si="458"/>
        <v>51669.557999999997</v>
      </c>
      <c r="BU138" s="26"/>
      <c r="BV138" s="16">
        <f t="shared" si="459"/>
        <v>51669.557999999997</v>
      </c>
      <c r="BW138" s="9" t="s">
        <v>371</v>
      </c>
      <c r="BX138" s="13"/>
    </row>
    <row r="139" spans="1:76" ht="56.25" x14ac:dyDescent="0.3">
      <c r="A139" s="58" t="s">
        <v>181</v>
      </c>
      <c r="B139" s="78" t="s">
        <v>412</v>
      </c>
      <c r="C139" s="6" t="s">
        <v>126</v>
      </c>
      <c r="D139" s="16"/>
      <c r="E139" s="46"/>
      <c r="F139" s="15"/>
      <c r="G139" s="16"/>
      <c r="H139" s="15"/>
      <c r="I139" s="16"/>
      <c r="J139" s="15"/>
      <c r="K139" s="16"/>
      <c r="L139" s="15"/>
      <c r="M139" s="16"/>
      <c r="N139" s="15"/>
      <c r="O139" s="16"/>
      <c r="P139" s="15"/>
      <c r="Q139" s="16"/>
      <c r="R139" s="15"/>
      <c r="S139" s="16"/>
      <c r="T139" s="15"/>
      <c r="U139" s="16"/>
      <c r="V139" s="15"/>
      <c r="W139" s="16"/>
      <c r="X139" s="15"/>
      <c r="Y139" s="26">
        <f>Y141</f>
        <v>0</v>
      </c>
      <c r="Z139" s="15">
        <f t="shared" si="450"/>
        <v>0</v>
      </c>
      <c r="AA139" s="16"/>
      <c r="AB139" s="46"/>
      <c r="AC139" s="15"/>
      <c r="AD139" s="16"/>
      <c r="AE139" s="15"/>
      <c r="AF139" s="16"/>
      <c r="AG139" s="15"/>
      <c r="AH139" s="16"/>
      <c r="AI139" s="15"/>
      <c r="AJ139" s="16"/>
      <c r="AK139" s="15"/>
      <c r="AL139" s="16"/>
      <c r="AM139" s="15"/>
      <c r="AN139" s="16"/>
      <c r="AO139" s="15"/>
      <c r="AP139" s="16"/>
      <c r="AQ139" s="15"/>
      <c r="AR139" s="16"/>
      <c r="AS139" s="15"/>
      <c r="AT139" s="16"/>
      <c r="AU139" s="15"/>
      <c r="AV139" s="16"/>
      <c r="AW139" s="15"/>
      <c r="AX139" s="26">
        <f>AX141</f>
        <v>272906</v>
      </c>
      <c r="AY139" s="15">
        <f t="shared" ref="AY139:AY141" si="460">AW139+AX139</f>
        <v>272906</v>
      </c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26">
        <f>BU141</f>
        <v>262018.8</v>
      </c>
      <c r="BV139" s="16">
        <f t="shared" si="459"/>
        <v>262018.8</v>
      </c>
      <c r="BX139" s="13"/>
    </row>
    <row r="140" spans="1:76" x14ac:dyDescent="0.3">
      <c r="A140" s="58"/>
      <c r="B140" s="5" t="s">
        <v>5</v>
      </c>
      <c r="C140" s="6"/>
      <c r="D140" s="16"/>
      <c r="E140" s="46"/>
      <c r="F140" s="15"/>
      <c r="G140" s="16"/>
      <c r="H140" s="15"/>
      <c r="I140" s="16"/>
      <c r="J140" s="15"/>
      <c r="K140" s="16"/>
      <c r="L140" s="15"/>
      <c r="M140" s="16"/>
      <c r="N140" s="15"/>
      <c r="O140" s="16"/>
      <c r="P140" s="15"/>
      <c r="Q140" s="16"/>
      <c r="R140" s="15"/>
      <c r="S140" s="16"/>
      <c r="T140" s="15"/>
      <c r="U140" s="16"/>
      <c r="V140" s="15"/>
      <c r="W140" s="16"/>
      <c r="X140" s="15"/>
      <c r="Y140" s="26"/>
      <c r="Z140" s="15"/>
      <c r="AA140" s="16"/>
      <c r="AB140" s="46"/>
      <c r="AC140" s="15"/>
      <c r="AD140" s="16"/>
      <c r="AE140" s="15"/>
      <c r="AF140" s="16"/>
      <c r="AG140" s="15"/>
      <c r="AH140" s="16"/>
      <c r="AI140" s="15"/>
      <c r="AJ140" s="16"/>
      <c r="AK140" s="15"/>
      <c r="AL140" s="16"/>
      <c r="AM140" s="15"/>
      <c r="AN140" s="16"/>
      <c r="AO140" s="15"/>
      <c r="AP140" s="16"/>
      <c r="AQ140" s="15"/>
      <c r="AR140" s="16"/>
      <c r="AS140" s="15"/>
      <c r="AT140" s="16"/>
      <c r="AU140" s="15"/>
      <c r="AV140" s="16"/>
      <c r="AW140" s="15"/>
      <c r="AX140" s="26"/>
      <c r="AY140" s="15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26"/>
      <c r="BV140" s="16"/>
      <c r="BX140" s="13"/>
    </row>
    <row r="141" spans="1:76" ht="37.5" x14ac:dyDescent="0.3">
      <c r="A141" s="58"/>
      <c r="B141" s="78" t="s">
        <v>28</v>
      </c>
      <c r="C141" s="6"/>
      <c r="D141" s="16"/>
      <c r="E141" s="46"/>
      <c r="F141" s="15"/>
      <c r="G141" s="16"/>
      <c r="H141" s="15"/>
      <c r="I141" s="16"/>
      <c r="J141" s="15"/>
      <c r="K141" s="16"/>
      <c r="L141" s="15"/>
      <c r="M141" s="16"/>
      <c r="N141" s="15"/>
      <c r="O141" s="16"/>
      <c r="P141" s="15"/>
      <c r="Q141" s="16"/>
      <c r="R141" s="15"/>
      <c r="S141" s="16"/>
      <c r="T141" s="15"/>
      <c r="U141" s="16"/>
      <c r="V141" s="15"/>
      <c r="W141" s="16"/>
      <c r="X141" s="15"/>
      <c r="Y141" s="26">
        <v>0</v>
      </c>
      <c r="Z141" s="15">
        <f t="shared" si="450"/>
        <v>0</v>
      </c>
      <c r="AA141" s="16"/>
      <c r="AB141" s="46"/>
      <c r="AC141" s="15"/>
      <c r="AD141" s="16"/>
      <c r="AE141" s="15"/>
      <c r="AF141" s="16"/>
      <c r="AG141" s="15"/>
      <c r="AH141" s="16"/>
      <c r="AI141" s="15"/>
      <c r="AJ141" s="16"/>
      <c r="AK141" s="15"/>
      <c r="AL141" s="16"/>
      <c r="AM141" s="15"/>
      <c r="AN141" s="16"/>
      <c r="AO141" s="15"/>
      <c r="AP141" s="16"/>
      <c r="AQ141" s="15"/>
      <c r="AR141" s="16"/>
      <c r="AS141" s="15"/>
      <c r="AT141" s="16"/>
      <c r="AU141" s="15"/>
      <c r="AV141" s="16"/>
      <c r="AW141" s="15"/>
      <c r="AX141" s="26">
        <v>272906</v>
      </c>
      <c r="AY141" s="15">
        <f t="shared" si="460"/>
        <v>272906</v>
      </c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26">
        <v>262018.8</v>
      </c>
      <c r="BV141" s="16">
        <f t="shared" si="459"/>
        <v>262018.8</v>
      </c>
      <c r="BW141" s="9" t="s">
        <v>236</v>
      </c>
      <c r="BX141" s="13"/>
    </row>
    <row r="142" spans="1:76" x14ac:dyDescent="0.3">
      <c r="A142" s="58"/>
      <c r="B142" s="78" t="s">
        <v>25</v>
      </c>
      <c r="C142" s="78"/>
      <c r="D142" s="30">
        <f>D144+D145</f>
        <v>210457.8</v>
      </c>
      <c r="E142" s="30">
        <f>E144+E145</f>
        <v>67262.237999999998</v>
      </c>
      <c r="F142" s="29">
        <f t="shared" si="339"/>
        <v>277720.038</v>
      </c>
      <c r="G142" s="30">
        <f>G144+G145</f>
        <v>72670.857999999993</v>
      </c>
      <c r="H142" s="29">
        <f t="shared" si="411"/>
        <v>350390.89600000001</v>
      </c>
      <c r="I142" s="30">
        <f>I144+I145</f>
        <v>48486.6</v>
      </c>
      <c r="J142" s="29">
        <f t="shared" si="442"/>
        <v>398877.49599999998</v>
      </c>
      <c r="K142" s="30">
        <f>K144+K145</f>
        <v>21381.1</v>
      </c>
      <c r="L142" s="29">
        <f t="shared" si="443"/>
        <v>420258.59599999996</v>
      </c>
      <c r="M142" s="30">
        <f>M144+M145</f>
        <v>-38357</v>
      </c>
      <c r="N142" s="29">
        <f t="shared" si="444"/>
        <v>381901.59599999996</v>
      </c>
      <c r="O142" s="30">
        <f>O144+O145</f>
        <v>0</v>
      </c>
      <c r="P142" s="29">
        <f t="shared" si="445"/>
        <v>381901.59599999996</v>
      </c>
      <c r="Q142" s="30">
        <f>Q144+Q145</f>
        <v>0</v>
      </c>
      <c r="R142" s="29">
        <f t="shared" si="446"/>
        <v>381901.59599999996</v>
      </c>
      <c r="S142" s="30">
        <f>S144+S145</f>
        <v>0</v>
      </c>
      <c r="T142" s="29">
        <f t="shared" si="447"/>
        <v>381901.59599999996</v>
      </c>
      <c r="U142" s="30">
        <f>U144+U145</f>
        <v>-78651.597000000009</v>
      </c>
      <c r="V142" s="29">
        <f t="shared" si="448"/>
        <v>303249.99899999995</v>
      </c>
      <c r="W142" s="16">
        <f>W144+W145</f>
        <v>0</v>
      </c>
      <c r="X142" s="29">
        <f t="shared" si="449"/>
        <v>303249.99899999995</v>
      </c>
      <c r="Y142" s="30">
        <f>Y144+Y145</f>
        <v>-70448.956999999995</v>
      </c>
      <c r="Z142" s="15">
        <f t="shared" si="450"/>
        <v>232801.04199999996</v>
      </c>
      <c r="AA142" s="30">
        <f t="shared" ref="AA142:AZ142" si="461">AA144+AA145</f>
        <v>333295.7</v>
      </c>
      <c r="AB142" s="30">
        <f>AB144+AB145</f>
        <v>0</v>
      </c>
      <c r="AC142" s="29">
        <f t="shared" si="340"/>
        <v>333295.7</v>
      </c>
      <c r="AD142" s="30">
        <f>AD144+AD145</f>
        <v>-32677.599999999999</v>
      </c>
      <c r="AE142" s="29">
        <f t="shared" si="421"/>
        <v>300618.10000000003</v>
      </c>
      <c r="AF142" s="30">
        <f>AF144+AF145</f>
        <v>0</v>
      </c>
      <c r="AG142" s="29">
        <f>AE142+AF142</f>
        <v>300618.10000000003</v>
      </c>
      <c r="AH142" s="30">
        <f>AH144+AH145</f>
        <v>-84124.5</v>
      </c>
      <c r="AI142" s="29">
        <f>AG142+AH142</f>
        <v>216493.60000000003</v>
      </c>
      <c r="AJ142" s="30">
        <f>AJ144+AJ145</f>
        <v>0</v>
      </c>
      <c r="AK142" s="29">
        <f>AI142+AJ142</f>
        <v>216493.60000000003</v>
      </c>
      <c r="AL142" s="30">
        <f>AL144+AL145</f>
        <v>38357</v>
      </c>
      <c r="AM142" s="29">
        <f>AK142+AL142</f>
        <v>254850.60000000003</v>
      </c>
      <c r="AN142" s="30">
        <f>AN144+AN145</f>
        <v>0</v>
      </c>
      <c r="AO142" s="29">
        <f>AM142+AN142</f>
        <v>254850.60000000003</v>
      </c>
      <c r="AP142" s="30">
        <f>AP144+AP145</f>
        <v>4161.4530000000004</v>
      </c>
      <c r="AQ142" s="29">
        <f>AO142+AP142</f>
        <v>259012.05300000004</v>
      </c>
      <c r="AR142" s="30">
        <f>AR144+AR145</f>
        <v>0</v>
      </c>
      <c r="AS142" s="29">
        <f>AQ142+AR142</f>
        <v>259012.05300000004</v>
      </c>
      <c r="AT142" s="30">
        <f>AT144+AT145</f>
        <v>121651.59700000001</v>
      </c>
      <c r="AU142" s="29">
        <f>AS142+AT142</f>
        <v>380663.65</v>
      </c>
      <c r="AV142" s="16">
        <f>AV144+AV145</f>
        <v>0</v>
      </c>
      <c r="AW142" s="29">
        <f>AU142+AV142</f>
        <v>380663.65</v>
      </c>
      <c r="AX142" s="30">
        <f>AX144+AX145</f>
        <v>44560.288</v>
      </c>
      <c r="AY142" s="15">
        <f>AW142+AX142</f>
        <v>425223.93800000002</v>
      </c>
      <c r="AZ142" s="30">
        <f t="shared" si="461"/>
        <v>296266</v>
      </c>
      <c r="BA142" s="30">
        <f>BA144+BA145</f>
        <v>0</v>
      </c>
      <c r="BB142" s="30">
        <f t="shared" si="341"/>
        <v>296266</v>
      </c>
      <c r="BC142" s="30">
        <f>BC144+BC145</f>
        <v>-155766</v>
      </c>
      <c r="BD142" s="30">
        <f t="shared" si="432"/>
        <v>140500</v>
      </c>
      <c r="BE142" s="30">
        <f>BE144+BE145</f>
        <v>-28221.547000000006</v>
      </c>
      <c r="BF142" s="30">
        <f t="shared" si="451"/>
        <v>112278.45299999999</v>
      </c>
      <c r="BG142" s="30">
        <f>BG144+BG145</f>
        <v>28221.546999999999</v>
      </c>
      <c r="BH142" s="30">
        <f t="shared" si="452"/>
        <v>140500</v>
      </c>
      <c r="BI142" s="30">
        <f>BI144+BI145</f>
        <v>0</v>
      </c>
      <c r="BJ142" s="30">
        <f t="shared" si="453"/>
        <v>140500</v>
      </c>
      <c r="BK142" s="30">
        <f>BK144+BK145</f>
        <v>0</v>
      </c>
      <c r="BL142" s="30">
        <f t="shared" si="454"/>
        <v>140500</v>
      </c>
      <c r="BM142" s="30">
        <f>BM144+BM145</f>
        <v>0</v>
      </c>
      <c r="BN142" s="30">
        <f t="shared" si="455"/>
        <v>140500</v>
      </c>
      <c r="BO142" s="16">
        <f>BO144+BO145</f>
        <v>0</v>
      </c>
      <c r="BP142" s="16">
        <f t="shared" si="456"/>
        <v>140500</v>
      </c>
      <c r="BQ142" s="16">
        <f>BQ144+BQ145</f>
        <v>30079.5</v>
      </c>
      <c r="BR142" s="16">
        <f t="shared" si="457"/>
        <v>170579.5</v>
      </c>
      <c r="BS142" s="16">
        <f>BS144+BS145</f>
        <v>0</v>
      </c>
      <c r="BT142" s="30">
        <f t="shared" si="458"/>
        <v>170579.5</v>
      </c>
      <c r="BU142" s="30">
        <f>BU144+BU145</f>
        <v>-2530.4780000000001</v>
      </c>
      <c r="BV142" s="16">
        <f t="shared" si="459"/>
        <v>168049.022</v>
      </c>
      <c r="BX142" s="13"/>
    </row>
    <row r="143" spans="1:76" x14ac:dyDescent="0.3">
      <c r="A143" s="58"/>
      <c r="B143" s="7" t="s">
        <v>5</v>
      </c>
      <c r="C143" s="78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15"/>
      <c r="X143" s="29"/>
      <c r="Y143" s="29"/>
      <c r="Z143" s="15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15"/>
      <c r="AW143" s="29"/>
      <c r="AX143" s="29"/>
      <c r="AY143" s="15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16"/>
      <c r="BP143" s="16"/>
      <c r="BQ143" s="16"/>
      <c r="BR143" s="16"/>
      <c r="BS143" s="16"/>
      <c r="BT143" s="30"/>
      <c r="BU143" s="30"/>
      <c r="BV143" s="16"/>
      <c r="BX143" s="13"/>
    </row>
    <row r="144" spans="1:76" s="32" customFormat="1" hidden="1" x14ac:dyDescent="0.3">
      <c r="A144" s="28"/>
      <c r="B144" s="37" t="s">
        <v>6</v>
      </c>
      <c r="C144" s="48"/>
      <c r="D144" s="29">
        <f>D148+D150+D155+D156+D157+D162+D163+D160+D153</f>
        <v>148096</v>
      </c>
      <c r="E144" s="29">
        <f>E148+E150+E155+E156+E157+E162+E163+E160+E153+E165</f>
        <v>67262.237999999998</v>
      </c>
      <c r="F144" s="29">
        <f t="shared" si="339"/>
        <v>215358.23800000001</v>
      </c>
      <c r="G144" s="29">
        <f>G148+G150+G155+G156+G157+G162+G163+G160+G153+G165+G166+G167</f>
        <v>72670.857999999993</v>
      </c>
      <c r="H144" s="29">
        <f t="shared" ref="H144:H146" si="462">F144+G144</f>
        <v>288029.09600000002</v>
      </c>
      <c r="I144" s="29">
        <f>I148+I150+I155+I156+I157+I162+I163+I160+I153+I165+I166+I167</f>
        <v>48486.6</v>
      </c>
      <c r="J144" s="29">
        <f t="shared" ref="J144:J146" si="463">H144+I144</f>
        <v>336515.696</v>
      </c>
      <c r="K144" s="29">
        <f>K148+K150+K155+K156+K157+K162+K163+K160+K153+K165+K166+K167+K164</f>
        <v>21381.1</v>
      </c>
      <c r="L144" s="29">
        <f t="shared" ref="L144:L146" si="464">J144+K144</f>
        <v>357896.79599999997</v>
      </c>
      <c r="M144" s="29">
        <f>M148+M150+M155+M156+M157+M162+M163+M160+M153+M165+M166+M167+M164</f>
        <v>-38357</v>
      </c>
      <c r="N144" s="29">
        <f t="shared" ref="N144:N146" si="465">L144+M144</f>
        <v>319539.79599999997</v>
      </c>
      <c r="O144" s="29">
        <f>O148+O150+O155+O156+O157+O162+O163+O160+O153+O165+O166+O167+O164</f>
        <v>0</v>
      </c>
      <c r="P144" s="29">
        <f t="shared" ref="P144:P146" si="466">N144+O144</f>
        <v>319539.79599999997</v>
      </c>
      <c r="Q144" s="29">
        <f>Q148+Q150+Q155+Q156+Q157+Q162+Q163+Q160+Q153+Q165+Q166+Q167+Q164+Q168</f>
        <v>0</v>
      </c>
      <c r="R144" s="29">
        <f t="shared" ref="R144:R146" si="467">P144+Q144</f>
        <v>319539.79599999997</v>
      </c>
      <c r="S144" s="29">
        <f>S148+S150+S155+S156+S157+S162+S163+S160+S153+S165+S166+S167+S164+S168</f>
        <v>0</v>
      </c>
      <c r="T144" s="29">
        <f t="shared" ref="T144:T146" si="468">R144+S144</f>
        <v>319539.79599999997</v>
      </c>
      <c r="U144" s="29">
        <f>U148+U150+U155+U156+U157+U162+U163+U160+U153+U165+U166+U167+U164+U168+U169</f>
        <v>-78651.597000000009</v>
      </c>
      <c r="V144" s="29">
        <f t="shared" ref="V144:V146" si="469">T144+U144</f>
        <v>240888.19899999996</v>
      </c>
      <c r="W144" s="15">
        <f>W148+W150+W155+W156+W157+W162+W163+W160+W153+W165+W166+W167+W164+W168+W169</f>
        <v>0</v>
      </c>
      <c r="X144" s="29">
        <f t="shared" ref="X144:X146" si="470">V144+W144</f>
        <v>240888.19899999996</v>
      </c>
      <c r="Y144" s="29">
        <f>Y148+Y150+Y155+Y156+Y157+Y162+Y163+Y160+Y153+Y165+Y166+Y167+Y164+Y168+Y169</f>
        <v>-70448.956999999995</v>
      </c>
      <c r="Z144" s="29">
        <f t="shared" ref="Z144:Z146" si="471">X144+Y144</f>
        <v>170439.24199999997</v>
      </c>
      <c r="AA144" s="29">
        <f t="shared" ref="AA144:AZ144" si="472">AA148+AA150+AA155+AA156+AA157+AA162+AA163+AA160+AA153</f>
        <v>216956.9</v>
      </c>
      <c r="AB144" s="29">
        <f>AB148+AB150+AB155+AB156+AB157+AB162+AB163+AB160+AB153+AB165</f>
        <v>0</v>
      </c>
      <c r="AC144" s="29">
        <f t="shared" si="340"/>
        <v>216956.9</v>
      </c>
      <c r="AD144" s="29">
        <f>AD148+AD150+AD155+AD156+AD157+AD162+AD163+AD160+AD153+AD165+AD166+AD167</f>
        <v>0</v>
      </c>
      <c r="AE144" s="29">
        <f t="shared" ref="AE144:AE146" si="473">AC144+AD144</f>
        <v>216956.9</v>
      </c>
      <c r="AF144" s="29">
        <f>AF148+AF150+AF155+AF156+AF157+AF162+AF163+AF160+AF153+AF165+AF166+AF167</f>
        <v>0</v>
      </c>
      <c r="AG144" s="29">
        <f>AE144+AF144</f>
        <v>216956.9</v>
      </c>
      <c r="AH144" s="29">
        <f>AH148+AH150+AH155+AH156+AH157+AH162+AH163+AH160+AH153+AH165+AH166+AH167</f>
        <v>-84124.5</v>
      </c>
      <c r="AI144" s="29">
        <f>AG144+AH144</f>
        <v>132832.4</v>
      </c>
      <c r="AJ144" s="29">
        <f>AJ148+AJ150+AJ155+AJ156+AJ157+AJ162+AJ163+AJ160+AJ153+AJ165+AJ166+AJ167+AJ164</f>
        <v>0</v>
      </c>
      <c r="AK144" s="29">
        <f>AI144+AJ144</f>
        <v>132832.4</v>
      </c>
      <c r="AL144" s="29">
        <f>AL148+AL150+AL155+AL156+AL157+AL162+AL163+AL160+AL153+AL165+AL166+AL167+AL164</f>
        <v>38357</v>
      </c>
      <c r="AM144" s="29">
        <f>AK144+AL144</f>
        <v>171189.4</v>
      </c>
      <c r="AN144" s="29">
        <f>AN148+AN150+AN155+AN156+AN157+AN162+AN163+AN160+AN153+AN165+AN166+AN167+AN164</f>
        <v>0</v>
      </c>
      <c r="AO144" s="29">
        <f>AM144+AN144</f>
        <v>171189.4</v>
      </c>
      <c r="AP144" s="29">
        <f>AP148+AP150+AP155+AP156+AP157+AP162+AP163+AP160+AP153+AP165+AP166+AP167+AP164+AP168</f>
        <v>4161.4530000000004</v>
      </c>
      <c r="AQ144" s="29">
        <f>AO144+AP144</f>
        <v>175350.853</v>
      </c>
      <c r="AR144" s="29">
        <f>AR148+AR150+AR155+AR156+AR157+AR162+AR163+AR160+AR153+AR165+AR166+AR167+AR164+AR168</f>
        <v>0</v>
      </c>
      <c r="AS144" s="29">
        <f>AQ144+AR144</f>
        <v>175350.853</v>
      </c>
      <c r="AT144" s="29">
        <f>AT148+AT150+AT155+AT156+AT157+AT162+AT163+AT160+AT153+AT165+AT166+AT167+AT164+AT168+AT169</f>
        <v>121651.59700000001</v>
      </c>
      <c r="AU144" s="29">
        <f>AS144+AT144</f>
        <v>297002.45</v>
      </c>
      <c r="AV144" s="15">
        <f>AV148+AV150+AV155+AV156+AV157+AV162+AV163+AV160+AV153+AV165+AV166+AV167+AV164+AV168+AV169</f>
        <v>0</v>
      </c>
      <c r="AW144" s="29">
        <f>AU144+AV144</f>
        <v>297002.45</v>
      </c>
      <c r="AX144" s="29">
        <f>AX148+AX150+AX155+AX156+AX157+AX162+AX163+AX160+AX153+AX165+AX166+AX167+AX164+AX168+AX169</f>
        <v>44560.288</v>
      </c>
      <c r="AY144" s="29">
        <f>AW144+AX144</f>
        <v>341562.73800000001</v>
      </c>
      <c r="AZ144" s="29">
        <f t="shared" si="472"/>
        <v>140500</v>
      </c>
      <c r="BA144" s="30">
        <f>BA148+BA150+BA155+BA156+BA157+BA162+BA163+BA160+BA153+BA165</f>
        <v>0</v>
      </c>
      <c r="BB144" s="30">
        <f t="shared" si="341"/>
        <v>140500</v>
      </c>
      <c r="BC144" s="30">
        <f>BC148+BC150+BC155+BC156+BC157+BC162+BC163+BC160+BC153+BC165+BC166+BC167</f>
        <v>0</v>
      </c>
      <c r="BD144" s="30">
        <f t="shared" ref="BD144:BD146" si="474">BB144+BC144</f>
        <v>140500</v>
      </c>
      <c r="BE144" s="30">
        <f>BE148+BE150+BE155+BE156+BE157+BE162+BE163+BE160+BE153+BE165+BE166+BE167</f>
        <v>-28221.547000000006</v>
      </c>
      <c r="BF144" s="30">
        <f t="shared" ref="BF144:BF146" si="475">BD144+BE144</f>
        <v>112278.45299999999</v>
      </c>
      <c r="BG144" s="30">
        <f>BG148+BG150+BG155+BG156+BG157+BG162+BG163+BG160+BG153+BG165+BG166+BG167+BG164</f>
        <v>28221.546999999999</v>
      </c>
      <c r="BH144" s="30">
        <f t="shared" ref="BH144:BH146" si="476">BF144+BG144</f>
        <v>140500</v>
      </c>
      <c r="BI144" s="30">
        <f>BI148+BI150+BI155+BI156+BI157+BI162+BI163+BI160+BI153+BI165+BI166+BI167+BI164</f>
        <v>0</v>
      </c>
      <c r="BJ144" s="30">
        <f t="shared" ref="BJ144:BJ146" si="477">BH144+BI144</f>
        <v>140500</v>
      </c>
      <c r="BK144" s="30">
        <f>BK148+BK150+BK155+BK156+BK157+BK162+BK163+BK160+BK153+BK165+BK166+BK167+BK164</f>
        <v>0</v>
      </c>
      <c r="BL144" s="30">
        <f t="shared" ref="BL144:BL146" si="478">BJ144+BK144</f>
        <v>140500</v>
      </c>
      <c r="BM144" s="30">
        <f>BM148+BM150+BM155+BM156+BM157+BM162+BM163+BM160+BM153+BM165+BM166+BM167+BM164+BM168</f>
        <v>0</v>
      </c>
      <c r="BN144" s="30">
        <f t="shared" ref="BN144:BN146" si="479">BL144+BM144</f>
        <v>140500</v>
      </c>
      <c r="BO144" s="16">
        <f>BO148+BO150+BO155+BO156+BO157+BO162+BO163+BO160+BO153+BO165+BO166+BO167+BO164+BO168</f>
        <v>0</v>
      </c>
      <c r="BP144" s="16">
        <f t="shared" ref="BP144:BP146" si="480">BN144+BO144</f>
        <v>140500</v>
      </c>
      <c r="BQ144" s="16">
        <f>BQ148+BQ150+BQ155+BQ156+BQ157+BQ162+BQ163+BQ160+BQ153+BQ165+BQ166+BQ167+BQ164+BQ168+BQ169</f>
        <v>30079.5</v>
      </c>
      <c r="BR144" s="16">
        <f t="shared" ref="BR144:BR146" si="481">BP144+BQ144</f>
        <v>170579.5</v>
      </c>
      <c r="BS144" s="16">
        <f>BS148+BS150+BS155+BS156+BS157+BS162+BS163+BS160+BS153+BS165+BS166+BS167+BS164+BS168+BS169</f>
        <v>0</v>
      </c>
      <c r="BT144" s="30">
        <f t="shared" ref="BT144:BT146" si="482">BR144+BS144</f>
        <v>170579.5</v>
      </c>
      <c r="BU144" s="30">
        <f>BU148+BU150+BU155+BU156+BU157+BU162+BU163+BU160+BU153+BU165+BU166+BU167+BU164+BU168+BU169</f>
        <v>-2530.4780000000001</v>
      </c>
      <c r="BV144" s="30">
        <f t="shared" ref="BV144:BV146" si="483">BT144+BU144</f>
        <v>168049.022</v>
      </c>
      <c r="BW144" s="31"/>
      <c r="BX144" s="33">
        <v>0</v>
      </c>
    </row>
    <row r="145" spans="1:76" x14ac:dyDescent="0.3">
      <c r="A145" s="58"/>
      <c r="B145" s="7" t="s">
        <v>12</v>
      </c>
      <c r="C145" s="78"/>
      <c r="D145" s="29">
        <f>D149+D161+D154</f>
        <v>62361.8</v>
      </c>
      <c r="E145" s="29">
        <f>E149+E161+E154</f>
        <v>0</v>
      </c>
      <c r="F145" s="29">
        <f t="shared" si="339"/>
        <v>62361.8</v>
      </c>
      <c r="G145" s="29">
        <f>G149+G161+G154</f>
        <v>0</v>
      </c>
      <c r="H145" s="29">
        <f t="shared" si="462"/>
        <v>62361.8</v>
      </c>
      <c r="I145" s="29">
        <f>I149+I161+I154</f>
        <v>0</v>
      </c>
      <c r="J145" s="29">
        <f t="shared" si="463"/>
        <v>62361.8</v>
      </c>
      <c r="K145" s="29">
        <f>K149+K161+K154</f>
        <v>0</v>
      </c>
      <c r="L145" s="29">
        <f t="shared" si="464"/>
        <v>62361.8</v>
      </c>
      <c r="M145" s="29">
        <f>M149+M161+M154</f>
        <v>0</v>
      </c>
      <c r="N145" s="29">
        <f t="shared" si="465"/>
        <v>62361.8</v>
      </c>
      <c r="O145" s="29">
        <f>O149+O161+O154</f>
        <v>0</v>
      </c>
      <c r="P145" s="29">
        <f t="shared" si="466"/>
        <v>62361.8</v>
      </c>
      <c r="Q145" s="29">
        <f>Q149+Q161+Q154</f>
        <v>0</v>
      </c>
      <c r="R145" s="29">
        <f t="shared" si="467"/>
        <v>62361.8</v>
      </c>
      <c r="S145" s="29">
        <f>S149+S161+S154</f>
        <v>0</v>
      </c>
      <c r="T145" s="29">
        <f t="shared" si="468"/>
        <v>62361.8</v>
      </c>
      <c r="U145" s="29">
        <f>U149+U161+U154</f>
        <v>0</v>
      </c>
      <c r="V145" s="29">
        <f t="shared" si="469"/>
        <v>62361.8</v>
      </c>
      <c r="W145" s="15">
        <f>W149+W161+W154</f>
        <v>0</v>
      </c>
      <c r="X145" s="29">
        <f t="shared" si="470"/>
        <v>62361.8</v>
      </c>
      <c r="Y145" s="29">
        <f>Y149+Y161+Y154</f>
        <v>0</v>
      </c>
      <c r="Z145" s="15">
        <f t="shared" si="471"/>
        <v>62361.8</v>
      </c>
      <c r="AA145" s="29">
        <f t="shared" ref="AA145:AZ145" si="484">AA149+AA161+AA154</f>
        <v>116338.8</v>
      </c>
      <c r="AB145" s="29">
        <f>AB149+AB161+AB154</f>
        <v>0</v>
      </c>
      <c r="AC145" s="29">
        <f t="shared" si="340"/>
        <v>116338.8</v>
      </c>
      <c r="AD145" s="29">
        <f>AD149+AD161+AD154</f>
        <v>-32677.599999999999</v>
      </c>
      <c r="AE145" s="29">
        <f t="shared" si="473"/>
        <v>83661.200000000012</v>
      </c>
      <c r="AF145" s="29">
        <f>AF149+AF161+AF154</f>
        <v>0</v>
      </c>
      <c r="AG145" s="29">
        <f>AE145+AF145</f>
        <v>83661.200000000012</v>
      </c>
      <c r="AH145" s="29">
        <f>AH149+AH161+AH154</f>
        <v>0</v>
      </c>
      <c r="AI145" s="29">
        <f>AG145+AH145</f>
        <v>83661.200000000012</v>
      </c>
      <c r="AJ145" s="29">
        <f>AJ149+AJ161+AJ154</f>
        <v>0</v>
      </c>
      <c r="AK145" s="29">
        <f>AI145+AJ145</f>
        <v>83661.200000000012</v>
      </c>
      <c r="AL145" s="29">
        <f>AL149+AL161+AL154</f>
        <v>0</v>
      </c>
      <c r="AM145" s="29">
        <f>AK145+AL145</f>
        <v>83661.200000000012</v>
      </c>
      <c r="AN145" s="29">
        <f>AN149+AN161+AN154</f>
        <v>0</v>
      </c>
      <c r="AO145" s="29">
        <f>AM145+AN145</f>
        <v>83661.200000000012</v>
      </c>
      <c r="AP145" s="29">
        <f>AP149+AP161+AP154</f>
        <v>0</v>
      </c>
      <c r="AQ145" s="29">
        <f>AO145+AP145</f>
        <v>83661.200000000012</v>
      </c>
      <c r="AR145" s="29">
        <f>AR149+AR161+AR154</f>
        <v>0</v>
      </c>
      <c r="AS145" s="29">
        <f>AQ145+AR145</f>
        <v>83661.200000000012</v>
      </c>
      <c r="AT145" s="29">
        <f>AT149+AT161+AT154</f>
        <v>0</v>
      </c>
      <c r="AU145" s="29">
        <f>AS145+AT145</f>
        <v>83661.200000000012</v>
      </c>
      <c r="AV145" s="15">
        <f>AV149+AV161+AV154</f>
        <v>0</v>
      </c>
      <c r="AW145" s="29">
        <f>AU145+AV145</f>
        <v>83661.200000000012</v>
      </c>
      <c r="AX145" s="29">
        <f>AX149+AX161+AX154</f>
        <v>0</v>
      </c>
      <c r="AY145" s="15">
        <f>AW145+AX145</f>
        <v>83661.200000000012</v>
      </c>
      <c r="AZ145" s="29">
        <f t="shared" si="484"/>
        <v>155766</v>
      </c>
      <c r="BA145" s="30">
        <f>BA149+BA161+BA154</f>
        <v>0</v>
      </c>
      <c r="BB145" s="30">
        <f t="shared" si="341"/>
        <v>155766</v>
      </c>
      <c r="BC145" s="30">
        <f>BC149+BC161+BC154</f>
        <v>-155766</v>
      </c>
      <c r="BD145" s="30">
        <f t="shared" si="474"/>
        <v>0</v>
      </c>
      <c r="BE145" s="30">
        <f>BE149+BE161+BE154</f>
        <v>0</v>
      </c>
      <c r="BF145" s="30">
        <f t="shared" si="475"/>
        <v>0</v>
      </c>
      <c r="BG145" s="30">
        <f>BG149+BG161+BG154</f>
        <v>0</v>
      </c>
      <c r="BH145" s="30">
        <f t="shared" si="476"/>
        <v>0</v>
      </c>
      <c r="BI145" s="30">
        <f>BI149+BI161+BI154</f>
        <v>0</v>
      </c>
      <c r="BJ145" s="30">
        <f t="shared" si="477"/>
        <v>0</v>
      </c>
      <c r="BK145" s="30">
        <f>BK149+BK161+BK154</f>
        <v>0</v>
      </c>
      <c r="BL145" s="30">
        <f t="shared" si="478"/>
        <v>0</v>
      </c>
      <c r="BM145" s="30">
        <f>BM149+BM161+BM154</f>
        <v>0</v>
      </c>
      <c r="BN145" s="30">
        <f t="shared" si="479"/>
        <v>0</v>
      </c>
      <c r="BO145" s="16">
        <f>BO149+BO161+BO154</f>
        <v>0</v>
      </c>
      <c r="BP145" s="16">
        <f t="shared" si="480"/>
        <v>0</v>
      </c>
      <c r="BQ145" s="16">
        <f>BQ149+BQ161+BQ154</f>
        <v>0</v>
      </c>
      <c r="BR145" s="16">
        <f t="shared" si="481"/>
        <v>0</v>
      </c>
      <c r="BS145" s="16">
        <f>BS149+BS161+BS154</f>
        <v>0</v>
      </c>
      <c r="BT145" s="30">
        <f t="shared" si="482"/>
        <v>0</v>
      </c>
      <c r="BU145" s="30">
        <f>BU149+BU161+BU154</f>
        <v>0</v>
      </c>
      <c r="BV145" s="16">
        <f t="shared" si="483"/>
        <v>0</v>
      </c>
      <c r="BX145" s="13"/>
    </row>
    <row r="146" spans="1:76" ht="56.25" x14ac:dyDescent="0.3">
      <c r="A146" s="58" t="s">
        <v>182</v>
      </c>
      <c r="B146" s="7" t="s">
        <v>131</v>
      </c>
      <c r="C146" s="6" t="s">
        <v>351</v>
      </c>
      <c r="D146" s="15">
        <f>D148+D149</f>
        <v>122861.8</v>
      </c>
      <c r="E146" s="44">
        <f>E148+E149</f>
        <v>41419.322999999997</v>
      </c>
      <c r="F146" s="15">
        <f t="shared" si="339"/>
        <v>164281.12299999999</v>
      </c>
      <c r="G146" s="15">
        <f>G148+G149</f>
        <v>20363.190999999999</v>
      </c>
      <c r="H146" s="15">
        <f t="shared" si="462"/>
        <v>184644.31399999998</v>
      </c>
      <c r="I146" s="15">
        <f>I148+I149</f>
        <v>0</v>
      </c>
      <c r="J146" s="15">
        <f t="shared" si="463"/>
        <v>184644.31399999998</v>
      </c>
      <c r="K146" s="15">
        <f>K148+K149</f>
        <v>0</v>
      </c>
      <c r="L146" s="15">
        <f t="shared" si="464"/>
        <v>184644.31399999998</v>
      </c>
      <c r="M146" s="15">
        <f>M148+M149</f>
        <v>0</v>
      </c>
      <c r="N146" s="15">
        <f t="shared" si="465"/>
        <v>184644.31399999998</v>
      </c>
      <c r="O146" s="15">
        <f>O148+O149</f>
        <v>0</v>
      </c>
      <c r="P146" s="15">
        <f t="shared" si="466"/>
        <v>184644.31399999998</v>
      </c>
      <c r="Q146" s="15">
        <f>Q148+Q149</f>
        <v>0</v>
      </c>
      <c r="R146" s="15">
        <f t="shared" si="467"/>
        <v>184644.31399999998</v>
      </c>
      <c r="S146" s="15">
        <f>S148+S149</f>
        <v>0</v>
      </c>
      <c r="T146" s="15">
        <f t="shared" si="468"/>
        <v>184644.31399999998</v>
      </c>
      <c r="U146" s="15">
        <f>U148+U149</f>
        <v>0</v>
      </c>
      <c r="V146" s="15">
        <f t="shared" si="469"/>
        <v>184644.31399999998</v>
      </c>
      <c r="W146" s="15">
        <f>W148+W149</f>
        <v>0</v>
      </c>
      <c r="X146" s="15">
        <f t="shared" si="470"/>
        <v>184644.31399999998</v>
      </c>
      <c r="Y146" s="24">
        <f>Y148+Y149</f>
        <v>0</v>
      </c>
      <c r="Z146" s="15">
        <f t="shared" si="471"/>
        <v>184644.31399999998</v>
      </c>
      <c r="AA146" s="15">
        <f t="shared" ref="AA146:AZ146" si="485">AA148+AA149</f>
        <v>176838.8</v>
      </c>
      <c r="AB146" s="44">
        <f>AB148+AB149</f>
        <v>0</v>
      </c>
      <c r="AC146" s="15">
        <f t="shared" si="340"/>
        <v>176838.8</v>
      </c>
      <c r="AD146" s="15">
        <f>AD148+AD149</f>
        <v>-32677.599999999999</v>
      </c>
      <c r="AE146" s="15">
        <f t="shared" si="473"/>
        <v>144161.19999999998</v>
      </c>
      <c r="AF146" s="15">
        <f>AF148+AF149</f>
        <v>0</v>
      </c>
      <c r="AG146" s="15">
        <f>AE146+AF146</f>
        <v>144161.19999999998</v>
      </c>
      <c r="AH146" s="15">
        <f>AH148+AH149</f>
        <v>0</v>
      </c>
      <c r="AI146" s="15">
        <f>AG146+AH146</f>
        <v>144161.19999999998</v>
      </c>
      <c r="AJ146" s="15">
        <f>AJ148+AJ149</f>
        <v>0</v>
      </c>
      <c r="AK146" s="15">
        <f>AI146+AJ146</f>
        <v>144161.19999999998</v>
      </c>
      <c r="AL146" s="15">
        <f>AL148+AL149</f>
        <v>0</v>
      </c>
      <c r="AM146" s="15">
        <f>AK146+AL146</f>
        <v>144161.19999999998</v>
      </c>
      <c r="AN146" s="15">
        <f>AN148+AN149</f>
        <v>0</v>
      </c>
      <c r="AO146" s="15">
        <f>AM146+AN146</f>
        <v>144161.19999999998</v>
      </c>
      <c r="AP146" s="15">
        <f>AP148+AP149</f>
        <v>0</v>
      </c>
      <c r="AQ146" s="15">
        <f>AO146+AP146</f>
        <v>144161.19999999998</v>
      </c>
      <c r="AR146" s="15">
        <f>AR148+AR149</f>
        <v>0</v>
      </c>
      <c r="AS146" s="15">
        <f>AQ146+AR146</f>
        <v>144161.19999999998</v>
      </c>
      <c r="AT146" s="15">
        <f>AT148+AT149</f>
        <v>0</v>
      </c>
      <c r="AU146" s="15">
        <f>AS146+AT146</f>
        <v>144161.19999999998</v>
      </c>
      <c r="AV146" s="15">
        <f>AV148+AV149</f>
        <v>0</v>
      </c>
      <c r="AW146" s="15">
        <f>AU146+AV146</f>
        <v>144161.19999999998</v>
      </c>
      <c r="AX146" s="24">
        <f>AX148+AX149</f>
        <v>0</v>
      </c>
      <c r="AY146" s="15">
        <f>AW146+AX146</f>
        <v>144161.19999999998</v>
      </c>
      <c r="AZ146" s="15">
        <f t="shared" si="485"/>
        <v>180500</v>
      </c>
      <c r="BA146" s="16">
        <f>BA148+BA149</f>
        <v>0</v>
      </c>
      <c r="BB146" s="16">
        <f t="shared" si="341"/>
        <v>180500</v>
      </c>
      <c r="BC146" s="16">
        <f>BC148+BC149</f>
        <v>-120000</v>
      </c>
      <c r="BD146" s="16">
        <f t="shared" si="474"/>
        <v>60500</v>
      </c>
      <c r="BE146" s="16">
        <f>BE148+BE149</f>
        <v>0</v>
      </c>
      <c r="BF146" s="16">
        <f t="shared" si="475"/>
        <v>60500</v>
      </c>
      <c r="BG146" s="16">
        <f>BG148+BG149</f>
        <v>0</v>
      </c>
      <c r="BH146" s="16">
        <f t="shared" si="476"/>
        <v>60500</v>
      </c>
      <c r="BI146" s="16">
        <f>BI148+BI149</f>
        <v>0</v>
      </c>
      <c r="BJ146" s="16">
        <f t="shared" si="477"/>
        <v>60500</v>
      </c>
      <c r="BK146" s="16">
        <f>BK148+BK149</f>
        <v>0</v>
      </c>
      <c r="BL146" s="16">
        <f t="shared" si="478"/>
        <v>60500</v>
      </c>
      <c r="BM146" s="16">
        <f>BM148+BM149</f>
        <v>0</v>
      </c>
      <c r="BN146" s="16">
        <f t="shared" si="479"/>
        <v>60500</v>
      </c>
      <c r="BO146" s="16">
        <f>BO148+BO149</f>
        <v>0</v>
      </c>
      <c r="BP146" s="16">
        <f t="shared" si="480"/>
        <v>60500</v>
      </c>
      <c r="BQ146" s="16">
        <f>BQ148+BQ149</f>
        <v>0</v>
      </c>
      <c r="BR146" s="16">
        <f t="shared" si="481"/>
        <v>60500</v>
      </c>
      <c r="BS146" s="16">
        <f>BS148+BS149</f>
        <v>0</v>
      </c>
      <c r="BT146" s="16">
        <f t="shared" si="482"/>
        <v>60500</v>
      </c>
      <c r="BU146" s="26">
        <f>BU148+BU149</f>
        <v>0</v>
      </c>
      <c r="BV146" s="16">
        <f t="shared" si="483"/>
        <v>60500</v>
      </c>
      <c r="BX146" s="13"/>
    </row>
    <row r="147" spans="1:76" x14ac:dyDescent="0.3">
      <c r="A147" s="58"/>
      <c r="B147" s="7" t="s">
        <v>5</v>
      </c>
      <c r="C147" s="6"/>
      <c r="D147" s="15"/>
      <c r="E147" s="44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24"/>
      <c r="Z147" s="15"/>
      <c r="AA147" s="15"/>
      <c r="AB147" s="44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24"/>
      <c r="AY147" s="15"/>
      <c r="AZ147" s="15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26"/>
      <c r="BV147" s="16"/>
      <c r="BX147" s="13"/>
    </row>
    <row r="148" spans="1:76" hidden="1" x14ac:dyDescent="0.3">
      <c r="A148" s="1"/>
      <c r="B148" s="7" t="s">
        <v>6</v>
      </c>
      <c r="C148" s="21"/>
      <c r="D148" s="15">
        <v>60500</v>
      </c>
      <c r="E148" s="44">
        <v>41419.322999999997</v>
      </c>
      <c r="F148" s="15">
        <f t="shared" si="339"/>
        <v>101919.323</v>
      </c>
      <c r="G148" s="15">
        <v>20363.190999999999</v>
      </c>
      <c r="H148" s="15">
        <f t="shared" ref="H148:H151" si="486">F148+G148</f>
        <v>122282.514</v>
      </c>
      <c r="I148" s="15"/>
      <c r="J148" s="15">
        <f t="shared" ref="J148:J151" si="487">H148+I148</f>
        <v>122282.514</v>
      </c>
      <c r="K148" s="15"/>
      <c r="L148" s="15">
        <f t="shared" ref="L148:L151" si="488">J148+K148</f>
        <v>122282.514</v>
      </c>
      <c r="M148" s="15"/>
      <c r="N148" s="15">
        <f t="shared" ref="N148:N151" si="489">L148+M148</f>
        <v>122282.514</v>
      </c>
      <c r="O148" s="15"/>
      <c r="P148" s="15">
        <f t="shared" ref="P148:P151" si="490">N148+O148</f>
        <v>122282.514</v>
      </c>
      <c r="Q148" s="15"/>
      <c r="R148" s="15">
        <f t="shared" ref="R148:R151" si="491">P148+Q148</f>
        <v>122282.514</v>
      </c>
      <c r="S148" s="15"/>
      <c r="T148" s="15">
        <f t="shared" ref="T148:T151" si="492">R148+S148</f>
        <v>122282.514</v>
      </c>
      <c r="U148" s="15"/>
      <c r="V148" s="15">
        <f t="shared" ref="V148:V151" si="493">T148+U148</f>
        <v>122282.514</v>
      </c>
      <c r="W148" s="15"/>
      <c r="X148" s="15">
        <f t="shared" ref="X148:X151" si="494">V148+W148</f>
        <v>122282.514</v>
      </c>
      <c r="Y148" s="24"/>
      <c r="Z148" s="15">
        <f t="shared" ref="Z148:Z151" si="495">X148+Y148</f>
        <v>122282.514</v>
      </c>
      <c r="AA148" s="15">
        <v>60500</v>
      </c>
      <c r="AB148" s="44"/>
      <c r="AC148" s="15">
        <f t="shared" si="340"/>
        <v>60500</v>
      </c>
      <c r="AD148" s="15"/>
      <c r="AE148" s="15">
        <f t="shared" ref="AE148:AE151" si="496">AC148+AD148</f>
        <v>60500</v>
      </c>
      <c r="AF148" s="15"/>
      <c r="AG148" s="15">
        <f>AE148+AF148</f>
        <v>60500</v>
      </c>
      <c r="AH148" s="15"/>
      <c r="AI148" s="15">
        <f>AG148+AH148</f>
        <v>60500</v>
      </c>
      <c r="AJ148" s="15"/>
      <c r="AK148" s="15">
        <f>AI148+AJ148</f>
        <v>60500</v>
      </c>
      <c r="AL148" s="15"/>
      <c r="AM148" s="15">
        <f>AK148+AL148</f>
        <v>60500</v>
      </c>
      <c r="AN148" s="15"/>
      <c r="AO148" s="15">
        <f>AM148+AN148</f>
        <v>60500</v>
      </c>
      <c r="AP148" s="15"/>
      <c r="AQ148" s="15">
        <f>AO148+AP148</f>
        <v>60500</v>
      </c>
      <c r="AR148" s="15"/>
      <c r="AS148" s="15">
        <f>AQ148+AR148</f>
        <v>60500</v>
      </c>
      <c r="AT148" s="15"/>
      <c r="AU148" s="15">
        <f>AS148+AT148</f>
        <v>60500</v>
      </c>
      <c r="AV148" s="15"/>
      <c r="AW148" s="15">
        <f>AU148+AV148</f>
        <v>60500</v>
      </c>
      <c r="AX148" s="24"/>
      <c r="AY148" s="15">
        <f>AW148+AX148</f>
        <v>60500</v>
      </c>
      <c r="AZ148" s="16">
        <v>60500</v>
      </c>
      <c r="BA148" s="16"/>
      <c r="BB148" s="16">
        <f t="shared" si="341"/>
        <v>60500</v>
      </c>
      <c r="BC148" s="16"/>
      <c r="BD148" s="16">
        <f t="shared" ref="BD148:BD151" si="497">BB148+BC148</f>
        <v>60500</v>
      </c>
      <c r="BE148" s="16"/>
      <c r="BF148" s="16">
        <f t="shared" ref="BF148:BF151" si="498">BD148+BE148</f>
        <v>60500</v>
      </c>
      <c r="BG148" s="16"/>
      <c r="BH148" s="16">
        <f t="shared" ref="BH148:BH151" si="499">BF148+BG148</f>
        <v>60500</v>
      </c>
      <c r="BI148" s="16"/>
      <c r="BJ148" s="16">
        <f t="shared" ref="BJ148:BJ151" si="500">BH148+BI148</f>
        <v>60500</v>
      </c>
      <c r="BK148" s="16"/>
      <c r="BL148" s="16">
        <f t="shared" ref="BL148:BL151" si="501">BJ148+BK148</f>
        <v>60500</v>
      </c>
      <c r="BM148" s="16"/>
      <c r="BN148" s="16">
        <f t="shared" ref="BN148:BN151" si="502">BL148+BM148</f>
        <v>60500</v>
      </c>
      <c r="BO148" s="16"/>
      <c r="BP148" s="16">
        <f t="shared" ref="BP148:BP151" si="503">BN148+BO148</f>
        <v>60500</v>
      </c>
      <c r="BQ148" s="16"/>
      <c r="BR148" s="16">
        <f t="shared" ref="BR148:BR151" si="504">BP148+BQ148</f>
        <v>60500</v>
      </c>
      <c r="BS148" s="16"/>
      <c r="BT148" s="16">
        <f t="shared" ref="BT148:BT151" si="505">BR148+BS148</f>
        <v>60500</v>
      </c>
      <c r="BU148" s="26"/>
      <c r="BV148" s="16">
        <f t="shared" ref="BV148:BV151" si="506">BT148+BU148</f>
        <v>60500</v>
      </c>
      <c r="BW148" s="9" t="s">
        <v>220</v>
      </c>
      <c r="BX148" s="13">
        <v>0</v>
      </c>
    </row>
    <row r="149" spans="1:76" x14ac:dyDescent="0.3">
      <c r="A149" s="58"/>
      <c r="B149" s="5" t="s">
        <v>12</v>
      </c>
      <c r="C149" s="78"/>
      <c r="D149" s="15">
        <v>62361.8</v>
      </c>
      <c r="E149" s="44"/>
      <c r="F149" s="15">
        <f t="shared" si="339"/>
        <v>62361.8</v>
      </c>
      <c r="G149" s="15"/>
      <c r="H149" s="15">
        <f t="shared" si="486"/>
        <v>62361.8</v>
      </c>
      <c r="I149" s="15"/>
      <c r="J149" s="15">
        <f t="shared" si="487"/>
        <v>62361.8</v>
      </c>
      <c r="K149" s="15"/>
      <c r="L149" s="15">
        <f t="shared" si="488"/>
        <v>62361.8</v>
      </c>
      <c r="M149" s="15"/>
      <c r="N149" s="15">
        <f t="shared" si="489"/>
        <v>62361.8</v>
      </c>
      <c r="O149" s="15"/>
      <c r="P149" s="15">
        <f t="shared" si="490"/>
        <v>62361.8</v>
      </c>
      <c r="Q149" s="15"/>
      <c r="R149" s="15">
        <f t="shared" si="491"/>
        <v>62361.8</v>
      </c>
      <c r="S149" s="15"/>
      <c r="T149" s="15">
        <f t="shared" si="492"/>
        <v>62361.8</v>
      </c>
      <c r="U149" s="15"/>
      <c r="V149" s="15">
        <f t="shared" si="493"/>
        <v>62361.8</v>
      </c>
      <c r="W149" s="15"/>
      <c r="X149" s="15">
        <f t="shared" si="494"/>
        <v>62361.8</v>
      </c>
      <c r="Y149" s="24"/>
      <c r="Z149" s="15">
        <f t="shared" si="495"/>
        <v>62361.8</v>
      </c>
      <c r="AA149" s="15">
        <v>116338.8</v>
      </c>
      <c r="AB149" s="44"/>
      <c r="AC149" s="15">
        <f t="shared" si="340"/>
        <v>116338.8</v>
      </c>
      <c r="AD149" s="15">
        <v>-32677.599999999999</v>
      </c>
      <c r="AE149" s="15">
        <f t="shared" si="496"/>
        <v>83661.200000000012</v>
      </c>
      <c r="AF149" s="15"/>
      <c r="AG149" s="15">
        <f>AE149+AF149</f>
        <v>83661.200000000012</v>
      </c>
      <c r="AH149" s="15"/>
      <c r="AI149" s="15">
        <f>AG149+AH149</f>
        <v>83661.200000000012</v>
      </c>
      <c r="AJ149" s="15"/>
      <c r="AK149" s="15">
        <f>AI149+AJ149</f>
        <v>83661.200000000012</v>
      </c>
      <c r="AL149" s="15"/>
      <c r="AM149" s="15">
        <f>AK149+AL149</f>
        <v>83661.200000000012</v>
      </c>
      <c r="AN149" s="15"/>
      <c r="AO149" s="15">
        <f>AM149+AN149</f>
        <v>83661.200000000012</v>
      </c>
      <c r="AP149" s="15"/>
      <c r="AQ149" s="15">
        <f>AO149+AP149</f>
        <v>83661.200000000012</v>
      </c>
      <c r="AR149" s="15"/>
      <c r="AS149" s="15">
        <f>AQ149+AR149</f>
        <v>83661.200000000012</v>
      </c>
      <c r="AT149" s="15"/>
      <c r="AU149" s="15">
        <f>AS149+AT149</f>
        <v>83661.200000000012</v>
      </c>
      <c r="AV149" s="15"/>
      <c r="AW149" s="15">
        <f>AU149+AV149</f>
        <v>83661.200000000012</v>
      </c>
      <c r="AX149" s="24"/>
      <c r="AY149" s="15">
        <f>AW149+AX149</f>
        <v>83661.200000000012</v>
      </c>
      <c r="AZ149" s="16">
        <v>120000</v>
      </c>
      <c r="BA149" s="16"/>
      <c r="BB149" s="16">
        <f t="shared" si="341"/>
        <v>120000</v>
      </c>
      <c r="BC149" s="16">
        <v>-120000</v>
      </c>
      <c r="BD149" s="16">
        <f t="shared" si="497"/>
        <v>0</v>
      </c>
      <c r="BE149" s="16"/>
      <c r="BF149" s="16">
        <f t="shared" si="498"/>
        <v>0</v>
      </c>
      <c r="BG149" s="16"/>
      <c r="BH149" s="16">
        <f t="shared" si="499"/>
        <v>0</v>
      </c>
      <c r="BI149" s="16"/>
      <c r="BJ149" s="16">
        <f t="shared" si="500"/>
        <v>0</v>
      </c>
      <c r="BK149" s="16"/>
      <c r="BL149" s="16">
        <f t="shared" si="501"/>
        <v>0</v>
      </c>
      <c r="BM149" s="16"/>
      <c r="BN149" s="16">
        <f t="shared" si="502"/>
        <v>0</v>
      </c>
      <c r="BO149" s="16"/>
      <c r="BP149" s="16">
        <f t="shared" si="503"/>
        <v>0</v>
      </c>
      <c r="BQ149" s="16"/>
      <c r="BR149" s="16">
        <f t="shared" si="504"/>
        <v>0</v>
      </c>
      <c r="BS149" s="16"/>
      <c r="BT149" s="16">
        <f t="shared" si="505"/>
        <v>0</v>
      </c>
      <c r="BU149" s="26"/>
      <c r="BV149" s="16">
        <f t="shared" si="506"/>
        <v>0</v>
      </c>
      <c r="BW149" s="9" t="s">
        <v>221</v>
      </c>
      <c r="BX149" s="13"/>
    </row>
    <row r="150" spans="1:76" ht="56.25" x14ac:dyDescent="0.3">
      <c r="A150" s="58" t="s">
        <v>183</v>
      </c>
      <c r="B150" s="7" t="s">
        <v>76</v>
      </c>
      <c r="C150" s="6" t="s">
        <v>351</v>
      </c>
      <c r="D150" s="15">
        <v>16975.900000000001</v>
      </c>
      <c r="E150" s="44"/>
      <c r="F150" s="15">
        <f t="shared" si="339"/>
        <v>16975.900000000001</v>
      </c>
      <c r="G150" s="15"/>
      <c r="H150" s="15">
        <f t="shared" si="486"/>
        <v>16975.900000000001</v>
      </c>
      <c r="I150" s="15"/>
      <c r="J150" s="15">
        <f t="shared" si="487"/>
        <v>16975.900000000001</v>
      </c>
      <c r="K150" s="15"/>
      <c r="L150" s="15">
        <f t="shared" si="488"/>
        <v>16975.900000000001</v>
      </c>
      <c r="M150" s="15">
        <v>-16975.900000000001</v>
      </c>
      <c r="N150" s="15">
        <f t="shared" si="489"/>
        <v>0</v>
      </c>
      <c r="O150" s="15"/>
      <c r="P150" s="15">
        <f t="shared" si="490"/>
        <v>0</v>
      </c>
      <c r="Q150" s="15"/>
      <c r="R150" s="15">
        <f t="shared" si="491"/>
        <v>0</v>
      </c>
      <c r="S150" s="15"/>
      <c r="T150" s="15">
        <f t="shared" si="492"/>
        <v>0</v>
      </c>
      <c r="U150" s="15"/>
      <c r="V150" s="15">
        <f t="shared" si="493"/>
        <v>0</v>
      </c>
      <c r="W150" s="15"/>
      <c r="X150" s="15">
        <f t="shared" si="494"/>
        <v>0</v>
      </c>
      <c r="Y150" s="24"/>
      <c r="Z150" s="15">
        <f t="shared" si="495"/>
        <v>0</v>
      </c>
      <c r="AA150" s="15">
        <v>0</v>
      </c>
      <c r="AB150" s="44"/>
      <c r="AC150" s="15">
        <f t="shared" si="340"/>
        <v>0</v>
      </c>
      <c r="AD150" s="15"/>
      <c r="AE150" s="15">
        <f t="shared" si="496"/>
        <v>0</v>
      </c>
      <c r="AF150" s="15"/>
      <c r="AG150" s="15">
        <f>AE150+AF150</f>
        <v>0</v>
      </c>
      <c r="AH150" s="15"/>
      <c r="AI150" s="15">
        <f>AG150+AH150</f>
        <v>0</v>
      </c>
      <c r="AJ150" s="15"/>
      <c r="AK150" s="15">
        <f>AI150+AJ150</f>
        <v>0</v>
      </c>
      <c r="AL150" s="15">
        <v>16975.900000000001</v>
      </c>
      <c r="AM150" s="15">
        <f>AK150+AL150</f>
        <v>16975.900000000001</v>
      </c>
      <c r="AN150" s="15"/>
      <c r="AO150" s="15">
        <f>AM150+AN150</f>
        <v>16975.900000000001</v>
      </c>
      <c r="AP150" s="15"/>
      <c r="AQ150" s="15">
        <f>AO150+AP150</f>
        <v>16975.900000000001</v>
      </c>
      <c r="AR150" s="15"/>
      <c r="AS150" s="15">
        <f>AQ150+AR150</f>
        <v>16975.900000000001</v>
      </c>
      <c r="AT150" s="15"/>
      <c r="AU150" s="15">
        <f>AS150+AT150</f>
        <v>16975.900000000001</v>
      </c>
      <c r="AV150" s="15"/>
      <c r="AW150" s="15">
        <f>AU150+AV150</f>
        <v>16975.900000000001</v>
      </c>
      <c r="AX150" s="24"/>
      <c r="AY150" s="15">
        <f>AW150+AX150</f>
        <v>16975.900000000001</v>
      </c>
      <c r="AZ150" s="16">
        <v>0</v>
      </c>
      <c r="BA150" s="16"/>
      <c r="BB150" s="16">
        <f t="shared" si="341"/>
        <v>0</v>
      </c>
      <c r="BC150" s="16"/>
      <c r="BD150" s="16">
        <f t="shared" si="497"/>
        <v>0</v>
      </c>
      <c r="BE150" s="16"/>
      <c r="BF150" s="16">
        <f t="shared" si="498"/>
        <v>0</v>
      </c>
      <c r="BG150" s="16"/>
      <c r="BH150" s="16">
        <f t="shared" si="499"/>
        <v>0</v>
      </c>
      <c r="BI150" s="16"/>
      <c r="BJ150" s="16">
        <f t="shared" si="500"/>
        <v>0</v>
      </c>
      <c r="BK150" s="16"/>
      <c r="BL150" s="16">
        <f t="shared" si="501"/>
        <v>0</v>
      </c>
      <c r="BM150" s="16"/>
      <c r="BN150" s="16">
        <f t="shared" si="502"/>
        <v>0</v>
      </c>
      <c r="BO150" s="16"/>
      <c r="BP150" s="16">
        <f t="shared" si="503"/>
        <v>0</v>
      </c>
      <c r="BQ150" s="16"/>
      <c r="BR150" s="16">
        <f t="shared" si="504"/>
        <v>0</v>
      </c>
      <c r="BS150" s="16"/>
      <c r="BT150" s="16">
        <f t="shared" si="505"/>
        <v>0</v>
      </c>
      <c r="BU150" s="26"/>
      <c r="BV150" s="16">
        <f t="shared" si="506"/>
        <v>0</v>
      </c>
      <c r="BW150" s="9" t="s">
        <v>107</v>
      </c>
      <c r="BX150" s="13"/>
    </row>
    <row r="151" spans="1:76" ht="56.25" x14ac:dyDescent="0.3">
      <c r="A151" s="58" t="s">
        <v>184</v>
      </c>
      <c r="B151" s="7" t="s">
        <v>45</v>
      </c>
      <c r="C151" s="6" t="s">
        <v>351</v>
      </c>
      <c r="D151" s="15">
        <f>D153+D154</f>
        <v>16230.4</v>
      </c>
      <c r="E151" s="44">
        <f>E153+E154</f>
        <v>0</v>
      </c>
      <c r="F151" s="15">
        <f t="shared" si="339"/>
        <v>16230.4</v>
      </c>
      <c r="G151" s="15">
        <f>G153+G154</f>
        <v>0</v>
      </c>
      <c r="H151" s="15">
        <f t="shared" si="486"/>
        <v>16230.4</v>
      </c>
      <c r="I151" s="15">
        <f>I153+I154</f>
        <v>0</v>
      </c>
      <c r="J151" s="15">
        <f t="shared" si="487"/>
        <v>16230.4</v>
      </c>
      <c r="K151" s="15">
        <f>K153+K154</f>
        <v>0</v>
      </c>
      <c r="L151" s="15">
        <f t="shared" si="488"/>
        <v>16230.4</v>
      </c>
      <c r="M151" s="15">
        <f>M153+M154</f>
        <v>0</v>
      </c>
      <c r="N151" s="15">
        <f t="shared" si="489"/>
        <v>16230.4</v>
      </c>
      <c r="O151" s="15">
        <f>O153+O154</f>
        <v>0</v>
      </c>
      <c r="P151" s="15">
        <f t="shared" si="490"/>
        <v>16230.4</v>
      </c>
      <c r="Q151" s="15">
        <f>Q153+Q154</f>
        <v>0</v>
      </c>
      <c r="R151" s="15">
        <f t="shared" si="491"/>
        <v>16230.4</v>
      </c>
      <c r="S151" s="15">
        <f>S153+S154</f>
        <v>0</v>
      </c>
      <c r="T151" s="15">
        <f t="shared" si="492"/>
        <v>16230.4</v>
      </c>
      <c r="U151" s="15">
        <f>U153+U154</f>
        <v>-10236.805</v>
      </c>
      <c r="V151" s="15">
        <f t="shared" si="493"/>
        <v>5993.5949999999993</v>
      </c>
      <c r="W151" s="15">
        <f>W153+W154</f>
        <v>0</v>
      </c>
      <c r="X151" s="15">
        <f t="shared" si="494"/>
        <v>5993.5949999999993</v>
      </c>
      <c r="Y151" s="24">
        <f>Y153+Y154</f>
        <v>-5993.5950000000003</v>
      </c>
      <c r="Z151" s="15">
        <f t="shared" si="495"/>
        <v>0</v>
      </c>
      <c r="AA151" s="15">
        <f t="shared" ref="AA151:AZ151" si="507">AA153+AA154</f>
        <v>39980.400000000001</v>
      </c>
      <c r="AB151" s="44">
        <f>AB153+AB154</f>
        <v>0</v>
      </c>
      <c r="AC151" s="15">
        <f t="shared" si="340"/>
        <v>39980.400000000001</v>
      </c>
      <c r="AD151" s="15">
        <f>AD153+AD154</f>
        <v>0</v>
      </c>
      <c r="AE151" s="15">
        <f t="shared" si="496"/>
        <v>39980.400000000001</v>
      </c>
      <c r="AF151" s="15">
        <f>AF153+AF154</f>
        <v>0</v>
      </c>
      <c r="AG151" s="15">
        <f>AE151+AF151</f>
        <v>39980.400000000001</v>
      </c>
      <c r="AH151" s="15">
        <f>AH153+AH154</f>
        <v>0</v>
      </c>
      <c r="AI151" s="15">
        <f>AG151+AH151</f>
        <v>39980.400000000001</v>
      </c>
      <c r="AJ151" s="15">
        <f>AJ153+AJ154</f>
        <v>0</v>
      </c>
      <c r="AK151" s="15">
        <f>AI151+AJ151</f>
        <v>39980.400000000001</v>
      </c>
      <c r="AL151" s="15">
        <f>AL153+AL154</f>
        <v>0</v>
      </c>
      <c r="AM151" s="15">
        <f>AK151+AL151</f>
        <v>39980.400000000001</v>
      </c>
      <c r="AN151" s="15">
        <f>AN153+AN154</f>
        <v>0</v>
      </c>
      <c r="AO151" s="15">
        <f>AM151+AN151</f>
        <v>39980.400000000001</v>
      </c>
      <c r="AP151" s="15">
        <f>AP153+AP154</f>
        <v>0</v>
      </c>
      <c r="AQ151" s="15">
        <f>AO151+AP151</f>
        <v>39980.400000000001</v>
      </c>
      <c r="AR151" s="15">
        <f>AR153+AR154</f>
        <v>0</v>
      </c>
      <c r="AS151" s="15">
        <f>AQ151+AR151</f>
        <v>39980.400000000001</v>
      </c>
      <c r="AT151" s="15">
        <f>AT153+AT154</f>
        <v>10236.805</v>
      </c>
      <c r="AU151" s="15">
        <f>AS151+AT151</f>
        <v>50217.205000000002</v>
      </c>
      <c r="AV151" s="15">
        <f>AV153+AV154</f>
        <v>0</v>
      </c>
      <c r="AW151" s="15">
        <f>AU151+AV151</f>
        <v>50217.205000000002</v>
      </c>
      <c r="AX151" s="24">
        <f>AX153+AX154</f>
        <v>0</v>
      </c>
      <c r="AY151" s="15">
        <f>AW151+AX151</f>
        <v>50217.205000000002</v>
      </c>
      <c r="AZ151" s="15">
        <f t="shared" si="507"/>
        <v>17701.5</v>
      </c>
      <c r="BA151" s="16">
        <f>BA153+BA154</f>
        <v>0</v>
      </c>
      <c r="BB151" s="16">
        <f t="shared" si="341"/>
        <v>17701.5</v>
      </c>
      <c r="BC151" s="16">
        <f>BC153+BC154</f>
        <v>-17701.5</v>
      </c>
      <c r="BD151" s="16">
        <f t="shared" si="497"/>
        <v>0</v>
      </c>
      <c r="BE151" s="16">
        <f>BE153+BE154</f>
        <v>28022.061000000002</v>
      </c>
      <c r="BF151" s="16">
        <f t="shared" si="498"/>
        <v>28022.061000000002</v>
      </c>
      <c r="BG151" s="16">
        <f>BG153+BG154</f>
        <v>0</v>
      </c>
      <c r="BH151" s="16">
        <f t="shared" si="499"/>
        <v>28022.061000000002</v>
      </c>
      <c r="BI151" s="16">
        <f>BI153+BI154</f>
        <v>0</v>
      </c>
      <c r="BJ151" s="16">
        <f t="shared" si="500"/>
        <v>28022.061000000002</v>
      </c>
      <c r="BK151" s="16">
        <f>BK153+BK154</f>
        <v>0</v>
      </c>
      <c r="BL151" s="16">
        <f t="shared" si="501"/>
        <v>28022.061000000002</v>
      </c>
      <c r="BM151" s="16">
        <f>BM153+BM154</f>
        <v>0</v>
      </c>
      <c r="BN151" s="16">
        <f t="shared" si="502"/>
        <v>28022.061000000002</v>
      </c>
      <c r="BO151" s="16">
        <f>BO153+BO154</f>
        <v>0</v>
      </c>
      <c r="BP151" s="16">
        <f t="shared" si="503"/>
        <v>28022.061000000002</v>
      </c>
      <c r="BQ151" s="16">
        <f>BQ153+BQ154</f>
        <v>0</v>
      </c>
      <c r="BR151" s="16">
        <f t="shared" si="504"/>
        <v>28022.061000000002</v>
      </c>
      <c r="BS151" s="16">
        <f>BS153+BS154</f>
        <v>0</v>
      </c>
      <c r="BT151" s="16">
        <f t="shared" si="505"/>
        <v>28022.061000000002</v>
      </c>
      <c r="BU151" s="26">
        <f>BU153+BU154</f>
        <v>5993.5950000000003</v>
      </c>
      <c r="BV151" s="16">
        <f t="shared" si="506"/>
        <v>34015.656000000003</v>
      </c>
      <c r="BW151" s="9" t="s">
        <v>108</v>
      </c>
      <c r="BX151" s="13"/>
    </row>
    <row r="152" spans="1:76" hidden="1" x14ac:dyDescent="0.3">
      <c r="A152" s="1"/>
      <c r="B152" s="7" t="s">
        <v>5</v>
      </c>
      <c r="C152" s="6"/>
      <c r="D152" s="15"/>
      <c r="E152" s="44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24"/>
      <c r="Z152" s="15"/>
      <c r="AA152" s="15"/>
      <c r="AB152" s="44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24"/>
      <c r="AY152" s="15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26"/>
      <c r="BV152" s="16"/>
      <c r="BX152" s="13">
        <v>0</v>
      </c>
    </row>
    <row r="153" spans="1:76" hidden="1" x14ac:dyDescent="0.3">
      <c r="A153" s="1"/>
      <c r="B153" s="7" t="s">
        <v>6</v>
      </c>
      <c r="C153" s="6"/>
      <c r="D153" s="15">
        <v>16230.4</v>
      </c>
      <c r="E153" s="44"/>
      <c r="F153" s="15">
        <f t="shared" si="339"/>
        <v>16230.4</v>
      </c>
      <c r="G153" s="15"/>
      <c r="H153" s="15">
        <f t="shared" ref="H153:H158" si="508">F153+G153</f>
        <v>16230.4</v>
      </c>
      <c r="I153" s="15"/>
      <c r="J153" s="15">
        <f t="shared" ref="J153:J158" si="509">H153+I153</f>
        <v>16230.4</v>
      </c>
      <c r="K153" s="15"/>
      <c r="L153" s="15">
        <f t="shared" ref="L153:L158" si="510">J153+K153</f>
        <v>16230.4</v>
      </c>
      <c r="M153" s="15"/>
      <c r="N153" s="15">
        <f t="shared" ref="N153:N158" si="511">L153+M153</f>
        <v>16230.4</v>
      </c>
      <c r="O153" s="15"/>
      <c r="P153" s="15">
        <f t="shared" ref="P153:P158" si="512">N153+O153</f>
        <v>16230.4</v>
      </c>
      <c r="Q153" s="15"/>
      <c r="R153" s="15">
        <f t="shared" ref="R153:R158" si="513">P153+Q153</f>
        <v>16230.4</v>
      </c>
      <c r="S153" s="15"/>
      <c r="T153" s="15">
        <f t="shared" ref="T153:T158" si="514">R153+S153</f>
        <v>16230.4</v>
      </c>
      <c r="U153" s="15">
        <v>-10236.805</v>
      </c>
      <c r="V153" s="15">
        <f t="shared" ref="V153:V158" si="515">T153+U153</f>
        <v>5993.5949999999993</v>
      </c>
      <c r="W153" s="15"/>
      <c r="X153" s="15">
        <f t="shared" ref="X153:X158" si="516">V153+W153</f>
        <v>5993.5949999999993</v>
      </c>
      <c r="Y153" s="24">
        <v>-5993.5950000000003</v>
      </c>
      <c r="Z153" s="15">
        <f t="shared" ref="Z153:Z158" si="517">X153+Y153</f>
        <v>0</v>
      </c>
      <c r="AA153" s="15">
        <v>39980.400000000001</v>
      </c>
      <c r="AB153" s="44"/>
      <c r="AC153" s="15">
        <f t="shared" si="340"/>
        <v>39980.400000000001</v>
      </c>
      <c r="AD153" s="15"/>
      <c r="AE153" s="15">
        <f t="shared" ref="AE153:AE158" si="518">AC153+AD153</f>
        <v>39980.400000000001</v>
      </c>
      <c r="AF153" s="15"/>
      <c r="AG153" s="15">
        <f t="shared" ref="AG153:AG158" si="519">AE153+AF153</f>
        <v>39980.400000000001</v>
      </c>
      <c r="AH153" s="15"/>
      <c r="AI153" s="15">
        <f t="shared" ref="AI153:AI158" si="520">AG153+AH153</f>
        <v>39980.400000000001</v>
      </c>
      <c r="AJ153" s="15"/>
      <c r="AK153" s="15">
        <f t="shared" ref="AK153:AK158" si="521">AI153+AJ153</f>
        <v>39980.400000000001</v>
      </c>
      <c r="AL153" s="15"/>
      <c r="AM153" s="15">
        <f t="shared" ref="AM153:AM158" si="522">AK153+AL153</f>
        <v>39980.400000000001</v>
      </c>
      <c r="AN153" s="15"/>
      <c r="AO153" s="15">
        <f t="shared" ref="AO153:AO158" si="523">AM153+AN153</f>
        <v>39980.400000000001</v>
      </c>
      <c r="AP153" s="15"/>
      <c r="AQ153" s="15">
        <f t="shared" ref="AQ153:AQ158" si="524">AO153+AP153</f>
        <v>39980.400000000001</v>
      </c>
      <c r="AR153" s="15"/>
      <c r="AS153" s="15">
        <f t="shared" ref="AS153:AS158" si="525">AQ153+AR153</f>
        <v>39980.400000000001</v>
      </c>
      <c r="AT153" s="15">
        <v>10236.805</v>
      </c>
      <c r="AU153" s="15">
        <f t="shared" ref="AU153:AU158" si="526">AS153+AT153</f>
        <v>50217.205000000002</v>
      </c>
      <c r="AV153" s="15"/>
      <c r="AW153" s="15">
        <f t="shared" ref="AW153:AW158" si="527">AU153+AV153</f>
        <v>50217.205000000002</v>
      </c>
      <c r="AX153" s="24"/>
      <c r="AY153" s="15">
        <f t="shared" ref="AY153:AY158" si="528">AW153+AX153</f>
        <v>50217.205000000002</v>
      </c>
      <c r="AZ153" s="16">
        <v>0</v>
      </c>
      <c r="BA153" s="16"/>
      <c r="BB153" s="16">
        <f t="shared" si="341"/>
        <v>0</v>
      </c>
      <c r="BC153" s="16"/>
      <c r="BD153" s="16">
        <f t="shared" ref="BD153:BD158" si="529">BB153+BC153</f>
        <v>0</v>
      </c>
      <c r="BE153" s="16">
        <v>28022.061000000002</v>
      </c>
      <c r="BF153" s="16">
        <f t="shared" ref="BF153:BF158" si="530">BD153+BE153</f>
        <v>28022.061000000002</v>
      </c>
      <c r="BG153" s="16"/>
      <c r="BH153" s="16">
        <f t="shared" ref="BH153:BH158" si="531">BF153+BG153</f>
        <v>28022.061000000002</v>
      </c>
      <c r="BI153" s="16"/>
      <c r="BJ153" s="16">
        <f t="shared" ref="BJ153:BJ158" si="532">BH153+BI153</f>
        <v>28022.061000000002</v>
      </c>
      <c r="BK153" s="16"/>
      <c r="BL153" s="16">
        <f t="shared" ref="BL153:BL158" si="533">BJ153+BK153</f>
        <v>28022.061000000002</v>
      </c>
      <c r="BM153" s="16"/>
      <c r="BN153" s="16">
        <f t="shared" ref="BN153:BN158" si="534">BL153+BM153</f>
        <v>28022.061000000002</v>
      </c>
      <c r="BO153" s="16"/>
      <c r="BP153" s="16">
        <f t="shared" ref="BP153:BP158" si="535">BN153+BO153</f>
        <v>28022.061000000002</v>
      </c>
      <c r="BQ153" s="16"/>
      <c r="BR153" s="16">
        <f t="shared" ref="BR153:BR158" si="536">BP153+BQ153</f>
        <v>28022.061000000002</v>
      </c>
      <c r="BS153" s="16"/>
      <c r="BT153" s="16">
        <f t="shared" ref="BT153:BT158" si="537">BR153+BS153</f>
        <v>28022.061000000002</v>
      </c>
      <c r="BU153" s="26">
        <v>5993.5950000000003</v>
      </c>
      <c r="BV153" s="16">
        <f t="shared" ref="BV153:BV158" si="538">BT153+BU153</f>
        <v>34015.656000000003</v>
      </c>
      <c r="BW153" s="9" t="s">
        <v>108</v>
      </c>
      <c r="BX153" s="13">
        <v>0</v>
      </c>
    </row>
    <row r="154" spans="1:76" hidden="1" x14ac:dyDescent="0.3">
      <c r="A154" s="1"/>
      <c r="B154" s="5" t="s">
        <v>12</v>
      </c>
      <c r="C154" s="6"/>
      <c r="D154" s="15">
        <v>0</v>
      </c>
      <c r="E154" s="44">
        <v>0</v>
      </c>
      <c r="F154" s="15">
        <f t="shared" si="339"/>
        <v>0</v>
      </c>
      <c r="G154" s="15">
        <v>0</v>
      </c>
      <c r="H154" s="15">
        <f t="shared" si="508"/>
        <v>0</v>
      </c>
      <c r="I154" s="15">
        <v>0</v>
      </c>
      <c r="J154" s="15">
        <f t="shared" si="509"/>
        <v>0</v>
      </c>
      <c r="K154" s="15">
        <v>0</v>
      </c>
      <c r="L154" s="15">
        <f t="shared" si="510"/>
        <v>0</v>
      </c>
      <c r="M154" s="15">
        <v>0</v>
      </c>
      <c r="N154" s="15">
        <f t="shared" si="511"/>
        <v>0</v>
      </c>
      <c r="O154" s="15">
        <v>0</v>
      </c>
      <c r="P154" s="15">
        <f t="shared" si="512"/>
        <v>0</v>
      </c>
      <c r="Q154" s="15">
        <v>0</v>
      </c>
      <c r="R154" s="15">
        <f t="shared" si="513"/>
        <v>0</v>
      </c>
      <c r="S154" s="15">
        <v>0</v>
      </c>
      <c r="T154" s="15">
        <f t="shared" si="514"/>
        <v>0</v>
      </c>
      <c r="U154" s="15">
        <v>0</v>
      </c>
      <c r="V154" s="15">
        <f t="shared" si="515"/>
        <v>0</v>
      </c>
      <c r="W154" s="15">
        <v>0</v>
      </c>
      <c r="X154" s="15">
        <f t="shared" si="516"/>
        <v>0</v>
      </c>
      <c r="Y154" s="24">
        <v>0</v>
      </c>
      <c r="Z154" s="15">
        <f t="shared" si="517"/>
        <v>0</v>
      </c>
      <c r="AA154" s="15">
        <v>0</v>
      </c>
      <c r="AB154" s="44">
        <v>0</v>
      </c>
      <c r="AC154" s="15">
        <f t="shared" si="340"/>
        <v>0</v>
      </c>
      <c r="AD154" s="15">
        <v>0</v>
      </c>
      <c r="AE154" s="15">
        <f t="shared" si="518"/>
        <v>0</v>
      </c>
      <c r="AF154" s="15">
        <v>0</v>
      </c>
      <c r="AG154" s="15">
        <f t="shared" si="519"/>
        <v>0</v>
      </c>
      <c r="AH154" s="15">
        <v>0</v>
      </c>
      <c r="AI154" s="15">
        <f t="shared" si="520"/>
        <v>0</v>
      </c>
      <c r="AJ154" s="15">
        <v>0</v>
      </c>
      <c r="AK154" s="15">
        <f t="shared" si="521"/>
        <v>0</v>
      </c>
      <c r="AL154" s="15">
        <v>0</v>
      </c>
      <c r="AM154" s="15">
        <f t="shared" si="522"/>
        <v>0</v>
      </c>
      <c r="AN154" s="15">
        <v>0</v>
      </c>
      <c r="AO154" s="15">
        <f t="shared" si="523"/>
        <v>0</v>
      </c>
      <c r="AP154" s="15">
        <v>0</v>
      </c>
      <c r="AQ154" s="15">
        <f t="shared" si="524"/>
        <v>0</v>
      </c>
      <c r="AR154" s="15">
        <v>0</v>
      </c>
      <c r="AS154" s="15">
        <f t="shared" si="525"/>
        <v>0</v>
      </c>
      <c r="AT154" s="15">
        <v>0</v>
      </c>
      <c r="AU154" s="15">
        <f t="shared" si="526"/>
        <v>0</v>
      </c>
      <c r="AV154" s="15">
        <v>0</v>
      </c>
      <c r="AW154" s="15">
        <f t="shared" si="527"/>
        <v>0</v>
      </c>
      <c r="AX154" s="24">
        <v>0</v>
      </c>
      <c r="AY154" s="15">
        <f t="shared" si="528"/>
        <v>0</v>
      </c>
      <c r="AZ154" s="16">
        <v>17701.5</v>
      </c>
      <c r="BA154" s="16">
        <v>0</v>
      </c>
      <c r="BB154" s="16">
        <f t="shared" si="341"/>
        <v>17701.5</v>
      </c>
      <c r="BC154" s="16">
        <v>-17701.5</v>
      </c>
      <c r="BD154" s="16">
        <f t="shared" si="529"/>
        <v>0</v>
      </c>
      <c r="BE154" s="16"/>
      <c r="BF154" s="16">
        <f t="shared" si="530"/>
        <v>0</v>
      </c>
      <c r="BG154" s="16"/>
      <c r="BH154" s="16">
        <f t="shared" si="531"/>
        <v>0</v>
      </c>
      <c r="BI154" s="16"/>
      <c r="BJ154" s="16">
        <f t="shared" si="532"/>
        <v>0</v>
      </c>
      <c r="BK154" s="16"/>
      <c r="BL154" s="16">
        <f t="shared" si="533"/>
        <v>0</v>
      </c>
      <c r="BM154" s="16"/>
      <c r="BN154" s="16">
        <f t="shared" si="534"/>
        <v>0</v>
      </c>
      <c r="BO154" s="16"/>
      <c r="BP154" s="16">
        <f t="shared" si="535"/>
        <v>0</v>
      </c>
      <c r="BQ154" s="16"/>
      <c r="BR154" s="16">
        <f t="shared" si="536"/>
        <v>0</v>
      </c>
      <c r="BS154" s="16"/>
      <c r="BT154" s="16">
        <f t="shared" si="537"/>
        <v>0</v>
      </c>
      <c r="BU154" s="26"/>
      <c r="BV154" s="16">
        <f t="shared" si="538"/>
        <v>0</v>
      </c>
      <c r="BW154" s="9" t="s">
        <v>222</v>
      </c>
      <c r="BX154" s="13">
        <v>0</v>
      </c>
    </row>
    <row r="155" spans="1:76" ht="56.25" hidden="1" x14ac:dyDescent="0.3">
      <c r="A155" s="58" t="s">
        <v>177</v>
      </c>
      <c r="B155" s="7" t="s">
        <v>46</v>
      </c>
      <c r="C155" s="6" t="s">
        <v>351</v>
      </c>
      <c r="D155" s="15">
        <v>0</v>
      </c>
      <c r="E155" s="44">
        <v>0</v>
      </c>
      <c r="F155" s="15">
        <f t="shared" si="339"/>
        <v>0</v>
      </c>
      <c r="G155" s="15">
        <v>0</v>
      </c>
      <c r="H155" s="15">
        <f t="shared" si="508"/>
        <v>0</v>
      </c>
      <c r="I155" s="15"/>
      <c r="J155" s="15">
        <f t="shared" si="509"/>
        <v>0</v>
      </c>
      <c r="K155" s="15"/>
      <c r="L155" s="15">
        <f t="shared" si="510"/>
        <v>0</v>
      </c>
      <c r="M155" s="15"/>
      <c r="N155" s="15">
        <f t="shared" si="511"/>
        <v>0</v>
      </c>
      <c r="O155" s="15"/>
      <c r="P155" s="15">
        <f t="shared" si="512"/>
        <v>0</v>
      </c>
      <c r="Q155" s="15"/>
      <c r="R155" s="15">
        <f t="shared" si="513"/>
        <v>0</v>
      </c>
      <c r="S155" s="15"/>
      <c r="T155" s="15">
        <f t="shared" si="514"/>
        <v>0</v>
      </c>
      <c r="U155" s="15"/>
      <c r="V155" s="15">
        <f t="shared" si="515"/>
        <v>0</v>
      </c>
      <c r="W155" s="15"/>
      <c r="X155" s="15">
        <f t="shared" si="516"/>
        <v>0</v>
      </c>
      <c r="Y155" s="24"/>
      <c r="Z155" s="15">
        <f t="shared" si="517"/>
        <v>0</v>
      </c>
      <c r="AA155" s="15">
        <v>14256.8</v>
      </c>
      <c r="AB155" s="44">
        <v>0</v>
      </c>
      <c r="AC155" s="15">
        <f t="shared" si="340"/>
        <v>14256.8</v>
      </c>
      <c r="AD155" s="15">
        <v>0</v>
      </c>
      <c r="AE155" s="15">
        <f t="shared" si="518"/>
        <v>14256.8</v>
      </c>
      <c r="AF155" s="15">
        <v>0</v>
      </c>
      <c r="AG155" s="15">
        <f t="shared" si="519"/>
        <v>14256.8</v>
      </c>
      <c r="AH155" s="15">
        <v>-14256.8</v>
      </c>
      <c r="AI155" s="15">
        <f t="shared" si="520"/>
        <v>0</v>
      </c>
      <c r="AJ155" s="15"/>
      <c r="AK155" s="15">
        <f t="shared" si="521"/>
        <v>0</v>
      </c>
      <c r="AL155" s="15"/>
      <c r="AM155" s="15">
        <f t="shared" si="522"/>
        <v>0</v>
      </c>
      <c r="AN155" s="15"/>
      <c r="AO155" s="15">
        <f t="shared" si="523"/>
        <v>0</v>
      </c>
      <c r="AP155" s="15"/>
      <c r="AQ155" s="15">
        <f t="shared" si="524"/>
        <v>0</v>
      </c>
      <c r="AR155" s="15"/>
      <c r="AS155" s="15">
        <f t="shared" si="525"/>
        <v>0</v>
      </c>
      <c r="AT155" s="15"/>
      <c r="AU155" s="15">
        <f t="shared" si="526"/>
        <v>0</v>
      </c>
      <c r="AV155" s="15"/>
      <c r="AW155" s="15">
        <f t="shared" si="527"/>
        <v>0</v>
      </c>
      <c r="AX155" s="24"/>
      <c r="AY155" s="15">
        <f t="shared" si="528"/>
        <v>0</v>
      </c>
      <c r="AZ155" s="16">
        <v>0</v>
      </c>
      <c r="BA155" s="16">
        <v>0</v>
      </c>
      <c r="BB155" s="16">
        <f t="shared" si="341"/>
        <v>0</v>
      </c>
      <c r="BC155" s="16">
        <v>0</v>
      </c>
      <c r="BD155" s="16">
        <f t="shared" si="529"/>
        <v>0</v>
      </c>
      <c r="BE155" s="16">
        <v>0</v>
      </c>
      <c r="BF155" s="16">
        <f t="shared" si="530"/>
        <v>0</v>
      </c>
      <c r="BG155" s="16">
        <v>0</v>
      </c>
      <c r="BH155" s="16">
        <f t="shared" si="531"/>
        <v>0</v>
      </c>
      <c r="BI155" s="16">
        <v>0</v>
      </c>
      <c r="BJ155" s="16">
        <f t="shared" si="532"/>
        <v>0</v>
      </c>
      <c r="BK155" s="16">
        <v>0</v>
      </c>
      <c r="BL155" s="16">
        <f t="shared" si="533"/>
        <v>0</v>
      </c>
      <c r="BM155" s="16">
        <v>0</v>
      </c>
      <c r="BN155" s="16">
        <f t="shared" si="534"/>
        <v>0</v>
      </c>
      <c r="BO155" s="16">
        <v>0</v>
      </c>
      <c r="BP155" s="16">
        <f t="shared" si="535"/>
        <v>0</v>
      </c>
      <c r="BQ155" s="16">
        <v>0</v>
      </c>
      <c r="BR155" s="16">
        <f t="shared" si="536"/>
        <v>0</v>
      </c>
      <c r="BS155" s="16">
        <v>0</v>
      </c>
      <c r="BT155" s="16">
        <f t="shared" si="537"/>
        <v>0</v>
      </c>
      <c r="BU155" s="26">
        <v>0</v>
      </c>
      <c r="BV155" s="16">
        <f t="shared" si="538"/>
        <v>0</v>
      </c>
      <c r="BW155" s="8" t="s">
        <v>109</v>
      </c>
      <c r="BX155" s="13">
        <v>0</v>
      </c>
    </row>
    <row r="156" spans="1:76" ht="56.25" x14ac:dyDescent="0.3">
      <c r="A156" s="58" t="s">
        <v>185</v>
      </c>
      <c r="B156" s="7" t="s">
        <v>47</v>
      </c>
      <c r="C156" s="6" t="s">
        <v>351</v>
      </c>
      <c r="D156" s="15">
        <v>12170.5</v>
      </c>
      <c r="E156" s="44"/>
      <c r="F156" s="15">
        <f t="shared" si="339"/>
        <v>12170.5</v>
      </c>
      <c r="G156" s="15"/>
      <c r="H156" s="15">
        <f t="shared" si="508"/>
        <v>12170.5</v>
      </c>
      <c r="I156" s="15">
        <v>26867.7</v>
      </c>
      <c r="J156" s="15">
        <f t="shared" si="509"/>
        <v>39038.199999999997</v>
      </c>
      <c r="K156" s="15"/>
      <c r="L156" s="15">
        <f t="shared" si="510"/>
        <v>39038.199999999997</v>
      </c>
      <c r="M156" s="15"/>
      <c r="N156" s="15">
        <f t="shared" si="511"/>
        <v>39038.199999999997</v>
      </c>
      <c r="O156" s="15"/>
      <c r="P156" s="15">
        <f t="shared" si="512"/>
        <v>39038.199999999997</v>
      </c>
      <c r="Q156" s="15"/>
      <c r="R156" s="15">
        <f t="shared" si="513"/>
        <v>39038.199999999997</v>
      </c>
      <c r="S156" s="15"/>
      <c r="T156" s="15">
        <f t="shared" si="514"/>
        <v>39038.199999999997</v>
      </c>
      <c r="U156" s="15">
        <v>-26202.266</v>
      </c>
      <c r="V156" s="15">
        <f t="shared" si="515"/>
        <v>12835.933999999997</v>
      </c>
      <c r="W156" s="15"/>
      <c r="X156" s="15">
        <f t="shared" si="516"/>
        <v>12835.933999999997</v>
      </c>
      <c r="Y156" s="24">
        <v>-12835.933999999999</v>
      </c>
      <c r="Z156" s="15">
        <f t="shared" si="517"/>
        <v>0</v>
      </c>
      <c r="AA156" s="15">
        <v>37733.300000000003</v>
      </c>
      <c r="AB156" s="44"/>
      <c r="AC156" s="15">
        <f t="shared" si="340"/>
        <v>37733.300000000003</v>
      </c>
      <c r="AD156" s="15"/>
      <c r="AE156" s="15">
        <f t="shared" si="518"/>
        <v>37733.300000000003</v>
      </c>
      <c r="AF156" s="15"/>
      <c r="AG156" s="15">
        <f t="shared" si="519"/>
        <v>37733.300000000003</v>
      </c>
      <c r="AH156" s="15">
        <v>-22429.963</v>
      </c>
      <c r="AI156" s="15">
        <f t="shared" si="520"/>
        <v>15303.337000000003</v>
      </c>
      <c r="AJ156" s="15"/>
      <c r="AK156" s="15">
        <f t="shared" si="521"/>
        <v>15303.337000000003</v>
      </c>
      <c r="AL156" s="15"/>
      <c r="AM156" s="15">
        <f t="shared" si="522"/>
        <v>15303.337000000003</v>
      </c>
      <c r="AN156" s="15"/>
      <c r="AO156" s="15">
        <f t="shared" si="523"/>
        <v>15303.337000000003</v>
      </c>
      <c r="AP156" s="15"/>
      <c r="AQ156" s="15">
        <f t="shared" si="524"/>
        <v>15303.337000000003</v>
      </c>
      <c r="AR156" s="15"/>
      <c r="AS156" s="15">
        <f t="shared" si="525"/>
        <v>15303.337000000003</v>
      </c>
      <c r="AT156" s="15">
        <v>26202.266</v>
      </c>
      <c r="AU156" s="15">
        <f t="shared" si="526"/>
        <v>41505.603000000003</v>
      </c>
      <c r="AV156" s="15"/>
      <c r="AW156" s="15">
        <f t="shared" si="527"/>
        <v>41505.603000000003</v>
      </c>
      <c r="AX156" s="24">
        <v>12835.933999999999</v>
      </c>
      <c r="AY156" s="15">
        <f t="shared" si="528"/>
        <v>54341.537000000004</v>
      </c>
      <c r="AZ156" s="16">
        <v>0</v>
      </c>
      <c r="BA156" s="16"/>
      <c r="BB156" s="16">
        <f t="shared" si="341"/>
        <v>0</v>
      </c>
      <c r="BC156" s="16"/>
      <c r="BD156" s="16">
        <f t="shared" si="529"/>
        <v>0</v>
      </c>
      <c r="BE156" s="16"/>
      <c r="BF156" s="16">
        <f t="shared" si="530"/>
        <v>0</v>
      </c>
      <c r="BG156" s="16"/>
      <c r="BH156" s="16">
        <f t="shared" si="531"/>
        <v>0</v>
      </c>
      <c r="BI156" s="16"/>
      <c r="BJ156" s="16">
        <f t="shared" si="532"/>
        <v>0</v>
      </c>
      <c r="BK156" s="16"/>
      <c r="BL156" s="16">
        <f t="shared" si="533"/>
        <v>0</v>
      </c>
      <c r="BM156" s="16"/>
      <c r="BN156" s="16">
        <f t="shared" si="534"/>
        <v>0</v>
      </c>
      <c r="BO156" s="16"/>
      <c r="BP156" s="16">
        <f t="shared" si="535"/>
        <v>0</v>
      </c>
      <c r="BQ156" s="16"/>
      <c r="BR156" s="16">
        <f t="shared" si="536"/>
        <v>0</v>
      </c>
      <c r="BS156" s="16"/>
      <c r="BT156" s="16">
        <f t="shared" si="537"/>
        <v>0</v>
      </c>
      <c r="BU156" s="26"/>
      <c r="BV156" s="16">
        <f t="shared" si="538"/>
        <v>0</v>
      </c>
      <c r="BW156" s="8" t="s">
        <v>110</v>
      </c>
      <c r="BX156" s="13"/>
    </row>
    <row r="157" spans="1:76" ht="56.25" x14ac:dyDescent="0.3">
      <c r="A157" s="58" t="s">
        <v>186</v>
      </c>
      <c r="B157" s="7" t="s">
        <v>48</v>
      </c>
      <c r="C157" s="6" t="s">
        <v>351</v>
      </c>
      <c r="D157" s="15">
        <v>18910</v>
      </c>
      <c r="E157" s="44"/>
      <c r="F157" s="15">
        <f t="shared" si="339"/>
        <v>18910</v>
      </c>
      <c r="G157" s="15"/>
      <c r="H157" s="15">
        <f t="shared" si="508"/>
        <v>18910</v>
      </c>
      <c r="I157" s="15">
        <v>43000</v>
      </c>
      <c r="J157" s="15">
        <f t="shared" si="509"/>
        <v>61910</v>
      </c>
      <c r="K157" s="15"/>
      <c r="L157" s="15">
        <f t="shared" si="510"/>
        <v>61910</v>
      </c>
      <c r="M157" s="15"/>
      <c r="N157" s="15">
        <f t="shared" si="511"/>
        <v>61910</v>
      </c>
      <c r="O157" s="15"/>
      <c r="P157" s="15">
        <f t="shared" si="512"/>
        <v>61910</v>
      </c>
      <c r="Q157" s="15"/>
      <c r="R157" s="15">
        <f t="shared" si="513"/>
        <v>61910</v>
      </c>
      <c r="S157" s="15"/>
      <c r="T157" s="15">
        <f t="shared" si="514"/>
        <v>61910</v>
      </c>
      <c r="U157" s="15">
        <v>-42212.525999999998</v>
      </c>
      <c r="V157" s="15">
        <f t="shared" si="515"/>
        <v>19697.474000000002</v>
      </c>
      <c r="W157" s="15"/>
      <c r="X157" s="15">
        <f t="shared" si="516"/>
        <v>19697.474000000002</v>
      </c>
      <c r="Y157" s="24">
        <v>-19697.473999999998</v>
      </c>
      <c r="Z157" s="15">
        <f t="shared" si="517"/>
        <v>0</v>
      </c>
      <c r="AA157" s="15">
        <v>53457.599999999999</v>
      </c>
      <c r="AB157" s="44"/>
      <c r="AC157" s="15">
        <f t="shared" si="340"/>
        <v>53457.599999999999</v>
      </c>
      <c r="AD157" s="15"/>
      <c r="AE157" s="15">
        <f t="shared" si="518"/>
        <v>53457.599999999999</v>
      </c>
      <c r="AF157" s="15"/>
      <c r="AG157" s="15">
        <f t="shared" si="519"/>
        <v>53457.599999999999</v>
      </c>
      <c r="AH157" s="15">
        <v>-39481.737000000001</v>
      </c>
      <c r="AI157" s="15">
        <f t="shared" si="520"/>
        <v>13975.862999999998</v>
      </c>
      <c r="AJ157" s="15"/>
      <c r="AK157" s="15">
        <f t="shared" si="521"/>
        <v>13975.862999999998</v>
      </c>
      <c r="AL157" s="15"/>
      <c r="AM157" s="15">
        <f t="shared" si="522"/>
        <v>13975.862999999998</v>
      </c>
      <c r="AN157" s="15"/>
      <c r="AO157" s="15">
        <f t="shared" si="523"/>
        <v>13975.862999999998</v>
      </c>
      <c r="AP157" s="15"/>
      <c r="AQ157" s="15">
        <f t="shared" si="524"/>
        <v>13975.862999999998</v>
      </c>
      <c r="AR157" s="15"/>
      <c r="AS157" s="15">
        <f t="shared" si="525"/>
        <v>13975.862999999998</v>
      </c>
      <c r="AT157" s="15">
        <v>42212.525999999998</v>
      </c>
      <c r="AU157" s="15">
        <f t="shared" si="526"/>
        <v>56188.388999999996</v>
      </c>
      <c r="AV157" s="15"/>
      <c r="AW157" s="15">
        <f t="shared" si="527"/>
        <v>56188.388999999996</v>
      </c>
      <c r="AX157" s="24"/>
      <c r="AY157" s="15">
        <f t="shared" si="528"/>
        <v>56188.388999999996</v>
      </c>
      <c r="AZ157" s="16">
        <v>0</v>
      </c>
      <c r="BA157" s="16"/>
      <c r="BB157" s="16">
        <f t="shared" si="341"/>
        <v>0</v>
      </c>
      <c r="BC157" s="16"/>
      <c r="BD157" s="16">
        <f t="shared" si="529"/>
        <v>0</v>
      </c>
      <c r="BE157" s="16">
        <v>5691.8919999999998</v>
      </c>
      <c r="BF157" s="16">
        <f t="shared" si="530"/>
        <v>5691.8919999999998</v>
      </c>
      <c r="BG157" s="16"/>
      <c r="BH157" s="16">
        <f t="shared" si="531"/>
        <v>5691.8919999999998</v>
      </c>
      <c r="BI157" s="16"/>
      <c r="BJ157" s="16">
        <f t="shared" si="532"/>
        <v>5691.8919999999998</v>
      </c>
      <c r="BK157" s="16"/>
      <c r="BL157" s="16">
        <f t="shared" si="533"/>
        <v>5691.8919999999998</v>
      </c>
      <c r="BM157" s="16"/>
      <c r="BN157" s="16">
        <f t="shared" si="534"/>
        <v>5691.8919999999998</v>
      </c>
      <c r="BO157" s="16"/>
      <c r="BP157" s="16">
        <f t="shared" si="535"/>
        <v>5691.8919999999998</v>
      </c>
      <c r="BQ157" s="16"/>
      <c r="BR157" s="16">
        <f t="shared" si="536"/>
        <v>5691.8919999999998</v>
      </c>
      <c r="BS157" s="16"/>
      <c r="BT157" s="16">
        <f t="shared" si="537"/>
        <v>5691.8919999999998</v>
      </c>
      <c r="BU157" s="26">
        <v>19697.473999999998</v>
      </c>
      <c r="BV157" s="16">
        <f t="shared" si="538"/>
        <v>25389.365999999998</v>
      </c>
      <c r="BW157" s="8" t="s">
        <v>208</v>
      </c>
      <c r="BX157" s="13"/>
    </row>
    <row r="158" spans="1:76" ht="56.25" x14ac:dyDescent="0.3">
      <c r="A158" s="58" t="s">
        <v>187</v>
      </c>
      <c r="B158" s="7" t="s">
        <v>49</v>
      </c>
      <c r="C158" s="6" t="s">
        <v>351</v>
      </c>
      <c r="D158" s="15">
        <f>D160+D161</f>
        <v>1928.1</v>
      </c>
      <c r="E158" s="44">
        <f>E160+E161</f>
        <v>0</v>
      </c>
      <c r="F158" s="15">
        <f t="shared" si="339"/>
        <v>1928.1</v>
      </c>
      <c r="G158" s="15">
        <f>G160+G161</f>
        <v>0</v>
      </c>
      <c r="H158" s="15">
        <f t="shared" si="508"/>
        <v>1928.1</v>
      </c>
      <c r="I158" s="15">
        <f>I160+I161</f>
        <v>0</v>
      </c>
      <c r="J158" s="15">
        <f t="shared" si="509"/>
        <v>1928.1</v>
      </c>
      <c r="K158" s="15">
        <f>K160+K161</f>
        <v>0</v>
      </c>
      <c r="L158" s="15">
        <f t="shared" si="510"/>
        <v>1928.1</v>
      </c>
      <c r="M158" s="15">
        <f>M160+M161</f>
        <v>0</v>
      </c>
      <c r="N158" s="15">
        <f t="shared" si="511"/>
        <v>1928.1</v>
      </c>
      <c r="O158" s="15">
        <f>O160+O161</f>
        <v>0</v>
      </c>
      <c r="P158" s="15">
        <f t="shared" si="512"/>
        <v>1928.1</v>
      </c>
      <c r="Q158" s="15">
        <f>Q160+Q161</f>
        <v>0</v>
      </c>
      <c r="R158" s="15">
        <f t="shared" si="513"/>
        <v>1928.1</v>
      </c>
      <c r="S158" s="15">
        <f>S160+S161</f>
        <v>0</v>
      </c>
      <c r="T158" s="15">
        <f t="shared" si="514"/>
        <v>1928.1</v>
      </c>
      <c r="U158" s="15">
        <f>U160+U161</f>
        <v>0</v>
      </c>
      <c r="V158" s="15">
        <f t="shared" si="515"/>
        <v>1928.1</v>
      </c>
      <c r="W158" s="15">
        <f>W160+W161</f>
        <v>0</v>
      </c>
      <c r="X158" s="15">
        <f t="shared" si="516"/>
        <v>1928.1</v>
      </c>
      <c r="Y158" s="24">
        <f>Y160+Y161</f>
        <v>0</v>
      </c>
      <c r="Z158" s="15">
        <f t="shared" si="517"/>
        <v>1928.1</v>
      </c>
      <c r="AA158" s="15">
        <f t="shared" ref="AA158:AZ158" si="539">AA160+AA161</f>
        <v>3072.8</v>
      </c>
      <c r="AB158" s="44">
        <f>AB160+AB161</f>
        <v>0</v>
      </c>
      <c r="AC158" s="15">
        <f t="shared" si="340"/>
        <v>3072.8</v>
      </c>
      <c r="AD158" s="15">
        <f>AD160+AD161</f>
        <v>0</v>
      </c>
      <c r="AE158" s="15">
        <f t="shared" si="518"/>
        <v>3072.8</v>
      </c>
      <c r="AF158" s="15">
        <f>AF160+AF161</f>
        <v>0</v>
      </c>
      <c r="AG158" s="15">
        <f t="shared" si="519"/>
        <v>3072.8</v>
      </c>
      <c r="AH158" s="15">
        <f>AH160+AH161</f>
        <v>0</v>
      </c>
      <c r="AI158" s="15">
        <f t="shared" si="520"/>
        <v>3072.8</v>
      </c>
      <c r="AJ158" s="15">
        <f>AJ160+AJ161</f>
        <v>0</v>
      </c>
      <c r="AK158" s="15">
        <f t="shared" si="521"/>
        <v>3072.8</v>
      </c>
      <c r="AL158" s="15">
        <f>AL160+AL161</f>
        <v>0</v>
      </c>
      <c r="AM158" s="15">
        <f t="shared" si="522"/>
        <v>3072.8</v>
      </c>
      <c r="AN158" s="15">
        <f>AN160+AN161</f>
        <v>0</v>
      </c>
      <c r="AO158" s="15">
        <f t="shared" si="523"/>
        <v>3072.8</v>
      </c>
      <c r="AP158" s="15">
        <f>AP160+AP161</f>
        <v>0</v>
      </c>
      <c r="AQ158" s="15">
        <f t="shared" si="524"/>
        <v>3072.8</v>
      </c>
      <c r="AR158" s="15">
        <f>AR160+AR161</f>
        <v>0</v>
      </c>
      <c r="AS158" s="15">
        <f t="shared" si="525"/>
        <v>3072.8</v>
      </c>
      <c r="AT158" s="15">
        <f>AT160+AT161</f>
        <v>0</v>
      </c>
      <c r="AU158" s="15">
        <f t="shared" si="526"/>
        <v>3072.8</v>
      </c>
      <c r="AV158" s="15">
        <f>AV160+AV161</f>
        <v>0</v>
      </c>
      <c r="AW158" s="15">
        <f t="shared" si="527"/>
        <v>3072.8</v>
      </c>
      <c r="AX158" s="24">
        <f>AX160+AX161</f>
        <v>0</v>
      </c>
      <c r="AY158" s="15">
        <f t="shared" si="528"/>
        <v>3072.8</v>
      </c>
      <c r="AZ158" s="15">
        <f t="shared" si="539"/>
        <v>18064.5</v>
      </c>
      <c r="BA158" s="16">
        <f>BA160+BA161</f>
        <v>0</v>
      </c>
      <c r="BB158" s="16">
        <f t="shared" si="341"/>
        <v>18064.5</v>
      </c>
      <c r="BC158" s="16">
        <f>BC160+BC161</f>
        <v>-18064.5</v>
      </c>
      <c r="BD158" s="16">
        <f t="shared" si="529"/>
        <v>0</v>
      </c>
      <c r="BE158" s="16">
        <f>BE160+BE161</f>
        <v>18064.5</v>
      </c>
      <c r="BF158" s="16">
        <f t="shared" si="530"/>
        <v>18064.5</v>
      </c>
      <c r="BG158" s="16">
        <f>BG160+BG161</f>
        <v>0</v>
      </c>
      <c r="BH158" s="16">
        <f t="shared" si="531"/>
        <v>18064.5</v>
      </c>
      <c r="BI158" s="16">
        <f>BI160+BI161</f>
        <v>0</v>
      </c>
      <c r="BJ158" s="16">
        <f t="shared" si="532"/>
        <v>18064.5</v>
      </c>
      <c r="BK158" s="16">
        <f>BK160+BK161</f>
        <v>0</v>
      </c>
      <c r="BL158" s="16">
        <f t="shared" si="533"/>
        <v>18064.5</v>
      </c>
      <c r="BM158" s="16">
        <f>BM160+BM161</f>
        <v>0</v>
      </c>
      <c r="BN158" s="16">
        <f t="shared" si="534"/>
        <v>18064.5</v>
      </c>
      <c r="BO158" s="16">
        <f>BO160+BO161</f>
        <v>0</v>
      </c>
      <c r="BP158" s="16">
        <f t="shared" si="535"/>
        <v>18064.5</v>
      </c>
      <c r="BQ158" s="16">
        <f>BQ160+BQ161</f>
        <v>0</v>
      </c>
      <c r="BR158" s="16">
        <f t="shared" si="536"/>
        <v>18064.5</v>
      </c>
      <c r="BS158" s="16">
        <f>BS160+BS161</f>
        <v>0</v>
      </c>
      <c r="BT158" s="16">
        <f t="shared" si="537"/>
        <v>18064.5</v>
      </c>
      <c r="BU158" s="26">
        <f>BU160+BU161</f>
        <v>0</v>
      </c>
      <c r="BV158" s="16">
        <f t="shared" si="538"/>
        <v>18064.5</v>
      </c>
      <c r="BW158" s="9" t="s">
        <v>111</v>
      </c>
      <c r="BX158" s="13"/>
    </row>
    <row r="159" spans="1:76" hidden="1" x14ac:dyDescent="0.3">
      <c r="A159" s="1"/>
      <c r="B159" s="7" t="s">
        <v>5</v>
      </c>
      <c r="C159" s="6"/>
      <c r="D159" s="15"/>
      <c r="E159" s="4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24"/>
      <c r="Z159" s="15"/>
      <c r="AA159" s="15"/>
      <c r="AB159" s="44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24"/>
      <c r="AY159" s="15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26"/>
      <c r="BV159" s="16"/>
      <c r="BW159" s="8"/>
      <c r="BX159" s="13">
        <v>0</v>
      </c>
    </row>
    <row r="160" spans="1:76" hidden="1" x14ac:dyDescent="0.3">
      <c r="A160" s="1"/>
      <c r="B160" s="7" t="s">
        <v>6</v>
      </c>
      <c r="C160" s="6"/>
      <c r="D160" s="15">
        <v>1928.1</v>
      </c>
      <c r="E160" s="44"/>
      <c r="F160" s="15">
        <f t="shared" si="339"/>
        <v>1928.1</v>
      </c>
      <c r="G160" s="15"/>
      <c r="H160" s="15">
        <f t="shared" ref="H160:H170" si="540">F160+G160</f>
        <v>1928.1</v>
      </c>
      <c r="I160" s="15"/>
      <c r="J160" s="15">
        <f t="shared" ref="J160:J170" si="541">H160+I160</f>
        <v>1928.1</v>
      </c>
      <c r="K160" s="15"/>
      <c r="L160" s="15">
        <f t="shared" ref="L160:L170" si="542">J160+K160</f>
        <v>1928.1</v>
      </c>
      <c r="M160" s="15"/>
      <c r="N160" s="15">
        <f t="shared" ref="N160:N170" si="543">L160+M160</f>
        <v>1928.1</v>
      </c>
      <c r="O160" s="15"/>
      <c r="P160" s="15">
        <f t="shared" ref="P160:P170" si="544">N160+O160</f>
        <v>1928.1</v>
      </c>
      <c r="Q160" s="15"/>
      <c r="R160" s="15">
        <f t="shared" ref="R160:R170" si="545">P160+Q160</f>
        <v>1928.1</v>
      </c>
      <c r="S160" s="15"/>
      <c r="T160" s="15">
        <f t="shared" ref="T160:T170" si="546">R160+S160</f>
        <v>1928.1</v>
      </c>
      <c r="U160" s="15"/>
      <c r="V160" s="15">
        <f t="shared" ref="V160:V170" si="547">T160+U160</f>
        <v>1928.1</v>
      </c>
      <c r="W160" s="15"/>
      <c r="X160" s="15">
        <f t="shared" ref="X160:X170" si="548">V160+W160</f>
        <v>1928.1</v>
      </c>
      <c r="Y160" s="24"/>
      <c r="Z160" s="15">
        <f t="shared" ref="Z160:Z170" si="549">X160+Y160</f>
        <v>1928.1</v>
      </c>
      <c r="AA160" s="15">
        <v>3072.8</v>
      </c>
      <c r="AB160" s="44"/>
      <c r="AC160" s="15">
        <f t="shared" si="340"/>
        <v>3072.8</v>
      </c>
      <c r="AD160" s="15"/>
      <c r="AE160" s="15">
        <f t="shared" ref="AE160:AE170" si="550">AC160+AD160</f>
        <v>3072.8</v>
      </c>
      <c r="AF160" s="15"/>
      <c r="AG160" s="15">
        <f t="shared" ref="AG160:AG170" si="551">AE160+AF160</f>
        <v>3072.8</v>
      </c>
      <c r="AH160" s="15"/>
      <c r="AI160" s="15">
        <f t="shared" ref="AI160:AI170" si="552">AG160+AH160</f>
        <v>3072.8</v>
      </c>
      <c r="AJ160" s="15"/>
      <c r="AK160" s="15">
        <f t="shared" ref="AK160:AK170" si="553">AI160+AJ160</f>
        <v>3072.8</v>
      </c>
      <c r="AL160" s="15"/>
      <c r="AM160" s="15">
        <f t="shared" ref="AM160:AM170" si="554">AK160+AL160</f>
        <v>3072.8</v>
      </c>
      <c r="AN160" s="15"/>
      <c r="AO160" s="15">
        <f t="shared" ref="AO160:AO170" si="555">AM160+AN160</f>
        <v>3072.8</v>
      </c>
      <c r="AP160" s="15"/>
      <c r="AQ160" s="15">
        <f t="shared" ref="AQ160:AQ170" si="556">AO160+AP160</f>
        <v>3072.8</v>
      </c>
      <c r="AR160" s="15"/>
      <c r="AS160" s="15">
        <f t="shared" ref="AS160:AS170" si="557">AQ160+AR160</f>
        <v>3072.8</v>
      </c>
      <c r="AT160" s="15"/>
      <c r="AU160" s="15">
        <f t="shared" ref="AU160:AU170" si="558">AS160+AT160</f>
        <v>3072.8</v>
      </c>
      <c r="AV160" s="15"/>
      <c r="AW160" s="15">
        <f t="shared" ref="AW160:AW170" si="559">AU160+AV160</f>
        <v>3072.8</v>
      </c>
      <c r="AX160" s="24"/>
      <c r="AY160" s="15">
        <f t="shared" ref="AY160:AY170" si="560">AW160+AX160</f>
        <v>3072.8</v>
      </c>
      <c r="AZ160" s="16">
        <v>0</v>
      </c>
      <c r="BA160" s="16"/>
      <c r="BB160" s="16">
        <f t="shared" si="341"/>
        <v>0</v>
      </c>
      <c r="BC160" s="16"/>
      <c r="BD160" s="16">
        <f t="shared" ref="BD160:BD170" si="561">BB160+BC160</f>
        <v>0</v>
      </c>
      <c r="BE160" s="16">
        <v>18064.5</v>
      </c>
      <c r="BF160" s="16">
        <f t="shared" ref="BF160:BF170" si="562">BD160+BE160</f>
        <v>18064.5</v>
      </c>
      <c r="BG160" s="16"/>
      <c r="BH160" s="16">
        <f t="shared" ref="BH160:BH170" si="563">BF160+BG160</f>
        <v>18064.5</v>
      </c>
      <c r="BI160" s="16"/>
      <c r="BJ160" s="16">
        <f t="shared" ref="BJ160:BJ170" si="564">BH160+BI160</f>
        <v>18064.5</v>
      </c>
      <c r="BK160" s="16"/>
      <c r="BL160" s="16">
        <f t="shared" ref="BL160:BL170" si="565">BJ160+BK160</f>
        <v>18064.5</v>
      </c>
      <c r="BM160" s="16"/>
      <c r="BN160" s="16">
        <f t="shared" ref="BN160:BN170" si="566">BL160+BM160</f>
        <v>18064.5</v>
      </c>
      <c r="BO160" s="16"/>
      <c r="BP160" s="16">
        <f t="shared" ref="BP160:BP170" si="567">BN160+BO160</f>
        <v>18064.5</v>
      </c>
      <c r="BQ160" s="16"/>
      <c r="BR160" s="16">
        <f t="shared" ref="BR160:BR170" si="568">BP160+BQ160</f>
        <v>18064.5</v>
      </c>
      <c r="BS160" s="16"/>
      <c r="BT160" s="16">
        <f t="shared" ref="BT160:BT170" si="569">BR160+BS160</f>
        <v>18064.5</v>
      </c>
      <c r="BU160" s="26"/>
      <c r="BV160" s="16">
        <f t="shared" ref="BV160:BV170" si="570">BT160+BU160</f>
        <v>18064.5</v>
      </c>
      <c r="BW160" s="8" t="s">
        <v>111</v>
      </c>
      <c r="BX160" s="13">
        <v>0</v>
      </c>
    </row>
    <row r="161" spans="1:76" hidden="1" x14ac:dyDescent="0.3">
      <c r="A161" s="1"/>
      <c r="B161" s="5" t="s">
        <v>12</v>
      </c>
      <c r="C161" s="6"/>
      <c r="D161" s="15">
        <v>0</v>
      </c>
      <c r="E161" s="44">
        <v>0</v>
      </c>
      <c r="F161" s="15">
        <f t="shared" si="339"/>
        <v>0</v>
      </c>
      <c r="G161" s="15">
        <v>0</v>
      </c>
      <c r="H161" s="15">
        <f t="shared" si="540"/>
        <v>0</v>
      </c>
      <c r="I161" s="15">
        <v>0</v>
      </c>
      <c r="J161" s="15">
        <f t="shared" si="541"/>
        <v>0</v>
      </c>
      <c r="K161" s="15">
        <v>0</v>
      </c>
      <c r="L161" s="15">
        <f t="shared" si="542"/>
        <v>0</v>
      </c>
      <c r="M161" s="15">
        <v>0</v>
      </c>
      <c r="N161" s="15">
        <f t="shared" si="543"/>
        <v>0</v>
      </c>
      <c r="O161" s="15">
        <v>0</v>
      </c>
      <c r="P161" s="15">
        <f t="shared" si="544"/>
        <v>0</v>
      </c>
      <c r="Q161" s="15">
        <v>0</v>
      </c>
      <c r="R161" s="15">
        <f t="shared" si="545"/>
        <v>0</v>
      </c>
      <c r="S161" s="15">
        <v>0</v>
      </c>
      <c r="T161" s="15">
        <f t="shared" si="546"/>
        <v>0</v>
      </c>
      <c r="U161" s="15">
        <v>0</v>
      </c>
      <c r="V161" s="15">
        <f t="shared" si="547"/>
        <v>0</v>
      </c>
      <c r="W161" s="15">
        <v>0</v>
      </c>
      <c r="X161" s="15">
        <f t="shared" si="548"/>
        <v>0</v>
      </c>
      <c r="Y161" s="24">
        <v>0</v>
      </c>
      <c r="Z161" s="15">
        <f t="shared" si="549"/>
        <v>0</v>
      </c>
      <c r="AA161" s="15">
        <v>0</v>
      </c>
      <c r="AB161" s="44">
        <v>0</v>
      </c>
      <c r="AC161" s="15">
        <f t="shared" si="340"/>
        <v>0</v>
      </c>
      <c r="AD161" s="15">
        <v>0</v>
      </c>
      <c r="AE161" s="15">
        <f t="shared" si="550"/>
        <v>0</v>
      </c>
      <c r="AF161" s="15">
        <v>0</v>
      </c>
      <c r="AG161" s="15">
        <f t="shared" si="551"/>
        <v>0</v>
      </c>
      <c r="AH161" s="15">
        <v>0</v>
      </c>
      <c r="AI161" s="15">
        <f t="shared" si="552"/>
        <v>0</v>
      </c>
      <c r="AJ161" s="15">
        <v>0</v>
      </c>
      <c r="AK161" s="15">
        <f t="shared" si="553"/>
        <v>0</v>
      </c>
      <c r="AL161" s="15">
        <v>0</v>
      </c>
      <c r="AM161" s="15">
        <f t="shared" si="554"/>
        <v>0</v>
      </c>
      <c r="AN161" s="15">
        <v>0</v>
      </c>
      <c r="AO161" s="15">
        <f t="shared" si="555"/>
        <v>0</v>
      </c>
      <c r="AP161" s="15">
        <v>0</v>
      </c>
      <c r="AQ161" s="15">
        <f t="shared" si="556"/>
        <v>0</v>
      </c>
      <c r="AR161" s="15">
        <v>0</v>
      </c>
      <c r="AS161" s="15">
        <f t="shared" si="557"/>
        <v>0</v>
      </c>
      <c r="AT161" s="15">
        <v>0</v>
      </c>
      <c r="AU161" s="15">
        <f t="shared" si="558"/>
        <v>0</v>
      </c>
      <c r="AV161" s="15">
        <v>0</v>
      </c>
      <c r="AW161" s="15">
        <f t="shared" si="559"/>
        <v>0</v>
      </c>
      <c r="AX161" s="24">
        <v>0</v>
      </c>
      <c r="AY161" s="15">
        <f t="shared" si="560"/>
        <v>0</v>
      </c>
      <c r="AZ161" s="16">
        <v>18064.5</v>
      </c>
      <c r="BA161" s="16">
        <v>0</v>
      </c>
      <c r="BB161" s="16">
        <f t="shared" si="341"/>
        <v>18064.5</v>
      </c>
      <c r="BC161" s="16">
        <v>-18064.5</v>
      </c>
      <c r="BD161" s="16">
        <f t="shared" si="561"/>
        <v>0</v>
      </c>
      <c r="BE161" s="16"/>
      <c r="BF161" s="16">
        <f t="shared" si="562"/>
        <v>0</v>
      </c>
      <c r="BG161" s="16"/>
      <c r="BH161" s="16">
        <f t="shared" si="563"/>
        <v>0</v>
      </c>
      <c r="BI161" s="16"/>
      <c r="BJ161" s="16">
        <f t="shared" si="564"/>
        <v>0</v>
      </c>
      <c r="BK161" s="16"/>
      <c r="BL161" s="16">
        <f t="shared" si="565"/>
        <v>0</v>
      </c>
      <c r="BM161" s="16"/>
      <c r="BN161" s="16">
        <f t="shared" si="566"/>
        <v>0</v>
      </c>
      <c r="BO161" s="16"/>
      <c r="BP161" s="16">
        <f t="shared" si="567"/>
        <v>0</v>
      </c>
      <c r="BQ161" s="16"/>
      <c r="BR161" s="16">
        <f t="shared" si="568"/>
        <v>0</v>
      </c>
      <c r="BS161" s="16"/>
      <c r="BT161" s="16">
        <f t="shared" si="569"/>
        <v>0</v>
      </c>
      <c r="BU161" s="26"/>
      <c r="BV161" s="16">
        <f t="shared" si="570"/>
        <v>0</v>
      </c>
      <c r="BW161" s="8" t="s">
        <v>222</v>
      </c>
      <c r="BX161" s="13">
        <v>0</v>
      </c>
    </row>
    <row r="162" spans="1:76" ht="56.25" hidden="1" x14ac:dyDescent="0.3">
      <c r="A162" s="58" t="s">
        <v>186</v>
      </c>
      <c r="B162" s="7" t="s">
        <v>75</v>
      </c>
      <c r="C162" s="6" t="s">
        <v>351</v>
      </c>
      <c r="D162" s="15">
        <v>0</v>
      </c>
      <c r="E162" s="44">
        <v>0</v>
      </c>
      <c r="F162" s="15">
        <f t="shared" si="339"/>
        <v>0</v>
      </c>
      <c r="G162" s="15">
        <v>0</v>
      </c>
      <c r="H162" s="15">
        <f t="shared" si="540"/>
        <v>0</v>
      </c>
      <c r="I162" s="15">
        <v>0</v>
      </c>
      <c r="J162" s="15">
        <f t="shared" si="541"/>
        <v>0</v>
      </c>
      <c r="K162" s="15">
        <v>0</v>
      </c>
      <c r="L162" s="15">
        <f t="shared" si="542"/>
        <v>0</v>
      </c>
      <c r="M162" s="15">
        <v>0</v>
      </c>
      <c r="N162" s="15">
        <f t="shared" si="543"/>
        <v>0</v>
      </c>
      <c r="O162" s="15">
        <v>0</v>
      </c>
      <c r="P162" s="15">
        <f t="shared" si="544"/>
        <v>0</v>
      </c>
      <c r="Q162" s="15">
        <v>0</v>
      </c>
      <c r="R162" s="15">
        <f t="shared" si="545"/>
        <v>0</v>
      </c>
      <c r="S162" s="15">
        <v>0</v>
      </c>
      <c r="T162" s="15">
        <f t="shared" si="546"/>
        <v>0</v>
      </c>
      <c r="U162" s="15">
        <v>0</v>
      </c>
      <c r="V162" s="15">
        <f t="shared" si="547"/>
        <v>0</v>
      </c>
      <c r="W162" s="15">
        <v>0</v>
      </c>
      <c r="X162" s="15">
        <f t="shared" si="548"/>
        <v>0</v>
      </c>
      <c r="Y162" s="24">
        <v>0</v>
      </c>
      <c r="Z162" s="15">
        <f t="shared" si="549"/>
        <v>0</v>
      </c>
      <c r="AA162" s="15">
        <v>7956</v>
      </c>
      <c r="AB162" s="44">
        <v>0</v>
      </c>
      <c r="AC162" s="15">
        <f t="shared" si="340"/>
        <v>7956</v>
      </c>
      <c r="AD162" s="15">
        <v>0</v>
      </c>
      <c r="AE162" s="15">
        <f t="shared" si="550"/>
        <v>7956</v>
      </c>
      <c r="AF162" s="15">
        <v>0</v>
      </c>
      <c r="AG162" s="15">
        <f t="shared" si="551"/>
        <v>7956</v>
      </c>
      <c r="AH162" s="15">
        <v>-7956</v>
      </c>
      <c r="AI162" s="15">
        <f t="shared" si="552"/>
        <v>0</v>
      </c>
      <c r="AJ162" s="15"/>
      <c r="AK162" s="15">
        <f t="shared" si="553"/>
        <v>0</v>
      </c>
      <c r="AL162" s="15"/>
      <c r="AM162" s="15">
        <f t="shared" si="554"/>
        <v>0</v>
      </c>
      <c r="AN162" s="15"/>
      <c r="AO162" s="15">
        <f t="shared" si="555"/>
        <v>0</v>
      </c>
      <c r="AP162" s="15"/>
      <c r="AQ162" s="15">
        <f t="shared" si="556"/>
        <v>0</v>
      </c>
      <c r="AR162" s="15"/>
      <c r="AS162" s="15">
        <f t="shared" si="557"/>
        <v>0</v>
      </c>
      <c r="AT162" s="15"/>
      <c r="AU162" s="15">
        <f t="shared" si="558"/>
        <v>0</v>
      </c>
      <c r="AV162" s="15"/>
      <c r="AW162" s="15">
        <f t="shared" si="559"/>
        <v>0</v>
      </c>
      <c r="AX162" s="24"/>
      <c r="AY162" s="15">
        <f t="shared" si="560"/>
        <v>0</v>
      </c>
      <c r="AZ162" s="16">
        <v>80000</v>
      </c>
      <c r="BA162" s="16">
        <v>0</v>
      </c>
      <c r="BB162" s="16">
        <f t="shared" si="341"/>
        <v>80000</v>
      </c>
      <c r="BC162" s="16">
        <v>0</v>
      </c>
      <c r="BD162" s="16">
        <f t="shared" si="561"/>
        <v>80000</v>
      </c>
      <c r="BE162" s="16">
        <v>-80000</v>
      </c>
      <c r="BF162" s="16">
        <f t="shared" si="562"/>
        <v>0</v>
      </c>
      <c r="BG162" s="16">
        <v>28221.546999999999</v>
      </c>
      <c r="BH162" s="16">
        <f t="shared" si="563"/>
        <v>28221.546999999999</v>
      </c>
      <c r="BI162" s="16"/>
      <c r="BJ162" s="16">
        <f t="shared" si="564"/>
        <v>28221.546999999999</v>
      </c>
      <c r="BK162" s="16"/>
      <c r="BL162" s="16">
        <f t="shared" si="565"/>
        <v>28221.546999999999</v>
      </c>
      <c r="BM162" s="16"/>
      <c r="BN162" s="16">
        <f t="shared" si="566"/>
        <v>28221.546999999999</v>
      </c>
      <c r="BO162" s="16"/>
      <c r="BP162" s="16">
        <f t="shared" si="567"/>
        <v>28221.546999999999</v>
      </c>
      <c r="BQ162" s="16"/>
      <c r="BR162" s="16">
        <f t="shared" si="568"/>
        <v>28221.546999999999</v>
      </c>
      <c r="BS162" s="16"/>
      <c r="BT162" s="16">
        <f t="shared" si="569"/>
        <v>28221.546999999999</v>
      </c>
      <c r="BU162" s="26">
        <v>-28221.546999999999</v>
      </c>
      <c r="BV162" s="16">
        <f t="shared" si="570"/>
        <v>0</v>
      </c>
      <c r="BW162" s="8" t="s">
        <v>112</v>
      </c>
      <c r="BX162" s="13">
        <v>0</v>
      </c>
    </row>
    <row r="163" spans="1:76" ht="56.25" hidden="1" x14ac:dyDescent="0.3">
      <c r="A163" s="65" t="s">
        <v>181</v>
      </c>
      <c r="B163" s="7" t="s">
        <v>378</v>
      </c>
      <c r="C163" s="6" t="s">
        <v>126</v>
      </c>
      <c r="D163" s="15">
        <v>21381.1</v>
      </c>
      <c r="E163" s="44"/>
      <c r="F163" s="15">
        <f t="shared" si="339"/>
        <v>21381.1</v>
      </c>
      <c r="G163" s="15"/>
      <c r="H163" s="15">
        <f t="shared" si="540"/>
        <v>21381.1</v>
      </c>
      <c r="I163" s="15">
        <v>-21381.1</v>
      </c>
      <c r="J163" s="15">
        <f t="shared" si="541"/>
        <v>0</v>
      </c>
      <c r="K163" s="15"/>
      <c r="L163" s="15">
        <f t="shared" si="542"/>
        <v>0</v>
      </c>
      <c r="M163" s="15"/>
      <c r="N163" s="15">
        <f t="shared" si="543"/>
        <v>0</v>
      </c>
      <c r="O163" s="15"/>
      <c r="P163" s="15">
        <f t="shared" si="544"/>
        <v>0</v>
      </c>
      <c r="Q163" s="15"/>
      <c r="R163" s="15">
        <f t="shared" si="545"/>
        <v>0</v>
      </c>
      <c r="S163" s="15"/>
      <c r="T163" s="15">
        <f t="shared" si="546"/>
        <v>0</v>
      </c>
      <c r="U163" s="15"/>
      <c r="V163" s="15">
        <f t="shared" si="547"/>
        <v>0</v>
      </c>
      <c r="W163" s="15"/>
      <c r="X163" s="15">
        <f t="shared" si="548"/>
        <v>0</v>
      </c>
      <c r="Y163" s="24"/>
      <c r="Z163" s="15">
        <f t="shared" si="549"/>
        <v>0</v>
      </c>
      <c r="AA163" s="15">
        <v>0</v>
      </c>
      <c r="AB163" s="44"/>
      <c r="AC163" s="15">
        <f t="shared" si="340"/>
        <v>0</v>
      </c>
      <c r="AD163" s="15"/>
      <c r="AE163" s="15">
        <f t="shared" si="550"/>
        <v>0</v>
      </c>
      <c r="AF163" s="15"/>
      <c r="AG163" s="15">
        <f t="shared" si="551"/>
        <v>0</v>
      </c>
      <c r="AH163" s="15"/>
      <c r="AI163" s="15">
        <f t="shared" si="552"/>
        <v>0</v>
      </c>
      <c r="AJ163" s="15"/>
      <c r="AK163" s="15">
        <f t="shared" si="553"/>
        <v>0</v>
      </c>
      <c r="AL163" s="15"/>
      <c r="AM163" s="15">
        <f t="shared" si="554"/>
        <v>0</v>
      </c>
      <c r="AN163" s="15"/>
      <c r="AO163" s="15">
        <f t="shared" si="555"/>
        <v>0</v>
      </c>
      <c r="AP163" s="15"/>
      <c r="AQ163" s="15">
        <f t="shared" si="556"/>
        <v>0</v>
      </c>
      <c r="AR163" s="15"/>
      <c r="AS163" s="15">
        <f t="shared" si="557"/>
        <v>0</v>
      </c>
      <c r="AT163" s="15"/>
      <c r="AU163" s="15">
        <f t="shared" si="558"/>
        <v>0</v>
      </c>
      <c r="AV163" s="15"/>
      <c r="AW163" s="15">
        <f t="shared" si="559"/>
        <v>0</v>
      </c>
      <c r="AX163" s="24"/>
      <c r="AY163" s="15">
        <f t="shared" si="560"/>
        <v>0</v>
      </c>
      <c r="AZ163" s="15">
        <v>0</v>
      </c>
      <c r="BA163" s="16"/>
      <c r="BB163" s="16">
        <f t="shared" si="341"/>
        <v>0</v>
      </c>
      <c r="BC163" s="16"/>
      <c r="BD163" s="16">
        <f t="shared" si="561"/>
        <v>0</v>
      </c>
      <c r="BE163" s="16"/>
      <c r="BF163" s="16">
        <f t="shared" si="562"/>
        <v>0</v>
      </c>
      <c r="BG163" s="16"/>
      <c r="BH163" s="16">
        <f t="shared" si="563"/>
        <v>0</v>
      </c>
      <c r="BI163" s="16"/>
      <c r="BJ163" s="16">
        <f t="shared" si="564"/>
        <v>0</v>
      </c>
      <c r="BK163" s="16"/>
      <c r="BL163" s="16">
        <f t="shared" si="565"/>
        <v>0</v>
      </c>
      <c r="BM163" s="16"/>
      <c r="BN163" s="16">
        <f t="shared" si="566"/>
        <v>0</v>
      </c>
      <c r="BO163" s="16"/>
      <c r="BP163" s="16">
        <f t="shared" si="567"/>
        <v>0</v>
      </c>
      <c r="BQ163" s="16"/>
      <c r="BR163" s="16">
        <f t="shared" si="568"/>
        <v>0</v>
      </c>
      <c r="BS163" s="16"/>
      <c r="BT163" s="16">
        <f t="shared" si="569"/>
        <v>0</v>
      </c>
      <c r="BU163" s="26"/>
      <c r="BV163" s="16">
        <f t="shared" si="570"/>
        <v>0</v>
      </c>
      <c r="BW163" s="8" t="s">
        <v>113</v>
      </c>
      <c r="BX163" s="13">
        <v>0</v>
      </c>
    </row>
    <row r="164" spans="1:76" ht="56.25" x14ac:dyDescent="0.3">
      <c r="A164" s="58" t="s">
        <v>188</v>
      </c>
      <c r="B164" s="7" t="s">
        <v>378</v>
      </c>
      <c r="C164" s="6" t="s">
        <v>351</v>
      </c>
      <c r="D164" s="15"/>
      <c r="E164" s="44"/>
      <c r="F164" s="15"/>
      <c r="G164" s="15"/>
      <c r="H164" s="15"/>
      <c r="I164" s="15"/>
      <c r="J164" s="15"/>
      <c r="K164" s="15">
        <v>21381.1</v>
      </c>
      <c r="L164" s="15">
        <f t="shared" si="542"/>
        <v>21381.1</v>
      </c>
      <c r="M164" s="15">
        <v>-21381.1</v>
      </c>
      <c r="N164" s="15">
        <f t="shared" si="543"/>
        <v>0</v>
      </c>
      <c r="O164" s="15"/>
      <c r="P164" s="15">
        <f t="shared" si="544"/>
        <v>0</v>
      </c>
      <c r="Q164" s="15"/>
      <c r="R164" s="15">
        <f t="shared" si="545"/>
        <v>0</v>
      </c>
      <c r="S164" s="15"/>
      <c r="T164" s="15">
        <f t="shared" si="546"/>
        <v>0</v>
      </c>
      <c r="U164" s="15"/>
      <c r="V164" s="15">
        <f t="shared" si="547"/>
        <v>0</v>
      </c>
      <c r="W164" s="15"/>
      <c r="X164" s="15">
        <f t="shared" si="548"/>
        <v>0</v>
      </c>
      <c r="Y164" s="24">
        <v>0</v>
      </c>
      <c r="Z164" s="15">
        <f t="shared" si="549"/>
        <v>0</v>
      </c>
      <c r="AA164" s="15"/>
      <c r="AB164" s="44"/>
      <c r="AC164" s="15"/>
      <c r="AD164" s="15"/>
      <c r="AE164" s="15"/>
      <c r="AF164" s="15"/>
      <c r="AG164" s="15"/>
      <c r="AH164" s="15"/>
      <c r="AI164" s="15"/>
      <c r="AJ164" s="15"/>
      <c r="AK164" s="15">
        <f t="shared" si="553"/>
        <v>0</v>
      </c>
      <c r="AL164" s="15">
        <v>21381.1</v>
      </c>
      <c r="AM164" s="15">
        <f t="shared" si="554"/>
        <v>21381.1</v>
      </c>
      <c r="AN164" s="15"/>
      <c r="AO164" s="15">
        <f t="shared" si="555"/>
        <v>21381.1</v>
      </c>
      <c r="AP164" s="15"/>
      <c r="AQ164" s="15">
        <f t="shared" si="556"/>
        <v>21381.1</v>
      </c>
      <c r="AR164" s="15"/>
      <c r="AS164" s="15">
        <f t="shared" si="557"/>
        <v>21381.1</v>
      </c>
      <c r="AT164" s="15"/>
      <c r="AU164" s="15">
        <f t="shared" si="558"/>
        <v>21381.1</v>
      </c>
      <c r="AV164" s="15"/>
      <c r="AW164" s="15">
        <f t="shared" si="559"/>
        <v>21381.1</v>
      </c>
      <c r="AX164" s="24">
        <v>-4881.1000000000004</v>
      </c>
      <c r="AY164" s="15">
        <f t="shared" si="560"/>
        <v>16500</v>
      </c>
      <c r="AZ164" s="15"/>
      <c r="BA164" s="16"/>
      <c r="BB164" s="16"/>
      <c r="BC164" s="16"/>
      <c r="BD164" s="16"/>
      <c r="BE164" s="16"/>
      <c r="BF164" s="16"/>
      <c r="BG164" s="16"/>
      <c r="BH164" s="16">
        <f t="shared" si="563"/>
        <v>0</v>
      </c>
      <c r="BI164" s="16"/>
      <c r="BJ164" s="16">
        <f t="shared" si="564"/>
        <v>0</v>
      </c>
      <c r="BK164" s="16"/>
      <c r="BL164" s="16">
        <f t="shared" si="565"/>
        <v>0</v>
      </c>
      <c r="BM164" s="16"/>
      <c r="BN164" s="16">
        <f t="shared" si="566"/>
        <v>0</v>
      </c>
      <c r="BO164" s="16"/>
      <c r="BP164" s="16">
        <f t="shared" si="567"/>
        <v>0</v>
      </c>
      <c r="BQ164" s="16"/>
      <c r="BR164" s="16">
        <f t="shared" si="568"/>
        <v>0</v>
      </c>
      <c r="BS164" s="16"/>
      <c r="BT164" s="16">
        <f t="shared" si="569"/>
        <v>0</v>
      </c>
      <c r="BU164" s="26">
        <v>0</v>
      </c>
      <c r="BV164" s="16">
        <f t="shared" si="570"/>
        <v>0</v>
      </c>
      <c r="BW164" s="8" t="s">
        <v>113</v>
      </c>
      <c r="BX164" s="13"/>
    </row>
    <row r="165" spans="1:76" ht="56.25" x14ac:dyDescent="0.3">
      <c r="A165" s="58" t="s">
        <v>189</v>
      </c>
      <c r="B165" s="7" t="s">
        <v>245</v>
      </c>
      <c r="C165" s="6" t="s">
        <v>351</v>
      </c>
      <c r="D165" s="15"/>
      <c r="E165" s="44">
        <v>25842.915000000001</v>
      </c>
      <c r="F165" s="15">
        <f t="shared" si="339"/>
        <v>25842.915000000001</v>
      </c>
      <c r="G165" s="15">
        <v>6287.3549999999996</v>
      </c>
      <c r="H165" s="15">
        <f t="shared" si="540"/>
        <v>32130.27</v>
      </c>
      <c r="I165" s="15"/>
      <c r="J165" s="15">
        <f t="shared" si="541"/>
        <v>32130.27</v>
      </c>
      <c r="K165" s="15"/>
      <c r="L165" s="15">
        <f t="shared" si="542"/>
        <v>32130.27</v>
      </c>
      <c r="M165" s="15"/>
      <c r="N165" s="15">
        <f t="shared" si="543"/>
        <v>32130.27</v>
      </c>
      <c r="O165" s="15"/>
      <c r="P165" s="15">
        <f t="shared" si="544"/>
        <v>32130.27</v>
      </c>
      <c r="Q165" s="15"/>
      <c r="R165" s="15">
        <f t="shared" si="545"/>
        <v>32130.27</v>
      </c>
      <c r="S165" s="15"/>
      <c r="T165" s="15">
        <f t="shared" si="546"/>
        <v>32130.27</v>
      </c>
      <c r="U165" s="15"/>
      <c r="V165" s="15">
        <f t="shared" si="547"/>
        <v>32130.27</v>
      </c>
      <c r="W165" s="15"/>
      <c r="X165" s="15">
        <f t="shared" si="548"/>
        <v>32130.27</v>
      </c>
      <c r="Y165" s="24">
        <v>-31921.954000000002</v>
      </c>
      <c r="Z165" s="15">
        <f t="shared" si="549"/>
        <v>208.31599999999889</v>
      </c>
      <c r="AA165" s="15"/>
      <c r="AB165" s="44"/>
      <c r="AC165" s="15">
        <f t="shared" si="340"/>
        <v>0</v>
      </c>
      <c r="AD165" s="15"/>
      <c r="AE165" s="15">
        <f t="shared" si="550"/>
        <v>0</v>
      </c>
      <c r="AF165" s="15"/>
      <c r="AG165" s="15">
        <f t="shared" si="551"/>
        <v>0</v>
      </c>
      <c r="AH165" s="15"/>
      <c r="AI165" s="15">
        <f t="shared" si="552"/>
        <v>0</v>
      </c>
      <c r="AJ165" s="15"/>
      <c r="AK165" s="15">
        <f t="shared" si="553"/>
        <v>0</v>
      </c>
      <c r="AL165" s="15"/>
      <c r="AM165" s="15">
        <f t="shared" si="554"/>
        <v>0</v>
      </c>
      <c r="AN165" s="15"/>
      <c r="AO165" s="15">
        <f t="shared" si="555"/>
        <v>0</v>
      </c>
      <c r="AP165" s="15"/>
      <c r="AQ165" s="15">
        <f t="shared" si="556"/>
        <v>0</v>
      </c>
      <c r="AR165" s="15"/>
      <c r="AS165" s="15">
        <f t="shared" si="557"/>
        <v>0</v>
      </c>
      <c r="AT165" s="15"/>
      <c r="AU165" s="15">
        <f t="shared" si="558"/>
        <v>0</v>
      </c>
      <c r="AV165" s="15"/>
      <c r="AW165" s="15">
        <f t="shared" si="559"/>
        <v>0</v>
      </c>
      <c r="AX165" s="24">
        <f>4683.5+31921.954</f>
        <v>36605.453999999998</v>
      </c>
      <c r="AY165" s="15">
        <f t="shared" si="560"/>
        <v>36605.453999999998</v>
      </c>
      <c r="AZ165" s="15"/>
      <c r="BA165" s="16"/>
      <c r="BB165" s="16">
        <f t="shared" si="341"/>
        <v>0</v>
      </c>
      <c r="BC165" s="16"/>
      <c r="BD165" s="16">
        <f t="shared" si="561"/>
        <v>0</v>
      </c>
      <c r="BE165" s="16"/>
      <c r="BF165" s="16">
        <f t="shared" si="562"/>
        <v>0</v>
      </c>
      <c r="BG165" s="16"/>
      <c r="BH165" s="16">
        <f t="shared" si="563"/>
        <v>0</v>
      </c>
      <c r="BI165" s="16"/>
      <c r="BJ165" s="16">
        <f t="shared" si="564"/>
        <v>0</v>
      </c>
      <c r="BK165" s="16"/>
      <c r="BL165" s="16">
        <f t="shared" si="565"/>
        <v>0</v>
      </c>
      <c r="BM165" s="16"/>
      <c r="BN165" s="16">
        <f t="shared" si="566"/>
        <v>0</v>
      </c>
      <c r="BO165" s="16"/>
      <c r="BP165" s="16">
        <f t="shared" si="567"/>
        <v>0</v>
      </c>
      <c r="BQ165" s="16"/>
      <c r="BR165" s="16">
        <f t="shared" si="568"/>
        <v>0</v>
      </c>
      <c r="BS165" s="16"/>
      <c r="BT165" s="16">
        <f t="shared" si="569"/>
        <v>0</v>
      </c>
      <c r="BU165" s="26">
        <v>0</v>
      </c>
      <c r="BV165" s="16">
        <f t="shared" si="570"/>
        <v>0</v>
      </c>
      <c r="BW165" s="8" t="s">
        <v>246</v>
      </c>
      <c r="BX165" s="13"/>
    </row>
    <row r="166" spans="1:76" ht="56.25" x14ac:dyDescent="0.3">
      <c r="A166" s="58" t="s">
        <v>190</v>
      </c>
      <c r="B166" s="7" t="s">
        <v>319</v>
      </c>
      <c r="C166" s="6" t="s">
        <v>351</v>
      </c>
      <c r="D166" s="15"/>
      <c r="E166" s="44"/>
      <c r="F166" s="15"/>
      <c r="G166" s="15">
        <v>23340.873</v>
      </c>
      <c r="H166" s="15">
        <f t="shared" si="540"/>
        <v>23340.873</v>
      </c>
      <c r="I166" s="15"/>
      <c r="J166" s="15">
        <f t="shared" si="541"/>
        <v>23340.873</v>
      </c>
      <c r="K166" s="15"/>
      <c r="L166" s="15">
        <f t="shared" si="542"/>
        <v>23340.873</v>
      </c>
      <c r="M166" s="15"/>
      <c r="N166" s="15">
        <f t="shared" si="543"/>
        <v>23340.873</v>
      </c>
      <c r="O166" s="15"/>
      <c r="P166" s="15">
        <f t="shared" si="544"/>
        <v>23340.873</v>
      </c>
      <c r="Q166" s="15"/>
      <c r="R166" s="15">
        <f t="shared" si="545"/>
        <v>23340.873</v>
      </c>
      <c r="S166" s="15"/>
      <c r="T166" s="15">
        <f t="shared" si="546"/>
        <v>23340.873</v>
      </c>
      <c r="U166" s="15"/>
      <c r="V166" s="15">
        <f t="shared" si="547"/>
        <v>23340.873</v>
      </c>
      <c r="W166" s="15"/>
      <c r="X166" s="15">
        <f t="shared" si="548"/>
        <v>23340.873</v>
      </c>
      <c r="Y166" s="24"/>
      <c r="Z166" s="15">
        <f t="shared" si="549"/>
        <v>23340.873</v>
      </c>
      <c r="AA166" s="15"/>
      <c r="AB166" s="44"/>
      <c r="AC166" s="15"/>
      <c r="AD166" s="15"/>
      <c r="AE166" s="15">
        <f t="shared" si="550"/>
        <v>0</v>
      </c>
      <c r="AF166" s="15"/>
      <c r="AG166" s="15">
        <f t="shared" si="551"/>
        <v>0</v>
      </c>
      <c r="AH166" s="15"/>
      <c r="AI166" s="15">
        <f t="shared" si="552"/>
        <v>0</v>
      </c>
      <c r="AJ166" s="15"/>
      <c r="AK166" s="15">
        <f t="shared" si="553"/>
        <v>0</v>
      </c>
      <c r="AL166" s="15"/>
      <c r="AM166" s="15">
        <f t="shared" si="554"/>
        <v>0</v>
      </c>
      <c r="AN166" s="15"/>
      <c r="AO166" s="15">
        <f t="shared" si="555"/>
        <v>0</v>
      </c>
      <c r="AP166" s="15"/>
      <c r="AQ166" s="15">
        <f t="shared" si="556"/>
        <v>0</v>
      </c>
      <c r="AR166" s="15"/>
      <c r="AS166" s="15">
        <f t="shared" si="557"/>
        <v>0</v>
      </c>
      <c r="AT166" s="15"/>
      <c r="AU166" s="15">
        <f t="shared" si="558"/>
        <v>0</v>
      </c>
      <c r="AV166" s="15"/>
      <c r="AW166" s="15">
        <f t="shared" si="559"/>
        <v>0</v>
      </c>
      <c r="AX166" s="24"/>
      <c r="AY166" s="15">
        <f t="shared" si="560"/>
        <v>0</v>
      </c>
      <c r="AZ166" s="15"/>
      <c r="BA166" s="16"/>
      <c r="BB166" s="16"/>
      <c r="BC166" s="16"/>
      <c r="BD166" s="16">
        <f t="shared" si="561"/>
        <v>0</v>
      </c>
      <c r="BE166" s="16"/>
      <c r="BF166" s="16">
        <f t="shared" si="562"/>
        <v>0</v>
      </c>
      <c r="BG166" s="16"/>
      <c r="BH166" s="16">
        <f t="shared" si="563"/>
        <v>0</v>
      </c>
      <c r="BI166" s="16"/>
      <c r="BJ166" s="16">
        <f t="shared" si="564"/>
        <v>0</v>
      </c>
      <c r="BK166" s="16"/>
      <c r="BL166" s="16">
        <f t="shared" si="565"/>
        <v>0</v>
      </c>
      <c r="BM166" s="16"/>
      <c r="BN166" s="16">
        <f t="shared" si="566"/>
        <v>0</v>
      </c>
      <c r="BO166" s="16"/>
      <c r="BP166" s="16">
        <f t="shared" si="567"/>
        <v>0</v>
      </c>
      <c r="BQ166" s="16"/>
      <c r="BR166" s="16">
        <f t="shared" si="568"/>
        <v>0</v>
      </c>
      <c r="BS166" s="16"/>
      <c r="BT166" s="16">
        <f t="shared" si="569"/>
        <v>0</v>
      </c>
      <c r="BU166" s="26"/>
      <c r="BV166" s="16">
        <f t="shared" si="570"/>
        <v>0</v>
      </c>
      <c r="BW166" s="8" t="s">
        <v>321</v>
      </c>
      <c r="BX166" s="13"/>
    </row>
    <row r="167" spans="1:76" ht="56.25" x14ac:dyDescent="0.3">
      <c r="A167" s="58" t="s">
        <v>191</v>
      </c>
      <c r="B167" s="7" t="s">
        <v>320</v>
      </c>
      <c r="C167" s="6" t="s">
        <v>351</v>
      </c>
      <c r="D167" s="15"/>
      <c r="E167" s="44"/>
      <c r="F167" s="15"/>
      <c r="G167" s="15">
        <v>22679.438999999998</v>
      </c>
      <c r="H167" s="15">
        <f t="shared" si="540"/>
        <v>22679.438999999998</v>
      </c>
      <c r="I167" s="15"/>
      <c r="J167" s="15">
        <f t="shared" si="541"/>
        <v>22679.438999999998</v>
      </c>
      <c r="K167" s="15"/>
      <c r="L167" s="15">
        <f t="shared" si="542"/>
        <v>22679.438999999998</v>
      </c>
      <c r="M167" s="15"/>
      <c r="N167" s="15">
        <f t="shared" si="543"/>
        <v>22679.438999999998</v>
      </c>
      <c r="O167" s="15"/>
      <c r="P167" s="15">
        <f t="shared" si="544"/>
        <v>22679.438999999998</v>
      </c>
      <c r="Q167" s="15"/>
      <c r="R167" s="15">
        <f t="shared" si="545"/>
        <v>22679.438999999998</v>
      </c>
      <c r="S167" s="15"/>
      <c r="T167" s="15">
        <f t="shared" si="546"/>
        <v>22679.438999999998</v>
      </c>
      <c r="U167" s="15"/>
      <c r="V167" s="15">
        <f t="shared" si="547"/>
        <v>22679.438999999998</v>
      </c>
      <c r="W167" s="15"/>
      <c r="X167" s="15">
        <f t="shared" si="548"/>
        <v>22679.438999999998</v>
      </c>
      <c r="Y167" s="24"/>
      <c r="Z167" s="15">
        <f t="shared" si="549"/>
        <v>22679.438999999998</v>
      </c>
      <c r="AA167" s="15"/>
      <c r="AB167" s="44"/>
      <c r="AC167" s="15"/>
      <c r="AD167" s="15"/>
      <c r="AE167" s="15">
        <f t="shared" si="550"/>
        <v>0</v>
      </c>
      <c r="AF167" s="15"/>
      <c r="AG167" s="15">
        <f t="shared" si="551"/>
        <v>0</v>
      </c>
      <c r="AH167" s="15"/>
      <c r="AI167" s="15">
        <f t="shared" si="552"/>
        <v>0</v>
      </c>
      <c r="AJ167" s="15"/>
      <c r="AK167" s="15">
        <f t="shared" si="553"/>
        <v>0</v>
      </c>
      <c r="AL167" s="15"/>
      <c r="AM167" s="15">
        <f t="shared" si="554"/>
        <v>0</v>
      </c>
      <c r="AN167" s="15"/>
      <c r="AO167" s="15">
        <f t="shared" si="555"/>
        <v>0</v>
      </c>
      <c r="AP167" s="15"/>
      <c r="AQ167" s="15">
        <f t="shared" si="556"/>
        <v>0</v>
      </c>
      <c r="AR167" s="15"/>
      <c r="AS167" s="15">
        <f t="shared" si="557"/>
        <v>0</v>
      </c>
      <c r="AT167" s="15"/>
      <c r="AU167" s="15">
        <f t="shared" si="558"/>
        <v>0</v>
      </c>
      <c r="AV167" s="15"/>
      <c r="AW167" s="15">
        <f t="shared" si="559"/>
        <v>0</v>
      </c>
      <c r="AX167" s="24"/>
      <c r="AY167" s="15">
        <f t="shared" si="560"/>
        <v>0</v>
      </c>
      <c r="AZ167" s="15"/>
      <c r="BA167" s="16"/>
      <c r="BB167" s="16"/>
      <c r="BC167" s="16"/>
      <c r="BD167" s="16">
        <f t="shared" si="561"/>
        <v>0</v>
      </c>
      <c r="BE167" s="16"/>
      <c r="BF167" s="16">
        <f t="shared" si="562"/>
        <v>0</v>
      </c>
      <c r="BG167" s="16"/>
      <c r="BH167" s="16">
        <f t="shared" si="563"/>
        <v>0</v>
      </c>
      <c r="BI167" s="16"/>
      <c r="BJ167" s="16">
        <f t="shared" si="564"/>
        <v>0</v>
      </c>
      <c r="BK167" s="16"/>
      <c r="BL167" s="16">
        <f t="shared" si="565"/>
        <v>0</v>
      </c>
      <c r="BM167" s="16"/>
      <c r="BN167" s="16">
        <f t="shared" si="566"/>
        <v>0</v>
      </c>
      <c r="BO167" s="16"/>
      <c r="BP167" s="16">
        <f t="shared" si="567"/>
        <v>0</v>
      </c>
      <c r="BQ167" s="16"/>
      <c r="BR167" s="16">
        <f t="shared" si="568"/>
        <v>0</v>
      </c>
      <c r="BS167" s="16"/>
      <c r="BT167" s="16">
        <f t="shared" si="569"/>
        <v>0</v>
      </c>
      <c r="BU167" s="26"/>
      <c r="BV167" s="16">
        <f t="shared" si="570"/>
        <v>0</v>
      </c>
      <c r="BW167" s="8" t="s">
        <v>322</v>
      </c>
      <c r="BX167" s="13"/>
    </row>
    <row r="168" spans="1:76" ht="56.25" x14ac:dyDescent="0.3">
      <c r="A168" s="58" t="s">
        <v>192</v>
      </c>
      <c r="B168" s="78" t="s">
        <v>383</v>
      </c>
      <c r="C168" s="6" t="s">
        <v>126</v>
      </c>
      <c r="D168" s="15"/>
      <c r="E168" s="44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>
        <f t="shared" si="545"/>
        <v>0</v>
      </c>
      <c r="S168" s="15"/>
      <c r="T168" s="15">
        <f t="shared" si="546"/>
        <v>0</v>
      </c>
      <c r="U168" s="15"/>
      <c r="V168" s="15">
        <f t="shared" si="547"/>
        <v>0</v>
      </c>
      <c r="W168" s="15"/>
      <c r="X168" s="15">
        <f t="shared" si="548"/>
        <v>0</v>
      </c>
      <c r="Y168" s="24"/>
      <c r="Z168" s="15">
        <f t="shared" si="549"/>
        <v>0</v>
      </c>
      <c r="AA168" s="15"/>
      <c r="AB168" s="44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>
        <v>4161.4530000000004</v>
      </c>
      <c r="AQ168" s="15">
        <f t="shared" si="556"/>
        <v>4161.4530000000004</v>
      </c>
      <c r="AR168" s="15"/>
      <c r="AS168" s="15">
        <f t="shared" si="557"/>
        <v>4161.4530000000004</v>
      </c>
      <c r="AT168" s="15"/>
      <c r="AU168" s="15">
        <f t="shared" si="558"/>
        <v>4161.4530000000004</v>
      </c>
      <c r="AV168" s="15"/>
      <c r="AW168" s="15">
        <f t="shared" si="559"/>
        <v>4161.4530000000004</v>
      </c>
      <c r="AX168" s="24"/>
      <c r="AY168" s="15">
        <f t="shared" si="560"/>
        <v>4161.4530000000004</v>
      </c>
      <c r="AZ168" s="15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>
        <f t="shared" si="566"/>
        <v>0</v>
      </c>
      <c r="BO168" s="16"/>
      <c r="BP168" s="16">
        <f t="shared" si="567"/>
        <v>0</v>
      </c>
      <c r="BQ168" s="16"/>
      <c r="BR168" s="16">
        <f t="shared" si="568"/>
        <v>0</v>
      </c>
      <c r="BS168" s="16"/>
      <c r="BT168" s="16">
        <f t="shared" si="569"/>
        <v>0</v>
      </c>
      <c r="BU168" s="26"/>
      <c r="BV168" s="16">
        <f t="shared" si="570"/>
        <v>0</v>
      </c>
      <c r="BW168" s="8" t="s">
        <v>384</v>
      </c>
      <c r="BX168" s="13"/>
    </row>
    <row r="169" spans="1:76" ht="56.25" x14ac:dyDescent="0.3">
      <c r="A169" s="58" t="s">
        <v>193</v>
      </c>
      <c r="B169" s="78" t="s">
        <v>406</v>
      </c>
      <c r="C169" s="6" t="s">
        <v>351</v>
      </c>
      <c r="D169" s="15"/>
      <c r="E169" s="44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>
        <f t="shared" si="547"/>
        <v>0</v>
      </c>
      <c r="W169" s="15"/>
      <c r="X169" s="15">
        <f t="shared" si="548"/>
        <v>0</v>
      </c>
      <c r="Y169" s="24"/>
      <c r="Z169" s="15">
        <f t="shared" si="549"/>
        <v>0</v>
      </c>
      <c r="AA169" s="15"/>
      <c r="AB169" s="44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>
        <v>43000</v>
      </c>
      <c r="AU169" s="15">
        <f t="shared" si="558"/>
        <v>43000</v>
      </c>
      <c r="AV169" s="15"/>
      <c r="AW169" s="15">
        <f t="shared" si="559"/>
        <v>43000</v>
      </c>
      <c r="AX169" s="24"/>
      <c r="AY169" s="15">
        <f t="shared" si="560"/>
        <v>43000</v>
      </c>
      <c r="AZ169" s="15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>
        <v>30079.5</v>
      </c>
      <c r="BR169" s="16">
        <f t="shared" si="568"/>
        <v>30079.5</v>
      </c>
      <c r="BS169" s="16"/>
      <c r="BT169" s="16">
        <f t="shared" si="569"/>
        <v>30079.5</v>
      </c>
      <c r="BU169" s="26"/>
      <c r="BV169" s="16">
        <f t="shared" si="570"/>
        <v>30079.5</v>
      </c>
      <c r="BW169" s="8" t="s">
        <v>401</v>
      </c>
      <c r="BX169" s="13"/>
    </row>
    <row r="170" spans="1:76" x14ac:dyDescent="0.3">
      <c r="A170" s="58"/>
      <c r="B170" s="78" t="s">
        <v>4</v>
      </c>
      <c r="C170" s="78"/>
      <c r="D170" s="30">
        <f>D172+D173</f>
        <v>2702073</v>
      </c>
      <c r="E170" s="30">
        <f>E172+E173</f>
        <v>12363.3</v>
      </c>
      <c r="F170" s="29">
        <f t="shared" si="339"/>
        <v>2714436.3</v>
      </c>
      <c r="G170" s="30">
        <f>G172+G173</f>
        <v>284356.26200000005</v>
      </c>
      <c r="H170" s="29">
        <f t="shared" si="540"/>
        <v>2998792.5619999999</v>
      </c>
      <c r="I170" s="30">
        <f>I172+I173</f>
        <v>0</v>
      </c>
      <c r="J170" s="29">
        <f t="shared" si="541"/>
        <v>2998792.5619999999</v>
      </c>
      <c r="K170" s="30">
        <f>K172+K173</f>
        <v>0</v>
      </c>
      <c r="L170" s="29">
        <f t="shared" si="542"/>
        <v>2998792.5619999999</v>
      </c>
      <c r="M170" s="30">
        <f>M172+M173</f>
        <v>-437360.86</v>
      </c>
      <c r="N170" s="29">
        <f t="shared" si="543"/>
        <v>2561431.702</v>
      </c>
      <c r="O170" s="30">
        <f>O172+O173</f>
        <v>0</v>
      </c>
      <c r="P170" s="29">
        <f t="shared" si="544"/>
        <v>2561431.702</v>
      </c>
      <c r="Q170" s="30">
        <f>Q172+Q173</f>
        <v>-113121.58600000001</v>
      </c>
      <c r="R170" s="29">
        <f t="shared" si="545"/>
        <v>2448310.1159999999</v>
      </c>
      <c r="S170" s="30">
        <f>S172+S173</f>
        <v>0</v>
      </c>
      <c r="T170" s="29">
        <f t="shared" si="546"/>
        <v>2448310.1159999999</v>
      </c>
      <c r="U170" s="30">
        <f>U172+U173</f>
        <v>-620</v>
      </c>
      <c r="V170" s="29">
        <f t="shared" si="547"/>
        <v>2447690.1159999999</v>
      </c>
      <c r="W170" s="16">
        <f>W172+W173</f>
        <v>0</v>
      </c>
      <c r="X170" s="29">
        <f t="shared" si="548"/>
        <v>2447690.1159999999</v>
      </c>
      <c r="Y170" s="30">
        <f>Y172+Y173</f>
        <v>-816072.46399999992</v>
      </c>
      <c r="Z170" s="15">
        <f t="shared" si="549"/>
        <v>1631617.652</v>
      </c>
      <c r="AA170" s="30">
        <f t="shared" ref="AA170:AZ170" si="571">AA172+AA173</f>
        <v>2943856.3</v>
      </c>
      <c r="AB170" s="30">
        <f>AB172+AB173</f>
        <v>0</v>
      </c>
      <c r="AC170" s="29">
        <f t="shared" si="340"/>
        <v>2943856.3</v>
      </c>
      <c r="AD170" s="30">
        <f>AD172+AD173</f>
        <v>0</v>
      </c>
      <c r="AE170" s="29">
        <f t="shared" si="550"/>
        <v>2943856.3</v>
      </c>
      <c r="AF170" s="30">
        <f>AF172+AF173</f>
        <v>0</v>
      </c>
      <c r="AG170" s="29">
        <f t="shared" si="551"/>
        <v>2943856.3</v>
      </c>
      <c r="AH170" s="30">
        <f>AH172+AH173</f>
        <v>0</v>
      </c>
      <c r="AI170" s="29">
        <f t="shared" si="552"/>
        <v>2943856.3</v>
      </c>
      <c r="AJ170" s="30">
        <f>AJ172+AJ173</f>
        <v>0</v>
      </c>
      <c r="AK170" s="29">
        <f t="shared" si="553"/>
        <v>2943856.3</v>
      </c>
      <c r="AL170" s="30">
        <f>AL172+AL173</f>
        <v>469152.16</v>
      </c>
      <c r="AM170" s="29">
        <f t="shared" si="554"/>
        <v>3413008.46</v>
      </c>
      <c r="AN170" s="30">
        <f>AN172+AN173</f>
        <v>0</v>
      </c>
      <c r="AO170" s="29">
        <f t="shared" si="555"/>
        <v>3413008.46</v>
      </c>
      <c r="AP170" s="30">
        <f>AP172+AP173</f>
        <v>21398.400000000001</v>
      </c>
      <c r="AQ170" s="29">
        <f t="shared" si="556"/>
        <v>3434406.86</v>
      </c>
      <c r="AR170" s="30">
        <f>AR172+AR173</f>
        <v>0</v>
      </c>
      <c r="AS170" s="29">
        <f t="shared" si="557"/>
        <v>3434406.86</v>
      </c>
      <c r="AT170" s="30">
        <f>AT172+AT173</f>
        <v>5820.4989999999998</v>
      </c>
      <c r="AU170" s="29">
        <f t="shared" si="558"/>
        <v>3440227.3589999997</v>
      </c>
      <c r="AV170" s="16">
        <f>AV172+AV173</f>
        <v>0</v>
      </c>
      <c r="AW170" s="29">
        <f t="shared" si="559"/>
        <v>3440227.3589999997</v>
      </c>
      <c r="AX170" s="30">
        <f>AX172+AX173</f>
        <v>-1463804.3</v>
      </c>
      <c r="AY170" s="15">
        <f t="shared" si="560"/>
        <v>1976423.0589999997</v>
      </c>
      <c r="AZ170" s="30">
        <f t="shared" si="571"/>
        <v>3590793.7</v>
      </c>
      <c r="BA170" s="30">
        <f>BA172+BA173</f>
        <v>0</v>
      </c>
      <c r="BB170" s="30">
        <f t="shared" si="341"/>
        <v>3590793.7</v>
      </c>
      <c r="BC170" s="30">
        <f>BC172+BC173</f>
        <v>0</v>
      </c>
      <c r="BD170" s="30">
        <f t="shared" si="561"/>
        <v>3590793.7</v>
      </c>
      <c r="BE170" s="30">
        <f>BE172+BE173</f>
        <v>0</v>
      </c>
      <c r="BF170" s="30">
        <f t="shared" si="562"/>
        <v>3590793.7</v>
      </c>
      <c r="BG170" s="30">
        <f>BG172+BG173</f>
        <v>0</v>
      </c>
      <c r="BH170" s="30">
        <f t="shared" si="563"/>
        <v>3590793.7</v>
      </c>
      <c r="BI170" s="30">
        <f>BI172+BI173</f>
        <v>0</v>
      </c>
      <c r="BJ170" s="30">
        <f t="shared" si="564"/>
        <v>3590793.7</v>
      </c>
      <c r="BK170" s="30">
        <f>BK172+BK173</f>
        <v>0</v>
      </c>
      <c r="BL170" s="30">
        <f t="shared" si="565"/>
        <v>3590793.7</v>
      </c>
      <c r="BM170" s="30">
        <f>BM172+BM173</f>
        <v>0</v>
      </c>
      <c r="BN170" s="30">
        <f t="shared" si="566"/>
        <v>3590793.7</v>
      </c>
      <c r="BO170" s="16">
        <f>BO172+BO173</f>
        <v>0</v>
      </c>
      <c r="BP170" s="16">
        <f t="shared" si="567"/>
        <v>3590793.7</v>
      </c>
      <c r="BQ170" s="16">
        <f>BQ172+BQ173</f>
        <v>0</v>
      </c>
      <c r="BR170" s="16">
        <f t="shared" si="568"/>
        <v>3590793.7</v>
      </c>
      <c r="BS170" s="16">
        <f>BS172+BS173</f>
        <v>0</v>
      </c>
      <c r="BT170" s="30">
        <f t="shared" si="569"/>
        <v>3590793.7</v>
      </c>
      <c r="BU170" s="30">
        <f>BU172+BU173</f>
        <v>-2402309.2000000002</v>
      </c>
      <c r="BV170" s="16">
        <f t="shared" si="570"/>
        <v>1188484.5</v>
      </c>
      <c r="BX170" s="13"/>
    </row>
    <row r="171" spans="1:76" x14ac:dyDescent="0.3">
      <c r="A171" s="58"/>
      <c r="B171" s="7" t="s">
        <v>5</v>
      </c>
      <c r="C171" s="83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15"/>
      <c r="X171" s="29"/>
      <c r="Y171" s="29"/>
      <c r="Z171" s="15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15"/>
      <c r="AW171" s="29"/>
      <c r="AX171" s="29"/>
      <c r="AY171" s="15"/>
      <c r="AZ171" s="29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16"/>
      <c r="BP171" s="16"/>
      <c r="BQ171" s="16"/>
      <c r="BR171" s="16"/>
      <c r="BS171" s="16"/>
      <c r="BT171" s="30"/>
      <c r="BU171" s="30"/>
      <c r="BV171" s="16"/>
      <c r="BX171" s="13"/>
    </row>
    <row r="172" spans="1:76" s="32" customFormat="1" hidden="1" x14ac:dyDescent="0.3">
      <c r="A172" s="28"/>
      <c r="B172" s="37" t="s">
        <v>6</v>
      </c>
      <c r="C172" s="52"/>
      <c r="D172" s="39">
        <f>D176+D180+D184+D188+D192+D196+D200+D204+D208+D211+D214+D218+D222+D210</f>
        <v>599118</v>
      </c>
      <c r="E172" s="39">
        <f>E176+E180+E184+E188+E192+E196+E200+E204+E208+E211+E214+E218+E222+E210+E224</f>
        <v>12363.3</v>
      </c>
      <c r="F172" s="29">
        <f t="shared" si="339"/>
        <v>611481.30000000005</v>
      </c>
      <c r="G172" s="39">
        <f>G176+G180+G184+G188+G192+G196+G200+G204+G208+G211+G214+G218+G222+G210+G224+G225+G229+G230+G234</f>
        <v>284356.26200000005</v>
      </c>
      <c r="H172" s="29">
        <f t="shared" ref="H172:H174" si="572">F172+G172</f>
        <v>895837.56200000015</v>
      </c>
      <c r="I172" s="39">
        <f>I176+I180+I184+I188+I192+I196+I200+I204+I208+I211+I214+I218+I222+I210+I224+I225+I229+I230+I234</f>
        <v>0</v>
      </c>
      <c r="J172" s="29">
        <f t="shared" ref="J172:J174" si="573">H172+I172</f>
        <v>895837.56200000015</v>
      </c>
      <c r="K172" s="39">
        <f>K176+K180+K184+K188+K192+K196+K200+K204+K208+K211+K214+K218+K222+K210+K224+K225+K229+K230+K234</f>
        <v>0</v>
      </c>
      <c r="L172" s="29">
        <f t="shared" ref="L172:L174" si="574">J172+K172</f>
        <v>895837.56200000015</v>
      </c>
      <c r="M172" s="39">
        <f>M176+M180+M184+M188+M192+M196+M200+M204+M208+M211+M214+M218+M222+M210+M224+M225+M229+M230+M234+M235</f>
        <v>-99467.26</v>
      </c>
      <c r="N172" s="29">
        <f t="shared" ref="N172:N174" si="575">L172+M172</f>
        <v>796370.30200000014</v>
      </c>
      <c r="O172" s="39">
        <f>O176+O180+O184+O188+O192+O196+O200+O204+O208+O211+O214+O218+O222+O210+O224+O225+O229+O230+O234+O235</f>
        <v>0</v>
      </c>
      <c r="P172" s="29">
        <f t="shared" ref="P172:P174" si="576">N172+O172</f>
        <v>796370.30200000014</v>
      </c>
      <c r="Q172" s="39">
        <f>Q176+Q180+Q184+Q188+Q192+Q196+Q200+Q204+Q208+Q211+Q214+Q218+Q222+Q210+Q224+Q225+Q229+Q230+Q234+Q235</f>
        <v>-113121.58600000001</v>
      </c>
      <c r="R172" s="29">
        <f t="shared" ref="R172:R174" si="577">P172+Q172</f>
        <v>683248.71600000013</v>
      </c>
      <c r="S172" s="39">
        <f>S176+S180+S184+S188+S192+S196+S200+S204+S208+S211+S214+S218+S222+S210+S224+S225+S229+S230+S234+S235</f>
        <v>0</v>
      </c>
      <c r="T172" s="29">
        <f t="shared" ref="T172:T174" si="578">R172+S172</f>
        <v>683248.71600000013</v>
      </c>
      <c r="U172" s="39">
        <f>U176+U180+U184+U188+U192+U196+U200+U204+U208+U211+U214+U218+U222+U210+U224+U229+U234+U235+U232+U227+U236</f>
        <v>-620</v>
      </c>
      <c r="V172" s="29">
        <f t="shared" ref="V172:V174" si="579">T172+U172</f>
        <v>682628.71600000013</v>
      </c>
      <c r="W172" s="18">
        <f>W176+W180+W184+W188+W192+W196+W200+W204+W208+W211+W214+W218+W222+W210+W224+W229+W234+W235+W232+W227+W236</f>
        <v>0</v>
      </c>
      <c r="X172" s="29">
        <f t="shared" ref="X172:X174" si="580">V172+W172</f>
        <v>682628.71600000013</v>
      </c>
      <c r="Y172" s="39">
        <f>Y176+Y180+Y184+Y188+Y192+Y196+Y200+Y204+Y208+Y211+Y214+Y218+Y222+Y210+Y224+Y229+Y234+Y235+Y232+Y227+Y236</f>
        <v>-133084.764</v>
      </c>
      <c r="Z172" s="29">
        <f t="shared" ref="Z172:Z174" si="581">X172+Y172</f>
        <v>549543.95200000016</v>
      </c>
      <c r="AA172" s="39">
        <f t="shared" ref="AA172:AZ172" si="582">AA176+AA180+AA184+AA188+AA192+AA196+AA200+AA204+AA208+AA211+AA214+AA218+AA222+AA210</f>
        <v>1083181.3</v>
      </c>
      <c r="AB172" s="39">
        <f>AB176+AB180+AB184+AB188+AB192+AB196+AB200+AB204+AB208+AB211+AB214+AB218+AB222+AB210+AB224</f>
        <v>0</v>
      </c>
      <c r="AC172" s="29">
        <f t="shared" si="340"/>
        <v>1083181.3</v>
      </c>
      <c r="AD172" s="39">
        <f>AD176+AD180+AD184+AD188+AD192+AD196+AD200+AD204+AD208+AD211+AD214+AD218+AD222+AD210+AD224+AD225+AD229+AD230+AD234</f>
        <v>0</v>
      </c>
      <c r="AE172" s="29">
        <f t="shared" ref="AE172:AE174" si="583">AC172+AD172</f>
        <v>1083181.3</v>
      </c>
      <c r="AF172" s="39">
        <f>AF176+AF180+AF184+AF188+AF192+AF196+AF200+AF204+AF208+AF211+AF214+AF218+AF222+AF210+AF224+AF225+AF229+AF230+AF234</f>
        <v>0</v>
      </c>
      <c r="AG172" s="29">
        <f>AE172+AF172</f>
        <v>1083181.3</v>
      </c>
      <c r="AH172" s="39">
        <f>AH176+AH180+AH184+AH188+AH192+AH196+AH200+AH204+AH208+AH211+AH214+AH218+AH222+AH210+AH224+AH225+AH229+AH230+AH234</f>
        <v>0</v>
      </c>
      <c r="AI172" s="29">
        <f>AG172+AH172</f>
        <v>1083181.3</v>
      </c>
      <c r="AJ172" s="39">
        <f>AJ176+AJ180+AJ184+AJ188+AJ192+AJ196+AJ200+AJ204+AJ208+AJ211+AJ214+AJ218+AJ222+AJ210+AJ224+AJ225+AJ229+AJ230+AJ234</f>
        <v>0</v>
      </c>
      <c r="AK172" s="29">
        <f>AI172+AJ172</f>
        <v>1083181.3</v>
      </c>
      <c r="AL172" s="39">
        <f>AL176+AL180+AL184+AL188+AL192+AL196+AL200+AL204+AL208+AL211+AL214+AL218+AL222+AL210+AL224+AL225+AL229+AL230+AL234+AL235</f>
        <v>89821.06</v>
      </c>
      <c r="AM172" s="29">
        <f>AK172+AL172</f>
        <v>1173002.3600000001</v>
      </c>
      <c r="AN172" s="39">
        <f>AN176+AN180+AN184+AN188+AN192+AN196+AN200+AN204+AN208+AN211+AN214+AN218+AN222+AN210+AN224+AN225+AN229+AN230+AN234+AN235</f>
        <v>0</v>
      </c>
      <c r="AO172" s="29">
        <f>AM172+AN172</f>
        <v>1173002.3600000001</v>
      </c>
      <c r="AP172" s="39">
        <f>AP176+AP180+AP184+AP188+AP192+AP196+AP200+AP204+AP208+AP211+AP214+AP218+AP222+AP210+AP224+AP225+AP229+AP230+AP234+AP235</f>
        <v>21398.400000000001</v>
      </c>
      <c r="AQ172" s="29">
        <f>AO172+AP172</f>
        <v>1194400.76</v>
      </c>
      <c r="AR172" s="39">
        <f>AR176+AR180+AR184+AR188+AR192+AR196+AR200+AR204+AR208+AR211+AR214+AR218+AR222+AR210+AR224+AR225+AR229+AR230+AR234+AR235</f>
        <v>0</v>
      </c>
      <c r="AS172" s="29">
        <f>AQ172+AR172</f>
        <v>1194400.76</v>
      </c>
      <c r="AT172" s="39">
        <f>AT176+AT180+AT184+AT188+AT192+AT196+AT200+AT204+AT208+AT211+AT214+AT218+AT222+AT210+AT224+AT229+AT234+AT235+AT232+AT227+AT236</f>
        <v>5820.4989999999998</v>
      </c>
      <c r="AU172" s="29">
        <f>AS172+AT172</f>
        <v>1200221.2590000001</v>
      </c>
      <c r="AV172" s="18">
        <f>AV176+AV180+AV184+AV188+AV192+AV196+AV200+AV204+AV208+AV211+AV214+AV218+AV222+AV210+AV224+AV229+AV234+AV235+AV232+AV227+AV236</f>
        <v>0</v>
      </c>
      <c r="AW172" s="29">
        <f>AU172+AV172</f>
        <v>1200221.2590000001</v>
      </c>
      <c r="AX172" s="39">
        <f>AX176+AX180+AX184+AX188+AX192+AX196+AX200+AX204+AX208+AX211+AX214+AX218+AX222+AX210+AX224+AX229+AX234+AX235+AX232+AX227+AX236</f>
        <v>-423072.5</v>
      </c>
      <c r="AY172" s="29">
        <f>AW172+AX172</f>
        <v>777148.75900000008</v>
      </c>
      <c r="AZ172" s="39">
        <f t="shared" si="582"/>
        <v>1333689.2</v>
      </c>
      <c r="BA172" s="40">
        <f>BA176+BA180+BA184+BA188+BA192+BA196+BA200+BA204+BA208+BA211+BA214+BA218+BA222+BA210+BA224</f>
        <v>0</v>
      </c>
      <c r="BB172" s="30">
        <f t="shared" si="341"/>
        <v>1333689.2</v>
      </c>
      <c r="BC172" s="40">
        <f>BC176+BC180+BC184+BC188+BC192+BC196+BC200+BC204+BC208+BC211+BC214+BC218+BC222+BC210+BC224+BC225+BC229+BC230+BC234</f>
        <v>0</v>
      </c>
      <c r="BD172" s="30">
        <f t="shared" ref="BD172:BD174" si="584">BB172+BC172</f>
        <v>1333689.2</v>
      </c>
      <c r="BE172" s="40">
        <f>BE176+BE180+BE184+BE188+BE192+BE196+BE200+BE204+BE208+BE211+BE214+BE218+BE222+BE210+BE224+BE225+BE229+BE230+BE234</f>
        <v>0</v>
      </c>
      <c r="BF172" s="30">
        <f t="shared" ref="BF172:BF174" si="585">BD172+BE172</f>
        <v>1333689.2</v>
      </c>
      <c r="BG172" s="40">
        <f>BG176+BG180+BG184+BG188+BG192+BG196+BG200+BG204+BG208+BG211+BG214+BG218+BG222+BG210+BG224+BG225+BG229+BG230+BG234</f>
        <v>0</v>
      </c>
      <c r="BH172" s="30">
        <f t="shared" ref="BH172:BH174" si="586">BF172+BG172</f>
        <v>1333689.2</v>
      </c>
      <c r="BI172" s="40">
        <f>BI176+BI180+BI184+BI188+BI192+BI196+BI200+BI204+BI208+BI211+BI214+BI218+BI222+BI210+BI224+BI225+BI229+BI230+BI234+BI235</f>
        <v>0</v>
      </c>
      <c r="BJ172" s="30">
        <f t="shared" ref="BJ172:BJ174" si="587">BH172+BI172</f>
        <v>1333689.2</v>
      </c>
      <c r="BK172" s="40">
        <f>BK176+BK180+BK184+BK188+BK192+BK196+BK200+BK204+BK208+BK211+BK214+BK218+BK222+BK210+BK224+BK225+BK229+BK230+BK234+BK235</f>
        <v>0</v>
      </c>
      <c r="BL172" s="30">
        <f t="shared" ref="BL172:BL174" si="588">BJ172+BK172</f>
        <v>1333689.2</v>
      </c>
      <c r="BM172" s="40">
        <f>BM176+BM180+BM184+BM188+BM192+BM196+BM200+BM204+BM208+BM211+BM214+BM218+BM222+BM210+BM224+BM225+BM229+BM230+BM234+BM235</f>
        <v>0</v>
      </c>
      <c r="BN172" s="30">
        <f t="shared" ref="BN172:BN174" si="589">BL172+BM172</f>
        <v>1333689.2</v>
      </c>
      <c r="BO172" s="17">
        <f>BO176+BO180+BO184+BO188+BO192+BO196+BO200+BO204+BO208+BO211+BO214+BO218+BO222+BO210+BO224+BO225+BO229+BO230+BO234+BO235</f>
        <v>0</v>
      </c>
      <c r="BP172" s="16">
        <f t="shared" ref="BP172:BP174" si="590">BN172+BO172</f>
        <v>1333689.2</v>
      </c>
      <c r="BQ172" s="17">
        <f>BQ176+BQ180+BQ184+BQ188+BQ192+BQ196+BQ200+BQ204+BQ208+BQ211+BQ214+BQ218+BQ222+BQ210+BQ224+BQ229+BQ234+BQ235+BQ232+BQ227+BQ236</f>
        <v>0</v>
      </c>
      <c r="BR172" s="16">
        <f t="shared" ref="BR172:BR174" si="591">BP172+BQ172</f>
        <v>1333689.2</v>
      </c>
      <c r="BS172" s="17">
        <f>BS176+BS180+BS184+BS188+BS192+BS196+BS200+BS204+BS208+BS211+BS214+BS218+BS222+BS210+BS224+BS229+BS234+BS235+BS232+BS227+BS236</f>
        <v>0</v>
      </c>
      <c r="BT172" s="30">
        <f t="shared" ref="BT172:BT174" si="592">BR172+BS172</f>
        <v>1333689.2</v>
      </c>
      <c r="BU172" s="40">
        <f>BU176+BU180+BU184+BU188+BU192+BU196+BU200+BU204+BU208+BU211+BU214+BU218+BU222+BU210+BU224+BU229+BU234+BU235+BU232+BU227+BU236</f>
        <v>-970204.7</v>
      </c>
      <c r="BV172" s="30">
        <f t="shared" ref="BV172:BV174" si="593">BT172+BU172</f>
        <v>363484.5</v>
      </c>
      <c r="BW172" s="31"/>
      <c r="BX172" s="33">
        <v>0</v>
      </c>
    </row>
    <row r="173" spans="1:76" x14ac:dyDescent="0.3">
      <c r="A173" s="58"/>
      <c r="B173" s="78" t="s">
        <v>20</v>
      </c>
      <c r="C173" s="83"/>
      <c r="D173" s="29">
        <f>D177+D181+D185+D189+D193+D197+D201+D205+D209+D215+D219+D223</f>
        <v>2102955</v>
      </c>
      <c r="E173" s="29">
        <f>E177+E181+E185+E189+E193+E197+E201+E205+E209+E215+E219+E223</f>
        <v>0</v>
      </c>
      <c r="F173" s="29">
        <f t="shared" si="339"/>
        <v>2102955</v>
      </c>
      <c r="G173" s="29">
        <f>G177+G181+G185+G189+G193+G197+G201+G205+G209+G215+G219+G223</f>
        <v>0</v>
      </c>
      <c r="H173" s="29">
        <f t="shared" si="572"/>
        <v>2102955</v>
      </c>
      <c r="I173" s="29">
        <f>I177+I181+I185+I189+I193+I197+I201+I205+I209+I215+I219+I223</f>
        <v>0</v>
      </c>
      <c r="J173" s="29">
        <f t="shared" si="573"/>
        <v>2102955</v>
      </c>
      <c r="K173" s="29">
        <f>K177+K181+K185+K189+K193+K197+K201+K205+K209+K215+K219+K223</f>
        <v>0</v>
      </c>
      <c r="L173" s="29">
        <f t="shared" si="574"/>
        <v>2102955</v>
      </c>
      <c r="M173" s="29">
        <f>M177+M181+M185+M189+M193+M197+M201+M205+M209+M215+M219+M223</f>
        <v>-337893.6</v>
      </c>
      <c r="N173" s="29">
        <f t="shared" si="575"/>
        <v>1765061.4</v>
      </c>
      <c r="O173" s="29">
        <f>O177+O181+O185+O189+O193+O197+O201+O205+O209+O215+O219+O223</f>
        <v>0</v>
      </c>
      <c r="P173" s="29">
        <f t="shared" si="576"/>
        <v>1765061.4</v>
      </c>
      <c r="Q173" s="29">
        <f>Q177+Q181+Q185+Q189+Q193+Q197+Q201+Q205+Q209+Q215+Q219+Q223</f>
        <v>0</v>
      </c>
      <c r="R173" s="29">
        <f t="shared" si="577"/>
        <v>1765061.4</v>
      </c>
      <c r="S173" s="29">
        <f>S177+S181+S185+S189+S193+S197+S201+S205+S209+S215+S219+S223</f>
        <v>0</v>
      </c>
      <c r="T173" s="29">
        <f t="shared" si="578"/>
        <v>1765061.4</v>
      </c>
      <c r="U173" s="29">
        <f>U177+U181+U185+U189+U193+U197+U201+U205+U209+U215+U219+U223+U233+U228</f>
        <v>0</v>
      </c>
      <c r="V173" s="29">
        <f t="shared" si="579"/>
        <v>1765061.4</v>
      </c>
      <c r="W173" s="15">
        <f>W177+W181+W185+W189+W193+W197+W201+W205+W209+W215+W219+W223+W233+W228</f>
        <v>0</v>
      </c>
      <c r="X173" s="29">
        <f t="shared" si="580"/>
        <v>1765061.4</v>
      </c>
      <c r="Y173" s="29">
        <f>Y177+Y181+Y185+Y189+Y193+Y197+Y201+Y205+Y209+Y215+Y219+Y223+Y233+Y228</f>
        <v>-682987.7</v>
      </c>
      <c r="Z173" s="15">
        <f t="shared" si="581"/>
        <v>1082073.7</v>
      </c>
      <c r="AA173" s="29">
        <f t="shared" ref="AA173:AZ173" si="594">AA177+AA181+AA185+AA189+AA193+AA197+AA201+AA205+AA209+AA215+AA219+AA223</f>
        <v>1860675</v>
      </c>
      <c r="AB173" s="29">
        <f>AB177+AB181+AB185+AB189+AB193+AB197+AB201+AB205+AB209+AB215+AB219+AB223</f>
        <v>0</v>
      </c>
      <c r="AC173" s="29">
        <f t="shared" si="340"/>
        <v>1860675</v>
      </c>
      <c r="AD173" s="29">
        <f>AD177+AD181+AD185+AD189+AD193+AD197+AD201+AD205+AD209+AD215+AD219+AD223</f>
        <v>0</v>
      </c>
      <c r="AE173" s="29">
        <f t="shared" si="583"/>
        <v>1860675</v>
      </c>
      <c r="AF173" s="29">
        <f>AF177+AF181+AF185+AF189+AF193+AF197+AF201+AF205+AF209+AF215+AF219+AF223</f>
        <v>0</v>
      </c>
      <c r="AG173" s="29">
        <f>AE173+AF173</f>
        <v>1860675</v>
      </c>
      <c r="AH173" s="29">
        <f>AH177+AH181+AH185+AH189+AH193+AH197+AH201+AH205+AH209+AH215+AH219+AH223</f>
        <v>0</v>
      </c>
      <c r="AI173" s="29">
        <f>AG173+AH173</f>
        <v>1860675</v>
      </c>
      <c r="AJ173" s="29">
        <f>AJ177+AJ181+AJ185+AJ189+AJ193+AJ197+AJ201+AJ205+AJ209+AJ215+AJ219+AJ223</f>
        <v>0</v>
      </c>
      <c r="AK173" s="29">
        <f>AI173+AJ173</f>
        <v>1860675</v>
      </c>
      <c r="AL173" s="29">
        <f>AL177+AL181+AL185+AL189+AL193+AL197+AL201+AL205+AL209+AL215+AL219+AL223</f>
        <v>379331.1</v>
      </c>
      <c r="AM173" s="29">
        <f>AK173+AL173</f>
        <v>2240006.1</v>
      </c>
      <c r="AN173" s="29">
        <f>AN177+AN181+AN185+AN189+AN193+AN197+AN201+AN205+AN209+AN215+AN219+AN223</f>
        <v>0</v>
      </c>
      <c r="AO173" s="29">
        <f>AM173+AN173</f>
        <v>2240006.1</v>
      </c>
      <c r="AP173" s="29">
        <f>AP177+AP181+AP185+AP189+AP193+AP197+AP201+AP205+AP209+AP215+AP219+AP223</f>
        <v>0</v>
      </c>
      <c r="AQ173" s="29">
        <f>AO173+AP173</f>
        <v>2240006.1</v>
      </c>
      <c r="AR173" s="29">
        <f>AR177+AR181+AR185+AR189+AR193+AR197+AR201+AR205+AR209+AR215+AR219+AR223</f>
        <v>0</v>
      </c>
      <c r="AS173" s="29">
        <f>AQ173+AR173</f>
        <v>2240006.1</v>
      </c>
      <c r="AT173" s="29">
        <f>AT177+AT181+AT185+AT189+AT193+AT197+AT201+AT205+AT209+AT215+AT219+AT223+AT233+AT228</f>
        <v>0</v>
      </c>
      <c r="AU173" s="29">
        <f>AS173+AT173</f>
        <v>2240006.1</v>
      </c>
      <c r="AV173" s="15">
        <f>AV177+AV181+AV185+AV189+AV193+AV197+AV201+AV205+AV209+AV215+AV219+AV223+AV233+AV228</f>
        <v>0</v>
      </c>
      <c r="AW173" s="29">
        <f>AU173+AV173</f>
        <v>2240006.1</v>
      </c>
      <c r="AX173" s="29">
        <f>AX177+AX181+AX185+AX189+AX193+AX197+AX201+AX205+AX209+AX215+AX219+AX223+AX233+AX228</f>
        <v>-1040731.8</v>
      </c>
      <c r="AY173" s="15">
        <f>AW173+AX173</f>
        <v>1199274.3</v>
      </c>
      <c r="AZ173" s="29">
        <f t="shared" si="594"/>
        <v>2257104.5</v>
      </c>
      <c r="BA173" s="30">
        <f>BA177+BA181+BA185+BA189+BA193+BA197+BA201+BA205+BA209+BA215+BA219+BA223</f>
        <v>0</v>
      </c>
      <c r="BB173" s="30">
        <f t="shared" si="341"/>
        <v>2257104.5</v>
      </c>
      <c r="BC173" s="30">
        <f>BC177+BC181+BC185+BC189+BC193+BC197+BC201+BC205+BC209+BC215+BC219+BC223</f>
        <v>0</v>
      </c>
      <c r="BD173" s="30">
        <f t="shared" si="584"/>
        <v>2257104.5</v>
      </c>
      <c r="BE173" s="30">
        <f>BE177+BE181+BE185+BE189+BE193+BE197+BE201+BE205+BE209+BE215+BE219+BE223</f>
        <v>0</v>
      </c>
      <c r="BF173" s="30">
        <f t="shared" si="585"/>
        <v>2257104.5</v>
      </c>
      <c r="BG173" s="30">
        <f>BG177+BG181+BG185+BG189+BG193+BG197+BG201+BG205+BG209+BG215+BG219+BG223</f>
        <v>0</v>
      </c>
      <c r="BH173" s="30">
        <f t="shared" si="586"/>
        <v>2257104.5</v>
      </c>
      <c r="BI173" s="30">
        <f>BI177+BI181+BI185+BI189+BI193+BI197+BI201+BI205+BI209+BI215+BI219+BI223</f>
        <v>0</v>
      </c>
      <c r="BJ173" s="30">
        <f t="shared" si="587"/>
        <v>2257104.5</v>
      </c>
      <c r="BK173" s="30">
        <f>BK177+BK181+BK185+BK189+BK193+BK197+BK201+BK205+BK209+BK215+BK219+BK223</f>
        <v>0</v>
      </c>
      <c r="BL173" s="30">
        <f t="shared" si="588"/>
        <v>2257104.5</v>
      </c>
      <c r="BM173" s="30">
        <f>BM177+BM181+BM185+BM189+BM193+BM197+BM201+BM205+BM209+BM215+BM219+BM223</f>
        <v>0</v>
      </c>
      <c r="BN173" s="30">
        <f t="shared" si="589"/>
        <v>2257104.5</v>
      </c>
      <c r="BO173" s="16">
        <f>BO177+BO181+BO185+BO189+BO193+BO197+BO201+BO205+BO209+BO215+BO219+BO223</f>
        <v>0</v>
      </c>
      <c r="BP173" s="16">
        <f t="shared" si="590"/>
        <v>2257104.5</v>
      </c>
      <c r="BQ173" s="16">
        <f>BQ177+BQ181+BQ185+BQ189+BQ193+BQ197+BQ201+BQ205+BQ209+BQ215+BQ219+BQ223+BQ233+BQ228</f>
        <v>0</v>
      </c>
      <c r="BR173" s="16">
        <f t="shared" si="591"/>
        <v>2257104.5</v>
      </c>
      <c r="BS173" s="16">
        <f>BS177+BS181+BS185+BS189+BS193+BS197+BS201+BS205+BS209+BS215+BS219+BS223+BS233+BS228</f>
        <v>0</v>
      </c>
      <c r="BT173" s="30">
        <f t="shared" si="592"/>
        <v>2257104.5</v>
      </c>
      <c r="BU173" s="30">
        <f>BU177+BU181+BU185+BU189+BU193+BU197+BU201+BU205+BU209+BU215+BU219+BU223+BU233+BU228</f>
        <v>-1432104.5</v>
      </c>
      <c r="BV173" s="16">
        <f t="shared" si="593"/>
        <v>825000</v>
      </c>
      <c r="BX173" s="13"/>
    </row>
    <row r="174" spans="1:76" ht="56.25" x14ac:dyDescent="0.3">
      <c r="A174" s="58" t="s">
        <v>194</v>
      </c>
      <c r="B174" s="78" t="s">
        <v>132</v>
      </c>
      <c r="C174" s="6" t="s">
        <v>351</v>
      </c>
      <c r="D174" s="15">
        <f>D176+D177</f>
        <v>311998.90000000002</v>
      </c>
      <c r="E174" s="44">
        <f>E176+E177</f>
        <v>0</v>
      </c>
      <c r="F174" s="15">
        <f t="shared" si="339"/>
        <v>311998.90000000002</v>
      </c>
      <c r="G174" s="15">
        <f>G176+G177</f>
        <v>90690.504000000001</v>
      </c>
      <c r="H174" s="15">
        <f t="shared" si="572"/>
        <v>402689.40400000004</v>
      </c>
      <c r="I174" s="15">
        <f>I176+I177</f>
        <v>0</v>
      </c>
      <c r="J174" s="15">
        <f t="shared" si="573"/>
        <v>402689.40400000004</v>
      </c>
      <c r="K174" s="15">
        <f>K176+K177</f>
        <v>0</v>
      </c>
      <c r="L174" s="15">
        <f t="shared" si="574"/>
        <v>402689.40400000004</v>
      </c>
      <c r="M174" s="15">
        <f>M176+M177</f>
        <v>0</v>
      </c>
      <c r="N174" s="15">
        <f t="shared" si="575"/>
        <v>402689.40400000004</v>
      </c>
      <c r="O174" s="15">
        <f>O176+O177</f>
        <v>0</v>
      </c>
      <c r="P174" s="15">
        <f t="shared" si="576"/>
        <v>402689.40400000004</v>
      </c>
      <c r="Q174" s="15">
        <f>Q176+Q177</f>
        <v>0</v>
      </c>
      <c r="R174" s="15">
        <f t="shared" si="577"/>
        <v>402689.40400000004</v>
      </c>
      <c r="S174" s="15">
        <f>S176+S177</f>
        <v>0</v>
      </c>
      <c r="T174" s="15">
        <f t="shared" si="578"/>
        <v>402689.40400000004</v>
      </c>
      <c r="U174" s="15">
        <f>U176+U177</f>
        <v>0</v>
      </c>
      <c r="V174" s="15">
        <f t="shared" si="579"/>
        <v>402689.40400000004</v>
      </c>
      <c r="W174" s="15">
        <f>W176+W177</f>
        <v>0</v>
      </c>
      <c r="X174" s="15">
        <f t="shared" si="580"/>
        <v>402689.40400000004</v>
      </c>
      <c r="Y174" s="24">
        <f>Y176+Y177</f>
        <v>0</v>
      </c>
      <c r="Z174" s="15">
        <f t="shared" si="581"/>
        <v>402689.40400000004</v>
      </c>
      <c r="AA174" s="15">
        <f>AA176+AA177</f>
        <v>0</v>
      </c>
      <c r="AB174" s="44">
        <f>AB176+AB177</f>
        <v>0</v>
      </c>
      <c r="AC174" s="15">
        <f t="shared" si="340"/>
        <v>0</v>
      </c>
      <c r="AD174" s="15">
        <f>AD176+AD177</f>
        <v>0</v>
      </c>
      <c r="AE174" s="15">
        <f t="shared" si="583"/>
        <v>0</v>
      </c>
      <c r="AF174" s="15">
        <f>AF176+AF177</f>
        <v>0</v>
      </c>
      <c r="AG174" s="15">
        <f>AE174+AF174</f>
        <v>0</v>
      </c>
      <c r="AH174" s="15">
        <f>AH176+AH177</f>
        <v>0</v>
      </c>
      <c r="AI174" s="15">
        <f>AG174+AH174</f>
        <v>0</v>
      </c>
      <c r="AJ174" s="15">
        <f>AJ176+AJ177</f>
        <v>0</v>
      </c>
      <c r="AK174" s="15">
        <f>AI174+AJ174</f>
        <v>0</v>
      </c>
      <c r="AL174" s="15">
        <f>AL176+AL177</f>
        <v>0</v>
      </c>
      <c r="AM174" s="15">
        <f>AK174+AL174</f>
        <v>0</v>
      </c>
      <c r="AN174" s="15">
        <f>AN176+AN177</f>
        <v>0</v>
      </c>
      <c r="AO174" s="15">
        <f>AM174+AN174</f>
        <v>0</v>
      </c>
      <c r="AP174" s="15">
        <f>AP176+AP177</f>
        <v>0</v>
      </c>
      <c r="AQ174" s="15">
        <f>AO174+AP174</f>
        <v>0</v>
      </c>
      <c r="AR174" s="15">
        <f>AR176+AR177</f>
        <v>0</v>
      </c>
      <c r="AS174" s="15">
        <f>AQ174+AR174</f>
        <v>0</v>
      </c>
      <c r="AT174" s="15">
        <f>AT176+AT177</f>
        <v>0</v>
      </c>
      <c r="AU174" s="15">
        <f>AS174+AT174</f>
        <v>0</v>
      </c>
      <c r="AV174" s="15">
        <f>AV176+AV177</f>
        <v>0</v>
      </c>
      <c r="AW174" s="15">
        <f>AU174+AV174</f>
        <v>0</v>
      </c>
      <c r="AX174" s="24">
        <f>AX176+AX177</f>
        <v>0</v>
      </c>
      <c r="AY174" s="15">
        <f>AW174+AX174</f>
        <v>0</v>
      </c>
      <c r="AZ174" s="15">
        <f>AZ176+AZ177</f>
        <v>0</v>
      </c>
      <c r="BA174" s="16">
        <f>BA176+BA177</f>
        <v>0</v>
      </c>
      <c r="BB174" s="16">
        <f t="shared" si="341"/>
        <v>0</v>
      </c>
      <c r="BC174" s="16">
        <f>BC176+BC177</f>
        <v>0</v>
      </c>
      <c r="BD174" s="16">
        <f t="shared" si="584"/>
        <v>0</v>
      </c>
      <c r="BE174" s="16">
        <f>BE176+BE177</f>
        <v>0</v>
      </c>
      <c r="BF174" s="16">
        <f t="shared" si="585"/>
        <v>0</v>
      </c>
      <c r="BG174" s="16">
        <f>BG176+BG177</f>
        <v>0</v>
      </c>
      <c r="BH174" s="16">
        <f t="shared" si="586"/>
        <v>0</v>
      </c>
      <c r="BI174" s="16">
        <f>BI176+BI177</f>
        <v>0</v>
      </c>
      <c r="BJ174" s="16">
        <f t="shared" si="587"/>
        <v>0</v>
      </c>
      <c r="BK174" s="16">
        <f>BK176+BK177</f>
        <v>0</v>
      </c>
      <c r="BL174" s="16">
        <f t="shared" si="588"/>
        <v>0</v>
      </c>
      <c r="BM174" s="16">
        <f>BM176+BM177</f>
        <v>0</v>
      </c>
      <c r="BN174" s="16">
        <f t="shared" si="589"/>
        <v>0</v>
      </c>
      <c r="BO174" s="16">
        <f>BO176+BO177</f>
        <v>0</v>
      </c>
      <c r="BP174" s="16">
        <f t="shared" si="590"/>
        <v>0</v>
      </c>
      <c r="BQ174" s="16">
        <f>BQ176+BQ177</f>
        <v>0</v>
      </c>
      <c r="BR174" s="16">
        <f t="shared" si="591"/>
        <v>0</v>
      </c>
      <c r="BS174" s="16">
        <f>BS176+BS177</f>
        <v>0</v>
      </c>
      <c r="BT174" s="16">
        <f t="shared" si="592"/>
        <v>0</v>
      </c>
      <c r="BU174" s="26">
        <f>BU176+BU177</f>
        <v>0</v>
      </c>
      <c r="BV174" s="16">
        <f t="shared" si="593"/>
        <v>0</v>
      </c>
      <c r="BX174" s="13"/>
    </row>
    <row r="175" spans="1:76" x14ac:dyDescent="0.3">
      <c r="A175" s="58"/>
      <c r="B175" s="78" t="s">
        <v>5</v>
      </c>
      <c r="C175" s="83"/>
      <c r="D175" s="15"/>
      <c r="E175" s="44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24"/>
      <c r="Z175" s="15"/>
      <c r="AA175" s="15"/>
      <c r="AB175" s="44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24"/>
      <c r="AY175" s="15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26"/>
      <c r="BV175" s="16"/>
      <c r="BX175" s="13"/>
    </row>
    <row r="176" spans="1:76" hidden="1" x14ac:dyDescent="0.3">
      <c r="A176" s="1"/>
      <c r="B176" s="21" t="s">
        <v>6</v>
      </c>
      <c r="C176" s="2"/>
      <c r="D176" s="18">
        <v>85005.3</v>
      </c>
      <c r="E176" s="45"/>
      <c r="F176" s="15">
        <f t="shared" si="339"/>
        <v>85005.3</v>
      </c>
      <c r="G176" s="18">
        <f>40.056+90650.448</f>
        <v>90690.504000000001</v>
      </c>
      <c r="H176" s="15">
        <f t="shared" ref="H176:H178" si="595">F176+G176</f>
        <v>175695.804</v>
      </c>
      <c r="I176" s="18"/>
      <c r="J176" s="15">
        <f t="shared" ref="J176:J178" si="596">H176+I176</f>
        <v>175695.804</v>
      </c>
      <c r="K176" s="18"/>
      <c r="L176" s="15">
        <f t="shared" ref="L176:L178" si="597">J176+K176</f>
        <v>175695.804</v>
      </c>
      <c r="M176" s="18"/>
      <c r="N176" s="15">
        <f t="shared" ref="N176:N178" si="598">L176+M176</f>
        <v>175695.804</v>
      </c>
      <c r="O176" s="18"/>
      <c r="P176" s="15">
        <f t="shared" ref="P176:P178" si="599">N176+O176</f>
        <v>175695.804</v>
      </c>
      <c r="Q176" s="18"/>
      <c r="R176" s="15">
        <f t="shared" ref="R176:R178" si="600">P176+Q176</f>
        <v>175695.804</v>
      </c>
      <c r="S176" s="18"/>
      <c r="T176" s="15">
        <f t="shared" ref="T176:T178" si="601">R176+S176</f>
        <v>175695.804</v>
      </c>
      <c r="U176" s="18">
        <v>-13500</v>
      </c>
      <c r="V176" s="15">
        <f t="shared" ref="V176:V178" si="602">T176+U176</f>
        <v>162195.804</v>
      </c>
      <c r="W176" s="18"/>
      <c r="X176" s="15">
        <f t="shared" ref="X176:X178" si="603">V176+W176</f>
        <v>162195.804</v>
      </c>
      <c r="Y176" s="25"/>
      <c r="Z176" s="15">
        <f t="shared" ref="Z176:Z178" si="604">X176+Y176</f>
        <v>162195.804</v>
      </c>
      <c r="AA176" s="18">
        <v>0</v>
      </c>
      <c r="AB176" s="45"/>
      <c r="AC176" s="15">
        <f t="shared" si="340"/>
        <v>0</v>
      </c>
      <c r="AD176" s="18"/>
      <c r="AE176" s="15">
        <f t="shared" ref="AE176:AE178" si="605">AC176+AD176</f>
        <v>0</v>
      </c>
      <c r="AF176" s="18"/>
      <c r="AG176" s="15">
        <f>AE176+AF176</f>
        <v>0</v>
      </c>
      <c r="AH176" s="18"/>
      <c r="AI176" s="15">
        <f>AG176+AH176</f>
        <v>0</v>
      </c>
      <c r="AJ176" s="18"/>
      <c r="AK176" s="15">
        <f>AI176+AJ176</f>
        <v>0</v>
      </c>
      <c r="AL176" s="18"/>
      <c r="AM176" s="15">
        <f>AK176+AL176</f>
        <v>0</v>
      </c>
      <c r="AN176" s="18"/>
      <c r="AO176" s="15">
        <f>AM176+AN176</f>
        <v>0</v>
      </c>
      <c r="AP176" s="18"/>
      <c r="AQ176" s="15">
        <f>AO176+AP176</f>
        <v>0</v>
      </c>
      <c r="AR176" s="18"/>
      <c r="AS176" s="15">
        <f>AQ176+AR176</f>
        <v>0</v>
      </c>
      <c r="AT176" s="18"/>
      <c r="AU176" s="15">
        <f>AS176+AT176</f>
        <v>0</v>
      </c>
      <c r="AV176" s="18"/>
      <c r="AW176" s="15">
        <f>AU176+AV176</f>
        <v>0</v>
      </c>
      <c r="AX176" s="25"/>
      <c r="AY176" s="15">
        <f>AW176+AX176</f>
        <v>0</v>
      </c>
      <c r="AZ176" s="17">
        <v>0</v>
      </c>
      <c r="BA176" s="17"/>
      <c r="BB176" s="16">
        <f t="shared" si="341"/>
        <v>0</v>
      </c>
      <c r="BC176" s="17"/>
      <c r="BD176" s="16">
        <f t="shared" ref="BD176:BD178" si="606">BB176+BC176</f>
        <v>0</v>
      </c>
      <c r="BE176" s="17"/>
      <c r="BF176" s="16">
        <f t="shared" ref="BF176:BF178" si="607">BD176+BE176</f>
        <v>0</v>
      </c>
      <c r="BG176" s="17"/>
      <c r="BH176" s="16">
        <f t="shared" ref="BH176:BH178" si="608">BF176+BG176</f>
        <v>0</v>
      </c>
      <c r="BI176" s="17"/>
      <c r="BJ176" s="16">
        <f t="shared" ref="BJ176:BJ178" si="609">BH176+BI176</f>
        <v>0</v>
      </c>
      <c r="BK176" s="17"/>
      <c r="BL176" s="16">
        <f t="shared" ref="BL176:BL178" si="610">BJ176+BK176</f>
        <v>0</v>
      </c>
      <c r="BM176" s="17"/>
      <c r="BN176" s="16">
        <f t="shared" ref="BN176:BN178" si="611">BL176+BM176</f>
        <v>0</v>
      </c>
      <c r="BO176" s="17"/>
      <c r="BP176" s="16">
        <f t="shared" ref="BP176:BP178" si="612">BN176+BO176</f>
        <v>0</v>
      </c>
      <c r="BQ176" s="17"/>
      <c r="BR176" s="16">
        <f t="shared" ref="BR176:BR178" si="613">BP176+BQ176</f>
        <v>0</v>
      </c>
      <c r="BS176" s="17"/>
      <c r="BT176" s="16">
        <f t="shared" ref="BT176:BT178" si="614">BR176+BS176</f>
        <v>0</v>
      </c>
      <c r="BU176" s="27"/>
      <c r="BV176" s="16">
        <f t="shared" ref="BV176:BV178" si="615">BT176+BU176</f>
        <v>0</v>
      </c>
      <c r="BW176" s="9" t="s">
        <v>230</v>
      </c>
      <c r="BX176" s="13">
        <v>0</v>
      </c>
    </row>
    <row r="177" spans="1:76" x14ac:dyDescent="0.3">
      <c r="A177" s="58"/>
      <c r="B177" s="78" t="s">
        <v>20</v>
      </c>
      <c r="C177" s="83"/>
      <c r="D177" s="15">
        <v>226993.6</v>
      </c>
      <c r="E177" s="44"/>
      <c r="F177" s="15">
        <f t="shared" si="339"/>
        <v>226993.6</v>
      </c>
      <c r="G177" s="15"/>
      <c r="H177" s="15">
        <f t="shared" si="595"/>
        <v>226993.6</v>
      </c>
      <c r="I177" s="15"/>
      <c r="J177" s="15">
        <f t="shared" si="596"/>
        <v>226993.6</v>
      </c>
      <c r="K177" s="15"/>
      <c r="L177" s="15">
        <f t="shared" si="597"/>
        <v>226993.6</v>
      </c>
      <c r="M177" s="15"/>
      <c r="N177" s="15">
        <f t="shared" si="598"/>
        <v>226993.6</v>
      </c>
      <c r="O177" s="15"/>
      <c r="P177" s="15">
        <f t="shared" si="599"/>
        <v>226993.6</v>
      </c>
      <c r="Q177" s="15"/>
      <c r="R177" s="15">
        <f t="shared" si="600"/>
        <v>226993.6</v>
      </c>
      <c r="S177" s="15"/>
      <c r="T177" s="15">
        <f t="shared" si="601"/>
        <v>226993.6</v>
      </c>
      <c r="U177" s="15">
        <f>13500</f>
        <v>13500</v>
      </c>
      <c r="V177" s="15">
        <f t="shared" si="602"/>
        <v>240493.6</v>
      </c>
      <c r="W177" s="15"/>
      <c r="X177" s="15">
        <f t="shared" si="603"/>
        <v>240493.6</v>
      </c>
      <c r="Y177" s="24"/>
      <c r="Z177" s="15">
        <f t="shared" si="604"/>
        <v>240493.6</v>
      </c>
      <c r="AA177" s="15">
        <v>0</v>
      </c>
      <c r="AB177" s="44"/>
      <c r="AC177" s="15">
        <f t="shared" si="340"/>
        <v>0</v>
      </c>
      <c r="AD177" s="15"/>
      <c r="AE177" s="15">
        <f t="shared" si="605"/>
        <v>0</v>
      </c>
      <c r="AF177" s="15"/>
      <c r="AG177" s="15">
        <f>AE177+AF177</f>
        <v>0</v>
      </c>
      <c r="AH177" s="15"/>
      <c r="AI177" s="15">
        <f>AG177+AH177</f>
        <v>0</v>
      </c>
      <c r="AJ177" s="15"/>
      <c r="AK177" s="15">
        <f>AI177+AJ177</f>
        <v>0</v>
      </c>
      <c r="AL177" s="15"/>
      <c r="AM177" s="15">
        <f>AK177+AL177</f>
        <v>0</v>
      </c>
      <c r="AN177" s="15"/>
      <c r="AO177" s="15">
        <f>AM177+AN177</f>
        <v>0</v>
      </c>
      <c r="AP177" s="15"/>
      <c r="AQ177" s="15">
        <f>AO177+AP177</f>
        <v>0</v>
      </c>
      <c r="AR177" s="15"/>
      <c r="AS177" s="15">
        <f>AQ177+AR177</f>
        <v>0</v>
      </c>
      <c r="AT177" s="15"/>
      <c r="AU177" s="15">
        <f>AS177+AT177</f>
        <v>0</v>
      </c>
      <c r="AV177" s="15"/>
      <c r="AW177" s="15">
        <f>AU177+AV177</f>
        <v>0</v>
      </c>
      <c r="AX177" s="24"/>
      <c r="AY177" s="15">
        <f>AW177+AX177</f>
        <v>0</v>
      </c>
      <c r="AZ177" s="16">
        <v>0</v>
      </c>
      <c r="BA177" s="16"/>
      <c r="BB177" s="16">
        <f t="shared" si="341"/>
        <v>0</v>
      </c>
      <c r="BC177" s="16"/>
      <c r="BD177" s="16">
        <f t="shared" si="606"/>
        <v>0</v>
      </c>
      <c r="BE177" s="16"/>
      <c r="BF177" s="16">
        <f t="shared" si="607"/>
        <v>0</v>
      </c>
      <c r="BG177" s="16"/>
      <c r="BH177" s="16">
        <f t="shared" si="608"/>
        <v>0</v>
      </c>
      <c r="BI177" s="16"/>
      <c r="BJ177" s="16">
        <f t="shared" si="609"/>
        <v>0</v>
      </c>
      <c r="BK177" s="16"/>
      <c r="BL177" s="16">
        <f t="shared" si="610"/>
        <v>0</v>
      </c>
      <c r="BM177" s="16"/>
      <c r="BN177" s="16">
        <f t="shared" si="611"/>
        <v>0</v>
      </c>
      <c r="BO177" s="16"/>
      <c r="BP177" s="16">
        <f t="shared" si="612"/>
        <v>0</v>
      </c>
      <c r="BQ177" s="16"/>
      <c r="BR177" s="16">
        <f t="shared" si="613"/>
        <v>0</v>
      </c>
      <c r="BS177" s="16"/>
      <c r="BT177" s="16">
        <f t="shared" si="614"/>
        <v>0</v>
      </c>
      <c r="BU177" s="26"/>
      <c r="BV177" s="16">
        <f t="shared" si="615"/>
        <v>0</v>
      </c>
      <c r="BW177" s="9" t="s">
        <v>231</v>
      </c>
      <c r="BX177" s="13"/>
    </row>
    <row r="178" spans="1:76" ht="56.25" x14ac:dyDescent="0.3">
      <c r="A178" s="58" t="s">
        <v>195</v>
      </c>
      <c r="B178" s="78" t="s">
        <v>36</v>
      </c>
      <c r="C178" s="6" t="s">
        <v>351</v>
      </c>
      <c r="D178" s="15">
        <f>D180+D181</f>
        <v>469142.3</v>
      </c>
      <c r="E178" s="44">
        <f>E180+E181</f>
        <v>0</v>
      </c>
      <c r="F178" s="15">
        <f t="shared" si="339"/>
        <v>469142.3</v>
      </c>
      <c r="G178" s="15">
        <f>G180+G181</f>
        <v>0</v>
      </c>
      <c r="H178" s="15">
        <f t="shared" si="595"/>
        <v>469142.3</v>
      </c>
      <c r="I178" s="15">
        <f>I180+I181</f>
        <v>0</v>
      </c>
      <c r="J178" s="15">
        <f t="shared" si="596"/>
        <v>469142.3</v>
      </c>
      <c r="K178" s="15">
        <f>K180+K181</f>
        <v>0</v>
      </c>
      <c r="L178" s="15">
        <f t="shared" si="597"/>
        <v>469142.3</v>
      </c>
      <c r="M178" s="15">
        <f>M180+M181</f>
        <v>0</v>
      </c>
      <c r="N178" s="15">
        <f t="shared" si="598"/>
        <v>469142.3</v>
      </c>
      <c r="O178" s="15">
        <f>O180+O181</f>
        <v>0</v>
      </c>
      <c r="P178" s="15">
        <f t="shared" si="599"/>
        <v>469142.3</v>
      </c>
      <c r="Q178" s="15">
        <f>Q180+Q181</f>
        <v>0</v>
      </c>
      <c r="R178" s="15">
        <f t="shared" si="600"/>
        <v>469142.3</v>
      </c>
      <c r="S178" s="15">
        <f>S180+S181</f>
        <v>0</v>
      </c>
      <c r="T178" s="15">
        <f t="shared" si="601"/>
        <v>469142.3</v>
      </c>
      <c r="U178" s="15">
        <f>U180+U181</f>
        <v>0</v>
      </c>
      <c r="V178" s="15">
        <f t="shared" si="602"/>
        <v>469142.3</v>
      </c>
      <c r="W178" s="15">
        <f>W180+W181</f>
        <v>0</v>
      </c>
      <c r="X178" s="15">
        <f t="shared" si="603"/>
        <v>469142.3</v>
      </c>
      <c r="Y178" s="24">
        <f>Y180+Y181</f>
        <v>0</v>
      </c>
      <c r="Z178" s="15">
        <f t="shared" si="604"/>
        <v>469142.3</v>
      </c>
      <c r="AA178" s="15">
        <f t="shared" ref="AA178:AZ178" si="616">AA180+AA181</f>
        <v>0</v>
      </c>
      <c r="AB178" s="44">
        <f>AB180+AB181</f>
        <v>0</v>
      </c>
      <c r="AC178" s="15">
        <f t="shared" si="340"/>
        <v>0</v>
      </c>
      <c r="AD178" s="15">
        <f>AD180+AD181</f>
        <v>0</v>
      </c>
      <c r="AE178" s="15">
        <f t="shared" si="605"/>
        <v>0</v>
      </c>
      <c r="AF178" s="15">
        <f>AF180+AF181</f>
        <v>0</v>
      </c>
      <c r="AG178" s="15">
        <f>AE178+AF178</f>
        <v>0</v>
      </c>
      <c r="AH178" s="15">
        <f>AH180+AH181</f>
        <v>0</v>
      </c>
      <c r="AI178" s="15">
        <f>AG178+AH178</f>
        <v>0</v>
      </c>
      <c r="AJ178" s="15">
        <f>AJ180+AJ181</f>
        <v>0</v>
      </c>
      <c r="AK178" s="15">
        <f>AI178+AJ178</f>
        <v>0</v>
      </c>
      <c r="AL178" s="15">
        <f>AL180+AL181</f>
        <v>0</v>
      </c>
      <c r="AM178" s="15">
        <f>AK178+AL178</f>
        <v>0</v>
      </c>
      <c r="AN178" s="15">
        <f>AN180+AN181</f>
        <v>0</v>
      </c>
      <c r="AO178" s="15">
        <f>AM178+AN178</f>
        <v>0</v>
      </c>
      <c r="AP178" s="15">
        <f>AP180+AP181</f>
        <v>0</v>
      </c>
      <c r="AQ178" s="15">
        <f>AO178+AP178</f>
        <v>0</v>
      </c>
      <c r="AR178" s="15">
        <f>AR180+AR181</f>
        <v>0</v>
      </c>
      <c r="AS178" s="15">
        <f>AQ178+AR178</f>
        <v>0</v>
      </c>
      <c r="AT178" s="15">
        <f>AT180+AT181</f>
        <v>0</v>
      </c>
      <c r="AU178" s="15">
        <f>AS178+AT178</f>
        <v>0</v>
      </c>
      <c r="AV178" s="15">
        <f>AV180+AV181</f>
        <v>0</v>
      </c>
      <c r="AW178" s="15">
        <f>AU178+AV178</f>
        <v>0</v>
      </c>
      <c r="AX178" s="24">
        <f>AX180+AX181</f>
        <v>0</v>
      </c>
      <c r="AY178" s="15">
        <f>AW178+AX178</f>
        <v>0</v>
      </c>
      <c r="AZ178" s="15">
        <f t="shared" si="616"/>
        <v>0</v>
      </c>
      <c r="BA178" s="16">
        <f>BA180+BA181</f>
        <v>0</v>
      </c>
      <c r="BB178" s="16">
        <f t="shared" si="341"/>
        <v>0</v>
      </c>
      <c r="BC178" s="16">
        <f>BC180+BC181</f>
        <v>0</v>
      </c>
      <c r="BD178" s="16">
        <f t="shared" si="606"/>
        <v>0</v>
      </c>
      <c r="BE178" s="16">
        <f>BE180+BE181</f>
        <v>0</v>
      </c>
      <c r="BF178" s="16">
        <f t="shared" si="607"/>
        <v>0</v>
      </c>
      <c r="BG178" s="16">
        <f>BG180+BG181</f>
        <v>0</v>
      </c>
      <c r="BH178" s="16">
        <f t="shared" si="608"/>
        <v>0</v>
      </c>
      <c r="BI178" s="16">
        <f>BI180+BI181</f>
        <v>0</v>
      </c>
      <c r="BJ178" s="16">
        <f t="shared" si="609"/>
        <v>0</v>
      </c>
      <c r="BK178" s="16">
        <f>BK180+BK181</f>
        <v>0</v>
      </c>
      <c r="BL178" s="16">
        <f t="shared" si="610"/>
        <v>0</v>
      </c>
      <c r="BM178" s="16">
        <f>BM180+BM181</f>
        <v>0</v>
      </c>
      <c r="BN178" s="16">
        <f t="shared" si="611"/>
        <v>0</v>
      </c>
      <c r="BO178" s="16">
        <f>BO180+BO181</f>
        <v>0</v>
      </c>
      <c r="BP178" s="16">
        <f t="shared" si="612"/>
        <v>0</v>
      </c>
      <c r="BQ178" s="16">
        <f>BQ180+BQ181</f>
        <v>0</v>
      </c>
      <c r="BR178" s="16">
        <f t="shared" si="613"/>
        <v>0</v>
      </c>
      <c r="BS178" s="16">
        <f>BS180+BS181</f>
        <v>0</v>
      </c>
      <c r="BT178" s="16">
        <f t="shared" si="614"/>
        <v>0</v>
      </c>
      <c r="BU178" s="26">
        <f>BU180+BU181</f>
        <v>0</v>
      </c>
      <c r="BV178" s="16">
        <f t="shared" si="615"/>
        <v>0</v>
      </c>
      <c r="BX178" s="13"/>
    </row>
    <row r="179" spans="1:76" x14ac:dyDescent="0.3">
      <c r="A179" s="58"/>
      <c r="B179" s="78" t="s">
        <v>5</v>
      </c>
      <c r="C179" s="41"/>
      <c r="D179" s="15"/>
      <c r="E179" s="44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24"/>
      <c r="Z179" s="15"/>
      <c r="AA179" s="15"/>
      <c r="AB179" s="44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24"/>
      <c r="AY179" s="15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26"/>
      <c r="BV179" s="16"/>
      <c r="BX179" s="13"/>
    </row>
    <row r="180" spans="1:76" hidden="1" x14ac:dyDescent="0.3">
      <c r="A180" s="1"/>
      <c r="B180" s="21" t="s">
        <v>6</v>
      </c>
      <c r="C180" s="22"/>
      <c r="D180" s="15">
        <v>117285.5</v>
      </c>
      <c r="E180" s="44"/>
      <c r="F180" s="15">
        <f t="shared" si="339"/>
        <v>117285.5</v>
      </c>
      <c r="G180" s="15"/>
      <c r="H180" s="15">
        <f t="shared" ref="H180:H182" si="617">F180+G180</f>
        <v>117285.5</v>
      </c>
      <c r="I180" s="15"/>
      <c r="J180" s="15">
        <f t="shared" ref="J180:J182" si="618">H180+I180</f>
        <v>117285.5</v>
      </c>
      <c r="K180" s="15"/>
      <c r="L180" s="15">
        <f t="shared" ref="L180:L182" si="619">J180+K180</f>
        <v>117285.5</v>
      </c>
      <c r="M180" s="15"/>
      <c r="N180" s="15">
        <f t="shared" ref="N180:N182" si="620">L180+M180</f>
        <v>117285.5</v>
      </c>
      <c r="O180" s="15"/>
      <c r="P180" s="15">
        <f t="shared" ref="P180:P182" si="621">N180+O180</f>
        <v>117285.5</v>
      </c>
      <c r="Q180" s="15"/>
      <c r="R180" s="15">
        <f t="shared" ref="R180:R182" si="622">P180+Q180</f>
        <v>117285.5</v>
      </c>
      <c r="S180" s="15"/>
      <c r="T180" s="15">
        <f t="shared" ref="T180:T182" si="623">R180+S180</f>
        <v>117285.5</v>
      </c>
      <c r="U180" s="15">
        <v>3000</v>
      </c>
      <c r="V180" s="15">
        <f t="shared" ref="V180:V182" si="624">T180+U180</f>
        <v>120285.5</v>
      </c>
      <c r="W180" s="15"/>
      <c r="X180" s="15">
        <f t="shared" ref="X180:X182" si="625">V180+W180</f>
        <v>120285.5</v>
      </c>
      <c r="Y180" s="24"/>
      <c r="Z180" s="15">
        <f t="shared" ref="Z180:Z182" si="626">X180+Y180</f>
        <v>120285.5</v>
      </c>
      <c r="AA180" s="15">
        <v>0</v>
      </c>
      <c r="AB180" s="44"/>
      <c r="AC180" s="15">
        <f t="shared" si="340"/>
        <v>0</v>
      </c>
      <c r="AD180" s="15"/>
      <c r="AE180" s="15">
        <f t="shared" ref="AE180:AE182" si="627">AC180+AD180</f>
        <v>0</v>
      </c>
      <c r="AF180" s="15"/>
      <c r="AG180" s="15">
        <f>AE180+AF180</f>
        <v>0</v>
      </c>
      <c r="AH180" s="15"/>
      <c r="AI180" s="15">
        <f>AG180+AH180</f>
        <v>0</v>
      </c>
      <c r="AJ180" s="15"/>
      <c r="AK180" s="15">
        <f>AI180+AJ180</f>
        <v>0</v>
      </c>
      <c r="AL180" s="15"/>
      <c r="AM180" s="15">
        <f>AK180+AL180</f>
        <v>0</v>
      </c>
      <c r="AN180" s="15"/>
      <c r="AO180" s="15">
        <f>AM180+AN180</f>
        <v>0</v>
      </c>
      <c r="AP180" s="15"/>
      <c r="AQ180" s="15">
        <f>AO180+AP180</f>
        <v>0</v>
      </c>
      <c r="AR180" s="15"/>
      <c r="AS180" s="15">
        <f>AQ180+AR180</f>
        <v>0</v>
      </c>
      <c r="AT180" s="15"/>
      <c r="AU180" s="15">
        <f>AS180+AT180</f>
        <v>0</v>
      </c>
      <c r="AV180" s="15"/>
      <c r="AW180" s="15">
        <f>AU180+AV180</f>
        <v>0</v>
      </c>
      <c r="AX180" s="24"/>
      <c r="AY180" s="15">
        <f>AW180+AX180</f>
        <v>0</v>
      </c>
      <c r="AZ180" s="16">
        <v>0</v>
      </c>
      <c r="BA180" s="16"/>
      <c r="BB180" s="16">
        <f t="shared" si="341"/>
        <v>0</v>
      </c>
      <c r="BC180" s="16"/>
      <c r="BD180" s="16">
        <f t="shared" ref="BD180:BD182" si="628">BB180+BC180</f>
        <v>0</v>
      </c>
      <c r="BE180" s="16"/>
      <c r="BF180" s="16">
        <f t="shared" ref="BF180:BF182" si="629">BD180+BE180</f>
        <v>0</v>
      </c>
      <c r="BG180" s="16"/>
      <c r="BH180" s="16">
        <f t="shared" ref="BH180:BH182" si="630">BF180+BG180</f>
        <v>0</v>
      </c>
      <c r="BI180" s="16"/>
      <c r="BJ180" s="16">
        <f t="shared" ref="BJ180:BJ182" si="631">BH180+BI180</f>
        <v>0</v>
      </c>
      <c r="BK180" s="16"/>
      <c r="BL180" s="16">
        <f t="shared" ref="BL180:BL182" si="632">BJ180+BK180</f>
        <v>0</v>
      </c>
      <c r="BM180" s="16"/>
      <c r="BN180" s="16">
        <f t="shared" ref="BN180:BN182" si="633">BL180+BM180</f>
        <v>0</v>
      </c>
      <c r="BO180" s="16"/>
      <c r="BP180" s="16">
        <f t="shared" ref="BP180:BP182" si="634">BN180+BO180</f>
        <v>0</v>
      </c>
      <c r="BQ180" s="16"/>
      <c r="BR180" s="16">
        <f t="shared" ref="BR180:BR182" si="635">BP180+BQ180</f>
        <v>0</v>
      </c>
      <c r="BS180" s="16"/>
      <c r="BT180" s="16">
        <f t="shared" ref="BT180:BT182" si="636">BR180+BS180</f>
        <v>0</v>
      </c>
      <c r="BU180" s="26"/>
      <c r="BV180" s="16">
        <f t="shared" ref="BV180:BV182" si="637">BT180+BU180</f>
        <v>0</v>
      </c>
      <c r="BW180" s="9" t="s">
        <v>228</v>
      </c>
      <c r="BX180" s="13">
        <v>0</v>
      </c>
    </row>
    <row r="181" spans="1:76" x14ac:dyDescent="0.3">
      <c r="A181" s="58"/>
      <c r="B181" s="78" t="s">
        <v>20</v>
      </c>
      <c r="C181" s="41"/>
      <c r="D181" s="15">
        <v>351856.8</v>
      </c>
      <c r="E181" s="44"/>
      <c r="F181" s="15">
        <f t="shared" si="339"/>
        <v>351856.8</v>
      </c>
      <c r="G181" s="15"/>
      <c r="H181" s="15">
        <f t="shared" si="617"/>
        <v>351856.8</v>
      </c>
      <c r="I181" s="15"/>
      <c r="J181" s="15">
        <f t="shared" si="618"/>
        <v>351856.8</v>
      </c>
      <c r="K181" s="15"/>
      <c r="L181" s="15">
        <f t="shared" si="619"/>
        <v>351856.8</v>
      </c>
      <c r="M181" s="15"/>
      <c r="N181" s="15">
        <f t="shared" si="620"/>
        <v>351856.8</v>
      </c>
      <c r="O181" s="15"/>
      <c r="P181" s="15">
        <f t="shared" si="621"/>
        <v>351856.8</v>
      </c>
      <c r="Q181" s="15"/>
      <c r="R181" s="15">
        <f t="shared" si="622"/>
        <v>351856.8</v>
      </c>
      <c r="S181" s="15"/>
      <c r="T181" s="15">
        <f t="shared" si="623"/>
        <v>351856.8</v>
      </c>
      <c r="U181" s="15">
        <f>-3000</f>
        <v>-3000</v>
      </c>
      <c r="V181" s="15">
        <f t="shared" si="624"/>
        <v>348856.8</v>
      </c>
      <c r="W181" s="15"/>
      <c r="X181" s="15">
        <f t="shared" si="625"/>
        <v>348856.8</v>
      </c>
      <c r="Y181" s="24"/>
      <c r="Z181" s="15">
        <f t="shared" si="626"/>
        <v>348856.8</v>
      </c>
      <c r="AA181" s="15">
        <v>0</v>
      </c>
      <c r="AB181" s="44"/>
      <c r="AC181" s="15">
        <f t="shared" si="340"/>
        <v>0</v>
      </c>
      <c r="AD181" s="15"/>
      <c r="AE181" s="15">
        <f t="shared" si="627"/>
        <v>0</v>
      </c>
      <c r="AF181" s="15"/>
      <c r="AG181" s="15">
        <f>AE181+AF181</f>
        <v>0</v>
      </c>
      <c r="AH181" s="15"/>
      <c r="AI181" s="15">
        <f>AG181+AH181</f>
        <v>0</v>
      </c>
      <c r="AJ181" s="15"/>
      <c r="AK181" s="15">
        <f>AI181+AJ181</f>
        <v>0</v>
      </c>
      <c r="AL181" s="15"/>
      <c r="AM181" s="15">
        <f>AK181+AL181</f>
        <v>0</v>
      </c>
      <c r="AN181" s="15"/>
      <c r="AO181" s="15">
        <f>AM181+AN181</f>
        <v>0</v>
      </c>
      <c r="AP181" s="15"/>
      <c r="AQ181" s="15">
        <f>AO181+AP181</f>
        <v>0</v>
      </c>
      <c r="AR181" s="15"/>
      <c r="AS181" s="15">
        <f>AQ181+AR181</f>
        <v>0</v>
      </c>
      <c r="AT181" s="15"/>
      <c r="AU181" s="15">
        <f>AS181+AT181</f>
        <v>0</v>
      </c>
      <c r="AV181" s="15"/>
      <c r="AW181" s="15">
        <f>AU181+AV181</f>
        <v>0</v>
      </c>
      <c r="AX181" s="24"/>
      <c r="AY181" s="15">
        <f>AW181+AX181</f>
        <v>0</v>
      </c>
      <c r="AZ181" s="16">
        <v>0</v>
      </c>
      <c r="BA181" s="16"/>
      <c r="BB181" s="16">
        <f t="shared" si="341"/>
        <v>0</v>
      </c>
      <c r="BC181" s="16"/>
      <c r="BD181" s="16">
        <f t="shared" si="628"/>
        <v>0</v>
      </c>
      <c r="BE181" s="16"/>
      <c r="BF181" s="16">
        <f t="shared" si="629"/>
        <v>0</v>
      </c>
      <c r="BG181" s="16"/>
      <c r="BH181" s="16">
        <f t="shared" si="630"/>
        <v>0</v>
      </c>
      <c r="BI181" s="16"/>
      <c r="BJ181" s="16">
        <f t="shared" si="631"/>
        <v>0</v>
      </c>
      <c r="BK181" s="16"/>
      <c r="BL181" s="16">
        <f t="shared" si="632"/>
        <v>0</v>
      </c>
      <c r="BM181" s="16"/>
      <c r="BN181" s="16">
        <f t="shared" si="633"/>
        <v>0</v>
      </c>
      <c r="BO181" s="16"/>
      <c r="BP181" s="16">
        <f t="shared" si="634"/>
        <v>0</v>
      </c>
      <c r="BQ181" s="16"/>
      <c r="BR181" s="16">
        <f t="shared" si="635"/>
        <v>0</v>
      </c>
      <c r="BS181" s="16"/>
      <c r="BT181" s="16">
        <f t="shared" si="636"/>
        <v>0</v>
      </c>
      <c r="BU181" s="26"/>
      <c r="BV181" s="16">
        <f t="shared" si="637"/>
        <v>0</v>
      </c>
      <c r="BW181" s="9" t="s">
        <v>231</v>
      </c>
      <c r="BX181" s="13"/>
    </row>
    <row r="182" spans="1:76" ht="56.25" x14ac:dyDescent="0.3">
      <c r="A182" s="58" t="s">
        <v>196</v>
      </c>
      <c r="B182" s="78" t="s">
        <v>240</v>
      </c>
      <c r="C182" s="6" t="s">
        <v>351</v>
      </c>
      <c r="D182" s="15">
        <f>D184+D185</f>
        <v>62004.900000000009</v>
      </c>
      <c r="E182" s="44">
        <f>E184+E185</f>
        <v>0</v>
      </c>
      <c r="F182" s="15">
        <f t="shared" si="339"/>
        <v>62004.900000000009</v>
      </c>
      <c r="G182" s="15">
        <f>G184+G185</f>
        <v>5305</v>
      </c>
      <c r="H182" s="15">
        <f t="shared" si="617"/>
        <v>67309.900000000009</v>
      </c>
      <c r="I182" s="15">
        <f>I184+I185</f>
        <v>0</v>
      </c>
      <c r="J182" s="15">
        <f t="shared" si="618"/>
        <v>67309.900000000009</v>
      </c>
      <c r="K182" s="15">
        <f>K184+K185</f>
        <v>0</v>
      </c>
      <c r="L182" s="15">
        <f t="shared" si="619"/>
        <v>67309.900000000009</v>
      </c>
      <c r="M182" s="15">
        <f>M184+M185</f>
        <v>0</v>
      </c>
      <c r="N182" s="15">
        <f t="shared" si="620"/>
        <v>67309.900000000009</v>
      </c>
      <c r="O182" s="15">
        <f>O184+O185</f>
        <v>0</v>
      </c>
      <c r="P182" s="15">
        <f t="shared" si="621"/>
        <v>67309.900000000009</v>
      </c>
      <c r="Q182" s="15">
        <f>Q184+Q185</f>
        <v>0</v>
      </c>
      <c r="R182" s="15">
        <f t="shared" si="622"/>
        <v>67309.900000000009</v>
      </c>
      <c r="S182" s="15">
        <f>S184+S185</f>
        <v>0</v>
      </c>
      <c r="T182" s="15">
        <f t="shared" si="623"/>
        <v>67309.900000000009</v>
      </c>
      <c r="U182" s="15">
        <f>U184+U185</f>
        <v>0</v>
      </c>
      <c r="V182" s="15">
        <f t="shared" si="624"/>
        <v>67309.900000000009</v>
      </c>
      <c r="W182" s="15">
        <f>W184+W185</f>
        <v>0</v>
      </c>
      <c r="X182" s="15">
        <f t="shared" si="625"/>
        <v>67309.900000000009</v>
      </c>
      <c r="Y182" s="24">
        <f>Y184+Y185</f>
        <v>0</v>
      </c>
      <c r="Z182" s="15">
        <f t="shared" si="626"/>
        <v>67309.900000000009</v>
      </c>
      <c r="AA182" s="15">
        <f t="shared" ref="AA182:AZ182" si="638">AA184+AA185</f>
        <v>279089.3</v>
      </c>
      <c r="AB182" s="44">
        <f>AB184+AB185</f>
        <v>0</v>
      </c>
      <c r="AC182" s="15">
        <f t="shared" si="340"/>
        <v>279089.3</v>
      </c>
      <c r="AD182" s="15">
        <f>AD184+AD185</f>
        <v>0</v>
      </c>
      <c r="AE182" s="15">
        <f t="shared" si="627"/>
        <v>279089.3</v>
      </c>
      <c r="AF182" s="15">
        <f>AF184+AF185</f>
        <v>0</v>
      </c>
      <c r="AG182" s="15">
        <f>AE182+AF182</f>
        <v>279089.3</v>
      </c>
      <c r="AH182" s="15">
        <f>AH184+AH185</f>
        <v>0</v>
      </c>
      <c r="AI182" s="15">
        <f>AG182+AH182</f>
        <v>279089.3</v>
      </c>
      <c r="AJ182" s="15">
        <f>AJ184+AJ185</f>
        <v>0</v>
      </c>
      <c r="AK182" s="15">
        <f>AI182+AJ182</f>
        <v>279089.3</v>
      </c>
      <c r="AL182" s="15">
        <f>AL184+AL185</f>
        <v>0</v>
      </c>
      <c r="AM182" s="15">
        <f>AK182+AL182</f>
        <v>279089.3</v>
      </c>
      <c r="AN182" s="15">
        <f>AN184+AN185</f>
        <v>0</v>
      </c>
      <c r="AO182" s="15">
        <f>AM182+AN182</f>
        <v>279089.3</v>
      </c>
      <c r="AP182" s="15">
        <f>AP184+AP185</f>
        <v>0</v>
      </c>
      <c r="AQ182" s="15">
        <f>AO182+AP182</f>
        <v>279089.3</v>
      </c>
      <c r="AR182" s="15">
        <f>AR184+AR185</f>
        <v>0</v>
      </c>
      <c r="AS182" s="15">
        <f>AQ182+AR182</f>
        <v>279089.3</v>
      </c>
      <c r="AT182" s="15">
        <f>AT184+AT185</f>
        <v>0</v>
      </c>
      <c r="AU182" s="15">
        <f>AS182+AT182</f>
        <v>279089.3</v>
      </c>
      <c r="AV182" s="15">
        <f>AV184+AV185</f>
        <v>0</v>
      </c>
      <c r="AW182" s="15">
        <f>AU182+AV182</f>
        <v>279089.3</v>
      </c>
      <c r="AX182" s="24">
        <f>AX184+AX185</f>
        <v>0</v>
      </c>
      <c r="AY182" s="15">
        <f>AW182+AX182</f>
        <v>279089.3</v>
      </c>
      <c r="AZ182" s="15">
        <f t="shared" si="638"/>
        <v>1088484.5</v>
      </c>
      <c r="BA182" s="16">
        <f>BA184+BA185</f>
        <v>0</v>
      </c>
      <c r="BB182" s="16">
        <f t="shared" si="341"/>
        <v>1088484.5</v>
      </c>
      <c r="BC182" s="16">
        <f>BC184+BC185</f>
        <v>0</v>
      </c>
      <c r="BD182" s="16">
        <f t="shared" si="628"/>
        <v>1088484.5</v>
      </c>
      <c r="BE182" s="16">
        <f>BE184+BE185</f>
        <v>0</v>
      </c>
      <c r="BF182" s="16">
        <f t="shared" si="629"/>
        <v>1088484.5</v>
      </c>
      <c r="BG182" s="16">
        <f>BG184+BG185</f>
        <v>0</v>
      </c>
      <c r="BH182" s="16">
        <f t="shared" si="630"/>
        <v>1088484.5</v>
      </c>
      <c r="BI182" s="16">
        <f>BI184+BI185</f>
        <v>0</v>
      </c>
      <c r="BJ182" s="16">
        <f t="shared" si="631"/>
        <v>1088484.5</v>
      </c>
      <c r="BK182" s="16">
        <f>BK184+BK185</f>
        <v>0</v>
      </c>
      <c r="BL182" s="16">
        <f t="shared" si="632"/>
        <v>1088484.5</v>
      </c>
      <c r="BM182" s="16">
        <f>BM184+BM185</f>
        <v>0</v>
      </c>
      <c r="BN182" s="16">
        <f t="shared" si="633"/>
        <v>1088484.5</v>
      </c>
      <c r="BO182" s="16">
        <f>BO184+BO185</f>
        <v>0</v>
      </c>
      <c r="BP182" s="16">
        <f t="shared" si="634"/>
        <v>1088484.5</v>
      </c>
      <c r="BQ182" s="16">
        <f>BQ184+BQ185</f>
        <v>0</v>
      </c>
      <c r="BR182" s="16">
        <f t="shared" si="635"/>
        <v>1088484.5</v>
      </c>
      <c r="BS182" s="16">
        <f>BS184+BS185</f>
        <v>0</v>
      </c>
      <c r="BT182" s="16">
        <f t="shared" si="636"/>
        <v>1088484.5</v>
      </c>
      <c r="BU182" s="26">
        <f>BU184+BU185</f>
        <v>0</v>
      </c>
      <c r="BV182" s="16">
        <f t="shared" si="637"/>
        <v>1088484.5</v>
      </c>
      <c r="BX182" s="13"/>
    </row>
    <row r="183" spans="1:76" x14ac:dyDescent="0.3">
      <c r="A183" s="58"/>
      <c r="B183" s="78" t="s">
        <v>5</v>
      </c>
      <c r="C183" s="41"/>
      <c r="D183" s="15"/>
      <c r="E183" s="44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24"/>
      <c r="Z183" s="15"/>
      <c r="AA183" s="15"/>
      <c r="AB183" s="44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24"/>
      <c r="AY183" s="15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26"/>
      <c r="BV183" s="16"/>
      <c r="BX183" s="13"/>
    </row>
    <row r="184" spans="1:76" hidden="1" x14ac:dyDescent="0.3">
      <c r="A184" s="1"/>
      <c r="B184" s="21" t="s">
        <v>6</v>
      </c>
      <c r="C184" s="22"/>
      <c r="D184" s="15">
        <v>11580.600000000006</v>
      </c>
      <c r="E184" s="44"/>
      <c r="F184" s="15">
        <f t="shared" si="339"/>
        <v>11580.600000000006</v>
      </c>
      <c r="G184" s="15">
        <v>5305</v>
      </c>
      <c r="H184" s="15">
        <f t="shared" ref="H184:H186" si="639">F184+G184</f>
        <v>16885.600000000006</v>
      </c>
      <c r="I184" s="15"/>
      <c r="J184" s="15">
        <f t="shared" ref="J184:J186" si="640">H184+I184</f>
        <v>16885.600000000006</v>
      </c>
      <c r="K184" s="15"/>
      <c r="L184" s="15">
        <f t="shared" ref="L184:L186" si="641">J184+K184</f>
        <v>16885.600000000006</v>
      </c>
      <c r="M184" s="15"/>
      <c r="N184" s="15">
        <f t="shared" ref="N184:N186" si="642">L184+M184</f>
        <v>16885.600000000006</v>
      </c>
      <c r="O184" s="15"/>
      <c r="P184" s="15">
        <f t="shared" ref="P184:P186" si="643">N184+O184</f>
        <v>16885.600000000006</v>
      </c>
      <c r="Q184" s="15"/>
      <c r="R184" s="15">
        <f t="shared" ref="R184:R186" si="644">P184+Q184</f>
        <v>16885.600000000006</v>
      </c>
      <c r="S184" s="15"/>
      <c r="T184" s="15">
        <f t="shared" ref="T184:T186" si="645">R184+S184</f>
        <v>16885.600000000006</v>
      </c>
      <c r="U184" s="15"/>
      <c r="V184" s="15">
        <f t="shared" ref="V184:V186" si="646">T184+U184</f>
        <v>16885.600000000006</v>
      </c>
      <c r="W184" s="15"/>
      <c r="X184" s="15">
        <f t="shared" ref="X184:X186" si="647">V184+W184</f>
        <v>16885.600000000006</v>
      </c>
      <c r="Y184" s="24"/>
      <c r="Z184" s="15">
        <f t="shared" ref="Z184:Z186" si="648">X184+Y184</f>
        <v>16885.600000000006</v>
      </c>
      <c r="AA184" s="15">
        <v>279089.3</v>
      </c>
      <c r="AB184" s="44"/>
      <c r="AC184" s="15">
        <f t="shared" si="340"/>
        <v>279089.3</v>
      </c>
      <c r="AD184" s="15"/>
      <c r="AE184" s="15">
        <f t="shared" ref="AE184:AE186" si="649">AC184+AD184</f>
        <v>279089.3</v>
      </c>
      <c r="AF184" s="15"/>
      <c r="AG184" s="15">
        <f>AE184+AF184</f>
        <v>279089.3</v>
      </c>
      <c r="AH184" s="15"/>
      <c r="AI184" s="15">
        <f>AG184+AH184</f>
        <v>279089.3</v>
      </c>
      <c r="AJ184" s="15"/>
      <c r="AK184" s="15">
        <f>AI184+AJ184</f>
        <v>279089.3</v>
      </c>
      <c r="AL184" s="15"/>
      <c r="AM184" s="15">
        <f>AK184+AL184</f>
        <v>279089.3</v>
      </c>
      <c r="AN184" s="15"/>
      <c r="AO184" s="15">
        <f>AM184+AN184</f>
        <v>279089.3</v>
      </c>
      <c r="AP184" s="15"/>
      <c r="AQ184" s="15">
        <f>AO184+AP184</f>
        <v>279089.3</v>
      </c>
      <c r="AR184" s="15"/>
      <c r="AS184" s="15">
        <f>AQ184+AR184</f>
        <v>279089.3</v>
      </c>
      <c r="AT184" s="15"/>
      <c r="AU184" s="15">
        <f>AS184+AT184</f>
        <v>279089.3</v>
      </c>
      <c r="AV184" s="15"/>
      <c r="AW184" s="15">
        <f>AU184+AV184</f>
        <v>279089.3</v>
      </c>
      <c r="AX184" s="24"/>
      <c r="AY184" s="15">
        <f>AW184+AX184</f>
        <v>279089.3</v>
      </c>
      <c r="AZ184" s="16">
        <v>338484.5</v>
      </c>
      <c r="BA184" s="16"/>
      <c r="BB184" s="16">
        <f t="shared" si="341"/>
        <v>338484.5</v>
      </c>
      <c r="BC184" s="16"/>
      <c r="BD184" s="16">
        <f t="shared" ref="BD184:BD186" si="650">BB184+BC184</f>
        <v>338484.5</v>
      </c>
      <c r="BE184" s="16"/>
      <c r="BF184" s="16">
        <f t="shared" ref="BF184:BF186" si="651">BD184+BE184</f>
        <v>338484.5</v>
      </c>
      <c r="BG184" s="16"/>
      <c r="BH184" s="16">
        <f t="shared" ref="BH184:BH186" si="652">BF184+BG184</f>
        <v>338484.5</v>
      </c>
      <c r="BI184" s="16"/>
      <c r="BJ184" s="16">
        <f t="shared" ref="BJ184:BJ186" si="653">BH184+BI184</f>
        <v>338484.5</v>
      </c>
      <c r="BK184" s="16"/>
      <c r="BL184" s="16">
        <f t="shared" ref="BL184:BL186" si="654">BJ184+BK184</f>
        <v>338484.5</v>
      </c>
      <c r="BM184" s="16"/>
      <c r="BN184" s="16">
        <f t="shared" ref="BN184:BN186" si="655">BL184+BM184</f>
        <v>338484.5</v>
      </c>
      <c r="BO184" s="16"/>
      <c r="BP184" s="16">
        <f t="shared" ref="BP184:BP186" si="656">BN184+BO184</f>
        <v>338484.5</v>
      </c>
      <c r="BQ184" s="16"/>
      <c r="BR184" s="16">
        <f t="shared" ref="BR184:BR186" si="657">BP184+BQ184</f>
        <v>338484.5</v>
      </c>
      <c r="BS184" s="16"/>
      <c r="BT184" s="16">
        <f t="shared" ref="BT184:BT186" si="658">BR184+BS184</f>
        <v>338484.5</v>
      </c>
      <c r="BU184" s="26"/>
      <c r="BV184" s="16">
        <f t="shared" ref="BV184:BV186" si="659">BT184+BU184</f>
        <v>338484.5</v>
      </c>
      <c r="BW184" s="3" t="s">
        <v>227</v>
      </c>
      <c r="BX184" s="13">
        <v>0</v>
      </c>
    </row>
    <row r="185" spans="1:76" x14ac:dyDescent="0.3">
      <c r="A185" s="58"/>
      <c r="B185" s="78" t="s">
        <v>20</v>
      </c>
      <c r="C185" s="41"/>
      <c r="D185" s="15">
        <v>50424.3</v>
      </c>
      <c r="E185" s="44"/>
      <c r="F185" s="15">
        <f t="shared" si="339"/>
        <v>50424.3</v>
      </c>
      <c r="G185" s="15"/>
      <c r="H185" s="15">
        <f t="shared" si="639"/>
        <v>50424.3</v>
      </c>
      <c r="I185" s="15"/>
      <c r="J185" s="15">
        <f t="shared" si="640"/>
        <v>50424.3</v>
      </c>
      <c r="K185" s="15"/>
      <c r="L185" s="15">
        <f t="shared" si="641"/>
        <v>50424.3</v>
      </c>
      <c r="M185" s="15"/>
      <c r="N185" s="15">
        <f t="shared" si="642"/>
        <v>50424.3</v>
      </c>
      <c r="O185" s="15"/>
      <c r="P185" s="15">
        <f t="shared" si="643"/>
        <v>50424.3</v>
      </c>
      <c r="Q185" s="15"/>
      <c r="R185" s="15">
        <f t="shared" si="644"/>
        <v>50424.3</v>
      </c>
      <c r="S185" s="15"/>
      <c r="T185" s="15">
        <f t="shared" si="645"/>
        <v>50424.3</v>
      </c>
      <c r="U185" s="15"/>
      <c r="V185" s="15">
        <f t="shared" si="646"/>
        <v>50424.3</v>
      </c>
      <c r="W185" s="15"/>
      <c r="X185" s="15">
        <f t="shared" si="647"/>
        <v>50424.3</v>
      </c>
      <c r="Y185" s="24"/>
      <c r="Z185" s="15">
        <f t="shared" si="648"/>
        <v>50424.3</v>
      </c>
      <c r="AA185" s="15">
        <v>0</v>
      </c>
      <c r="AB185" s="44"/>
      <c r="AC185" s="15">
        <f t="shared" si="340"/>
        <v>0</v>
      </c>
      <c r="AD185" s="15"/>
      <c r="AE185" s="15">
        <f t="shared" si="649"/>
        <v>0</v>
      </c>
      <c r="AF185" s="15"/>
      <c r="AG185" s="15">
        <f>AE185+AF185</f>
        <v>0</v>
      </c>
      <c r="AH185" s="15"/>
      <c r="AI185" s="15">
        <f>AG185+AH185</f>
        <v>0</v>
      </c>
      <c r="AJ185" s="15"/>
      <c r="AK185" s="15">
        <f>AI185+AJ185</f>
        <v>0</v>
      </c>
      <c r="AL185" s="15"/>
      <c r="AM185" s="15">
        <f>AK185+AL185</f>
        <v>0</v>
      </c>
      <c r="AN185" s="15"/>
      <c r="AO185" s="15">
        <f>AM185+AN185</f>
        <v>0</v>
      </c>
      <c r="AP185" s="15"/>
      <c r="AQ185" s="15">
        <f>AO185+AP185</f>
        <v>0</v>
      </c>
      <c r="AR185" s="15"/>
      <c r="AS185" s="15">
        <f>AQ185+AR185</f>
        <v>0</v>
      </c>
      <c r="AT185" s="15"/>
      <c r="AU185" s="15">
        <f>AS185+AT185</f>
        <v>0</v>
      </c>
      <c r="AV185" s="15"/>
      <c r="AW185" s="15">
        <f>AU185+AV185</f>
        <v>0</v>
      </c>
      <c r="AX185" s="24"/>
      <c r="AY185" s="15">
        <f>AW185+AX185</f>
        <v>0</v>
      </c>
      <c r="AZ185" s="16">
        <v>750000</v>
      </c>
      <c r="BA185" s="16"/>
      <c r="BB185" s="16">
        <f t="shared" si="341"/>
        <v>750000</v>
      </c>
      <c r="BC185" s="16"/>
      <c r="BD185" s="16">
        <f t="shared" si="650"/>
        <v>750000</v>
      </c>
      <c r="BE185" s="16"/>
      <c r="BF185" s="16">
        <f t="shared" si="651"/>
        <v>750000</v>
      </c>
      <c r="BG185" s="16"/>
      <c r="BH185" s="16">
        <f t="shared" si="652"/>
        <v>750000</v>
      </c>
      <c r="BI185" s="16"/>
      <c r="BJ185" s="16">
        <f t="shared" si="653"/>
        <v>750000</v>
      </c>
      <c r="BK185" s="16"/>
      <c r="BL185" s="16">
        <f t="shared" si="654"/>
        <v>750000</v>
      </c>
      <c r="BM185" s="16"/>
      <c r="BN185" s="16">
        <f t="shared" si="655"/>
        <v>750000</v>
      </c>
      <c r="BO185" s="16"/>
      <c r="BP185" s="16">
        <f t="shared" si="656"/>
        <v>750000</v>
      </c>
      <c r="BQ185" s="16"/>
      <c r="BR185" s="16">
        <f t="shared" si="657"/>
        <v>750000</v>
      </c>
      <c r="BS185" s="16"/>
      <c r="BT185" s="16">
        <f t="shared" si="658"/>
        <v>750000</v>
      </c>
      <c r="BU185" s="26"/>
      <c r="BV185" s="16">
        <f t="shared" si="659"/>
        <v>750000</v>
      </c>
      <c r="BW185" s="9" t="s">
        <v>231</v>
      </c>
      <c r="BX185" s="13"/>
    </row>
    <row r="186" spans="1:76" ht="56.25" x14ac:dyDescent="0.3">
      <c r="A186" s="58" t="s">
        <v>197</v>
      </c>
      <c r="B186" s="78" t="s">
        <v>209</v>
      </c>
      <c r="C186" s="6" t="s">
        <v>351</v>
      </c>
      <c r="D186" s="15">
        <f>D188+D189</f>
        <v>0</v>
      </c>
      <c r="E186" s="44">
        <f>E188+E189</f>
        <v>0</v>
      </c>
      <c r="F186" s="15">
        <f t="shared" si="339"/>
        <v>0</v>
      </c>
      <c r="G186" s="15">
        <f>G188+G189</f>
        <v>0</v>
      </c>
      <c r="H186" s="15">
        <f t="shared" si="639"/>
        <v>0</v>
      </c>
      <c r="I186" s="15">
        <f>I188+I189</f>
        <v>0</v>
      </c>
      <c r="J186" s="15">
        <f t="shared" si="640"/>
        <v>0</v>
      </c>
      <c r="K186" s="15">
        <f>K188+K189</f>
        <v>0</v>
      </c>
      <c r="L186" s="15">
        <f t="shared" si="641"/>
        <v>0</v>
      </c>
      <c r="M186" s="15">
        <f>M188+M189</f>
        <v>0</v>
      </c>
      <c r="N186" s="15">
        <f t="shared" si="642"/>
        <v>0</v>
      </c>
      <c r="O186" s="15">
        <f>O188+O189</f>
        <v>0</v>
      </c>
      <c r="P186" s="15">
        <f t="shared" si="643"/>
        <v>0</v>
      </c>
      <c r="Q186" s="15">
        <f>Q188+Q189</f>
        <v>0</v>
      </c>
      <c r="R186" s="15">
        <f t="shared" si="644"/>
        <v>0</v>
      </c>
      <c r="S186" s="15">
        <f>S188+S189</f>
        <v>0</v>
      </c>
      <c r="T186" s="15">
        <f t="shared" si="645"/>
        <v>0</v>
      </c>
      <c r="U186" s="15">
        <f>U188+U189</f>
        <v>0</v>
      </c>
      <c r="V186" s="15">
        <f t="shared" si="646"/>
        <v>0</v>
      </c>
      <c r="W186" s="15">
        <f>W188+W189</f>
        <v>0</v>
      </c>
      <c r="X186" s="15">
        <f t="shared" si="647"/>
        <v>0</v>
      </c>
      <c r="Y186" s="24">
        <f>Y188+Y189</f>
        <v>0</v>
      </c>
      <c r="Z186" s="15">
        <f t="shared" si="648"/>
        <v>0</v>
      </c>
      <c r="AA186" s="15">
        <f t="shared" ref="AA186:AZ186" si="660">AA188+AA189</f>
        <v>41507.199999999997</v>
      </c>
      <c r="AB186" s="44">
        <f>AB188+AB189</f>
        <v>0</v>
      </c>
      <c r="AC186" s="15">
        <f t="shared" si="340"/>
        <v>41507.199999999997</v>
      </c>
      <c r="AD186" s="15">
        <f>AD188+AD189</f>
        <v>0</v>
      </c>
      <c r="AE186" s="15">
        <f t="shared" si="649"/>
        <v>41507.199999999997</v>
      </c>
      <c r="AF186" s="15">
        <f>AF188+AF189</f>
        <v>0</v>
      </c>
      <c r="AG186" s="15">
        <f>AE186+AF186</f>
        <v>41507.199999999997</v>
      </c>
      <c r="AH186" s="15">
        <f>AH188+AH189</f>
        <v>0</v>
      </c>
      <c r="AI186" s="15">
        <f>AG186+AH186</f>
        <v>41507.199999999997</v>
      </c>
      <c r="AJ186" s="15">
        <f>AJ188+AJ189</f>
        <v>0</v>
      </c>
      <c r="AK186" s="15">
        <f>AI186+AJ186</f>
        <v>41507.199999999997</v>
      </c>
      <c r="AL186" s="15">
        <f>AL188+AL189</f>
        <v>0</v>
      </c>
      <c r="AM186" s="15">
        <f>AK186+AL186</f>
        <v>41507.199999999997</v>
      </c>
      <c r="AN186" s="15">
        <f>AN188+AN189</f>
        <v>0</v>
      </c>
      <c r="AO186" s="15">
        <f>AM186+AN186</f>
        <v>41507.199999999997</v>
      </c>
      <c r="AP186" s="15">
        <f>AP188+AP189</f>
        <v>0</v>
      </c>
      <c r="AQ186" s="15">
        <f>AO186+AP186</f>
        <v>41507.199999999997</v>
      </c>
      <c r="AR186" s="15">
        <f>AR188+AR189</f>
        <v>0</v>
      </c>
      <c r="AS186" s="15">
        <f>AQ186+AR186</f>
        <v>41507.199999999997</v>
      </c>
      <c r="AT186" s="15">
        <f>AT188+AT189</f>
        <v>0</v>
      </c>
      <c r="AU186" s="15">
        <f>AS186+AT186</f>
        <v>41507.199999999997</v>
      </c>
      <c r="AV186" s="15">
        <f>AV188+AV189</f>
        <v>0</v>
      </c>
      <c r="AW186" s="15">
        <f>AU186+AV186</f>
        <v>41507.199999999997</v>
      </c>
      <c r="AX186" s="24">
        <f>AX188+AX189</f>
        <v>0</v>
      </c>
      <c r="AY186" s="15">
        <f>AW186+AX186</f>
        <v>41507.199999999997</v>
      </c>
      <c r="AZ186" s="15">
        <f t="shared" si="660"/>
        <v>0</v>
      </c>
      <c r="BA186" s="16">
        <f>BA188+BA189</f>
        <v>0</v>
      </c>
      <c r="BB186" s="16">
        <f t="shared" si="341"/>
        <v>0</v>
      </c>
      <c r="BC186" s="16">
        <f>BC188+BC189</f>
        <v>0</v>
      </c>
      <c r="BD186" s="16">
        <f t="shared" si="650"/>
        <v>0</v>
      </c>
      <c r="BE186" s="16">
        <f>BE188+BE189</f>
        <v>0</v>
      </c>
      <c r="BF186" s="16">
        <f t="shared" si="651"/>
        <v>0</v>
      </c>
      <c r="BG186" s="16">
        <f>BG188+BG189</f>
        <v>0</v>
      </c>
      <c r="BH186" s="16">
        <f t="shared" si="652"/>
        <v>0</v>
      </c>
      <c r="BI186" s="16">
        <f>BI188+BI189</f>
        <v>0</v>
      </c>
      <c r="BJ186" s="16">
        <f t="shared" si="653"/>
        <v>0</v>
      </c>
      <c r="BK186" s="16">
        <f>BK188+BK189</f>
        <v>0</v>
      </c>
      <c r="BL186" s="16">
        <f t="shared" si="654"/>
        <v>0</v>
      </c>
      <c r="BM186" s="16">
        <f>BM188+BM189</f>
        <v>0</v>
      </c>
      <c r="BN186" s="16">
        <f t="shared" si="655"/>
        <v>0</v>
      </c>
      <c r="BO186" s="16">
        <f>BO188+BO189</f>
        <v>0</v>
      </c>
      <c r="BP186" s="16">
        <f t="shared" si="656"/>
        <v>0</v>
      </c>
      <c r="BQ186" s="16">
        <f>BQ188+BQ189</f>
        <v>0</v>
      </c>
      <c r="BR186" s="16">
        <f t="shared" si="657"/>
        <v>0</v>
      </c>
      <c r="BS186" s="16">
        <f>BS188+BS189</f>
        <v>0</v>
      </c>
      <c r="BT186" s="16">
        <f t="shared" si="658"/>
        <v>0</v>
      </c>
      <c r="BU186" s="26">
        <f>BU188+BU189</f>
        <v>0</v>
      </c>
      <c r="BV186" s="16">
        <f t="shared" si="659"/>
        <v>0</v>
      </c>
      <c r="BX186" s="13"/>
    </row>
    <row r="187" spans="1:76" x14ac:dyDescent="0.3">
      <c r="A187" s="58"/>
      <c r="B187" s="78" t="s">
        <v>5</v>
      </c>
      <c r="C187" s="41"/>
      <c r="D187" s="15"/>
      <c r="E187" s="44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24"/>
      <c r="Z187" s="15"/>
      <c r="AA187" s="15"/>
      <c r="AB187" s="44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24"/>
      <c r="AY187" s="15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26"/>
      <c r="BV187" s="16"/>
      <c r="BX187" s="13"/>
    </row>
    <row r="188" spans="1:76" hidden="1" x14ac:dyDescent="0.3">
      <c r="A188" s="1"/>
      <c r="B188" s="21" t="s">
        <v>6</v>
      </c>
      <c r="C188" s="22"/>
      <c r="D188" s="15">
        <v>0</v>
      </c>
      <c r="E188" s="44">
        <v>0</v>
      </c>
      <c r="F188" s="15">
        <f t="shared" si="339"/>
        <v>0</v>
      </c>
      <c r="G188" s="15">
        <v>0</v>
      </c>
      <c r="H188" s="15">
        <f t="shared" ref="H188:H190" si="661">F188+G188</f>
        <v>0</v>
      </c>
      <c r="I188" s="15">
        <v>0</v>
      </c>
      <c r="J188" s="15">
        <f t="shared" ref="J188:J190" si="662">H188+I188</f>
        <v>0</v>
      </c>
      <c r="K188" s="15">
        <v>0</v>
      </c>
      <c r="L188" s="15">
        <f t="shared" ref="L188:L190" si="663">J188+K188</f>
        <v>0</v>
      </c>
      <c r="M188" s="15">
        <v>0</v>
      </c>
      <c r="N188" s="15">
        <f t="shared" ref="N188:N190" si="664">L188+M188</f>
        <v>0</v>
      </c>
      <c r="O188" s="15">
        <v>0</v>
      </c>
      <c r="P188" s="15">
        <f t="shared" ref="P188:P190" si="665">N188+O188</f>
        <v>0</v>
      </c>
      <c r="Q188" s="15">
        <v>0</v>
      </c>
      <c r="R188" s="15">
        <f t="shared" ref="R188:R190" si="666">P188+Q188</f>
        <v>0</v>
      </c>
      <c r="S188" s="15">
        <v>0</v>
      </c>
      <c r="T188" s="15">
        <f t="shared" ref="T188:T190" si="667">R188+S188</f>
        <v>0</v>
      </c>
      <c r="U188" s="15">
        <v>0</v>
      </c>
      <c r="V188" s="15">
        <f t="shared" ref="V188:V190" si="668">T188+U188</f>
        <v>0</v>
      </c>
      <c r="W188" s="15">
        <v>0</v>
      </c>
      <c r="X188" s="15">
        <f t="shared" ref="X188:X190" si="669">V188+W188</f>
        <v>0</v>
      </c>
      <c r="Y188" s="24">
        <v>0</v>
      </c>
      <c r="Z188" s="15">
        <f t="shared" ref="Z188:Z190" si="670">X188+Y188</f>
        <v>0</v>
      </c>
      <c r="AA188" s="15">
        <v>10376.9</v>
      </c>
      <c r="AB188" s="44">
        <v>0</v>
      </c>
      <c r="AC188" s="15">
        <f t="shared" si="340"/>
        <v>10376.9</v>
      </c>
      <c r="AD188" s="15">
        <v>0</v>
      </c>
      <c r="AE188" s="15">
        <f t="shared" ref="AE188:AE190" si="671">AC188+AD188</f>
        <v>10376.9</v>
      </c>
      <c r="AF188" s="15">
        <v>0</v>
      </c>
      <c r="AG188" s="15">
        <f>AE188+AF188</f>
        <v>10376.9</v>
      </c>
      <c r="AH188" s="15">
        <v>0</v>
      </c>
      <c r="AI188" s="15">
        <f>AG188+AH188</f>
        <v>10376.9</v>
      </c>
      <c r="AJ188" s="15">
        <v>0</v>
      </c>
      <c r="AK188" s="15">
        <f>AI188+AJ188</f>
        <v>10376.9</v>
      </c>
      <c r="AL188" s="15">
        <v>0</v>
      </c>
      <c r="AM188" s="15">
        <f>AK188+AL188</f>
        <v>10376.9</v>
      </c>
      <c r="AN188" s="15">
        <v>0</v>
      </c>
      <c r="AO188" s="15">
        <f>AM188+AN188</f>
        <v>10376.9</v>
      </c>
      <c r="AP188" s="15">
        <v>0</v>
      </c>
      <c r="AQ188" s="15">
        <f>AO188+AP188</f>
        <v>10376.9</v>
      </c>
      <c r="AR188" s="15">
        <v>0</v>
      </c>
      <c r="AS188" s="15">
        <f>AQ188+AR188</f>
        <v>10376.9</v>
      </c>
      <c r="AT188" s="15">
        <v>0</v>
      </c>
      <c r="AU188" s="15">
        <f>AS188+AT188</f>
        <v>10376.9</v>
      </c>
      <c r="AV188" s="15">
        <v>0</v>
      </c>
      <c r="AW188" s="15">
        <f>AU188+AV188</f>
        <v>10376.9</v>
      </c>
      <c r="AX188" s="24">
        <v>0</v>
      </c>
      <c r="AY188" s="15">
        <f>AW188+AX188</f>
        <v>10376.9</v>
      </c>
      <c r="AZ188" s="16">
        <v>0</v>
      </c>
      <c r="BA188" s="16">
        <v>0</v>
      </c>
      <c r="BB188" s="16">
        <f t="shared" si="341"/>
        <v>0</v>
      </c>
      <c r="BC188" s="16">
        <v>0</v>
      </c>
      <c r="BD188" s="16">
        <f t="shared" ref="BD188:BD190" si="672">BB188+BC188</f>
        <v>0</v>
      </c>
      <c r="BE188" s="16">
        <v>0</v>
      </c>
      <c r="BF188" s="16">
        <f t="shared" ref="BF188:BF190" si="673">BD188+BE188</f>
        <v>0</v>
      </c>
      <c r="BG188" s="16">
        <v>0</v>
      </c>
      <c r="BH188" s="16">
        <f t="shared" ref="BH188:BH190" si="674">BF188+BG188</f>
        <v>0</v>
      </c>
      <c r="BI188" s="16">
        <v>0</v>
      </c>
      <c r="BJ188" s="16">
        <f t="shared" ref="BJ188:BJ190" si="675">BH188+BI188</f>
        <v>0</v>
      </c>
      <c r="BK188" s="16">
        <v>0</v>
      </c>
      <c r="BL188" s="16">
        <f t="shared" ref="BL188:BL190" si="676">BJ188+BK188</f>
        <v>0</v>
      </c>
      <c r="BM188" s="16">
        <v>0</v>
      </c>
      <c r="BN188" s="16">
        <f t="shared" ref="BN188:BN190" si="677">BL188+BM188</f>
        <v>0</v>
      </c>
      <c r="BO188" s="16">
        <v>0</v>
      </c>
      <c r="BP188" s="16">
        <f t="shared" ref="BP188:BP190" si="678">BN188+BO188</f>
        <v>0</v>
      </c>
      <c r="BQ188" s="16">
        <v>0</v>
      </c>
      <c r="BR188" s="16">
        <f t="shared" ref="BR188:BR190" si="679">BP188+BQ188</f>
        <v>0</v>
      </c>
      <c r="BS188" s="16">
        <v>0</v>
      </c>
      <c r="BT188" s="16">
        <f t="shared" ref="BT188:BT190" si="680">BR188+BS188</f>
        <v>0</v>
      </c>
      <c r="BU188" s="26">
        <v>0</v>
      </c>
      <c r="BV188" s="16">
        <f t="shared" ref="BV188:BV190" si="681">BT188+BU188</f>
        <v>0</v>
      </c>
      <c r="BW188" s="9" t="s">
        <v>234</v>
      </c>
      <c r="BX188" s="13">
        <v>0</v>
      </c>
    </row>
    <row r="189" spans="1:76" x14ac:dyDescent="0.3">
      <c r="A189" s="58"/>
      <c r="B189" s="78" t="s">
        <v>20</v>
      </c>
      <c r="C189" s="41"/>
      <c r="D189" s="15">
        <v>0</v>
      </c>
      <c r="E189" s="44">
        <v>0</v>
      </c>
      <c r="F189" s="15">
        <f t="shared" si="339"/>
        <v>0</v>
      </c>
      <c r="G189" s="15">
        <v>0</v>
      </c>
      <c r="H189" s="15">
        <f t="shared" si="661"/>
        <v>0</v>
      </c>
      <c r="I189" s="15">
        <v>0</v>
      </c>
      <c r="J189" s="15">
        <f t="shared" si="662"/>
        <v>0</v>
      </c>
      <c r="K189" s="15">
        <v>0</v>
      </c>
      <c r="L189" s="15">
        <f t="shared" si="663"/>
        <v>0</v>
      </c>
      <c r="M189" s="15">
        <v>0</v>
      </c>
      <c r="N189" s="15">
        <f t="shared" si="664"/>
        <v>0</v>
      </c>
      <c r="O189" s="15">
        <v>0</v>
      </c>
      <c r="P189" s="15">
        <f t="shared" si="665"/>
        <v>0</v>
      </c>
      <c r="Q189" s="15">
        <v>0</v>
      </c>
      <c r="R189" s="15">
        <f t="shared" si="666"/>
        <v>0</v>
      </c>
      <c r="S189" s="15">
        <v>0</v>
      </c>
      <c r="T189" s="15">
        <f t="shared" si="667"/>
        <v>0</v>
      </c>
      <c r="U189" s="15">
        <v>0</v>
      </c>
      <c r="V189" s="15">
        <f t="shared" si="668"/>
        <v>0</v>
      </c>
      <c r="W189" s="15">
        <v>0</v>
      </c>
      <c r="X189" s="15">
        <f t="shared" si="669"/>
        <v>0</v>
      </c>
      <c r="Y189" s="24">
        <v>0</v>
      </c>
      <c r="Z189" s="15">
        <f t="shared" si="670"/>
        <v>0</v>
      </c>
      <c r="AA189" s="15">
        <v>31130.3</v>
      </c>
      <c r="AB189" s="44">
        <v>0</v>
      </c>
      <c r="AC189" s="15">
        <f t="shared" si="340"/>
        <v>31130.3</v>
      </c>
      <c r="AD189" s="15">
        <v>0</v>
      </c>
      <c r="AE189" s="15">
        <f t="shared" si="671"/>
        <v>31130.3</v>
      </c>
      <c r="AF189" s="15">
        <v>0</v>
      </c>
      <c r="AG189" s="15">
        <f>AE189+AF189</f>
        <v>31130.3</v>
      </c>
      <c r="AH189" s="15">
        <v>0</v>
      </c>
      <c r="AI189" s="15">
        <f>AG189+AH189</f>
        <v>31130.3</v>
      </c>
      <c r="AJ189" s="15">
        <v>0</v>
      </c>
      <c r="AK189" s="15">
        <f>AI189+AJ189</f>
        <v>31130.3</v>
      </c>
      <c r="AL189" s="15">
        <v>0</v>
      </c>
      <c r="AM189" s="15">
        <f>AK189+AL189</f>
        <v>31130.3</v>
      </c>
      <c r="AN189" s="15">
        <v>0</v>
      </c>
      <c r="AO189" s="15">
        <f>AM189+AN189</f>
        <v>31130.3</v>
      </c>
      <c r="AP189" s="15">
        <v>0</v>
      </c>
      <c r="AQ189" s="15">
        <f>AO189+AP189</f>
        <v>31130.3</v>
      </c>
      <c r="AR189" s="15">
        <v>0</v>
      </c>
      <c r="AS189" s="15">
        <f>AQ189+AR189</f>
        <v>31130.3</v>
      </c>
      <c r="AT189" s="15">
        <v>0</v>
      </c>
      <c r="AU189" s="15">
        <f>AS189+AT189</f>
        <v>31130.3</v>
      </c>
      <c r="AV189" s="15">
        <v>0</v>
      </c>
      <c r="AW189" s="15">
        <f>AU189+AV189</f>
        <v>31130.3</v>
      </c>
      <c r="AX189" s="24">
        <v>0</v>
      </c>
      <c r="AY189" s="15">
        <f>AW189+AX189</f>
        <v>31130.3</v>
      </c>
      <c r="AZ189" s="16">
        <v>0</v>
      </c>
      <c r="BA189" s="16">
        <v>0</v>
      </c>
      <c r="BB189" s="16">
        <f t="shared" si="341"/>
        <v>0</v>
      </c>
      <c r="BC189" s="16">
        <v>0</v>
      </c>
      <c r="BD189" s="16">
        <f t="shared" si="672"/>
        <v>0</v>
      </c>
      <c r="BE189" s="16">
        <v>0</v>
      </c>
      <c r="BF189" s="16">
        <f t="shared" si="673"/>
        <v>0</v>
      </c>
      <c r="BG189" s="16">
        <v>0</v>
      </c>
      <c r="BH189" s="16">
        <f t="shared" si="674"/>
        <v>0</v>
      </c>
      <c r="BI189" s="16">
        <v>0</v>
      </c>
      <c r="BJ189" s="16">
        <f t="shared" si="675"/>
        <v>0</v>
      </c>
      <c r="BK189" s="16">
        <v>0</v>
      </c>
      <c r="BL189" s="16">
        <f t="shared" si="676"/>
        <v>0</v>
      </c>
      <c r="BM189" s="16">
        <v>0</v>
      </c>
      <c r="BN189" s="16">
        <f t="shared" si="677"/>
        <v>0</v>
      </c>
      <c r="BO189" s="16">
        <v>0</v>
      </c>
      <c r="BP189" s="16">
        <f t="shared" si="678"/>
        <v>0</v>
      </c>
      <c r="BQ189" s="16">
        <v>0</v>
      </c>
      <c r="BR189" s="16">
        <f t="shared" si="679"/>
        <v>0</v>
      </c>
      <c r="BS189" s="16">
        <v>0</v>
      </c>
      <c r="BT189" s="16">
        <f t="shared" si="680"/>
        <v>0</v>
      </c>
      <c r="BU189" s="26">
        <v>0</v>
      </c>
      <c r="BV189" s="16">
        <f t="shared" si="681"/>
        <v>0</v>
      </c>
      <c r="BW189" s="9" t="s">
        <v>231</v>
      </c>
      <c r="BX189" s="13"/>
    </row>
    <row r="190" spans="1:76" ht="75" x14ac:dyDescent="0.3">
      <c r="A190" s="58" t="s">
        <v>198</v>
      </c>
      <c r="B190" s="78" t="s">
        <v>37</v>
      </c>
      <c r="C190" s="6" t="s">
        <v>351</v>
      </c>
      <c r="D190" s="15">
        <f>D192+D193</f>
        <v>0</v>
      </c>
      <c r="E190" s="44">
        <f>E192+E193</f>
        <v>0</v>
      </c>
      <c r="F190" s="15">
        <f t="shared" si="339"/>
        <v>0</v>
      </c>
      <c r="G190" s="15">
        <f>G192+G193</f>
        <v>0</v>
      </c>
      <c r="H190" s="15">
        <f t="shared" si="661"/>
        <v>0</v>
      </c>
      <c r="I190" s="15">
        <f>I192+I193</f>
        <v>0</v>
      </c>
      <c r="J190" s="15">
        <f t="shared" si="662"/>
        <v>0</v>
      </c>
      <c r="K190" s="15">
        <f>K192+K193</f>
        <v>0</v>
      </c>
      <c r="L190" s="15">
        <f t="shared" si="663"/>
        <v>0</v>
      </c>
      <c r="M190" s="15">
        <f>M192+M193</f>
        <v>0</v>
      </c>
      <c r="N190" s="15">
        <f t="shared" si="664"/>
        <v>0</v>
      </c>
      <c r="O190" s="15">
        <f>O192+O193</f>
        <v>0</v>
      </c>
      <c r="P190" s="15">
        <f t="shared" si="665"/>
        <v>0</v>
      </c>
      <c r="Q190" s="15">
        <f>Q192+Q193</f>
        <v>0</v>
      </c>
      <c r="R190" s="15">
        <f t="shared" si="666"/>
        <v>0</v>
      </c>
      <c r="S190" s="15">
        <f>S192+S193</f>
        <v>0</v>
      </c>
      <c r="T190" s="15">
        <f t="shared" si="667"/>
        <v>0</v>
      </c>
      <c r="U190" s="15">
        <f>U192+U193</f>
        <v>0</v>
      </c>
      <c r="V190" s="15">
        <f t="shared" si="668"/>
        <v>0</v>
      </c>
      <c r="W190" s="15">
        <f>W192+W193</f>
        <v>0</v>
      </c>
      <c r="X190" s="15">
        <f t="shared" si="669"/>
        <v>0</v>
      </c>
      <c r="Y190" s="24">
        <f>Y192+Y193</f>
        <v>0</v>
      </c>
      <c r="Z190" s="15">
        <f t="shared" si="670"/>
        <v>0</v>
      </c>
      <c r="AA190" s="15">
        <f t="shared" ref="AA190:AZ190" si="682">AA192+AA193</f>
        <v>46155</v>
      </c>
      <c r="AB190" s="44">
        <f>AB192+AB193</f>
        <v>0</v>
      </c>
      <c r="AC190" s="15">
        <f t="shared" si="340"/>
        <v>46155</v>
      </c>
      <c r="AD190" s="15">
        <f>AD192+AD193</f>
        <v>0</v>
      </c>
      <c r="AE190" s="15">
        <f t="shared" si="671"/>
        <v>46155</v>
      </c>
      <c r="AF190" s="15">
        <f>AF192+AF193</f>
        <v>0</v>
      </c>
      <c r="AG190" s="15">
        <f>AE190+AF190</f>
        <v>46155</v>
      </c>
      <c r="AH190" s="15">
        <f>AH192+AH193</f>
        <v>0</v>
      </c>
      <c r="AI190" s="15">
        <f>AG190+AH190</f>
        <v>46155</v>
      </c>
      <c r="AJ190" s="15">
        <f>AJ192+AJ193</f>
        <v>0</v>
      </c>
      <c r="AK190" s="15">
        <f>AI190+AJ190</f>
        <v>46155</v>
      </c>
      <c r="AL190" s="15">
        <f>AL192+AL193</f>
        <v>0</v>
      </c>
      <c r="AM190" s="15">
        <f>AK190+AL190</f>
        <v>46155</v>
      </c>
      <c r="AN190" s="15">
        <f>AN192+AN193</f>
        <v>0</v>
      </c>
      <c r="AO190" s="15">
        <f>AM190+AN190</f>
        <v>46155</v>
      </c>
      <c r="AP190" s="15">
        <f>AP192+AP193</f>
        <v>0</v>
      </c>
      <c r="AQ190" s="15">
        <f>AO190+AP190</f>
        <v>46155</v>
      </c>
      <c r="AR190" s="15">
        <f>AR192+AR193</f>
        <v>0</v>
      </c>
      <c r="AS190" s="15">
        <f>AQ190+AR190</f>
        <v>46155</v>
      </c>
      <c r="AT190" s="15">
        <f>AT192+AT193</f>
        <v>0</v>
      </c>
      <c r="AU190" s="15">
        <f>AS190+AT190</f>
        <v>46155</v>
      </c>
      <c r="AV190" s="15">
        <f>AV192+AV193</f>
        <v>0</v>
      </c>
      <c r="AW190" s="15">
        <f>AU190+AV190</f>
        <v>46155</v>
      </c>
      <c r="AX190" s="24">
        <f>AX192+AX193</f>
        <v>0</v>
      </c>
      <c r="AY190" s="15">
        <f>AW190+AX190</f>
        <v>46155</v>
      </c>
      <c r="AZ190" s="15">
        <f t="shared" si="682"/>
        <v>0</v>
      </c>
      <c r="BA190" s="16">
        <f>BA192+BA193</f>
        <v>0</v>
      </c>
      <c r="BB190" s="16">
        <f t="shared" si="341"/>
        <v>0</v>
      </c>
      <c r="BC190" s="16">
        <f>BC192+BC193</f>
        <v>0</v>
      </c>
      <c r="BD190" s="16">
        <f t="shared" si="672"/>
        <v>0</v>
      </c>
      <c r="BE190" s="16">
        <f>BE192+BE193</f>
        <v>0</v>
      </c>
      <c r="BF190" s="16">
        <f t="shared" si="673"/>
        <v>0</v>
      </c>
      <c r="BG190" s="16">
        <f>BG192+BG193</f>
        <v>0</v>
      </c>
      <c r="BH190" s="16">
        <f t="shared" si="674"/>
        <v>0</v>
      </c>
      <c r="BI190" s="16">
        <f>BI192+BI193</f>
        <v>0</v>
      </c>
      <c r="BJ190" s="16">
        <f t="shared" si="675"/>
        <v>0</v>
      </c>
      <c r="BK190" s="16">
        <f>BK192+BK193</f>
        <v>0</v>
      </c>
      <c r="BL190" s="16">
        <f t="shared" si="676"/>
        <v>0</v>
      </c>
      <c r="BM190" s="16">
        <f>BM192+BM193</f>
        <v>0</v>
      </c>
      <c r="BN190" s="16">
        <f t="shared" si="677"/>
        <v>0</v>
      </c>
      <c r="BO190" s="16">
        <f>BO192+BO193</f>
        <v>0</v>
      </c>
      <c r="BP190" s="16">
        <f t="shared" si="678"/>
        <v>0</v>
      </c>
      <c r="BQ190" s="16">
        <f>BQ192+BQ193</f>
        <v>0</v>
      </c>
      <c r="BR190" s="16">
        <f t="shared" si="679"/>
        <v>0</v>
      </c>
      <c r="BS190" s="16">
        <f>BS192+BS193</f>
        <v>0</v>
      </c>
      <c r="BT190" s="16">
        <f t="shared" si="680"/>
        <v>0</v>
      </c>
      <c r="BU190" s="26">
        <f>BU192+BU193</f>
        <v>0</v>
      </c>
      <c r="BV190" s="16">
        <f t="shared" si="681"/>
        <v>0</v>
      </c>
      <c r="BX190" s="13"/>
    </row>
    <row r="191" spans="1:76" x14ac:dyDescent="0.3">
      <c r="A191" s="58"/>
      <c r="B191" s="78" t="s">
        <v>5</v>
      </c>
      <c r="C191" s="83"/>
      <c r="D191" s="15"/>
      <c r="E191" s="44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24"/>
      <c r="Z191" s="15"/>
      <c r="AA191" s="15"/>
      <c r="AB191" s="44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24"/>
      <c r="AY191" s="15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26"/>
      <c r="BV191" s="16"/>
      <c r="BX191" s="13"/>
    </row>
    <row r="192" spans="1:76" hidden="1" x14ac:dyDescent="0.3">
      <c r="A192" s="1"/>
      <c r="B192" s="21" t="s">
        <v>6</v>
      </c>
      <c r="C192" s="2"/>
      <c r="D192" s="18">
        <v>0</v>
      </c>
      <c r="E192" s="45">
        <v>0</v>
      </c>
      <c r="F192" s="15">
        <f t="shared" ref="F192:F269" si="683">D192+E192</f>
        <v>0</v>
      </c>
      <c r="G192" s="18">
        <v>0</v>
      </c>
      <c r="H192" s="15">
        <f t="shared" ref="H192:H194" si="684">F192+G192</f>
        <v>0</v>
      </c>
      <c r="I192" s="18">
        <v>0</v>
      </c>
      <c r="J192" s="15">
        <f t="shared" ref="J192:J194" si="685">H192+I192</f>
        <v>0</v>
      </c>
      <c r="K192" s="18">
        <v>0</v>
      </c>
      <c r="L192" s="15">
        <f t="shared" ref="L192:L194" si="686">J192+K192</f>
        <v>0</v>
      </c>
      <c r="M192" s="18">
        <v>0</v>
      </c>
      <c r="N192" s="15">
        <f t="shared" ref="N192:N194" si="687">L192+M192</f>
        <v>0</v>
      </c>
      <c r="O192" s="18">
        <v>0</v>
      </c>
      <c r="P192" s="15">
        <f t="shared" ref="P192:P194" si="688">N192+O192</f>
        <v>0</v>
      </c>
      <c r="Q192" s="18">
        <v>0</v>
      </c>
      <c r="R192" s="15">
        <f t="shared" ref="R192:R194" si="689">P192+Q192</f>
        <v>0</v>
      </c>
      <c r="S192" s="18">
        <v>0</v>
      </c>
      <c r="T192" s="15">
        <f t="shared" ref="T192:T194" si="690">R192+S192</f>
        <v>0</v>
      </c>
      <c r="U192" s="18">
        <v>0</v>
      </c>
      <c r="V192" s="15">
        <f t="shared" ref="V192:V194" si="691">T192+U192</f>
        <v>0</v>
      </c>
      <c r="W192" s="18">
        <v>0</v>
      </c>
      <c r="X192" s="15">
        <f t="shared" ref="X192:X194" si="692">V192+W192</f>
        <v>0</v>
      </c>
      <c r="Y192" s="25">
        <v>0</v>
      </c>
      <c r="Z192" s="15">
        <f t="shared" ref="Z192:Z194" si="693">X192+Y192</f>
        <v>0</v>
      </c>
      <c r="AA192" s="18">
        <v>11538.9</v>
      </c>
      <c r="AB192" s="45">
        <v>0</v>
      </c>
      <c r="AC192" s="15">
        <f t="shared" ref="AC192:AC269" si="694">AA192+AB192</f>
        <v>11538.9</v>
      </c>
      <c r="AD192" s="18">
        <v>0</v>
      </c>
      <c r="AE192" s="15">
        <f t="shared" ref="AE192:AE194" si="695">AC192+AD192</f>
        <v>11538.9</v>
      </c>
      <c r="AF192" s="18">
        <v>0</v>
      </c>
      <c r="AG192" s="15">
        <f>AE192+AF192</f>
        <v>11538.9</v>
      </c>
      <c r="AH192" s="18">
        <v>0</v>
      </c>
      <c r="AI192" s="15">
        <f>AG192+AH192</f>
        <v>11538.9</v>
      </c>
      <c r="AJ192" s="18">
        <v>0</v>
      </c>
      <c r="AK192" s="15">
        <f>AI192+AJ192</f>
        <v>11538.9</v>
      </c>
      <c r="AL192" s="18">
        <v>0</v>
      </c>
      <c r="AM192" s="15">
        <f>AK192+AL192</f>
        <v>11538.9</v>
      </c>
      <c r="AN192" s="18">
        <v>0</v>
      </c>
      <c r="AO192" s="15">
        <f>AM192+AN192</f>
        <v>11538.9</v>
      </c>
      <c r="AP192" s="18">
        <v>0</v>
      </c>
      <c r="AQ192" s="15">
        <f>AO192+AP192</f>
        <v>11538.9</v>
      </c>
      <c r="AR192" s="18">
        <v>0</v>
      </c>
      <c r="AS192" s="15">
        <f>AQ192+AR192</f>
        <v>11538.9</v>
      </c>
      <c r="AT192" s="18">
        <v>0</v>
      </c>
      <c r="AU192" s="15">
        <f>AS192+AT192</f>
        <v>11538.9</v>
      </c>
      <c r="AV192" s="18">
        <v>0</v>
      </c>
      <c r="AW192" s="15">
        <f>AU192+AV192</f>
        <v>11538.9</v>
      </c>
      <c r="AX192" s="25">
        <v>0</v>
      </c>
      <c r="AY192" s="15">
        <f>AW192+AX192</f>
        <v>11538.9</v>
      </c>
      <c r="AZ192" s="17">
        <v>0</v>
      </c>
      <c r="BA192" s="17">
        <v>0</v>
      </c>
      <c r="BB192" s="16">
        <f t="shared" ref="BB192:BB269" si="696">AZ192+BA192</f>
        <v>0</v>
      </c>
      <c r="BC192" s="17">
        <v>0</v>
      </c>
      <c r="BD192" s="16">
        <f t="shared" ref="BD192:BD194" si="697">BB192+BC192</f>
        <v>0</v>
      </c>
      <c r="BE192" s="17">
        <v>0</v>
      </c>
      <c r="BF192" s="16">
        <f t="shared" ref="BF192:BF194" si="698">BD192+BE192</f>
        <v>0</v>
      </c>
      <c r="BG192" s="17">
        <v>0</v>
      </c>
      <c r="BH192" s="16">
        <f t="shared" ref="BH192:BH194" si="699">BF192+BG192</f>
        <v>0</v>
      </c>
      <c r="BI192" s="17">
        <v>0</v>
      </c>
      <c r="BJ192" s="16">
        <f t="shared" ref="BJ192:BJ194" si="700">BH192+BI192</f>
        <v>0</v>
      </c>
      <c r="BK192" s="17">
        <v>0</v>
      </c>
      <c r="BL192" s="16">
        <f t="shared" ref="BL192:BL194" si="701">BJ192+BK192</f>
        <v>0</v>
      </c>
      <c r="BM192" s="17">
        <v>0</v>
      </c>
      <c r="BN192" s="16">
        <f t="shared" ref="BN192:BN194" si="702">BL192+BM192</f>
        <v>0</v>
      </c>
      <c r="BO192" s="17">
        <v>0</v>
      </c>
      <c r="BP192" s="16">
        <f t="shared" ref="BP192:BP194" si="703">BN192+BO192</f>
        <v>0</v>
      </c>
      <c r="BQ192" s="17">
        <v>0</v>
      </c>
      <c r="BR192" s="16">
        <f t="shared" ref="BR192:BR194" si="704">BP192+BQ192</f>
        <v>0</v>
      </c>
      <c r="BS192" s="17">
        <v>0</v>
      </c>
      <c r="BT192" s="16">
        <f t="shared" ref="BT192:BT194" si="705">BR192+BS192</f>
        <v>0</v>
      </c>
      <c r="BU192" s="27">
        <v>0</v>
      </c>
      <c r="BV192" s="16">
        <f t="shared" ref="BV192:BV194" si="706">BT192+BU192</f>
        <v>0</v>
      </c>
      <c r="BW192" s="8" t="s">
        <v>235</v>
      </c>
      <c r="BX192" s="13">
        <v>0</v>
      </c>
    </row>
    <row r="193" spans="1:76" x14ac:dyDescent="0.3">
      <c r="A193" s="58"/>
      <c r="B193" s="78" t="s">
        <v>20</v>
      </c>
      <c r="C193" s="83"/>
      <c r="D193" s="15">
        <v>0</v>
      </c>
      <c r="E193" s="44">
        <v>0</v>
      </c>
      <c r="F193" s="15">
        <f t="shared" si="683"/>
        <v>0</v>
      </c>
      <c r="G193" s="15">
        <v>0</v>
      </c>
      <c r="H193" s="15">
        <f t="shared" si="684"/>
        <v>0</v>
      </c>
      <c r="I193" s="15">
        <v>0</v>
      </c>
      <c r="J193" s="15">
        <f t="shared" si="685"/>
        <v>0</v>
      </c>
      <c r="K193" s="15">
        <v>0</v>
      </c>
      <c r="L193" s="15">
        <f t="shared" si="686"/>
        <v>0</v>
      </c>
      <c r="M193" s="15">
        <v>0</v>
      </c>
      <c r="N193" s="15">
        <f t="shared" si="687"/>
        <v>0</v>
      </c>
      <c r="O193" s="15">
        <v>0</v>
      </c>
      <c r="P193" s="15">
        <f t="shared" si="688"/>
        <v>0</v>
      </c>
      <c r="Q193" s="15">
        <v>0</v>
      </c>
      <c r="R193" s="15">
        <f t="shared" si="689"/>
        <v>0</v>
      </c>
      <c r="S193" s="15">
        <v>0</v>
      </c>
      <c r="T193" s="15">
        <f t="shared" si="690"/>
        <v>0</v>
      </c>
      <c r="U193" s="15">
        <v>0</v>
      </c>
      <c r="V193" s="15">
        <f t="shared" si="691"/>
        <v>0</v>
      </c>
      <c r="W193" s="15">
        <v>0</v>
      </c>
      <c r="X193" s="15">
        <f t="shared" si="692"/>
        <v>0</v>
      </c>
      <c r="Y193" s="24">
        <v>0</v>
      </c>
      <c r="Z193" s="15">
        <f t="shared" si="693"/>
        <v>0</v>
      </c>
      <c r="AA193" s="15">
        <v>34616.1</v>
      </c>
      <c r="AB193" s="44">
        <v>0</v>
      </c>
      <c r="AC193" s="15">
        <f t="shared" si="694"/>
        <v>34616.1</v>
      </c>
      <c r="AD193" s="15">
        <v>0</v>
      </c>
      <c r="AE193" s="15">
        <f t="shared" si="695"/>
        <v>34616.1</v>
      </c>
      <c r="AF193" s="15">
        <v>0</v>
      </c>
      <c r="AG193" s="15">
        <f>AE193+AF193</f>
        <v>34616.1</v>
      </c>
      <c r="AH193" s="15">
        <v>0</v>
      </c>
      <c r="AI193" s="15">
        <f>AG193+AH193</f>
        <v>34616.1</v>
      </c>
      <c r="AJ193" s="15">
        <v>0</v>
      </c>
      <c r="AK193" s="15">
        <f>AI193+AJ193</f>
        <v>34616.1</v>
      </c>
      <c r="AL193" s="15">
        <v>0</v>
      </c>
      <c r="AM193" s="15">
        <f>AK193+AL193</f>
        <v>34616.1</v>
      </c>
      <c r="AN193" s="15">
        <v>0</v>
      </c>
      <c r="AO193" s="15">
        <f>AM193+AN193</f>
        <v>34616.1</v>
      </c>
      <c r="AP193" s="15">
        <v>0</v>
      </c>
      <c r="AQ193" s="15">
        <f>AO193+AP193</f>
        <v>34616.1</v>
      </c>
      <c r="AR193" s="15">
        <v>0</v>
      </c>
      <c r="AS193" s="15">
        <f>AQ193+AR193</f>
        <v>34616.1</v>
      </c>
      <c r="AT193" s="15">
        <v>0</v>
      </c>
      <c r="AU193" s="15">
        <f>AS193+AT193</f>
        <v>34616.1</v>
      </c>
      <c r="AV193" s="15">
        <v>0</v>
      </c>
      <c r="AW193" s="15">
        <f>AU193+AV193</f>
        <v>34616.1</v>
      </c>
      <c r="AX193" s="24">
        <v>0</v>
      </c>
      <c r="AY193" s="15">
        <f>AW193+AX193</f>
        <v>34616.1</v>
      </c>
      <c r="AZ193" s="16">
        <v>0</v>
      </c>
      <c r="BA193" s="16">
        <v>0</v>
      </c>
      <c r="BB193" s="16">
        <f t="shared" si="696"/>
        <v>0</v>
      </c>
      <c r="BC193" s="16">
        <v>0</v>
      </c>
      <c r="BD193" s="16">
        <f t="shared" si="697"/>
        <v>0</v>
      </c>
      <c r="BE193" s="16">
        <v>0</v>
      </c>
      <c r="BF193" s="16">
        <f t="shared" si="698"/>
        <v>0</v>
      </c>
      <c r="BG193" s="16">
        <v>0</v>
      </c>
      <c r="BH193" s="16">
        <f t="shared" si="699"/>
        <v>0</v>
      </c>
      <c r="BI193" s="16">
        <v>0</v>
      </c>
      <c r="BJ193" s="16">
        <f t="shared" si="700"/>
        <v>0</v>
      </c>
      <c r="BK193" s="16">
        <v>0</v>
      </c>
      <c r="BL193" s="16">
        <f t="shared" si="701"/>
        <v>0</v>
      </c>
      <c r="BM193" s="16">
        <v>0</v>
      </c>
      <c r="BN193" s="16">
        <f t="shared" si="702"/>
        <v>0</v>
      </c>
      <c r="BO193" s="16">
        <v>0</v>
      </c>
      <c r="BP193" s="16">
        <f t="shared" si="703"/>
        <v>0</v>
      </c>
      <c r="BQ193" s="16">
        <v>0</v>
      </c>
      <c r="BR193" s="16">
        <f t="shared" si="704"/>
        <v>0</v>
      </c>
      <c r="BS193" s="16">
        <v>0</v>
      </c>
      <c r="BT193" s="16">
        <f t="shared" si="705"/>
        <v>0</v>
      </c>
      <c r="BU193" s="26">
        <v>0</v>
      </c>
      <c r="BV193" s="16">
        <f t="shared" si="706"/>
        <v>0</v>
      </c>
      <c r="BW193" s="9" t="s">
        <v>231</v>
      </c>
      <c r="BX193" s="13"/>
    </row>
    <row r="194" spans="1:76" ht="56.25" x14ac:dyDescent="0.3">
      <c r="A194" s="58" t="s">
        <v>199</v>
      </c>
      <c r="B194" s="78" t="s">
        <v>38</v>
      </c>
      <c r="C194" s="6" t="s">
        <v>351</v>
      </c>
      <c r="D194" s="15">
        <f>D196+D197</f>
        <v>955530.5</v>
      </c>
      <c r="E194" s="44">
        <f>E196+E197</f>
        <v>0</v>
      </c>
      <c r="F194" s="15">
        <f t="shared" si="683"/>
        <v>955530.5</v>
      </c>
      <c r="G194" s="15">
        <f>G196+G197</f>
        <v>48155.483999999997</v>
      </c>
      <c r="H194" s="15">
        <f t="shared" si="684"/>
        <v>1003685.9839999999</v>
      </c>
      <c r="I194" s="15">
        <f>I196+I197</f>
        <v>0</v>
      </c>
      <c r="J194" s="15">
        <f t="shared" si="685"/>
        <v>1003685.9839999999</v>
      </c>
      <c r="K194" s="15">
        <f>K196+K197</f>
        <v>0</v>
      </c>
      <c r="L194" s="15">
        <f t="shared" si="686"/>
        <v>1003685.9839999999</v>
      </c>
      <c r="M194" s="15">
        <f>M196+M197</f>
        <v>0</v>
      </c>
      <c r="N194" s="15">
        <f t="shared" si="687"/>
        <v>1003685.9839999999</v>
      </c>
      <c r="O194" s="15">
        <f>O196+O197</f>
        <v>0</v>
      </c>
      <c r="P194" s="15">
        <f t="shared" si="688"/>
        <v>1003685.9839999999</v>
      </c>
      <c r="Q194" s="15">
        <f>Q196+Q197</f>
        <v>0</v>
      </c>
      <c r="R194" s="15">
        <f t="shared" si="689"/>
        <v>1003685.9839999999</v>
      </c>
      <c r="S194" s="15">
        <f>S196+S197</f>
        <v>0</v>
      </c>
      <c r="T194" s="15">
        <f t="shared" si="690"/>
        <v>1003685.9839999999</v>
      </c>
      <c r="U194" s="15">
        <f>U196+U197</f>
        <v>-600</v>
      </c>
      <c r="V194" s="15">
        <f t="shared" si="691"/>
        <v>1003085.9839999999</v>
      </c>
      <c r="W194" s="15">
        <f>W196+W197</f>
        <v>0</v>
      </c>
      <c r="X194" s="15">
        <f t="shared" si="692"/>
        <v>1003085.9839999999</v>
      </c>
      <c r="Y194" s="24">
        <f>Y196+Y197</f>
        <v>-816072.46399999992</v>
      </c>
      <c r="Z194" s="15">
        <f t="shared" si="693"/>
        <v>187013.52000000002</v>
      </c>
      <c r="AA194" s="15">
        <f t="shared" ref="AA194:AZ194" si="707">AA196+AA197</f>
        <v>1475299.3</v>
      </c>
      <c r="AB194" s="44">
        <f>AB196+AB197</f>
        <v>0</v>
      </c>
      <c r="AC194" s="15">
        <f t="shared" si="694"/>
        <v>1475299.3</v>
      </c>
      <c r="AD194" s="15">
        <f>AD196+AD197</f>
        <v>0</v>
      </c>
      <c r="AE194" s="15">
        <f t="shared" si="695"/>
        <v>1475299.3</v>
      </c>
      <c r="AF194" s="15">
        <f>AF196+AF197</f>
        <v>0</v>
      </c>
      <c r="AG194" s="15">
        <f>AE194+AF194</f>
        <v>1475299.3</v>
      </c>
      <c r="AH194" s="15">
        <f>AH196+AH197</f>
        <v>0</v>
      </c>
      <c r="AI194" s="15">
        <f>AG194+AH194</f>
        <v>1475299.3</v>
      </c>
      <c r="AJ194" s="15">
        <f>AJ196+AJ197</f>
        <v>0</v>
      </c>
      <c r="AK194" s="15">
        <f>AI194+AJ194</f>
        <v>1475299.3</v>
      </c>
      <c r="AL194" s="15">
        <f>AL196+AL197</f>
        <v>0</v>
      </c>
      <c r="AM194" s="15">
        <f>AK194+AL194</f>
        <v>1475299.3</v>
      </c>
      <c r="AN194" s="15">
        <f>AN196+AN197</f>
        <v>0</v>
      </c>
      <c r="AO194" s="15">
        <f>AM194+AN194</f>
        <v>1475299.3</v>
      </c>
      <c r="AP194" s="15">
        <f>AP196+AP197</f>
        <v>0</v>
      </c>
      <c r="AQ194" s="15">
        <f>AO194+AP194</f>
        <v>1475299.3</v>
      </c>
      <c r="AR194" s="15">
        <f>AR196+AR197</f>
        <v>0</v>
      </c>
      <c r="AS194" s="15">
        <f>AQ194+AR194</f>
        <v>1475299.3</v>
      </c>
      <c r="AT194" s="15">
        <f>AT196+AT197</f>
        <v>0</v>
      </c>
      <c r="AU194" s="15">
        <f>AS194+AT194</f>
        <v>1475299.3</v>
      </c>
      <c r="AV194" s="15">
        <f>AV196+AV197</f>
        <v>0</v>
      </c>
      <c r="AW194" s="15">
        <f>AU194+AV194</f>
        <v>1475299.3</v>
      </c>
      <c r="AX194" s="24">
        <f>AX196+AX197</f>
        <v>-1475299.3</v>
      </c>
      <c r="AY194" s="15">
        <f>AW194+AX194</f>
        <v>0</v>
      </c>
      <c r="AZ194" s="15">
        <f t="shared" si="707"/>
        <v>2402309.2000000002</v>
      </c>
      <c r="BA194" s="16">
        <f>BA196+BA197</f>
        <v>0</v>
      </c>
      <c r="BB194" s="16">
        <f t="shared" si="696"/>
        <v>2402309.2000000002</v>
      </c>
      <c r="BC194" s="16">
        <f>BC196+BC197</f>
        <v>0</v>
      </c>
      <c r="BD194" s="16">
        <f t="shared" si="697"/>
        <v>2402309.2000000002</v>
      </c>
      <c r="BE194" s="16">
        <f>BE196+BE197</f>
        <v>0</v>
      </c>
      <c r="BF194" s="16">
        <f t="shared" si="698"/>
        <v>2402309.2000000002</v>
      </c>
      <c r="BG194" s="16">
        <f>BG196+BG197</f>
        <v>0</v>
      </c>
      <c r="BH194" s="16">
        <f t="shared" si="699"/>
        <v>2402309.2000000002</v>
      </c>
      <c r="BI194" s="16">
        <f>BI196+BI197</f>
        <v>0</v>
      </c>
      <c r="BJ194" s="16">
        <f t="shared" si="700"/>
        <v>2402309.2000000002</v>
      </c>
      <c r="BK194" s="16">
        <f>BK196+BK197</f>
        <v>0</v>
      </c>
      <c r="BL194" s="16">
        <f t="shared" si="701"/>
        <v>2402309.2000000002</v>
      </c>
      <c r="BM194" s="16">
        <f>BM196+BM197</f>
        <v>0</v>
      </c>
      <c r="BN194" s="16">
        <f t="shared" si="702"/>
        <v>2402309.2000000002</v>
      </c>
      <c r="BO194" s="16">
        <f>BO196+BO197</f>
        <v>0</v>
      </c>
      <c r="BP194" s="16">
        <f t="shared" si="703"/>
        <v>2402309.2000000002</v>
      </c>
      <c r="BQ194" s="16">
        <f>BQ196+BQ197</f>
        <v>0</v>
      </c>
      <c r="BR194" s="16">
        <f t="shared" si="704"/>
        <v>2402309.2000000002</v>
      </c>
      <c r="BS194" s="16">
        <f>BS196+BS197</f>
        <v>0</v>
      </c>
      <c r="BT194" s="16">
        <f t="shared" si="705"/>
        <v>2402309.2000000002</v>
      </c>
      <c r="BU194" s="26">
        <f>BU196+BU197</f>
        <v>-2402309.2000000002</v>
      </c>
      <c r="BV194" s="16">
        <f t="shared" si="706"/>
        <v>0</v>
      </c>
      <c r="BX194" s="13"/>
    </row>
    <row r="195" spans="1:76" x14ac:dyDescent="0.3">
      <c r="A195" s="58"/>
      <c r="B195" s="78" t="s">
        <v>5</v>
      </c>
      <c r="C195" s="83"/>
      <c r="D195" s="15"/>
      <c r="E195" s="44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24"/>
      <c r="Z195" s="15"/>
      <c r="AA195" s="15"/>
      <c r="AB195" s="44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24"/>
      <c r="AY195" s="15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26"/>
      <c r="BV195" s="16"/>
      <c r="BX195" s="13"/>
    </row>
    <row r="196" spans="1:76" hidden="1" x14ac:dyDescent="0.3">
      <c r="A196" s="1"/>
      <c r="B196" s="21" t="s">
        <v>6</v>
      </c>
      <c r="C196" s="2"/>
      <c r="D196" s="18">
        <v>156098.9</v>
      </c>
      <c r="E196" s="45"/>
      <c r="F196" s="15">
        <f t="shared" si="683"/>
        <v>156098.9</v>
      </c>
      <c r="G196" s="18">
        <v>48155.483999999997</v>
      </c>
      <c r="H196" s="15">
        <f t="shared" ref="H196:H198" si="708">F196+G196</f>
        <v>204254.38399999999</v>
      </c>
      <c r="I196" s="18"/>
      <c r="J196" s="15">
        <f t="shared" ref="J196:J198" si="709">H196+I196</f>
        <v>204254.38399999999</v>
      </c>
      <c r="K196" s="18"/>
      <c r="L196" s="15">
        <f t="shared" ref="L196:L198" si="710">J196+K196</f>
        <v>204254.38399999999</v>
      </c>
      <c r="M196" s="18"/>
      <c r="N196" s="15">
        <f t="shared" ref="N196:N198" si="711">L196+M196</f>
        <v>204254.38399999999</v>
      </c>
      <c r="O196" s="18"/>
      <c r="P196" s="15">
        <f t="shared" ref="P196:P198" si="712">N196+O196</f>
        <v>204254.38399999999</v>
      </c>
      <c r="Q196" s="18"/>
      <c r="R196" s="15">
        <f t="shared" ref="R196:R198" si="713">P196+Q196</f>
        <v>204254.38399999999</v>
      </c>
      <c r="S196" s="18"/>
      <c r="T196" s="15">
        <f t="shared" ref="T196:T198" si="714">R196+S196</f>
        <v>204254.38399999999</v>
      </c>
      <c r="U196" s="18">
        <v>-600</v>
      </c>
      <c r="V196" s="15">
        <f t="shared" ref="V196:V198" si="715">T196+U196</f>
        <v>203654.38399999999</v>
      </c>
      <c r="W196" s="18"/>
      <c r="X196" s="15">
        <f t="shared" ref="X196:X198" si="716">V196+W196</f>
        <v>203654.38399999999</v>
      </c>
      <c r="Y196" s="25">
        <f>-106154.621-26930.143</f>
        <v>-133084.764</v>
      </c>
      <c r="Z196" s="15">
        <f t="shared" ref="Z196:Z198" si="717">X196+Y196</f>
        <v>70569.62</v>
      </c>
      <c r="AA196" s="18">
        <v>434567.5</v>
      </c>
      <c r="AB196" s="45"/>
      <c r="AC196" s="15">
        <f t="shared" si="694"/>
        <v>434567.5</v>
      </c>
      <c r="AD196" s="18"/>
      <c r="AE196" s="15">
        <f t="shared" ref="AE196:AE198" si="718">AC196+AD196</f>
        <v>434567.5</v>
      </c>
      <c r="AF196" s="18"/>
      <c r="AG196" s="15">
        <f>AE196+AF196</f>
        <v>434567.5</v>
      </c>
      <c r="AH196" s="18"/>
      <c r="AI196" s="15">
        <f>AG196+AH196</f>
        <v>434567.5</v>
      </c>
      <c r="AJ196" s="18"/>
      <c r="AK196" s="15">
        <f>AI196+AJ196</f>
        <v>434567.5</v>
      </c>
      <c r="AL196" s="18"/>
      <c r="AM196" s="15">
        <f>AK196+AL196</f>
        <v>434567.5</v>
      </c>
      <c r="AN196" s="18"/>
      <c r="AO196" s="15">
        <f>AM196+AN196</f>
        <v>434567.5</v>
      </c>
      <c r="AP196" s="18"/>
      <c r="AQ196" s="15">
        <f>AO196+AP196</f>
        <v>434567.5</v>
      </c>
      <c r="AR196" s="18"/>
      <c r="AS196" s="15">
        <f>AQ196+AR196</f>
        <v>434567.5</v>
      </c>
      <c r="AT196" s="18"/>
      <c r="AU196" s="15">
        <f>AS196+AT196</f>
        <v>434567.5</v>
      </c>
      <c r="AV196" s="18"/>
      <c r="AW196" s="15">
        <f>AU196+AV196</f>
        <v>434567.5</v>
      </c>
      <c r="AX196" s="25">
        <v>-434567.5</v>
      </c>
      <c r="AY196" s="15">
        <f>AW196+AX196</f>
        <v>0</v>
      </c>
      <c r="AZ196" s="17">
        <v>970204.7</v>
      </c>
      <c r="BA196" s="17"/>
      <c r="BB196" s="16">
        <f t="shared" si="696"/>
        <v>970204.7</v>
      </c>
      <c r="BC196" s="17"/>
      <c r="BD196" s="16">
        <f t="shared" ref="BD196:BD198" si="719">BB196+BC196</f>
        <v>970204.7</v>
      </c>
      <c r="BE196" s="17"/>
      <c r="BF196" s="16">
        <f t="shared" ref="BF196:BF198" si="720">BD196+BE196</f>
        <v>970204.7</v>
      </c>
      <c r="BG196" s="17"/>
      <c r="BH196" s="16">
        <f t="shared" ref="BH196:BH198" si="721">BF196+BG196</f>
        <v>970204.7</v>
      </c>
      <c r="BI196" s="17"/>
      <c r="BJ196" s="16">
        <f t="shared" ref="BJ196:BJ198" si="722">BH196+BI196</f>
        <v>970204.7</v>
      </c>
      <c r="BK196" s="17"/>
      <c r="BL196" s="16">
        <f t="shared" ref="BL196:BL198" si="723">BJ196+BK196</f>
        <v>970204.7</v>
      </c>
      <c r="BM196" s="17"/>
      <c r="BN196" s="16">
        <f t="shared" ref="BN196:BN198" si="724">BL196+BM196</f>
        <v>970204.7</v>
      </c>
      <c r="BO196" s="17"/>
      <c r="BP196" s="16">
        <f t="shared" ref="BP196:BP198" si="725">BN196+BO196</f>
        <v>970204.7</v>
      </c>
      <c r="BQ196" s="17"/>
      <c r="BR196" s="16">
        <f t="shared" ref="BR196:BR198" si="726">BP196+BQ196</f>
        <v>970204.7</v>
      </c>
      <c r="BS196" s="17"/>
      <c r="BT196" s="16">
        <f t="shared" ref="BT196:BT198" si="727">BR196+BS196</f>
        <v>970204.7</v>
      </c>
      <c r="BU196" s="27">
        <v>-970204.7</v>
      </c>
      <c r="BV196" s="16">
        <f t="shared" ref="BV196:BV198" si="728">BT196+BU196</f>
        <v>0</v>
      </c>
      <c r="BW196" s="8" t="s">
        <v>226</v>
      </c>
      <c r="BX196" s="13">
        <v>0</v>
      </c>
    </row>
    <row r="197" spans="1:76" x14ac:dyDescent="0.3">
      <c r="A197" s="58"/>
      <c r="B197" s="78" t="s">
        <v>20</v>
      </c>
      <c r="C197" s="83"/>
      <c r="D197" s="15">
        <v>799431.6</v>
      </c>
      <c r="E197" s="44"/>
      <c r="F197" s="15">
        <f t="shared" si="683"/>
        <v>799431.6</v>
      </c>
      <c r="G197" s="15"/>
      <c r="H197" s="15">
        <f t="shared" si="708"/>
        <v>799431.6</v>
      </c>
      <c r="I197" s="15"/>
      <c r="J197" s="15">
        <f t="shared" si="709"/>
        <v>799431.6</v>
      </c>
      <c r="K197" s="15"/>
      <c r="L197" s="15">
        <f t="shared" si="710"/>
        <v>799431.6</v>
      </c>
      <c r="M197" s="15"/>
      <c r="N197" s="15">
        <f t="shared" si="711"/>
        <v>799431.6</v>
      </c>
      <c r="O197" s="15"/>
      <c r="P197" s="15">
        <f t="shared" si="712"/>
        <v>799431.6</v>
      </c>
      <c r="Q197" s="15"/>
      <c r="R197" s="15">
        <f t="shared" si="713"/>
        <v>799431.6</v>
      </c>
      <c r="S197" s="15"/>
      <c r="T197" s="15">
        <f t="shared" si="714"/>
        <v>799431.6</v>
      </c>
      <c r="U197" s="15"/>
      <c r="V197" s="15">
        <f t="shared" si="715"/>
        <v>799431.6</v>
      </c>
      <c r="W197" s="15"/>
      <c r="X197" s="15">
        <f t="shared" si="716"/>
        <v>799431.6</v>
      </c>
      <c r="Y197" s="24">
        <v>-682987.7</v>
      </c>
      <c r="Z197" s="15">
        <f t="shared" si="717"/>
        <v>116443.90000000002</v>
      </c>
      <c r="AA197" s="15">
        <v>1040731.8</v>
      </c>
      <c r="AB197" s="44"/>
      <c r="AC197" s="15">
        <f t="shared" si="694"/>
        <v>1040731.8</v>
      </c>
      <c r="AD197" s="15"/>
      <c r="AE197" s="15">
        <f t="shared" si="718"/>
        <v>1040731.8</v>
      </c>
      <c r="AF197" s="15"/>
      <c r="AG197" s="15">
        <f>AE197+AF197</f>
        <v>1040731.8</v>
      </c>
      <c r="AH197" s="15"/>
      <c r="AI197" s="15">
        <f>AG197+AH197</f>
        <v>1040731.8</v>
      </c>
      <c r="AJ197" s="15"/>
      <c r="AK197" s="15">
        <f>AI197+AJ197</f>
        <v>1040731.8</v>
      </c>
      <c r="AL197" s="15"/>
      <c r="AM197" s="15">
        <f>AK197+AL197</f>
        <v>1040731.8</v>
      </c>
      <c r="AN197" s="15"/>
      <c r="AO197" s="15">
        <f>AM197+AN197</f>
        <v>1040731.8</v>
      </c>
      <c r="AP197" s="15"/>
      <c r="AQ197" s="15">
        <f>AO197+AP197</f>
        <v>1040731.8</v>
      </c>
      <c r="AR197" s="15"/>
      <c r="AS197" s="15">
        <f>AQ197+AR197</f>
        <v>1040731.8</v>
      </c>
      <c r="AT197" s="15"/>
      <c r="AU197" s="15">
        <f>AS197+AT197</f>
        <v>1040731.8</v>
      </c>
      <c r="AV197" s="15"/>
      <c r="AW197" s="15">
        <f>AU197+AV197</f>
        <v>1040731.8</v>
      </c>
      <c r="AX197" s="24">
        <v>-1040731.8</v>
      </c>
      <c r="AY197" s="15">
        <f>AW197+AX197</f>
        <v>0</v>
      </c>
      <c r="AZ197" s="16">
        <v>1432104.5</v>
      </c>
      <c r="BA197" s="16"/>
      <c r="BB197" s="16">
        <f t="shared" si="696"/>
        <v>1432104.5</v>
      </c>
      <c r="BC197" s="16"/>
      <c r="BD197" s="16">
        <f t="shared" si="719"/>
        <v>1432104.5</v>
      </c>
      <c r="BE197" s="16"/>
      <c r="BF197" s="16">
        <f t="shared" si="720"/>
        <v>1432104.5</v>
      </c>
      <c r="BG197" s="16"/>
      <c r="BH197" s="16">
        <f t="shared" si="721"/>
        <v>1432104.5</v>
      </c>
      <c r="BI197" s="16"/>
      <c r="BJ197" s="16">
        <f t="shared" si="722"/>
        <v>1432104.5</v>
      </c>
      <c r="BK197" s="16"/>
      <c r="BL197" s="16">
        <f t="shared" si="723"/>
        <v>1432104.5</v>
      </c>
      <c r="BM197" s="16"/>
      <c r="BN197" s="16">
        <f t="shared" si="724"/>
        <v>1432104.5</v>
      </c>
      <c r="BO197" s="16"/>
      <c r="BP197" s="16">
        <f t="shared" si="725"/>
        <v>1432104.5</v>
      </c>
      <c r="BQ197" s="16"/>
      <c r="BR197" s="16">
        <f t="shared" si="726"/>
        <v>1432104.5</v>
      </c>
      <c r="BS197" s="16"/>
      <c r="BT197" s="16">
        <f t="shared" si="727"/>
        <v>1432104.5</v>
      </c>
      <c r="BU197" s="26">
        <v>-1432104.5</v>
      </c>
      <c r="BV197" s="16">
        <f t="shared" si="728"/>
        <v>0</v>
      </c>
      <c r="BW197" s="9" t="s">
        <v>231</v>
      </c>
      <c r="BX197" s="13"/>
    </row>
    <row r="198" spans="1:76" ht="56.25" x14ac:dyDescent="0.3">
      <c r="A198" s="58" t="s">
        <v>200</v>
      </c>
      <c r="B198" s="78" t="s">
        <v>39</v>
      </c>
      <c r="C198" s="6" t="s">
        <v>351</v>
      </c>
      <c r="D198" s="15">
        <f>D200+D201</f>
        <v>393223.6</v>
      </c>
      <c r="E198" s="44">
        <f>E200+E201</f>
        <v>0</v>
      </c>
      <c r="F198" s="15">
        <f t="shared" si="683"/>
        <v>393223.6</v>
      </c>
      <c r="G198" s="15">
        <f>G200+G201</f>
        <v>0</v>
      </c>
      <c r="H198" s="15">
        <f t="shared" si="708"/>
        <v>393223.6</v>
      </c>
      <c r="I198" s="15">
        <f>I200+I201</f>
        <v>0</v>
      </c>
      <c r="J198" s="15">
        <f t="shared" si="709"/>
        <v>393223.6</v>
      </c>
      <c r="K198" s="15">
        <f>K200+K201</f>
        <v>0</v>
      </c>
      <c r="L198" s="15">
        <f t="shared" si="710"/>
        <v>393223.6</v>
      </c>
      <c r="M198" s="15">
        <f>M200+M201</f>
        <v>0</v>
      </c>
      <c r="N198" s="15">
        <f t="shared" si="711"/>
        <v>393223.6</v>
      </c>
      <c r="O198" s="15">
        <f>O200+O201</f>
        <v>0</v>
      </c>
      <c r="P198" s="15">
        <f t="shared" si="712"/>
        <v>393223.6</v>
      </c>
      <c r="Q198" s="15">
        <f>Q200+Q201</f>
        <v>0</v>
      </c>
      <c r="R198" s="15">
        <f t="shared" si="713"/>
        <v>393223.6</v>
      </c>
      <c r="S198" s="15">
        <f>S200+S201</f>
        <v>0</v>
      </c>
      <c r="T198" s="15">
        <f t="shared" si="714"/>
        <v>393223.6</v>
      </c>
      <c r="U198" s="15">
        <f>U200+U201</f>
        <v>0</v>
      </c>
      <c r="V198" s="15">
        <f t="shared" si="715"/>
        <v>393223.6</v>
      </c>
      <c r="W198" s="15">
        <f>W200+W201</f>
        <v>0</v>
      </c>
      <c r="X198" s="15">
        <f t="shared" si="716"/>
        <v>393223.6</v>
      </c>
      <c r="Y198" s="24">
        <f>Y200+Y201</f>
        <v>0</v>
      </c>
      <c r="Z198" s="15">
        <f t="shared" si="717"/>
        <v>393223.6</v>
      </c>
      <c r="AA198" s="15">
        <f t="shared" ref="AA198:AZ198" si="729">AA200+AA201</f>
        <v>0</v>
      </c>
      <c r="AB198" s="44">
        <f>AB200+AB201</f>
        <v>0</v>
      </c>
      <c r="AC198" s="15">
        <f t="shared" si="694"/>
        <v>0</v>
      </c>
      <c r="AD198" s="15">
        <f>AD200+AD201</f>
        <v>0</v>
      </c>
      <c r="AE198" s="15">
        <f t="shared" si="718"/>
        <v>0</v>
      </c>
      <c r="AF198" s="15">
        <f>AF200+AF201</f>
        <v>0</v>
      </c>
      <c r="AG198" s="15">
        <f>AE198+AF198</f>
        <v>0</v>
      </c>
      <c r="AH198" s="15">
        <f>AH200+AH201</f>
        <v>0</v>
      </c>
      <c r="AI198" s="15">
        <f>AG198+AH198</f>
        <v>0</v>
      </c>
      <c r="AJ198" s="15">
        <f>AJ200+AJ201</f>
        <v>0</v>
      </c>
      <c r="AK198" s="15">
        <f>AI198+AJ198</f>
        <v>0</v>
      </c>
      <c r="AL198" s="15">
        <f>AL200+AL201</f>
        <v>0</v>
      </c>
      <c r="AM198" s="15">
        <f>AK198+AL198</f>
        <v>0</v>
      </c>
      <c r="AN198" s="15">
        <f>AN200+AN201</f>
        <v>0</v>
      </c>
      <c r="AO198" s="15">
        <f>AM198+AN198</f>
        <v>0</v>
      </c>
      <c r="AP198" s="15">
        <f>AP200+AP201</f>
        <v>0</v>
      </c>
      <c r="AQ198" s="15">
        <f>AO198+AP198</f>
        <v>0</v>
      </c>
      <c r="AR198" s="15">
        <f>AR200+AR201</f>
        <v>0</v>
      </c>
      <c r="AS198" s="15">
        <f>AQ198+AR198</f>
        <v>0</v>
      </c>
      <c r="AT198" s="15">
        <f>AT200+AT201</f>
        <v>0</v>
      </c>
      <c r="AU198" s="15">
        <f>AS198+AT198</f>
        <v>0</v>
      </c>
      <c r="AV198" s="15">
        <f>AV200+AV201</f>
        <v>0</v>
      </c>
      <c r="AW198" s="15">
        <f>AU198+AV198</f>
        <v>0</v>
      </c>
      <c r="AX198" s="24">
        <f>AX200+AX201</f>
        <v>0</v>
      </c>
      <c r="AY198" s="15">
        <f>AW198+AX198</f>
        <v>0</v>
      </c>
      <c r="AZ198" s="15">
        <f t="shared" si="729"/>
        <v>0</v>
      </c>
      <c r="BA198" s="16">
        <f>BA200+BA201</f>
        <v>0</v>
      </c>
      <c r="BB198" s="16">
        <f t="shared" si="696"/>
        <v>0</v>
      </c>
      <c r="BC198" s="16">
        <f>BC200+BC201</f>
        <v>0</v>
      </c>
      <c r="BD198" s="16">
        <f t="shared" si="719"/>
        <v>0</v>
      </c>
      <c r="BE198" s="16">
        <f>BE200+BE201</f>
        <v>0</v>
      </c>
      <c r="BF198" s="16">
        <f t="shared" si="720"/>
        <v>0</v>
      </c>
      <c r="BG198" s="16">
        <f>BG200+BG201</f>
        <v>0</v>
      </c>
      <c r="BH198" s="16">
        <f t="shared" si="721"/>
        <v>0</v>
      </c>
      <c r="BI198" s="16">
        <f>BI200+BI201</f>
        <v>0</v>
      </c>
      <c r="BJ198" s="16">
        <f t="shared" si="722"/>
        <v>0</v>
      </c>
      <c r="BK198" s="16">
        <f>BK200+BK201</f>
        <v>0</v>
      </c>
      <c r="BL198" s="16">
        <f t="shared" si="723"/>
        <v>0</v>
      </c>
      <c r="BM198" s="16">
        <f>BM200+BM201</f>
        <v>0</v>
      </c>
      <c r="BN198" s="16">
        <f t="shared" si="724"/>
        <v>0</v>
      </c>
      <c r="BO198" s="16">
        <f>BO200+BO201</f>
        <v>0</v>
      </c>
      <c r="BP198" s="16">
        <f t="shared" si="725"/>
        <v>0</v>
      </c>
      <c r="BQ198" s="16">
        <f>BQ200+BQ201</f>
        <v>0</v>
      </c>
      <c r="BR198" s="16">
        <f t="shared" si="726"/>
        <v>0</v>
      </c>
      <c r="BS198" s="16">
        <f>BS200+BS201</f>
        <v>0</v>
      </c>
      <c r="BT198" s="16">
        <f t="shared" si="727"/>
        <v>0</v>
      </c>
      <c r="BU198" s="26">
        <f>BU200+BU201</f>
        <v>0</v>
      </c>
      <c r="BV198" s="16">
        <f t="shared" si="728"/>
        <v>0</v>
      </c>
      <c r="BX198" s="13"/>
    </row>
    <row r="199" spans="1:76" x14ac:dyDescent="0.3">
      <c r="A199" s="58"/>
      <c r="B199" s="78" t="s">
        <v>5</v>
      </c>
      <c r="C199" s="6"/>
      <c r="D199" s="15"/>
      <c r="E199" s="44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24"/>
      <c r="Z199" s="15"/>
      <c r="AA199" s="15"/>
      <c r="AB199" s="44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24"/>
      <c r="AY199" s="15"/>
      <c r="AZ199" s="15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26"/>
      <c r="BV199" s="16"/>
      <c r="BX199" s="13"/>
    </row>
    <row r="200" spans="1:76" hidden="1" x14ac:dyDescent="0.3">
      <c r="A200" s="1"/>
      <c r="B200" s="21" t="s">
        <v>6</v>
      </c>
      <c r="C200" s="21"/>
      <c r="D200" s="15">
        <v>98306</v>
      </c>
      <c r="E200" s="44"/>
      <c r="F200" s="15">
        <f t="shared" si="683"/>
        <v>98306</v>
      </c>
      <c r="G200" s="15"/>
      <c r="H200" s="15">
        <f t="shared" ref="H200:H202" si="730">F200+G200</f>
        <v>98306</v>
      </c>
      <c r="I200" s="15"/>
      <c r="J200" s="15">
        <f t="shared" ref="J200:J202" si="731">H200+I200</f>
        <v>98306</v>
      </c>
      <c r="K200" s="15"/>
      <c r="L200" s="15">
        <f t="shared" ref="L200:L202" si="732">J200+K200</f>
        <v>98306</v>
      </c>
      <c r="M200" s="15"/>
      <c r="N200" s="15">
        <f t="shared" ref="N200:N202" si="733">L200+M200</f>
        <v>98306</v>
      </c>
      <c r="O200" s="15"/>
      <c r="P200" s="15">
        <f t="shared" ref="P200:P202" si="734">N200+O200</f>
        <v>98306</v>
      </c>
      <c r="Q200" s="15"/>
      <c r="R200" s="15">
        <f t="shared" ref="R200:R202" si="735">P200+Q200</f>
        <v>98306</v>
      </c>
      <c r="S200" s="15"/>
      <c r="T200" s="15">
        <f t="shared" ref="T200:T202" si="736">R200+S200</f>
        <v>98306</v>
      </c>
      <c r="U200" s="15">
        <v>10500</v>
      </c>
      <c r="V200" s="15">
        <f t="shared" ref="V200:V202" si="737">T200+U200</f>
        <v>108806</v>
      </c>
      <c r="W200" s="15"/>
      <c r="X200" s="15">
        <f t="shared" ref="X200:X202" si="738">V200+W200</f>
        <v>108806</v>
      </c>
      <c r="Y200" s="24"/>
      <c r="Z200" s="15">
        <f t="shared" ref="Z200:Z202" si="739">X200+Y200</f>
        <v>108806</v>
      </c>
      <c r="AA200" s="15">
        <v>0</v>
      </c>
      <c r="AB200" s="44"/>
      <c r="AC200" s="15">
        <f t="shared" si="694"/>
        <v>0</v>
      </c>
      <c r="AD200" s="15"/>
      <c r="AE200" s="15">
        <f t="shared" ref="AE200:AE202" si="740">AC200+AD200</f>
        <v>0</v>
      </c>
      <c r="AF200" s="15"/>
      <c r="AG200" s="15">
        <f>AE200+AF200</f>
        <v>0</v>
      </c>
      <c r="AH200" s="15"/>
      <c r="AI200" s="15">
        <f>AG200+AH200</f>
        <v>0</v>
      </c>
      <c r="AJ200" s="15"/>
      <c r="AK200" s="15">
        <f>AI200+AJ200</f>
        <v>0</v>
      </c>
      <c r="AL200" s="15"/>
      <c r="AM200" s="15">
        <f>AK200+AL200</f>
        <v>0</v>
      </c>
      <c r="AN200" s="15"/>
      <c r="AO200" s="15">
        <f>AM200+AN200</f>
        <v>0</v>
      </c>
      <c r="AP200" s="15"/>
      <c r="AQ200" s="15">
        <f>AO200+AP200</f>
        <v>0</v>
      </c>
      <c r="AR200" s="15"/>
      <c r="AS200" s="15">
        <f>AQ200+AR200</f>
        <v>0</v>
      </c>
      <c r="AT200" s="15"/>
      <c r="AU200" s="15">
        <f>AS200+AT200</f>
        <v>0</v>
      </c>
      <c r="AV200" s="15"/>
      <c r="AW200" s="15">
        <f>AU200+AV200</f>
        <v>0</v>
      </c>
      <c r="AX200" s="24"/>
      <c r="AY200" s="15">
        <f>AW200+AX200</f>
        <v>0</v>
      </c>
      <c r="AZ200" s="16">
        <v>0</v>
      </c>
      <c r="BA200" s="16"/>
      <c r="BB200" s="16">
        <f t="shared" si="696"/>
        <v>0</v>
      </c>
      <c r="BC200" s="16"/>
      <c r="BD200" s="16">
        <f t="shared" ref="BD200:BD202" si="741">BB200+BC200</f>
        <v>0</v>
      </c>
      <c r="BE200" s="16"/>
      <c r="BF200" s="16">
        <f t="shared" ref="BF200:BF202" si="742">BD200+BE200</f>
        <v>0</v>
      </c>
      <c r="BG200" s="16"/>
      <c r="BH200" s="16">
        <f t="shared" ref="BH200:BH202" si="743">BF200+BG200</f>
        <v>0</v>
      </c>
      <c r="BI200" s="16"/>
      <c r="BJ200" s="16">
        <f t="shared" ref="BJ200:BJ202" si="744">BH200+BI200</f>
        <v>0</v>
      </c>
      <c r="BK200" s="16"/>
      <c r="BL200" s="16">
        <f t="shared" ref="BL200:BL202" si="745">BJ200+BK200</f>
        <v>0</v>
      </c>
      <c r="BM200" s="16"/>
      <c r="BN200" s="16">
        <f t="shared" ref="BN200:BN202" si="746">BL200+BM200</f>
        <v>0</v>
      </c>
      <c r="BO200" s="16"/>
      <c r="BP200" s="16">
        <f t="shared" ref="BP200:BP202" si="747">BN200+BO200</f>
        <v>0</v>
      </c>
      <c r="BQ200" s="16"/>
      <c r="BR200" s="16">
        <f t="shared" ref="BR200:BR202" si="748">BP200+BQ200</f>
        <v>0</v>
      </c>
      <c r="BS200" s="16"/>
      <c r="BT200" s="16">
        <f t="shared" ref="BT200:BT202" si="749">BR200+BS200</f>
        <v>0</v>
      </c>
      <c r="BU200" s="26"/>
      <c r="BV200" s="16">
        <f t="shared" ref="BV200:BV202" si="750">BT200+BU200</f>
        <v>0</v>
      </c>
      <c r="BW200" s="9" t="s">
        <v>224</v>
      </c>
      <c r="BX200" s="13">
        <v>0</v>
      </c>
    </row>
    <row r="201" spans="1:76" x14ac:dyDescent="0.3">
      <c r="A201" s="58"/>
      <c r="B201" s="78" t="s">
        <v>20</v>
      </c>
      <c r="C201" s="78"/>
      <c r="D201" s="15">
        <v>294917.59999999998</v>
      </c>
      <c r="E201" s="44"/>
      <c r="F201" s="15">
        <f t="shared" si="683"/>
        <v>294917.59999999998</v>
      </c>
      <c r="G201" s="15"/>
      <c r="H201" s="15">
        <f t="shared" si="730"/>
        <v>294917.59999999998</v>
      </c>
      <c r="I201" s="15"/>
      <c r="J201" s="15">
        <f t="shared" si="731"/>
        <v>294917.59999999998</v>
      </c>
      <c r="K201" s="15"/>
      <c r="L201" s="15">
        <f t="shared" si="732"/>
        <v>294917.59999999998</v>
      </c>
      <c r="M201" s="15"/>
      <c r="N201" s="15">
        <f t="shared" si="733"/>
        <v>294917.59999999998</v>
      </c>
      <c r="O201" s="15"/>
      <c r="P201" s="15">
        <f t="shared" si="734"/>
        <v>294917.59999999998</v>
      </c>
      <c r="Q201" s="15"/>
      <c r="R201" s="15">
        <f t="shared" si="735"/>
        <v>294917.59999999998</v>
      </c>
      <c r="S201" s="15"/>
      <c r="T201" s="15">
        <f t="shared" si="736"/>
        <v>294917.59999999998</v>
      </c>
      <c r="U201" s="15">
        <f>-10500</f>
        <v>-10500</v>
      </c>
      <c r="V201" s="15">
        <f t="shared" si="737"/>
        <v>284417.59999999998</v>
      </c>
      <c r="W201" s="15"/>
      <c r="X201" s="15">
        <f t="shared" si="738"/>
        <v>284417.59999999998</v>
      </c>
      <c r="Y201" s="24"/>
      <c r="Z201" s="15">
        <f t="shared" si="739"/>
        <v>284417.59999999998</v>
      </c>
      <c r="AA201" s="15">
        <v>0</v>
      </c>
      <c r="AB201" s="44"/>
      <c r="AC201" s="15">
        <f t="shared" si="694"/>
        <v>0</v>
      </c>
      <c r="AD201" s="15"/>
      <c r="AE201" s="15">
        <f t="shared" si="740"/>
        <v>0</v>
      </c>
      <c r="AF201" s="15"/>
      <c r="AG201" s="15">
        <f>AE201+AF201</f>
        <v>0</v>
      </c>
      <c r="AH201" s="15"/>
      <c r="AI201" s="15">
        <f>AG201+AH201</f>
        <v>0</v>
      </c>
      <c r="AJ201" s="15"/>
      <c r="AK201" s="15">
        <f>AI201+AJ201</f>
        <v>0</v>
      </c>
      <c r="AL201" s="15"/>
      <c r="AM201" s="15">
        <f>AK201+AL201</f>
        <v>0</v>
      </c>
      <c r="AN201" s="15"/>
      <c r="AO201" s="15">
        <f>AM201+AN201</f>
        <v>0</v>
      </c>
      <c r="AP201" s="15"/>
      <c r="AQ201" s="15">
        <f>AO201+AP201</f>
        <v>0</v>
      </c>
      <c r="AR201" s="15"/>
      <c r="AS201" s="15">
        <f>AQ201+AR201</f>
        <v>0</v>
      </c>
      <c r="AT201" s="15"/>
      <c r="AU201" s="15">
        <f>AS201+AT201</f>
        <v>0</v>
      </c>
      <c r="AV201" s="15"/>
      <c r="AW201" s="15">
        <f>AU201+AV201</f>
        <v>0</v>
      </c>
      <c r="AX201" s="24"/>
      <c r="AY201" s="15">
        <f>AW201+AX201</f>
        <v>0</v>
      </c>
      <c r="AZ201" s="16">
        <v>0</v>
      </c>
      <c r="BA201" s="16"/>
      <c r="BB201" s="16">
        <f t="shared" si="696"/>
        <v>0</v>
      </c>
      <c r="BC201" s="16"/>
      <c r="BD201" s="16">
        <f t="shared" si="741"/>
        <v>0</v>
      </c>
      <c r="BE201" s="16"/>
      <c r="BF201" s="16">
        <f t="shared" si="742"/>
        <v>0</v>
      </c>
      <c r="BG201" s="16"/>
      <c r="BH201" s="16">
        <f t="shared" si="743"/>
        <v>0</v>
      </c>
      <c r="BI201" s="16"/>
      <c r="BJ201" s="16">
        <f t="shared" si="744"/>
        <v>0</v>
      </c>
      <c r="BK201" s="16"/>
      <c r="BL201" s="16">
        <f t="shared" si="745"/>
        <v>0</v>
      </c>
      <c r="BM201" s="16"/>
      <c r="BN201" s="16">
        <f t="shared" si="746"/>
        <v>0</v>
      </c>
      <c r="BO201" s="16"/>
      <c r="BP201" s="16">
        <f t="shared" si="747"/>
        <v>0</v>
      </c>
      <c r="BQ201" s="16"/>
      <c r="BR201" s="16">
        <f t="shared" si="748"/>
        <v>0</v>
      </c>
      <c r="BS201" s="16"/>
      <c r="BT201" s="16">
        <f t="shared" si="749"/>
        <v>0</v>
      </c>
      <c r="BU201" s="26"/>
      <c r="BV201" s="16">
        <f t="shared" si="750"/>
        <v>0</v>
      </c>
      <c r="BW201" s="9" t="s">
        <v>231</v>
      </c>
      <c r="BX201" s="13"/>
    </row>
    <row r="202" spans="1:76" ht="56.25" x14ac:dyDescent="0.3">
      <c r="A202" s="58" t="s">
        <v>201</v>
      </c>
      <c r="B202" s="78" t="s">
        <v>40</v>
      </c>
      <c r="C202" s="6" t="s">
        <v>351</v>
      </c>
      <c r="D202" s="15">
        <f>D204+D205</f>
        <v>100000</v>
      </c>
      <c r="E202" s="44">
        <f>E204+E205</f>
        <v>0</v>
      </c>
      <c r="F202" s="15">
        <f t="shared" si="683"/>
        <v>100000</v>
      </c>
      <c r="G202" s="15">
        <f>G204+G205</f>
        <v>0</v>
      </c>
      <c r="H202" s="15">
        <f t="shared" si="730"/>
        <v>100000</v>
      </c>
      <c r="I202" s="15">
        <f>I204+I205</f>
        <v>0</v>
      </c>
      <c r="J202" s="15">
        <f t="shared" si="731"/>
        <v>100000</v>
      </c>
      <c r="K202" s="15">
        <f>K204+K205</f>
        <v>0</v>
      </c>
      <c r="L202" s="15">
        <f t="shared" si="732"/>
        <v>100000</v>
      </c>
      <c r="M202" s="15">
        <f>M204+M205</f>
        <v>-100000</v>
      </c>
      <c r="N202" s="15">
        <f t="shared" si="733"/>
        <v>0</v>
      </c>
      <c r="O202" s="15">
        <f>O204+O205</f>
        <v>0</v>
      </c>
      <c r="P202" s="15">
        <f t="shared" si="734"/>
        <v>0</v>
      </c>
      <c r="Q202" s="15">
        <f>Q204+Q205</f>
        <v>0</v>
      </c>
      <c r="R202" s="15">
        <f t="shared" si="735"/>
        <v>0</v>
      </c>
      <c r="S202" s="15">
        <f>S204+S205</f>
        <v>0</v>
      </c>
      <c r="T202" s="15">
        <f t="shared" si="736"/>
        <v>0</v>
      </c>
      <c r="U202" s="15">
        <f>U204+U205</f>
        <v>0</v>
      </c>
      <c r="V202" s="15">
        <f t="shared" si="737"/>
        <v>0</v>
      </c>
      <c r="W202" s="15">
        <f>W204+W205</f>
        <v>0</v>
      </c>
      <c r="X202" s="15">
        <f t="shared" si="738"/>
        <v>0</v>
      </c>
      <c r="Y202" s="24">
        <f>Y204+Y205</f>
        <v>0</v>
      </c>
      <c r="Z202" s="15">
        <f t="shared" si="739"/>
        <v>0</v>
      </c>
      <c r="AA202" s="15">
        <f t="shared" ref="AA202:AZ202" si="751">AA204+AA205</f>
        <v>999358.3</v>
      </c>
      <c r="AB202" s="44">
        <f>AB204+AB205</f>
        <v>0</v>
      </c>
      <c r="AC202" s="15">
        <f t="shared" si="694"/>
        <v>999358.3</v>
      </c>
      <c r="AD202" s="15">
        <f>AD204+AD205</f>
        <v>0</v>
      </c>
      <c r="AE202" s="15">
        <f t="shared" si="740"/>
        <v>999358.3</v>
      </c>
      <c r="AF202" s="15">
        <f>AF204+AF205</f>
        <v>0</v>
      </c>
      <c r="AG202" s="15">
        <f>AE202+AF202</f>
        <v>999358.3</v>
      </c>
      <c r="AH202" s="15">
        <f>AH204+AH205</f>
        <v>0</v>
      </c>
      <c r="AI202" s="15">
        <f>AG202+AH202</f>
        <v>999358.3</v>
      </c>
      <c r="AJ202" s="15">
        <f>AJ204+AJ205</f>
        <v>0</v>
      </c>
      <c r="AK202" s="15">
        <f>AI202+AJ202</f>
        <v>999358.3</v>
      </c>
      <c r="AL202" s="15">
        <f>AL204+AL205</f>
        <v>100000</v>
      </c>
      <c r="AM202" s="15">
        <f>AK202+AL202</f>
        <v>1099358.3</v>
      </c>
      <c r="AN202" s="15">
        <f>AN204+AN205</f>
        <v>0</v>
      </c>
      <c r="AO202" s="15">
        <f>AM202+AN202</f>
        <v>1099358.3</v>
      </c>
      <c r="AP202" s="15">
        <f>AP204+AP205</f>
        <v>0</v>
      </c>
      <c r="AQ202" s="15">
        <f>AO202+AP202</f>
        <v>1099358.3</v>
      </c>
      <c r="AR202" s="15">
        <f>AR204+AR205</f>
        <v>0</v>
      </c>
      <c r="AS202" s="15">
        <f>AQ202+AR202</f>
        <v>1099358.3</v>
      </c>
      <c r="AT202" s="15">
        <f>AT204+AT205</f>
        <v>0</v>
      </c>
      <c r="AU202" s="15">
        <f>AS202+AT202</f>
        <v>1099358.3</v>
      </c>
      <c r="AV202" s="15">
        <f>AV204+AV205</f>
        <v>0</v>
      </c>
      <c r="AW202" s="15">
        <f>AU202+AV202</f>
        <v>1099358.3</v>
      </c>
      <c r="AX202" s="24">
        <f>AX204+AX205</f>
        <v>0</v>
      </c>
      <c r="AY202" s="15">
        <f>AW202+AX202</f>
        <v>1099358.3</v>
      </c>
      <c r="AZ202" s="15">
        <f t="shared" si="751"/>
        <v>100000</v>
      </c>
      <c r="BA202" s="16">
        <f>BA204+BA205</f>
        <v>0</v>
      </c>
      <c r="BB202" s="16">
        <f t="shared" si="696"/>
        <v>100000</v>
      </c>
      <c r="BC202" s="16">
        <f>BC204+BC205</f>
        <v>0</v>
      </c>
      <c r="BD202" s="16">
        <f t="shared" si="741"/>
        <v>100000</v>
      </c>
      <c r="BE202" s="16">
        <f>BE204+BE205</f>
        <v>0</v>
      </c>
      <c r="BF202" s="16">
        <f t="shared" si="742"/>
        <v>100000</v>
      </c>
      <c r="BG202" s="16">
        <f>BG204+BG205</f>
        <v>0</v>
      </c>
      <c r="BH202" s="16">
        <f t="shared" si="743"/>
        <v>100000</v>
      </c>
      <c r="BI202" s="16">
        <f>BI204+BI205</f>
        <v>0</v>
      </c>
      <c r="BJ202" s="16">
        <f t="shared" si="744"/>
        <v>100000</v>
      </c>
      <c r="BK202" s="16">
        <f>BK204+BK205</f>
        <v>0</v>
      </c>
      <c r="BL202" s="16">
        <f t="shared" si="745"/>
        <v>100000</v>
      </c>
      <c r="BM202" s="16">
        <f>BM204+BM205</f>
        <v>0</v>
      </c>
      <c r="BN202" s="16">
        <f t="shared" si="746"/>
        <v>100000</v>
      </c>
      <c r="BO202" s="16">
        <f>BO204+BO205</f>
        <v>0</v>
      </c>
      <c r="BP202" s="16">
        <f t="shared" si="747"/>
        <v>100000</v>
      </c>
      <c r="BQ202" s="16">
        <f>BQ204+BQ205</f>
        <v>0</v>
      </c>
      <c r="BR202" s="16">
        <f t="shared" si="748"/>
        <v>100000</v>
      </c>
      <c r="BS202" s="16">
        <f>BS204+BS205</f>
        <v>0</v>
      </c>
      <c r="BT202" s="16">
        <f t="shared" si="749"/>
        <v>100000</v>
      </c>
      <c r="BU202" s="26">
        <f>BU204+BU205</f>
        <v>0</v>
      </c>
      <c r="BV202" s="16">
        <f t="shared" si="750"/>
        <v>100000</v>
      </c>
      <c r="BX202" s="13"/>
    </row>
    <row r="203" spans="1:76" x14ac:dyDescent="0.3">
      <c r="A203" s="58"/>
      <c r="B203" s="78" t="s">
        <v>5</v>
      </c>
      <c r="C203" s="6"/>
      <c r="D203" s="15"/>
      <c r="E203" s="44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24"/>
      <c r="Z203" s="15"/>
      <c r="AA203" s="15"/>
      <c r="AB203" s="44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24"/>
      <c r="AY203" s="15"/>
      <c r="AZ203" s="15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26"/>
      <c r="BV203" s="16"/>
      <c r="BX203" s="13"/>
    </row>
    <row r="204" spans="1:76" hidden="1" x14ac:dyDescent="0.3">
      <c r="A204" s="1"/>
      <c r="B204" s="21" t="s">
        <v>6</v>
      </c>
      <c r="C204" s="21"/>
      <c r="D204" s="15">
        <v>25000</v>
      </c>
      <c r="E204" s="44"/>
      <c r="F204" s="15">
        <f t="shared" si="683"/>
        <v>25000</v>
      </c>
      <c r="G204" s="15"/>
      <c r="H204" s="15">
        <f t="shared" ref="H204:H206" si="752">F204+G204</f>
        <v>25000</v>
      </c>
      <c r="I204" s="15"/>
      <c r="J204" s="15">
        <f t="shared" ref="J204:J206" si="753">H204+I204</f>
        <v>25000</v>
      </c>
      <c r="K204" s="15"/>
      <c r="L204" s="15">
        <f t="shared" ref="L204:L206" si="754">J204+K204</f>
        <v>25000</v>
      </c>
      <c r="M204" s="15">
        <v>-25000</v>
      </c>
      <c r="N204" s="15">
        <f t="shared" ref="N204:N206" si="755">L204+M204</f>
        <v>0</v>
      </c>
      <c r="O204" s="15"/>
      <c r="P204" s="15">
        <f t="shared" ref="P204:P206" si="756">N204+O204</f>
        <v>0</v>
      </c>
      <c r="Q204" s="15"/>
      <c r="R204" s="15">
        <f t="shared" ref="R204:R206" si="757">P204+Q204</f>
        <v>0</v>
      </c>
      <c r="S204" s="15"/>
      <c r="T204" s="15">
        <f t="shared" ref="T204:T206" si="758">R204+S204</f>
        <v>0</v>
      </c>
      <c r="U204" s="15"/>
      <c r="V204" s="15">
        <f t="shared" ref="V204:V206" si="759">T204+U204</f>
        <v>0</v>
      </c>
      <c r="W204" s="15"/>
      <c r="X204" s="15">
        <f t="shared" ref="X204:X206" si="760">V204+W204</f>
        <v>0</v>
      </c>
      <c r="Y204" s="24"/>
      <c r="Z204" s="15">
        <f t="shared" ref="Z204:Z206" si="761">X204+Y204</f>
        <v>0</v>
      </c>
      <c r="AA204" s="15">
        <v>284496.90000000002</v>
      </c>
      <c r="AB204" s="44"/>
      <c r="AC204" s="15">
        <f t="shared" si="694"/>
        <v>284496.90000000002</v>
      </c>
      <c r="AD204" s="15"/>
      <c r="AE204" s="15">
        <f t="shared" ref="AE204:AE206" si="762">AC204+AD204</f>
        <v>284496.90000000002</v>
      </c>
      <c r="AF204" s="15"/>
      <c r="AG204" s="15">
        <f>AE204+AF204</f>
        <v>284496.90000000002</v>
      </c>
      <c r="AH204" s="15"/>
      <c r="AI204" s="15">
        <f>AG204+AH204</f>
        <v>284496.90000000002</v>
      </c>
      <c r="AJ204" s="15"/>
      <c r="AK204" s="15">
        <f>AI204+AJ204</f>
        <v>284496.90000000002</v>
      </c>
      <c r="AL204" s="15">
        <v>25000</v>
      </c>
      <c r="AM204" s="15">
        <f>AK204+AL204</f>
        <v>309496.90000000002</v>
      </c>
      <c r="AN204" s="15"/>
      <c r="AO204" s="15">
        <f>AM204+AN204</f>
        <v>309496.90000000002</v>
      </c>
      <c r="AP204" s="15"/>
      <c r="AQ204" s="15">
        <f>AO204+AP204</f>
        <v>309496.90000000002</v>
      </c>
      <c r="AR204" s="15"/>
      <c r="AS204" s="15">
        <f>AQ204+AR204</f>
        <v>309496.90000000002</v>
      </c>
      <c r="AT204" s="15"/>
      <c r="AU204" s="15">
        <f>AS204+AT204</f>
        <v>309496.90000000002</v>
      </c>
      <c r="AV204" s="15"/>
      <c r="AW204" s="15">
        <f>AU204+AV204</f>
        <v>309496.90000000002</v>
      </c>
      <c r="AX204" s="24"/>
      <c r="AY204" s="15">
        <f>AW204+AX204</f>
        <v>309496.90000000002</v>
      </c>
      <c r="AZ204" s="16">
        <v>25000</v>
      </c>
      <c r="BA204" s="16"/>
      <c r="BB204" s="16">
        <f t="shared" si="696"/>
        <v>25000</v>
      </c>
      <c r="BC204" s="16"/>
      <c r="BD204" s="16">
        <f t="shared" ref="BD204:BD206" si="763">BB204+BC204</f>
        <v>25000</v>
      </c>
      <c r="BE204" s="16"/>
      <c r="BF204" s="16">
        <f t="shared" ref="BF204:BF206" si="764">BD204+BE204</f>
        <v>25000</v>
      </c>
      <c r="BG204" s="16"/>
      <c r="BH204" s="16">
        <f t="shared" ref="BH204:BH206" si="765">BF204+BG204</f>
        <v>25000</v>
      </c>
      <c r="BI204" s="16"/>
      <c r="BJ204" s="16">
        <f t="shared" ref="BJ204:BJ206" si="766">BH204+BI204</f>
        <v>25000</v>
      </c>
      <c r="BK204" s="16"/>
      <c r="BL204" s="16">
        <f t="shared" ref="BL204:BL206" si="767">BJ204+BK204</f>
        <v>25000</v>
      </c>
      <c r="BM204" s="16"/>
      <c r="BN204" s="16">
        <f t="shared" ref="BN204:BN206" si="768">BL204+BM204</f>
        <v>25000</v>
      </c>
      <c r="BO204" s="16"/>
      <c r="BP204" s="16">
        <f t="shared" ref="BP204:BP206" si="769">BN204+BO204</f>
        <v>25000</v>
      </c>
      <c r="BQ204" s="16"/>
      <c r="BR204" s="16">
        <f t="shared" ref="BR204:BR206" si="770">BP204+BQ204</f>
        <v>25000</v>
      </c>
      <c r="BS204" s="16"/>
      <c r="BT204" s="16">
        <f t="shared" ref="BT204:BT206" si="771">BR204+BS204</f>
        <v>25000</v>
      </c>
      <c r="BU204" s="26"/>
      <c r="BV204" s="16">
        <f t="shared" ref="BV204:BV206" si="772">BT204+BU204</f>
        <v>25000</v>
      </c>
      <c r="BW204" s="9" t="s">
        <v>223</v>
      </c>
      <c r="BX204" s="13">
        <v>0</v>
      </c>
    </row>
    <row r="205" spans="1:76" x14ac:dyDescent="0.3">
      <c r="A205" s="58"/>
      <c r="B205" s="78" t="s">
        <v>20</v>
      </c>
      <c r="C205" s="78"/>
      <c r="D205" s="15">
        <v>75000</v>
      </c>
      <c r="E205" s="44"/>
      <c r="F205" s="15">
        <f t="shared" si="683"/>
        <v>75000</v>
      </c>
      <c r="G205" s="15"/>
      <c r="H205" s="15">
        <f t="shared" si="752"/>
        <v>75000</v>
      </c>
      <c r="I205" s="15"/>
      <c r="J205" s="15">
        <f t="shared" si="753"/>
        <v>75000</v>
      </c>
      <c r="K205" s="15"/>
      <c r="L205" s="15">
        <f t="shared" si="754"/>
        <v>75000</v>
      </c>
      <c r="M205" s="15">
        <v>-75000</v>
      </c>
      <c r="N205" s="15">
        <f t="shared" si="755"/>
        <v>0</v>
      </c>
      <c r="O205" s="15"/>
      <c r="P205" s="15">
        <f t="shared" si="756"/>
        <v>0</v>
      </c>
      <c r="Q205" s="15"/>
      <c r="R205" s="15">
        <f t="shared" si="757"/>
        <v>0</v>
      </c>
      <c r="S205" s="15"/>
      <c r="T205" s="15">
        <f t="shared" si="758"/>
        <v>0</v>
      </c>
      <c r="U205" s="15"/>
      <c r="V205" s="15">
        <f t="shared" si="759"/>
        <v>0</v>
      </c>
      <c r="W205" s="15"/>
      <c r="X205" s="15">
        <f t="shared" si="760"/>
        <v>0</v>
      </c>
      <c r="Y205" s="24"/>
      <c r="Z205" s="15">
        <f t="shared" si="761"/>
        <v>0</v>
      </c>
      <c r="AA205" s="15">
        <v>714861.4</v>
      </c>
      <c r="AB205" s="44"/>
      <c r="AC205" s="15">
        <f t="shared" si="694"/>
        <v>714861.4</v>
      </c>
      <c r="AD205" s="15"/>
      <c r="AE205" s="15">
        <f t="shared" si="762"/>
        <v>714861.4</v>
      </c>
      <c r="AF205" s="15"/>
      <c r="AG205" s="15">
        <f>AE205+AF205</f>
        <v>714861.4</v>
      </c>
      <c r="AH205" s="15"/>
      <c r="AI205" s="15">
        <f>AG205+AH205</f>
        <v>714861.4</v>
      </c>
      <c r="AJ205" s="15"/>
      <c r="AK205" s="15">
        <f>AI205+AJ205</f>
        <v>714861.4</v>
      </c>
      <c r="AL205" s="15">
        <v>75000</v>
      </c>
      <c r="AM205" s="15">
        <f>AK205+AL205</f>
        <v>789861.4</v>
      </c>
      <c r="AN205" s="15"/>
      <c r="AO205" s="15">
        <f>AM205+AN205</f>
        <v>789861.4</v>
      </c>
      <c r="AP205" s="15"/>
      <c r="AQ205" s="15">
        <f>AO205+AP205</f>
        <v>789861.4</v>
      </c>
      <c r="AR205" s="15"/>
      <c r="AS205" s="15">
        <f>AQ205+AR205</f>
        <v>789861.4</v>
      </c>
      <c r="AT205" s="15"/>
      <c r="AU205" s="15">
        <f>AS205+AT205</f>
        <v>789861.4</v>
      </c>
      <c r="AV205" s="15"/>
      <c r="AW205" s="15">
        <f>AU205+AV205</f>
        <v>789861.4</v>
      </c>
      <c r="AX205" s="24"/>
      <c r="AY205" s="15">
        <f>AW205+AX205</f>
        <v>789861.4</v>
      </c>
      <c r="AZ205" s="16">
        <v>75000</v>
      </c>
      <c r="BA205" s="16"/>
      <c r="BB205" s="16">
        <f t="shared" si="696"/>
        <v>75000</v>
      </c>
      <c r="BC205" s="16"/>
      <c r="BD205" s="16">
        <f t="shared" si="763"/>
        <v>75000</v>
      </c>
      <c r="BE205" s="16"/>
      <c r="BF205" s="16">
        <f t="shared" si="764"/>
        <v>75000</v>
      </c>
      <c r="BG205" s="16"/>
      <c r="BH205" s="16">
        <f t="shared" si="765"/>
        <v>75000</v>
      </c>
      <c r="BI205" s="16"/>
      <c r="BJ205" s="16">
        <f t="shared" si="766"/>
        <v>75000</v>
      </c>
      <c r="BK205" s="16"/>
      <c r="BL205" s="16">
        <f t="shared" si="767"/>
        <v>75000</v>
      </c>
      <c r="BM205" s="16"/>
      <c r="BN205" s="16">
        <f t="shared" si="768"/>
        <v>75000</v>
      </c>
      <c r="BO205" s="16"/>
      <c r="BP205" s="16">
        <f t="shared" si="769"/>
        <v>75000</v>
      </c>
      <c r="BQ205" s="16"/>
      <c r="BR205" s="16">
        <f t="shared" si="770"/>
        <v>75000</v>
      </c>
      <c r="BS205" s="16"/>
      <c r="BT205" s="16">
        <f t="shared" si="771"/>
        <v>75000</v>
      </c>
      <c r="BU205" s="26"/>
      <c r="BV205" s="16">
        <f t="shared" si="772"/>
        <v>75000</v>
      </c>
      <c r="BW205" s="9" t="s">
        <v>231</v>
      </c>
      <c r="BX205" s="13"/>
    </row>
    <row r="206" spans="1:76" ht="56.25" x14ac:dyDescent="0.3">
      <c r="A206" s="58" t="s">
        <v>255</v>
      </c>
      <c r="B206" s="78" t="s">
        <v>238</v>
      </c>
      <c r="C206" s="6" t="s">
        <v>351</v>
      </c>
      <c r="D206" s="15">
        <f>D208+D209</f>
        <v>344108.19999999995</v>
      </c>
      <c r="E206" s="44">
        <f>E208+E209</f>
        <v>0</v>
      </c>
      <c r="F206" s="15">
        <f t="shared" si="683"/>
        <v>344108.19999999995</v>
      </c>
      <c r="G206" s="15">
        <f>G208+G209</f>
        <v>13812.6</v>
      </c>
      <c r="H206" s="15">
        <f t="shared" si="752"/>
        <v>357920.79999999993</v>
      </c>
      <c r="I206" s="15">
        <f>I208+I209</f>
        <v>0</v>
      </c>
      <c r="J206" s="15">
        <f t="shared" si="753"/>
        <v>357920.79999999993</v>
      </c>
      <c r="K206" s="15">
        <f>K208+K209</f>
        <v>0</v>
      </c>
      <c r="L206" s="15">
        <f t="shared" si="754"/>
        <v>357920.79999999993</v>
      </c>
      <c r="M206" s="15">
        <f>M208+M209</f>
        <v>-292714.65999999997</v>
      </c>
      <c r="N206" s="15">
        <f t="shared" si="755"/>
        <v>65206.139999999956</v>
      </c>
      <c r="O206" s="15">
        <f>O208+O209</f>
        <v>0</v>
      </c>
      <c r="P206" s="15">
        <f t="shared" si="756"/>
        <v>65206.139999999956</v>
      </c>
      <c r="Q206" s="15">
        <f>Q208+Q209</f>
        <v>0</v>
      </c>
      <c r="R206" s="15">
        <f t="shared" si="757"/>
        <v>65206.139999999956</v>
      </c>
      <c r="S206" s="15">
        <f>S208+S209</f>
        <v>0</v>
      </c>
      <c r="T206" s="15">
        <f t="shared" si="758"/>
        <v>65206.139999999956</v>
      </c>
      <c r="U206" s="15">
        <f>U208+U209</f>
        <v>0</v>
      </c>
      <c r="V206" s="15">
        <f t="shared" si="759"/>
        <v>65206.139999999956</v>
      </c>
      <c r="W206" s="15">
        <f>W208+W209</f>
        <v>0</v>
      </c>
      <c r="X206" s="15">
        <f t="shared" si="760"/>
        <v>65206.139999999956</v>
      </c>
      <c r="Y206" s="24">
        <f>Y208+Y209</f>
        <v>0</v>
      </c>
      <c r="Z206" s="15">
        <f t="shared" si="761"/>
        <v>65206.139999999956</v>
      </c>
      <c r="AA206" s="15">
        <f t="shared" ref="AA206:AZ206" si="773">AA208+AA209</f>
        <v>50000</v>
      </c>
      <c r="AB206" s="44">
        <f>AB208+AB209</f>
        <v>0</v>
      </c>
      <c r="AC206" s="15">
        <f t="shared" si="694"/>
        <v>50000</v>
      </c>
      <c r="AD206" s="15">
        <f>AD208+AD209</f>
        <v>0</v>
      </c>
      <c r="AE206" s="15">
        <f t="shared" si="762"/>
        <v>50000</v>
      </c>
      <c r="AF206" s="15">
        <f>AF208+AF209</f>
        <v>0</v>
      </c>
      <c r="AG206" s="15">
        <f>AE206+AF206</f>
        <v>50000</v>
      </c>
      <c r="AH206" s="15">
        <f>AH208+AH209</f>
        <v>0</v>
      </c>
      <c r="AI206" s="15">
        <f>AG206+AH206</f>
        <v>50000</v>
      </c>
      <c r="AJ206" s="15">
        <f>AJ208+AJ209</f>
        <v>0</v>
      </c>
      <c r="AK206" s="15">
        <f>AI206+AJ206</f>
        <v>50000</v>
      </c>
      <c r="AL206" s="15">
        <f>AL208+AL209</f>
        <v>334152.15999999997</v>
      </c>
      <c r="AM206" s="15">
        <f>AK206+AL206</f>
        <v>384152.16</v>
      </c>
      <c r="AN206" s="15">
        <f>AN208+AN209</f>
        <v>0</v>
      </c>
      <c r="AO206" s="15">
        <f>AM206+AN206</f>
        <v>384152.16</v>
      </c>
      <c r="AP206" s="15">
        <f>AP208+AP209</f>
        <v>0</v>
      </c>
      <c r="AQ206" s="15">
        <f>AO206+AP206</f>
        <v>384152.16</v>
      </c>
      <c r="AR206" s="15">
        <f>AR208+AR209</f>
        <v>0</v>
      </c>
      <c r="AS206" s="15">
        <f>AQ206+AR206</f>
        <v>384152.16</v>
      </c>
      <c r="AT206" s="15">
        <f>AT208+AT209</f>
        <v>0</v>
      </c>
      <c r="AU206" s="15">
        <f>AS206+AT206</f>
        <v>384152.16</v>
      </c>
      <c r="AV206" s="15">
        <f>AV208+AV209</f>
        <v>0</v>
      </c>
      <c r="AW206" s="15">
        <f>AU206+AV206</f>
        <v>384152.16</v>
      </c>
      <c r="AX206" s="24">
        <f>AX208+AX209</f>
        <v>0</v>
      </c>
      <c r="AY206" s="15">
        <f>AW206+AX206</f>
        <v>384152.16</v>
      </c>
      <c r="AZ206" s="15">
        <f t="shared" si="773"/>
        <v>0</v>
      </c>
      <c r="BA206" s="16">
        <f>BA208+BA209</f>
        <v>0</v>
      </c>
      <c r="BB206" s="16">
        <f t="shared" si="696"/>
        <v>0</v>
      </c>
      <c r="BC206" s="16">
        <f>BC208+BC209</f>
        <v>0</v>
      </c>
      <c r="BD206" s="16">
        <f t="shared" si="763"/>
        <v>0</v>
      </c>
      <c r="BE206" s="16">
        <f>BE208+BE209</f>
        <v>0</v>
      </c>
      <c r="BF206" s="16">
        <f t="shared" si="764"/>
        <v>0</v>
      </c>
      <c r="BG206" s="16">
        <f>BG208+BG209</f>
        <v>0</v>
      </c>
      <c r="BH206" s="16">
        <f t="shared" si="765"/>
        <v>0</v>
      </c>
      <c r="BI206" s="16">
        <f>BI208+BI209</f>
        <v>0</v>
      </c>
      <c r="BJ206" s="16">
        <f t="shared" si="766"/>
        <v>0</v>
      </c>
      <c r="BK206" s="16">
        <f>BK208+BK209</f>
        <v>0</v>
      </c>
      <c r="BL206" s="16">
        <f t="shared" si="767"/>
        <v>0</v>
      </c>
      <c r="BM206" s="16">
        <f>BM208+BM209</f>
        <v>0</v>
      </c>
      <c r="BN206" s="16">
        <f t="shared" si="768"/>
        <v>0</v>
      </c>
      <c r="BO206" s="16">
        <f>BO208+BO209</f>
        <v>0</v>
      </c>
      <c r="BP206" s="16">
        <f t="shared" si="769"/>
        <v>0</v>
      </c>
      <c r="BQ206" s="16">
        <f>BQ208+BQ209</f>
        <v>0</v>
      </c>
      <c r="BR206" s="16">
        <f t="shared" si="770"/>
        <v>0</v>
      </c>
      <c r="BS206" s="16">
        <f>BS208+BS209</f>
        <v>0</v>
      </c>
      <c r="BT206" s="16">
        <f t="shared" si="771"/>
        <v>0</v>
      </c>
      <c r="BU206" s="26">
        <f>BU208+BU209</f>
        <v>0</v>
      </c>
      <c r="BV206" s="16">
        <f t="shared" si="772"/>
        <v>0</v>
      </c>
      <c r="BX206" s="13"/>
    </row>
    <row r="207" spans="1:76" x14ac:dyDescent="0.3">
      <c r="A207" s="58"/>
      <c r="B207" s="78" t="s">
        <v>5</v>
      </c>
      <c r="C207" s="6"/>
      <c r="D207" s="15"/>
      <c r="E207" s="44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24"/>
      <c r="Z207" s="15"/>
      <c r="AA207" s="15"/>
      <c r="AB207" s="44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24"/>
      <c r="AY207" s="15"/>
      <c r="AZ207" s="15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26"/>
      <c r="BV207" s="16"/>
      <c r="BX207" s="13"/>
    </row>
    <row r="208" spans="1:76" hidden="1" x14ac:dyDescent="0.3">
      <c r="A208" s="1"/>
      <c r="B208" s="21" t="s">
        <v>6</v>
      </c>
      <c r="C208" s="21"/>
      <c r="D208" s="15">
        <v>48527.100000000006</v>
      </c>
      <c r="E208" s="44"/>
      <c r="F208" s="15">
        <f t="shared" si="683"/>
        <v>48527.100000000006</v>
      </c>
      <c r="G208" s="15">
        <v>13812.6</v>
      </c>
      <c r="H208" s="15">
        <f t="shared" ref="H208:H212" si="774">F208+G208</f>
        <v>62339.700000000004</v>
      </c>
      <c r="I208" s="15"/>
      <c r="J208" s="15">
        <f t="shared" ref="J208:J212" si="775">H208+I208</f>
        <v>62339.700000000004</v>
      </c>
      <c r="K208" s="15"/>
      <c r="L208" s="15">
        <f t="shared" ref="L208:L212" si="776">J208+K208</f>
        <v>62339.700000000004</v>
      </c>
      <c r="M208" s="15">
        <v>-38571.06</v>
      </c>
      <c r="N208" s="15">
        <f t="shared" ref="N208:N212" si="777">L208+M208</f>
        <v>23768.640000000007</v>
      </c>
      <c r="O208" s="15"/>
      <c r="P208" s="15">
        <f t="shared" ref="P208:P212" si="778">N208+O208</f>
        <v>23768.640000000007</v>
      </c>
      <c r="Q208" s="15"/>
      <c r="R208" s="15">
        <f t="shared" ref="R208:R212" si="779">P208+Q208</f>
        <v>23768.640000000007</v>
      </c>
      <c r="S208" s="15"/>
      <c r="T208" s="15">
        <f t="shared" ref="T208:T212" si="780">R208+S208</f>
        <v>23768.640000000007</v>
      </c>
      <c r="U208" s="15"/>
      <c r="V208" s="15">
        <f t="shared" ref="V208:V212" si="781">T208+U208</f>
        <v>23768.640000000007</v>
      </c>
      <c r="W208" s="15"/>
      <c r="X208" s="15">
        <f t="shared" ref="X208:X212" si="782">V208+W208</f>
        <v>23768.640000000007</v>
      </c>
      <c r="Y208" s="24"/>
      <c r="Z208" s="15">
        <f t="shared" ref="Z208:Z212" si="783">X208+Y208</f>
        <v>23768.640000000007</v>
      </c>
      <c r="AA208" s="15">
        <v>50000</v>
      </c>
      <c r="AB208" s="44"/>
      <c r="AC208" s="15">
        <f t="shared" si="694"/>
        <v>50000</v>
      </c>
      <c r="AD208" s="15"/>
      <c r="AE208" s="15">
        <f t="shared" ref="AE208:AE212" si="784">AC208+AD208</f>
        <v>50000</v>
      </c>
      <c r="AF208" s="15"/>
      <c r="AG208" s="15">
        <f>AE208+AF208</f>
        <v>50000</v>
      </c>
      <c r="AH208" s="15"/>
      <c r="AI208" s="15">
        <f>AG208+AH208</f>
        <v>50000</v>
      </c>
      <c r="AJ208" s="15"/>
      <c r="AK208" s="15">
        <f>AI208+AJ208</f>
        <v>50000</v>
      </c>
      <c r="AL208" s="15">
        <v>38571.06</v>
      </c>
      <c r="AM208" s="15">
        <f>AK208+AL208</f>
        <v>88571.06</v>
      </c>
      <c r="AN208" s="15"/>
      <c r="AO208" s="15">
        <f>AM208+AN208</f>
        <v>88571.06</v>
      </c>
      <c r="AP208" s="15"/>
      <c r="AQ208" s="15">
        <f>AO208+AP208</f>
        <v>88571.06</v>
      </c>
      <c r="AR208" s="15"/>
      <c r="AS208" s="15">
        <f>AQ208+AR208</f>
        <v>88571.06</v>
      </c>
      <c r="AT208" s="15"/>
      <c r="AU208" s="15">
        <f>AS208+AT208</f>
        <v>88571.06</v>
      </c>
      <c r="AV208" s="15"/>
      <c r="AW208" s="15">
        <f>AU208+AV208</f>
        <v>88571.06</v>
      </c>
      <c r="AX208" s="24"/>
      <c r="AY208" s="15">
        <f>AW208+AX208</f>
        <v>88571.06</v>
      </c>
      <c r="AZ208" s="16">
        <v>0</v>
      </c>
      <c r="BA208" s="16"/>
      <c r="BB208" s="16">
        <f t="shared" si="696"/>
        <v>0</v>
      </c>
      <c r="BC208" s="16"/>
      <c r="BD208" s="16">
        <f t="shared" ref="BD208:BD212" si="785">BB208+BC208</f>
        <v>0</v>
      </c>
      <c r="BE208" s="16"/>
      <c r="BF208" s="16">
        <f t="shared" ref="BF208:BF212" si="786">BD208+BE208</f>
        <v>0</v>
      </c>
      <c r="BG208" s="16"/>
      <c r="BH208" s="16">
        <f t="shared" ref="BH208:BH212" si="787">BF208+BG208</f>
        <v>0</v>
      </c>
      <c r="BI208" s="16"/>
      <c r="BJ208" s="16">
        <f t="shared" ref="BJ208:BJ212" si="788">BH208+BI208</f>
        <v>0</v>
      </c>
      <c r="BK208" s="16"/>
      <c r="BL208" s="16">
        <f t="shared" ref="BL208:BL212" si="789">BJ208+BK208</f>
        <v>0</v>
      </c>
      <c r="BM208" s="16"/>
      <c r="BN208" s="16">
        <f t="shared" ref="BN208:BN212" si="790">BL208+BM208</f>
        <v>0</v>
      </c>
      <c r="BO208" s="16"/>
      <c r="BP208" s="16">
        <f t="shared" ref="BP208:BP212" si="791">BN208+BO208</f>
        <v>0</v>
      </c>
      <c r="BQ208" s="16"/>
      <c r="BR208" s="16">
        <f t="shared" ref="BR208:BR212" si="792">BP208+BQ208</f>
        <v>0</v>
      </c>
      <c r="BS208" s="16"/>
      <c r="BT208" s="16">
        <f t="shared" ref="BT208:BT212" si="793">BR208+BS208</f>
        <v>0</v>
      </c>
      <c r="BU208" s="26"/>
      <c r="BV208" s="16">
        <f t="shared" ref="BV208:BV212" si="794">BT208+BU208</f>
        <v>0</v>
      </c>
      <c r="BW208" s="9" t="s">
        <v>229</v>
      </c>
      <c r="BX208" s="13">
        <v>0</v>
      </c>
    </row>
    <row r="209" spans="1:76" x14ac:dyDescent="0.3">
      <c r="A209" s="58"/>
      <c r="B209" s="78" t="s">
        <v>20</v>
      </c>
      <c r="C209" s="78"/>
      <c r="D209" s="15">
        <v>295581.09999999998</v>
      </c>
      <c r="E209" s="44"/>
      <c r="F209" s="15">
        <f t="shared" si="683"/>
        <v>295581.09999999998</v>
      </c>
      <c r="G209" s="15"/>
      <c r="H209" s="15">
        <f t="shared" si="774"/>
        <v>295581.09999999998</v>
      </c>
      <c r="I209" s="15"/>
      <c r="J209" s="15">
        <f t="shared" si="775"/>
        <v>295581.09999999998</v>
      </c>
      <c r="K209" s="15"/>
      <c r="L209" s="15">
        <f t="shared" si="776"/>
        <v>295581.09999999998</v>
      </c>
      <c r="M209" s="15">
        <f>-295581.1+41437.5</f>
        <v>-254143.59999999998</v>
      </c>
      <c r="N209" s="15">
        <f t="shared" si="777"/>
        <v>41437.5</v>
      </c>
      <c r="O209" s="15"/>
      <c r="P209" s="15">
        <f t="shared" si="778"/>
        <v>41437.5</v>
      </c>
      <c r="Q209" s="15"/>
      <c r="R209" s="15">
        <f t="shared" si="779"/>
        <v>41437.5</v>
      </c>
      <c r="S209" s="15"/>
      <c r="T209" s="15">
        <f t="shared" si="780"/>
        <v>41437.5</v>
      </c>
      <c r="U209" s="15"/>
      <c r="V209" s="15">
        <f t="shared" si="781"/>
        <v>41437.5</v>
      </c>
      <c r="W209" s="15"/>
      <c r="X209" s="15">
        <f t="shared" si="782"/>
        <v>41437.5</v>
      </c>
      <c r="Y209" s="24"/>
      <c r="Z209" s="15">
        <f t="shared" si="783"/>
        <v>41437.5</v>
      </c>
      <c r="AA209" s="15">
        <v>0</v>
      </c>
      <c r="AB209" s="44"/>
      <c r="AC209" s="15">
        <f t="shared" si="694"/>
        <v>0</v>
      </c>
      <c r="AD209" s="15"/>
      <c r="AE209" s="15">
        <f t="shared" si="784"/>
        <v>0</v>
      </c>
      <c r="AF209" s="15"/>
      <c r="AG209" s="15">
        <f>AE209+AF209</f>
        <v>0</v>
      </c>
      <c r="AH209" s="15"/>
      <c r="AI209" s="15">
        <f>AG209+AH209</f>
        <v>0</v>
      </c>
      <c r="AJ209" s="15"/>
      <c r="AK209" s="15">
        <f>AI209+AJ209</f>
        <v>0</v>
      </c>
      <c r="AL209" s="15">
        <v>295581.09999999998</v>
      </c>
      <c r="AM209" s="15">
        <f>AK209+AL209</f>
        <v>295581.09999999998</v>
      </c>
      <c r="AN209" s="15"/>
      <c r="AO209" s="15">
        <f>AM209+AN209</f>
        <v>295581.09999999998</v>
      </c>
      <c r="AP209" s="15"/>
      <c r="AQ209" s="15">
        <f>AO209+AP209</f>
        <v>295581.09999999998</v>
      </c>
      <c r="AR209" s="15"/>
      <c r="AS209" s="15">
        <f>AQ209+AR209</f>
        <v>295581.09999999998</v>
      </c>
      <c r="AT209" s="15"/>
      <c r="AU209" s="15">
        <f>AS209+AT209</f>
        <v>295581.09999999998</v>
      </c>
      <c r="AV209" s="15"/>
      <c r="AW209" s="15">
        <f>AU209+AV209</f>
        <v>295581.09999999998</v>
      </c>
      <c r="AX209" s="24"/>
      <c r="AY209" s="15">
        <f>AW209+AX209</f>
        <v>295581.09999999998</v>
      </c>
      <c r="AZ209" s="16">
        <v>0</v>
      </c>
      <c r="BA209" s="16"/>
      <c r="BB209" s="16">
        <f t="shared" si="696"/>
        <v>0</v>
      </c>
      <c r="BC209" s="16"/>
      <c r="BD209" s="16">
        <f t="shared" si="785"/>
        <v>0</v>
      </c>
      <c r="BE209" s="16"/>
      <c r="BF209" s="16">
        <f t="shared" si="786"/>
        <v>0</v>
      </c>
      <c r="BG209" s="16"/>
      <c r="BH209" s="16">
        <f t="shared" si="787"/>
        <v>0</v>
      </c>
      <c r="BI209" s="16"/>
      <c r="BJ209" s="16">
        <f t="shared" si="788"/>
        <v>0</v>
      </c>
      <c r="BK209" s="16"/>
      <c r="BL209" s="16">
        <f t="shared" si="789"/>
        <v>0</v>
      </c>
      <c r="BM209" s="16"/>
      <c r="BN209" s="16">
        <f t="shared" si="790"/>
        <v>0</v>
      </c>
      <c r="BO209" s="16"/>
      <c r="BP209" s="16">
        <f t="shared" si="791"/>
        <v>0</v>
      </c>
      <c r="BQ209" s="16"/>
      <c r="BR209" s="16">
        <f t="shared" si="792"/>
        <v>0</v>
      </c>
      <c r="BS209" s="16"/>
      <c r="BT209" s="16">
        <f t="shared" si="793"/>
        <v>0</v>
      </c>
      <c r="BU209" s="26"/>
      <c r="BV209" s="16">
        <f t="shared" si="794"/>
        <v>0</v>
      </c>
      <c r="BW209" s="9" t="s">
        <v>231</v>
      </c>
      <c r="BX209" s="13"/>
    </row>
    <row r="210" spans="1:76" ht="56.25" x14ac:dyDescent="0.3">
      <c r="A210" s="58" t="s">
        <v>256</v>
      </c>
      <c r="B210" s="78" t="s">
        <v>41</v>
      </c>
      <c r="C210" s="6" t="s">
        <v>351</v>
      </c>
      <c r="D210" s="15">
        <v>21398.400000000001</v>
      </c>
      <c r="E210" s="44"/>
      <c r="F210" s="15">
        <f t="shared" si="683"/>
        <v>21398.400000000001</v>
      </c>
      <c r="G210" s="15"/>
      <c r="H210" s="15">
        <f t="shared" si="774"/>
        <v>21398.400000000001</v>
      </c>
      <c r="I210" s="15"/>
      <c r="J210" s="15">
        <f t="shared" si="775"/>
        <v>21398.400000000001</v>
      </c>
      <c r="K210" s="15"/>
      <c r="L210" s="15">
        <f t="shared" si="776"/>
        <v>21398.400000000001</v>
      </c>
      <c r="M210" s="15"/>
      <c r="N210" s="15">
        <f t="shared" si="777"/>
        <v>21398.400000000001</v>
      </c>
      <c r="O210" s="15"/>
      <c r="P210" s="15">
        <f t="shared" si="778"/>
        <v>21398.400000000001</v>
      </c>
      <c r="Q210" s="15">
        <v>-21398.400000000001</v>
      </c>
      <c r="R210" s="15">
        <f t="shared" si="779"/>
        <v>0</v>
      </c>
      <c r="S210" s="15"/>
      <c r="T210" s="15">
        <f t="shared" si="780"/>
        <v>0</v>
      </c>
      <c r="U210" s="15"/>
      <c r="V210" s="15">
        <f t="shared" si="781"/>
        <v>0</v>
      </c>
      <c r="W210" s="15"/>
      <c r="X210" s="15">
        <f t="shared" si="782"/>
        <v>0</v>
      </c>
      <c r="Y210" s="24"/>
      <c r="Z210" s="15">
        <f t="shared" si="783"/>
        <v>0</v>
      </c>
      <c r="AA210" s="15">
        <v>0</v>
      </c>
      <c r="AB210" s="44"/>
      <c r="AC210" s="15">
        <f t="shared" si="694"/>
        <v>0</v>
      </c>
      <c r="AD210" s="15"/>
      <c r="AE210" s="15">
        <f t="shared" si="784"/>
        <v>0</v>
      </c>
      <c r="AF210" s="15"/>
      <c r="AG210" s="15">
        <f>AE210+AF210</f>
        <v>0</v>
      </c>
      <c r="AH210" s="15"/>
      <c r="AI210" s="15">
        <f>AG210+AH210</f>
        <v>0</v>
      </c>
      <c r="AJ210" s="15"/>
      <c r="AK210" s="15">
        <f>AI210+AJ210</f>
        <v>0</v>
      </c>
      <c r="AL210" s="15"/>
      <c r="AM210" s="15">
        <f>AK210+AL210</f>
        <v>0</v>
      </c>
      <c r="AN210" s="15"/>
      <c r="AO210" s="15">
        <f>AM210+AN210</f>
        <v>0</v>
      </c>
      <c r="AP210" s="15">
        <v>21398.400000000001</v>
      </c>
      <c r="AQ210" s="15">
        <f>AO210+AP210</f>
        <v>21398.400000000001</v>
      </c>
      <c r="AR210" s="15"/>
      <c r="AS210" s="15">
        <f>AQ210+AR210</f>
        <v>21398.400000000001</v>
      </c>
      <c r="AT210" s="15"/>
      <c r="AU210" s="15">
        <f>AS210+AT210</f>
        <v>21398.400000000001</v>
      </c>
      <c r="AV210" s="15"/>
      <c r="AW210" s="15">
        <f>AU210+AV210</f>
        <v>21398.400000000001</v>
      </c>
      <c r="AX210" s="24"/>
      <c r="AY210" s="15">
        <f>AW210+AX210</f>
        <v>21398.400000000001</v>
      </c>
      <c r="AZ210" s="16">
        <v>0</v>
      </c>
      <c r="BA210" s="16"/>
      <c r="BB210" s="16">
        <f t="shared" si="696"/>
        <v>0</v>
      </c>
      <c r="BC210" s="16"/>
      <c r="BD210" s="16">
        <f t="shared" si="785"/>
        <v>0</v>
      </c>
      <c r="BE210" s="16"/>
      <c r="BF210" s="16">
        <f t="shared" si="786"/>
        <v>0</v>
      </c>
      <c r="BG210" s="16"/>
      <c r="BH210" s="16">
        <f t="shared" si="787"/>
        <v>0</v>
      </c>
      <c r="BI210" s="16"/>
      <c r="BJ210" s="16">
        <f t="shared" si="788"/>
        <v>0</v>
      </c>
      <c r="BK210" s="16"/>
      <c r="BL210" s="16">
        <f t="shared" si="789"/>
        <v>0</v>
      </c>
      <c r="BM210" s="16"/>
      <c r="BN210" s="16">
        <f t="shared" si="790"/>
        <v>0</v>
      </c>
      <c r="BO210" s="16"/>
      <c r="BP210" s="16">
        <f t="shared" si="791"/>
        <v>0</v>
      </c>
      <c r="BQ210" s="16"/>
      <c r="BR210" s="16">
        <f t="shared" si="792"/>
        <v>0</v>
      </c>
      <c r="BS210" s="16"/>
      <c r="BT210" s="16">
        <f t="shared" si="793"/>
        <v>0</v>
      </c>
      <c r="BU210" s="26"/>
      <c r="BV210" s="16">
        <f t="shared" si="794"/>
        <v>0</v>
      </c>
      <c r="BW210" s="9" t="s">
        <v>114</v>
      </c>
      <c r="BX210" s="13"/>
    </row>
    <row r="211" spans="1:76" ht="56.25" hidden="1" x14ac:dyDescent="0.3">
      <c r="A211" s="58" t="s">
        <v>195</v>
      </c>
      <c r="B211" s="66" t="s">
        <v>42</v>
      </c>
      <c r="C211" s="6" t="s">
        <v>351</v>
      </c>
      <c r="D211" s="15">
        <v>9666.2000000000007</v>
      </c>
      <c r="E211" s="44"/>
      <c r="F211" s="15">
        <f t="shared" si="683"/>
        <v>9666.2000000000007</v>
      </c>
      <c r="G211" s="15"/>
      <c r="H211" s="15">
        <f t="shared" si="774"/>
        <v>9666.2000000000007</v>
      </c>
      <c r="I211" s="15"/>
      <c r="J211" s="15">
        <f t="shared" si="775"/>
        <v>9666.2000000000007</v>
      </c>
      <c r="K211" s="15"/>
      <c r="L211" s="15">
        <f t="shared" si="776"/>
        <v>9666.2000000000007</v>
      </c>
      <c r="M211" s="15">
        <v>-9666.2000000000007</v>
      </c>
      <c r="N211" s="15">
        <f t="shared" si="777"/>
        <v>0</v>
      </c>
      <c r="O211" s="15"/>
      <c r="P211" s="15">
        <f t="shared" si="778"/>
        <v>0</v>
      </c>
      <c r="Q211" s="15"/>
      <c r="R211" s="15">
        <f t="shared" si="779"/>
        <v>0</v>
      </c>
      <c r="S211" s="15"/>
      <c r="T211" s="15">
        <f t="shared" si="780"/>
        <v>0</v>
      </c>
      <c r="U211" s="15"/>
      <c r="V211" s="15">
        <f t="shared" si="781"/>
        <v>0</v>
      </c>
      <c r="W211" s="15"/>
      <c r="X211" s="15">
        <f t="shared" si="782"/>
        <v>0</v>
      </c>
      <c r="Y211" s="24"/>
      <c r="Z211" s="15">
        <f t="shared" si="783"/>
        <v>0</v>
      </c>
      <c r="AA211" s="15">
        <v>0</v>
      </c>
      <c r="AB211" s="44"/>
      <c r="AC211" s="15">
        <f t="shared" si="694"/>
        <v>0</v>
      </c>
      <c r="AD211" s="15"/>
      <c r="AE211" s="15">
        <f t="shared" si="784"/>
        <v>0</v>
      </c>
      <c r="AF211" s="15"/>
      <c r="AG211" s="15">
        <f>AE211+AF211</f>
        <v>0</v>
      </c>
      <c r="AH211" s="15"/>
      <c r="AI211" s="15">
        <f>AG211+AH211</f>
        <v>0</v>
      </c>
      <c r="AJ211" s="15"/>
      <c r="AK211" s="15">
        <f>AI211+AJ211</f>
        <v>0</v>
      </c>
      <c r="AL211" s="15"/>
      <c r="AM211" s="15">
        <f>AK211+AL211</f>
        <v>0</v>
      </c>
      <c r="AN211" s="15"/>
      <c r="AO211" s="15">
        <f>AM211+AN211</f>
        <v>0</v>
      </c>
      <c r="AP211" s="15"/>
      <c r="AQ211" s="15">
        <f>AO211+AP211</f>
        <v>0</v>
      </c>
      <c r="AR211" s="15"/>
      <c r="AS211" s="15">
        <f>AQ211+AR211</f>
        <v>0</v>
      </c>
      <c r="AT211" s="15"/>
      <c r="AU211" s="15">
        <f>AS211+AT211</f>
        <v>0</v>
      </c>
      <c r="AV211" s="15"/>
      <c r="AW211" s="15">
        <f>AU211+AV211</f>
        <v>0</v>
      </c>
      <c r="AX211" s="24"/>
      <c r="AY211" s="15">
        <f>AW211+AX211</f>
        <v>0</v>
      </c>
      <c r="AZ211" s="15">
        <v>0</v>
      </c>
      <c r="BA211" s="16"/>
      <c r="BB211" s="16">
        <f t="shared" si="696"/>
        <v>0</v>
      </c>
      <c r="BC211" s="16"/>
      <c r="BD211" s="16">
        <f t="shared" si="785"/>
        <v>0</v>
      </c>
      <c r="BE211" s="16"/>
      <c r="BF211" s="16">
        <f t="shared" si="786"/>
        <v>0</v>
      </c>
      <c r="BG211" s="16"/>
      <c r="BH211" s="16">
        <f t="shared" si="787"/>
        <v>0</v>
      </c>
      <c r="BI211" s="16"/>
      <c r="BJ211" s="16">
        <f t="shared" si="788"/>
        <v>0</v>
      </c>
      <c r="BK211" s="16"/>
      <c r="BL211" s="16">
        <f t="shared" si="789"/>
        <v>0</v>
      </c>
      <c r="BM211" s="16"/>
      <c r="BN211" s="16">
        <f t="shared" si="790"/>
        <v>0</v>
      </c>
      <c r="BO211" s="16"/>
      <c r="BP211" s="16">
        <f t="shared" si="791"/>
        <v>0</v>
      </c>
      <c r="BQ211" s="16"/>
      <c r="BR211" s="16">
        <f t="shared" si="792"/>
        <v>0</v>
      </c>
      <c r="BS211" s="16"/>
      <c r="BT211" s="16">
        <f t="shared" si="793"/>
        <v>0</v>
      </c>
      <c r="BU211" s="26"/>
      <c r="BV211" s="16">
        <f t="shared" si="794"/>
        <v>0</v>
      </c>
      <c r="BW211" s="9" t="s">
        <v>115</v>
      </c>
      <c r="BX211" s="13">
        <v>0</v>
      </c>
    </row>
    <row r="212" spans="1:76" ht="56.25" x14ac:dyDescent="0.3">
      <c r="A212" s="58" t="s">
        <v>259</v>
      </c>
      <c r="B212" s="78" t="s">
        <v>77</v>
      </c>
      <c r="C212" s="6" t="s">
        <v>351</v>
      </c>
      <c r="D212" s="15">
        <f>D214+D215</f>
        <v>0</v>
      </c>
      <c r="E212" s="44">
        <f>E214+E215</f>
        <v>0</v>
      </c>
      <c r="F212" s="15">
        <f t="shared" si="683"/>
        <v>0</v>
      </c>
      <c r="G212" s="15">
        <f>G214+G215</f>
        <v>0</v>
      </c>
      <c r="H212" s="15">
        <f t="shared" si="774"/>
        <v>0</v>
      </c>
      <c r="I212" s="15">
        <f>I214+I215</f>
        <v>0</v>
      </c>
      <c r="J212" s="15">
        <f t="shared" si="775"/>
        <v>0</v>
      </c>
      <c r="K212" s="15">
        <f>K214+K215</f>
        <v>0</v>
      </c>
      <c r="L212" s="15">
        <f t="shared" si="776"/>
        <v>0</v>
      </c>
      <c r="M212" s="15">
        <f>M214+M215</f>
        <v>0</v>
      </c>
      <c r="N212" s="15">
        <f t="shared" si="777"/>
        <v>0</v>
      </c>
      <c r="O212" s="15">
        <f>O214+O215</f>
        <v>0</v>
      </c>
      <c r="P212" s="15">
        <f t="shared" si="778"/>
        <v>0</v>
      </c>
      <c r="Q212" s="15">
        <f>Q214+Q215</f>
        <v>0</v>
      </c>
      <c r="R212" s="15">
        <f t="shared" si="779"/>
        <v>0</v>
      </c>
      <c r="S212" s="15">
        <f>S214+S215</f>
        <v>0</v>
      </c>
      <c r="T212" s="15">
        <f t="shared" si="780"/>
        <v>0</v>
      </c>
      <c r="U212" s="15">
        <f>U214+U215</f>
        <v>0</v>
      </c>
      <c r="V212" s="15">
        <f t="shared" si="781"/>
        <v>0</v>
      </c>
      <c r="W212" s="15">
        <f>W214+W215</f>
        <v>0</v>
      </c>
      <c r="X212" s="15">
        <f t="shared" si="782"/>
        <v>0</v>
      </c>
      <c r="Y212" s="24">
        <f>Y214+Y215</f>
        <v>0</v>
      </c>
      <c r="Z212" s="15">
        <f t="shared" si="783"/>
        <v>0</v>
      </c>
      <c r="AA212" s="15">
        <f t="shared" ref="AA212:AZ212" si="795">AA214+AA215</f>
        <v>33031.300000000003</v>
      </c>
      <c r="AB212" s="44">
        <f>AB214+AB215</f>
        <v>0</v>
      </c>
      <c r="AC212" s="15">
        <f t="shared" si="694"/>
        <v>33031.300000000003</v>
      </c>
      <c r="AD212" s="15">
        <f>AD214+AD215</f>
        <v>0</v>
      </c>
      <c r="AE212" s="15">
        <f t="shared" si="784"/>
        <v>33031.300000000003</v>
      </c>
      <c r="AF212" s="15">
        <f>AF214+AF215</f>
        <v>0</v>
      </c>
      <c r="AG212" s="15">
        <f>AE212+AF212</f>
        <v>33031.300000000003</v>
      </c>
      <c r="AH212" s="15">
        <f>AH214+AH215</f>
        <v>0</v>
      </c>
      <c r="AI212" s="15">
        <f>AG212+AH212</f>
        <v>33031.300000000003</v>
      </c>
      <c r="AJ212" s="15">
        <f>AJ214+AJ215</f>
        <v>0</v>
      </c>
      <c r="AK212" s="15">
        <f>AI212+AJ212</f>
        <v>33031.300000000003</v>
      </c>
      <c r="AL212" s="15">
        <f>AL214+AL215</f>
        <v>0</v>
      </c>
      <c r="AM212" s="15">
        <f>AK212+AL212</f>
        <v>33031.300000000003</v>
      </c>
      <c r="AN212" s="15">
        <f>AN214+AN215</f>
        <v>0</v>
      </c>
      <c r="AO212" s="15">
        <f>AM212+AN212</f>
        <v>33031.300000000003</v>
      </c>
      <c r="AP212" s="15">
        <f>AP214+AP215</f>
        <v>0</v>
      </c>
      <c r="AQ212" s="15">
        <f>AO212+AP212</f>
        <v>33031.300000000003</v>
      </c>
      <c r="AR212" s="15">
        <f>AR214+AR215</f>
        <v>0</v>
      </c>
      <c r="AS212" s="15">
        <f>AQ212+AR212</f>
        <v>33031.300000000003</v>
      </c>
      <c r="AT212" s="15">
        <f>AT214+AT215</f>
        <v>0</v>
      </c>
      <c r="AU212" s="15">
        <f>AS212+AT212</f>
        <v>33031.300000000003</v>
      </c>
      <c r="AV212" s="15">
        <f>AV214+AV215</f>
        <v>0</v>
      </c>
      <c r="AW212" s="15">
        <f>AU212+AV212</f>
        <v>33031.300000000003</v>
      </c>
      <c r="AX212" s="24">
        <f>AX214+AX215</f>
        <v>0</v>
      </c>
      <c r="AY212" s="15">
        <f>AW212+AX212</f>
        <v>33031.300000000003</v>
      </c>
      <c r="AZ212" s="15">
        <f t="shared" si="795"/>
        <v>0</v>
      </c>
      <c r="BA212" s="16">
        <f>BA214+BA215</f>
        <v>0</v>
      </c>
      <c r="BB212" s="16">
        <f t="shared" si="696"/>
        <v>0</v>
      </c>
      <c r="BC212" s="16">
        <f>BC214+BC215</f>
        <v>0</v>
      </c>
      <c r="BD212" s="16">
        <f t="shared" si="785"/>
        <v>0</v>
      </c>
      <c r="BE212" s="16">
        <f>BE214+BE215</f>
        <v>0</v>
      </c>
      <c r="BF212" s="16">
        <f t="shared" si="786"/>
        <v>0</v>
      </c>
      <c r="BG212" s="16">
        <f>BG214+BG215</f>
        <v>0</v>
      </c>
      <c r="BH212" s="16">
        <f t="shared" si="787"/>
        <v>0</v>
      </c>
      <c r="BI212" s="16">
        <f>BI214+BI215</f>
        <v>0</v>
      </c>
      <c r="BJ212" s="16">
        <f t="shared" si="788"/>
        <v>0</v>
      </c>
      <c r="BK212" s="16">
        <f>BK214+BK215</f>
        <v>0</v>
      </c>
      <c r="BL212" s="16">
        <f t="shared" si="789"/>
        <v>0</v>
      </c>
      <c r="BM212" s="16">
        <f>BM214+BM215</f>
        <v>0</v>
      </c>
      <c r="BN212" s="16">
        <f t="shared" si="790"/>
        <v>0</v>
      </c>
      <c r="BO212" s="16">
        <f>BO214+BO215</f>
        <v>0</v>
      </c>
      <c r="BP212" s="16">
        <f t="shared" si="791"/>
        <v>0</v>
      </c>
      <c r="BQ212" s="16">
        <f>BQ214+BQ215</f>
        <v>0</v>
      </c>
      <c r="BR212" s="16">
        <f t="shared" si="792"/>
        <v>0</v>
      </c>
      <c r="BS212" s="16">
        <f>BS214+BS215</f>
        <v>0</v>
      </c>
      <c r="BT212" s="16">
        <f t="shared" si="793"/>
        <v>0</v>
      </c>
      <c r="BU212" s="26">
        <f>BU214+BU215</f>
        <v>0</v>
      </c>
      <c r="BV212" s="16">
        <f t="shared" si="794"/>
        <v>0</v>
      </c>
      <c r="BX212" s="13"/>
    </row>
    <row r="213" spans="1:76" x14ac:dyDescent="0.3">
      <c r="A213" s="58"/>
      <c r="B213" s="78" t="s">
        <v>5</v>
      </c>
      <c r="C213" s="78"/>
      <c r="D213" s="15"/>
      <c r="E213" s="44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24"/>
      <c r="Z213" s="15"/>
      <c r="AA213" s="15"/>
      <c r="AB213" s="44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24"/>
      <c r="AY213" s="15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26"/>
      <c r="BV213" s="16"/>
      <c r="BX213" s="13"/>
    </row>
    <row r="214" spans="1:76" hidden="1" x14ac:dyDescent="0.3">
      <c r="A214" s="1"/>
      <c r="B214" s="21" t="s">
        <v>6</v>
      </c>
      <c r="C214" s="21"/>
      <c r="D214" s="15">
        <v>0</v>
      </c>
      <c r="E214" s="44">
        <v>0</v>
      </c>
      <c r="F214" s="15">
        <f t="shared" si="683"/>
        <v>0</v>
      </c>
      <c r="G214" s="15">
        <v>0</v>
      </c>
      <c r="H214" s="15">
        <f t="shared" ref="H214:H216" si="796">F214+G214</f>
        <v>0</v>
      </c>
      <c r="I214" s="15">
        <v>0</v>
      </c>
      <c r="J214" s="15">
        <f t="shared" ref="J214:J216" si="797">H214+I214</f>
        <v>0</v>
      </c>
      <c r="K214" s="15">
        <v>0</v>
      </c>
      <c r="L214" s="15">
        <f t="shared" ref="L214:L216" si="798">J214+K214</f>
        <v>0</v>
      </c>
      <c r="M214" s="15">
        <v>0</v>
      </c>
      <c r="N214" s="15">
        <f t="shared" ref="N214:N216" si="799">L214+M214</f>
        <v>0</v>
      </c>
      <c r="O214" s="15">
        <v>0</v>
      </c>
      <c r="P214" s="15">
        <f t="shared" ref="P214:P216" si="800">N214+O214</f>
        <v>0</v>
      </c>
      <c r="Q214" s="15">
        <v>0</v>
      </c>
      <c r="R214" s="15">
        <f t="shared" ref="R214:R216" si="801">P214+Q214</f>
        <v>0</v>
      </c>
      <c r="S214" s="15">
        <v>0</v>
      </c>
      <c r="T214" s="15">
        <f t="shared" ref="T214:T216" si="802">R214+S214</f>
        <v>0</v>
      </c>
      <c r="U214" s="15">
        <v>0</v>
      </c>
      <c r="V214" s="15">
        <f t="shared" ref="V214:V216" si="803">T214+U214</f>
        <v>0</v>
      </c>
      <c r="W214" s="15">
        <v>0</v>
      </c>
      <c r="X214" s="15">
        <f t="shared" ref="X214:X216" si="804">V214+W214</f>
        <v>0</v>
      </c>
      <c r="Y214" s="24">
        <v>0</v>
      </c>
      <c r="Z214" s="15">
        <f t="shared" ref="Z214:Z216" si="805">X214+Y214</f>
        <v>0</v>
      </c>
      <c r="AA214" s="15">
        <v>8257.7999999999993</v>
      </c>
      <c r="AB214" s="44">
        <v>0</v>
      </c>
      <c r="AC214" s="15">
        <f t="shared" si="694"/>
        <v>8257.7999999999993</v>
      </c>
      <c r="AD214" s="15">
        <v>0</v>
      </c>
      <c r="AE214" s="15">
        <f t="shared" ref="AE214:AE216" si="806">AC214+AD214</f>
        <v>8257.7999999999993</v>
      </c>
      <c r="AF214" s="15">
        <v>0</v>
      </c>
      <c r="AG214" s="15">
        <f>AE214+AF214</f>
        <v>8257.7999999999993</v>
      </c>
      <c r="AH214" s="15">
        <v>0</v>
      </c>
      <c r="AI214" s="15">
        <f>AG214+AH214</f>
        <v>8257.7999999999993</v>
      </c>
      <c r="AJ214" s="15">
        <v>0</v>
      </c>
      <c r="AK214" s="15">
        <f>AI214+AJ214</f>
        <v>8257.7999999999993</v>
      </c>
      <c r="AL214" s="15">
        <v>0</v>
      </c>
      <c r="AM214" s="15">
        <f>AK214+AL214</f>
        <v>8257.7999999999993</v>
      </c>
      <c r="AN214" s="15">
        <v>0</v>
      </c>
      <c r="AO214" s="15">
        <f>AM214+AN214</f>
        <v>8257.7999999999993</v>
      </c>
      <c r="AP214" s="15">
        <v>0</v>
      </c>
      <c r="AQ214" s="15">
        <f>AO214+AP214</f>
        <v>8257.7999999999993</v>
      </c>
      <c r="AR214" s="15">
        <v>0</v>
      </c>
      <c r="AS214" s="15">
        <f>AQ214+AR214</f>
        <v>8257.7999999999993</v>
      </c>
      <c r="AT214" s="15">
        <v>0</v>
      </c>
      <c r="AU214" s="15">
        <f>AS214+AT214</f>
        <v>8257.7999999999993</v>
      </c>
      <c r="AV214" s="15">
        <v>0</v>
      </c>
      <c r="AW214" s="15">
        <f>AU214+AV214</f>
        <v>8257.7999999999993</v>
      </c>
      <c r="AX214" s="24">
        <v>0</v>
      </c>
      <c r="AY214" s="15">
        <f>AW214+AX214</f>
        <v>8257.7999999999993</v>
      </c>
      <c r="AZ214" s="16">
        <v>0</v>
      </c>
      <c r="BA214" s="16">
        <v>0</v>
      </c>
      <c r="BB214" s="16">
        <f t="shared" si="696"/>
        <v>0</v>
      </c>
      <c r="BC214" s="16">
        <v>0</v>
      </c>
      <c r="BD214" s="16">
        <f t="shared" ref="BD214:BD216" si="807">BB214+BC214</f>
        <v>0</v>
      </c>
      <c r="BE214" s="16">
        <v>0</v>
      </c>
      <c r="BF214" s="16">
        <f t="shared" ref="BF214:BF216" si="808">BD214+BE214</f>
        <v>0</v>
      </c>
      <c r="BG214" s="16">
        <v>0</v>
      </c>
      <c r="BH214" s="16">
        <f t="shared" ref="BH214:BH216" si="809">BF214+BG214</f>
        <v>0</v>
      </c>
      <c r="BI214" s="16">
        <v>0</v>
      </c>
      <c r="BJ214" s="16">
        <f t="shared" ref="BJ214:BJ216" si="810">BH214+BI214</f>
        <v>0</v>
      </c>
      <c r="BK214" s="16">
        <v>0</v>
      </c>
      <c r="BL214" s="16">
        <f t="shared" ref="BL214:BL216" si="811">BJ214+BK214</f>
        <v>0</v>
      </c>
      <c r="BM214" s="16">
        <v>0</v>
      </c>
      <c r="BN214" s="16">
        <f t="shared" ref="BN214:BN216" si="812">BL214+BM214</f>
        <v>0</v>
      </c>
      <c r="BO214" s="16">
        <v>0</v>
      </c>
      <c r="BP214" s="16">
        <f t="shared" ref="BP214:BP216" si="813">BN214+BO214</f>
        <v>0</v>
      </c>
      <c r="BQ214" s="16">
        <v>0</v>
      </c>
      <c r="BR214" s="16">
        <f t="shared" ref="BR214:BR216" si="814">BP214+BQ214</f>
        <v>0</v>
      </c>
      <c r="BS214" s="16">
        <v>0</v>
      </c>
      <c r="BT214" s="16">
        <f t="shared" ref="BT214:BT216" si="815">BR214+BS214</f>
        <v>0</v>
      </c>
      <c r="BU214" s="26">
        <v>0</v>
      </c>
      <c r="BV214" s="16">
        <f t="shared" ref="BV214:BV216" si="816">BT214+BU214</f>
        <v>0</v>
      </c>
      <c r="BW214" s="9" t="s">
        <v>233</v>
      </c>
      <c r="BX214" s="13">
        <v>0</v>
      </c>
    </row>
    <row r="215" spans="1:76" x14ac:dyDescent="0.3">
      <c r="A215" s="58"/>
      <c r="B215" s="78" t="s">
        <v>20</v>
      </c>
      <c r="C215" s="6"/>
      <c r="D215" s="15">
        <v>0</v>
      </c>
      <c r="E215" s="44">
        <v>0</v>
      </c>
      <c r="F215" s="15">
        <f t="shared" si="683"/>
        <v>0</v>
      </c>
      <c r="G215" s="15">
        <v>0</v>
      </c>
      <c r="H215" s="15">
        <f t="shared" si="796"/>
        <v>0</v>
      </c>
      <c r="I215" s="15">
        <v>0</v>
      </c>
      <c r="J215" s="15">
        <f t="shared" si="797"/>
        <v>0</v>
      </c>
      <c r="K215" s="15">
        <v>0</v>
      </c>
      <c r="L215" s="15">
        <f t="shared" si="798"/>
        <v>0</v>
      </c>
      <c r="M215" s="15">
        <v>0</v>
      </c>
      <c r="N215" s="15">
        <f t="shared" si="799"/>
        <v>0</v>
      </c>
      <c r="O215" s="15">
        <v>0</v>
      </c>
      <c r="P215" s="15">
        <f t="shared" si="800"/>
        <v>0</v>
      </c>
      <c r="Q215" s="15">
        <v>0</v>
      </c>
      <c r="R215" s="15">
        <f t="shared" si="801"/>
        <v>0</v>
      </c>
      <c r="S215" s="15">
        <v>0</v>
      </c>
      <c r="T215" s="15">
        <f t="shared" si="802"/>
        <v>0</v>
      </c>
      <c r="U215" s="15">
        <v>0</v>
      </c>
      <c r="V215" s="15">
        <f t="shared" si="803"/>
        <v>0</v>
      </c>
      <c r="W215" s="15">
        <v>0</v>
      </c>
      <c r="X215" s="15">
        <f t="shared" si="804"/>
        <v>0</v>
      </c>
      <c r="Y215" s="24">
        <v>0</v>
      </c>
      <c r="Z215" s="15">
        <f t="shared" si="805"/>
        <v>0</v>
      </c>
      <c r="AA215" s="15">
        <v>24773.5</v>
      </c>
      <c r="AB215" s="44">
        <v>0</v>
      </c>
      <c r="AC215" s="15">
        <f t="shared" si="694"/>
        <v>24773.5</v>
      </c>
      <c r="AD215" s="15">
        <v>0</v>
      </c>
      <c r="AE215" s="15">
        <f t="shared" si="806"/>
        <v>24773.5</v>
      </c>
      <c r="AF215" s="15">
        <v>0</v>
      </c>
      <c r="AG215" s="15">
        <f>AE215+AF215</f>
        <v>24773.5</v>
      </c>
      <c r="AH215" s="15">
        <v>0</v>
      </c>
      <c r="AI215" s="15">
        <f>AG215+AH215</f>
        <v>24773.5</v>
      </c>
      <c r="AJ215" s="15">
        <v>0</v>
      </c>
      <c r="AK215" s="15">
        <f>AI215+AJ215</f>
        <v>24773.5</v>
      </c>
      <c r="AL215" s="15">
        <v>0</v>
      </c>
      <c r="AM215" s="15">
        <f>AK215+AL215</f>
        <v>24773.5</v>
      </c>
      <c r="AN215" s="15">
        <v>0</v>
      </c>
      <c r="AO215" s="15">
        <f>AM215+AN215</f>
        <v>24773.5</v>
      </c>
      <c r="AP215" s="15">
        <v>0</v>
      </c>
      <c r="AQ215" s="15">
        <f>AO215+AP215</f>
        <v>24773.5</v>
      </c>
      <c r="AR215" s="15">
        <v>0</v>
      </c>
      <c r="AS215" s="15">
        <f>AQ215+AR215</f>
        <v>24773.5</v>
      </c>
      <c r="AT215" s="15">
        <v>0</v>
      </c>
      <c r="AU215" s="15">
        <f>AS215+AT215</f>
        <v>24773.5</v>
      </c>
      <c r="AV215" s="15">
        <v>0</v>
      </c>
      <c r="AW215" s="15">
        <f>AU215+AV215</f>
        <v>24773.5</v>
      </c>
      <c r="AX215" s="24">
        <v>0</v>
      </c>
      <c r="AY215" s="15">
        <f>AW215+AX215</f>
        <v>24773.5</v>
      </c>
      <c r="AZ215" s="15">
        <v>0</v>
      </c>
      <c r="BA215" s="16">
        <v>0</v>
      </c>
      <c r="BB215" s="16">
        <f t="shared" si="696"/>
        <v>0</v>
      </c>
      <c r="BC215" s="16">
        <v>0</v>
      </c>
      <c r="BD215" s="16">
        <f t="shared" si="807"/>
        <v>0</v>
      </c>
      <c r="BE215" s="16">
        <v>0</v>
      </c>
      <c r="BF215" s="16">
        <f t="shared" si="808"/>
        <v>0</v>
      </c>
      <c r="BG215" s="16">
        <v>0</v>
      </c>
      <c r="BH215" s="16">
        <f t="shared" si="809"/>
        <v>0</v>
      </c>
      <c r="BI215" s="16">
        <v>0</v>
      </c>
      <c r="BJ215" s="16">
        <f t="shared" si="810"/>
        <v>0</v>
      </c>
      <c r="BK215" s="16">
        <v>0</v>
      </c>
      <c r="BL215" s="16">
        <f t="shared" si="811"/>
        <v>0</v>
      </c>
      <c r="BM215" s="16">
        <v>0</v>
      </c>
      <c r="BN215" s="16">
        <f t="shared" si="812"/>
        <v>0</v>
      </c>
      <c r="BO215" s="16">
        <v>0</v>
      </c>
      <c r="BP215" s="16">
        <f t="shared" si="813"/>
        <v>0</v>
      </c>
      <c r="BQ215" s="16">
        <v>0</v>
      </c>
      <c r="BR215" s="16">
        <f t="shared" si="814"/>
        <v>0</v>
      </c>
      <c r="BS215" s="16">
        <v>0</v>
      </c>
      <c r="BT215" s="16">
        <f t="shared" si="815"/>
        <v>0</v>
      </c>
      <c r="BU215" s="26">
        <v>0</v>
      </c>
      <c r="BV215" s="16">
        <f t="shared" si="816"/>
        <v>0</v>
      </c>
      <c r="BW215" s="9" t="s">
        <v>231</v>
      </c>
      <c r="BX215" s="13"/>
    </row>
    <row r="216" spans="1:76" ht="56.25" x14ac:dyDescent="0.3">
      <c r="A216" s="58" t="s">
        <v>262</v>
      </c>
      <c r="B216" s="78" t="s">
        <v>43</v>
      </c>
      <c r="C216" s="6" t="s">
        <v>351</v>
      </c>
      <c r="D216" s="15">
        <f>D218+D219</f>
        <v>0</v>
      </c>
      <c r="E216" s="44">
        <f>E218+E219</f>
        <v>0</v>
      </c>
      <c r="F216" s="15">
        <f t="shared" si="683"/>
        <v>0</v>
      </c>
      <c r="G216" s="15">
        <f>G218+G219</f>
        <v>0</v>
      </c>
      <c r="H216" s="15">
        <f t="shared" si="796"/>
        <v>0</v>
      </c>
      <c r="I216" s="15">
        <f>I218+I219</f>
        <v>0</v>
      </c>
      <c r="J216" s="15">
        <f t="shared" si="797"/>
        <v>0</v>
      </c>
      <c r="K216" s="15">
        <f>K218+K219</f>
        <v>0</v>
      </c>
      <c r="L216" s="15">
        <f t="shared" si="798"/>
        <v>0</v>
      </c>
      <c r="M216" s="15">
        <f>M218+M219</f>
        <v>0</v>
      </c>
      <c r="N216" s="15">
        <f t="shared" si="799"/>
        <v>0</v>
      </c>
      <c r="O216" s="15">
        <f>O218+O219</f>
        <v>0</v>
      </c>
      <c r="P216" s="15">
        <f t="shared" si="800"/>
        <v>0</v>
      </c>
      <c r="Q216" s="15">
        <f>Q218+Q219</f>
        <v>0</v>
      </c>
      <c r="R216" s="15">
        <f t="shared" si="801"/>
        <v>0</v>
      </c>
      <c r="S216" s="15">
        <f>S218+S219</f>
        <v>0</v>
      </c>
      <c r="T216" s="15">
        <f t="shared" si="802"/>
        <v>0</v>
      </c>
      <c r="U216" s="15">
        <f>U218+U219</f>
        <v>0</v>
      </c>
      <c r="V216" s="15">
        <f t="shared" si="803"/>
        <v>0</v>
      </c>
      <c r="W216" s="15">
        <f>W218+W219</f>
        <v>0</v>
      </c>
      <c r="X216" s="15">
        <f t="shared" si="804"/>
        <v>0</v>
      </c>
      <c r="Y216" s="24">
        <f>Y218+Y219</f>
        <v>0</v>
      </c>
      <c r="Z216" s="15">
        <f t="shared" si="805"/>
        <v>0</v>
      </c>
      <c r="AA216" s="15">
        <f t="shared" ref="AA216:AZ216" si="817">AA218+AA219</f>
        <v>19415.900000000001</v>
      </c>
      <c r="AB216" s="44">
        <f>AB218+AB219</f>
        <v>0</v>
      </c>
      <c r="AC216" s="15">
        <f t="shared" si="694"/>
        <v>19415.900000000001</v>
      </c>
      <c r="AD216" s="15">
        <f>AD218+AD219</f>
        <v>0</v>
      </c>
      <c r="AE216" s="15">
        <f t="shared" si="806"/>
        <v>19415.900000000001</v>
      </c>
      <c r="AF216" s="15">
        <f>AF218+AF219</f>
        <v>0</v>
      </c>
      <c r="AG216" s="15">
        <f>AE216+AF216</f>
        <v>19415.900000000001</v>
      </c>
      <c r="AH216" s="15">
        <f>AH218+AH219</f>
        <v>0</v>
      </c>
      <c r="AI216" s="15">
        <f>AG216+AH216</f>
        <v>19415.900000000001</v>
      </c>
      <c r="AJ216" s="15">
        <f>AJ218+AJ219</f>
        <v>0</v>
      </c>
      <c r="AK216" s="15">
        <f>AI216+AJ216</f>
        <v>19415.900000000001</v>
      </c>
      <c r="AL216" s="15">
        <f>AL218+AL219</f>
        <v>0</v>
      </c>
      <c r="AM216" s="15">
        <f>AK216+AL216</f>
        <v>19415.900000000001</v>
      </c>
      <c r="AN216" s="15">
        <f>AN218+AN219</f>
        <v>0</v>
      </c>
      <c r="AO216" s="15">
        <f>AM216+AN216</f>
        <v>19415.900000000001</v>
      </c>
      <c r="AP216" s="15">
        <f>AP218+AP219</f>
        <v>0</v>
      </c>
      <c r="AQ216" s="15">
        <f>AO216+AP216</f>
        <v>19415.900000000001</v>
      </c>
      <c r="AR216" s="15">
        <f>AR218+AR219</f>
        <v>0</v>
      </c>
      <c r="AS216" s="15">
        <f>AQ216+AR216</f>
        <v>19415.900000000001</v>
      </c>
      <c r="AT216" s="15">
        <f>AT218+AT219</f>
        <v>0</v>
      </c>
      <c r="AU216" s="15">
        <f>AS216+AT216</f>
        <v>19415.900000000001</v>
      </c>
      <c r="AV216" s="15">
        <f>AV218+AV219</f>
        <v>0</v>
      </c>
      <c r="AW216" s="15">
        <f>AU216+AV216</f>
        <v>19415.900000000001</v>
      </c>
      <c r="AX216" s="24">
        <f>AX218+AX219</f>
        <v>0</v>
      </c>
      <c r="AY216" s="15">
        <f>AW216+AX216</f>
        <v>19415.900000000001</v>
      </c>
      <c r="AZ216" s="15">
        <f t="shared" si="817"/>
        <v>0</v>
      </c>
      <c r="BA216" s="16">
        <f>BA218+BA219</f>
        <v>0</v>
      </c>
      <c r="BB216" s="16">
        <f t="shared" si="696"/>
        <v>0</v>
      </c>
      <c r="BC216" s="16">
        <f>BC218+BC219</f>
        <v>0</v>
      </c>
      <c r="BD216" s="16">
        <f t="shared" si="807"/>
        <v>0</v>
      </c>
      <c r="BE216" s="16">
        <f>BE218+BE219</f>
        <v>0</v>
      </c>
      <c r="BF216" s="16">
        <f t="shared" si="808"/>
        <v>0</v>
      </c>
      <c r="BG216" s="16">
        <f>BG218+BG219</f>
        <v>0</v>
      </c>
      <c r="BH216" s="16">
        <f t="shared" si="809"/>
        <v>0</v>
      </c>
      <c r="BI216" s="16">
        <f>BI218+BI219</f>
        <v>0</v>
      </c>
      <c r="BJ216" s="16">
        <f t="shared" si="810"/>
        <v>0</v>
      </c>
      <c r="BK216" s="16">
        <f>BK218+BK219</f>
        <v>0</v>
      </c>
      <c r="BL216" s="16">
        <f t="shared" si="811"/>
        <v>0</v>
      </c>
      <c r="BM216" s="16">
        <f>BM218+BM219</f>
        <v>0</v>
      </c>
      <c r="BN216" s="16">
        <f t="shared" si="812"/>
        <v>0</v>
      </c>
      <c r="BO216" s="16">
        <f>BO218+BO219</f>
        <v>0</v>
      </c>
      <c r="BP216" s="16">
        <f t="shared" si="813"/>
        <v>0</v>
      </c>
      <c r="BQ216" s="16">
        <f>BQ218+BQ219</f>
        <v>0</v>
      </c>
      <c r="BR216" s="16">
        <f t="shared" si="814"/>
        <v>0</v>
      </c>
      <c r="BS216" s="16">
        <f>BS218+BS219</f>
        <v>0</v>
      </c>
      <c r="BT216" s="16">
        <f t="shared" si="815"/>
        <v>0</v>
      </c>
      <c r="BU216" s="26">
        <f>BU218+BU219</f>
        <v>0</v>
      </c>
      <c r="BV216" s="16">
        <f t="shared" si="816"/>
        <v>0</v>
      </c>
      <c r="BX216" s="13"/>
    </row>
    <row r="217" spans="1:76" x14ac:dyDescent="0.3">
      <c r="A217" s="58"/>
      <c r="B217" s="78" t="s">
        <v>5</v>
      </c>
      <c r="C217" s="78"/>
      <c r="D217" s="15"/>
      <c r="E217" s="44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24"/>
      <c r="Z217" s="15"/>
      <c r="AA217" s="15"/>
      <c r="AB217" s="44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24"/>
      <c r="AY217" s="15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26"/>
      <c r="BV217" s="16"/>
      <c r="BX217" s="13"/>
    </row>
    <row r="218" spans="1:76" hidden="1" x14ac:dyDescent="0.3">
      <c r="A218" s="1"/>
      <c r="B218" s="21" t="s">
        <v>6</v>
      </c>
      <c r="C218" s="21"/>
      <c r="D218" s="15">
        <v>0</v>
      </c>
      <c r="E218" s="44">
        <v>0</v>
      </c>
      <c r="F218" s="15">
        <f t="shared" si="683"/>
        <v>0</v>
      </c>
      <c r="G218" s="15">
        <v>0</v>
      </c>
      <c r="H218" s="15">
        <f t="shared" ref="H218:H220" si="818">F218+G218</f>
        <v>0</v>
      </c>
      <c r="I218" s="15">
        <v>0</v>
      </c>
      <c r="J218" s="15">
        <f t="shared" ref="J218:J220" si="819">H218+I218</f>
        <v>0</v>
      </c>
      <c r="K218" s="15">
        <v>0</v>
      </c>
      <c r="L218" s="15">
        <f t="shared" ref="L218:L220" si="820">J218+K218</f>
        <v>0</v>
      </c>
      <c r="M218" s="15">
        <v>0</v>
      </c>
      <c r="N218" s="15">
        <f t="shared" ref="N218:N220" si="821">L218+M218</f>
        <v>0</v>
      </c>
      <c r="O218" s="15">
        <v>0</v>
      </c>
      <c r="P218" s="15">
        <f t="shared" ref="P218:P220" si="822">N218+O218</f>
        <v>0</v>
      </c>
      <c r="Q218" s="15">
        <v>0</v>
      </c>
      <c r="R218" s="15">
        <f t="shared" ref="R218:R220" si="823">P218+Q218</f>
        <v>0</v>
      </c>
      <c r="S218" s="15">
        <v>0</v>
      </c>
      <c r="T218" s="15">
        <f t="shared" ref="T218:T220" si="824">R218+S218</f>
        <v>0</v>
      </c>
      <c r="U218" s="15">
        <v>0</v>
      </c>
      <c r="V218" s="15">
        <f t="shared" ref="V218:V220" si="825">T218+U218</f>
        <v>0</v>
      </c>
      <c r="W218" s="15">
        <v>0</v>
      </c>
      <c r="X218" s="15">
        <f t="shared" ref="X218:X220" si="826">V218+W218</f>
        <v>0</v>
      </c>
      <c r="Y218" s="24">
        <v>0</v>
      </c>
      <c r="Z218" s="15">
        <f t="shared" ref="Z218:Z220" si="827">X218+Y218</f>
        <v>0</v>
      </c>
      <c r="AA218" s="15">
        <v>4854</v>
      </c>
      <c r="AB218" s="44">
        <v>0</v>
      </c>
      <c r="AC218" s="15">
        <f t="shared" si="694"/>
        <v>4854</v>
      </c>
      <c r="AD218" s="15">
        <v>0</v>
      </c>
      <c r="AE218" s="15">
        <f t="shared" ref="AE218:AE220" si="828">AC218+AD218</f>
        <v>4854</v>
      </c>
      <c r="AF218" s="15">
        <v>0</v>
      </c>
      <c r="AG218" s="15">
        <f>AE218+AF218</f>
        <v>4854</v>
      </c>
      <c r="AH218" s="15">
        <v>0</v>
      </c>
      <c r="AI218" s="15">
        <f>AG218+AH218</f>
        <v>4854</v>
      </c>
      <c r="AJ218" s="15">
        <v>0</v>
      </c>
      <c r="AK218" s="15">
        <f>AI218+AJ218</f>
        <v>4854</v>
      </c>
      <c r="AL218" s="15">
        <v>0</v>
      </c>
      <c r="AM218" s="15">
        <f>AK218+AL218</f>
        <v>4854</v>
      </c>
      <c r="AN218" s="15">
        <v>0</v>
      </c>
      <c r="AO218" s="15">
        <f>AM218+AN218</f>
        <v>4854</v>
      </c>
      <c r="AP218" s="15">
        <v>0</v>
      </c>
      <c r="AQ218" s="15">
        <f>AO218+AP218</f>
        <v>4854</v>
      </c>
      <c r="AR218" s="15">
        <v>0</v>
      </c>
      <c r="AS218" s="15">
        <f>AQ218+AR218</f>
        <v>4854</v>
      </c>
      <c r="AT218" s="15">
        <v>0</v>
      </c>
      <c r="AU218" s="15">
        <f>AS218+AT218</f>
        <v>4854</v>
      </c>
      <c r="AV218" s="15">
        <v>0</v>
      </c>
      <c r="AW218" s="15">
        <f>AU218+AV218</f>
        <v>4854</v>
      </c>
      <c r="AX218" s="24">
        <v>0</v>
      </c>
      <c r="AY218" s="15">
        <f>AW218+AX218</f>
        <v>4854</v>
      </c>
      <c r="AZ218" s="16">
        <v>0</v>
      </c>
      <c r="BA218" s="16">
        <v>0</v>
      </c>
      <c r="BB218" s="16">
        <f t="shared" si="696"/>
        <v>0</v>
      </c>
      <c r="BC218" s="16">
        <v>0</v>
      </c>
      <c r="BD218" s="16">
        <f t="shared" ref="BD218:BD220" si="829">BB218+BC218</f>
        <v>0</v>
      </c>
      <c r="BE218" s="16">
        <v>0</v>
      </c>
      <c r="BF218" s="16">
        <f t="shared" ref="BF218:BF220" si="830">BD218+BE218</f>
        <v>0</v>
      </c>
      <c r="BG218" s="16">
        <v>0</v>
      </c>
      <c r="BH218" s="16">
        <f t="shared" ref="BH218:BH220" si="831">BF218+BG218</f>
        <v>0</v>
      </c>
      <c r="BI218" s="16">
        <v>0</v>
      </c>
      <c r="BJ218" s="16">
        <f t="shared" ref="BJ218:BJ220" si="832">BH218+BI218</f>
        <v>0</v>
      </c>
      <c r="BK218" s="16">
        <v>0</v>
      </c>
      <c r="BL218" s="16">
        <f t="shared" ref="BL218:BL220" si="833">BJ218+BK218</f>
        <v>0</v>
      </c>
      <c r="BM218" s="16">
        <v>0</v>
      </c>
      <c r="BN218" s="16">
        <f t="shared" ref="BN218:BN220" si="834">BL218+BM218</f>
        <v>0</v>
      </c>
      <c r="BO218" s="16">
        <v>0</v>
      </c>
      <c r="BP218" s="16">
        <f t="shared" ref="BP218:BP220" si="835">BN218+BO218</f>
        <v>0</v>
      </c>
      <c r="BQ218" s="16">
        <v>0</v>
      </c>
      <c r="BR218" s="16">
        <f t="shared" ref="BR218:BR220" si="836">BP218+BQ218</f>
        <v>0</v>
      </c>
      <c r="BS218" s="16">
        <v>0</v>
      </c>
      <c r="BT218" s="16">
        <f t="shared" ref="BT218:BT220" si="837">BR218+BS218</f>
        <v>0</v>
      </c>
      <c r="BU218" s="26">
        <v>0</v>
      </c>
      <c r="BV218" s="16">
        <f t="shared" ref="BV218:BV220" si="838">BT218+BU218</f>
        <v>0</v>
      </c>
      <c r="BW218" s="9" t="s">
        <v>232</v>
      </c>
      <c r="BX218" s="13">
        <v>0</v>
      </c>
    </row>
    <row r="219" spans="1:76" x14ac:dyDescent="0.3">
      <c r="A219" s="58"/>
      <c r="B219" s="78" t="s">
        <v>20</v>
      </c>
      <c r="C219" s="6"/>
      <c r="D219" s="15">
        <v>0</v>
      </c>
      <c r="E219" s="44">
        <v>0</v>
      </c>
      <c r="F219" s="15">
        <f t="shared" si="683"/>
        <v>0</v>
      </c>
      <c r="G219" s="15">
        <v>0</v>
      </c>
      <c r="H219" s="15">
        <f t="shared" si="818"/>
        <v>0</v>
      </c>
      <c r="I219" s="15">
        <v>0</v>
      </c>
      <c r="J219" s="15">
        <f t="shared" si="819"/>
        <v>0</v>
      </c>
      <c r="K219" s="15">
        <v>0</v>
      </c>
      <c r="L219" s="15">
        <f t="shared" si="820"/>
        <v>0</v>
      </c>
      <c r="M219" s="15">
        <v>0</v>
      </c>
      <c r="N219" s="15">
        <f t="shared" si="821"/>
        <v>0</v>
      </c>
      <c r="O219" s="15">
        <v>0</v>
      </c>
      <c r="P219" s="15">
        <f t="shared" si="822"/>
        <v>0</v>
      </c>
      <c r="Q219" s="15">
        <v>0</v>
      </c>
      <c r="R219" s="15">
        <f t="shared" si="823"/>
        <v>0</v>
      </c>
      <c r="S219" s="15">
        <v>0</v>
      </c>
      <c r="T219" s="15">
        <f t="shared" si="824"/>
        <v>0</v>
      </c>
      <c r="U219" s="15">
        <v>0</v>
      </c>
      <c r="V219" s="15">
        <f t="shared" si="825"/>
        <v>0</v>
      </c>
      <c r="W219" s="15">
        <v>0</v>
      </c>
      <c r="X219" s="15">
        <f t="shared" si="826"/>
        <v>0</v>
      </c>
      <c r="Y219" s="24">
        <v>0</v>
      </c>
      <c r="Z219" s="15">
        <f t="shared" si="827"/>
        <v>0</v>
      </c>
      <c r="AA219" s="15">
        <v>14561.9</v>
      </c>
      <c r="AB219" s="44">
        <v>0</v>
      </c>
      <c r="AC219" s="15">
        <f t="shared" si="694"/>
        <v>14561.9</v>
      </c>
      <c r="AD219" s="15">
        <v>0</v>
      </c>
      <c r="AE219" s="15">
        <f t="shared" si="828"/>
        <v>14561.9</v>
      </c>
      <c r="AF219" s="15">
        <v>0</v>
      </c>
      <c r="AG219" s="15">
        <f>AE219+AF219</f>
        <v>14561.9</v>
      </c>
      <c r="AH219" s="15">
        <v>0</v>
      </c>
      <c r="AI219" s="15">
        <f>AG219+AH219</f>
        <v>14561.9</v>
      </c>
      <c r="AJ219" s="15">
        <v>0</v>
      </c>
      <c r="AK219" s="15">
        <f>AI219+AJ219</f>
        <v>14561.9</v>
      </c>
      <c r="AL219" s="15">
        <v>0</v>
      </c>
      <c r="AM219" s="15">
        <f>AK219+AL219</f>
        <v>14561.9</v>
      </c>
      <c r="AN219" s="15">
        <v>0</v>
      </c>
      <c r="AO219" s="15">
        <f>AM219+AN219</f>
        <v>14561.9</v>
      </c>
      <c r="AP219" s="15">
        <v>0</v>
      </c>
      <c r="AQ219" s="15">
        <f>AO219+AP219</f>
        <v>14561.9</v>
      </c>
      <c r="AR219" s="15">
        <v>0</v>
      </c>
      <c r="AS219" s="15">
        <f>AQ219+AR219</f>
        <v>14561.9</v>
      </c>
      <c r="AT219" s="15">
        <v>0</v>
      </c>
      <c r="AU219" s="15">
        <f>AS219+AT219</f>
        <v>14561.9</v>
      </c>
      <c r="AV219" s="15">
        <v>0</v>
      </c>
      <c r="AW219" s="15">
        <f>AU219+AV219</f>
        <v>14561.9</v>
      </c>
      <c r="AX219" s="24">
        <v>0</v>
      </c>
      <c r="AY219" s="15">
        <f>AW219+AX219</f>
        <v>14561.9</v>
      </c>
      <c r="AZ219" s="15">
        <v>0</v>
      </c>
      <c r="BA219" s="16">
        <v>0</v>
      </c>
      <c r="BB219" s="16">
        <f t="shared" si="696"/>
        <v>0</v>
      </c>
      <c r="BC219" s="16">
        <v>0</v>
      </c>
      <c r="BD219" s="16">
        <f t="shared" si="829"/>
        <v>0</v>
      </c>
      <c r="BE219" s="16">
        <v>0</v>
      </c>
      <c r="BF219" s="16">
        <f t="shared" si="830"/>
        <v>0</v>
      </c>
      <c r="BG219" s="16">
        <v>0</v>
      </c>
      <c r="BH219" s="16">
        <f t="shared" si="831"/>
        <v>0</v>
      </c>
      <c r="BI219" s="16">
        <v>0</v>
      </c>
      <c r="BJ219" s="16">
        <f t="shared" si="832"/>
        <v>0</v>
      </c>
      <c r="BK219" s="16">
        <v>0</v>
      </c>
      <c r="BL219" s="16">
        <f t="shared" si="833"/>
        <v>0</v>
      </c>
      <c r="BM219" s="16">
        <v>0</v>
      </c>
      <c r="BN219" s="16">
        <f t="shared" si="834"/>
        <v>0</v>
      </c>
      <c r="BO219" s="16">
        <v>0</v>
      </c>
      <c r="BP219" s="16">
        <f t="shared" si="835"/>
        <v>0</v>
      </c>
      <c r="BQ219" s="16">
        <v>0</v>
      </c>
      <c r="BR219" s="16">
        <f t="shared" si="836"/>
        <v>0</v>
      </c>
      <c r="BS219" s="16">
        <v>0</v>
      </c>
      <c r="BT219" s="16">
        <f t="shared" si="837"/>
        <v>0</v>
      </c>
      <c r="BU219" s="26">
        <v>0</v>
      </c>
      <c r="BV219" s="16">
        <f t="shared" si="838"/>
        <v>0</v>
      </c>
      <c r="BW219" s="9" t="s">
        <v>231</v>
      </c>
      <c r="BX219" s="13"/>
    </row>
    <row r="220" spans="1:76" ht="56.25" x14ac:dyDescent="0.3">
      <c r="A220" s="58" t="s">
        <v>265</v>
      </c>
      <c r="B220" s="78" t="s">
        <v>44</v>
      </c>
      <c r="C220" s="6" t="s">
        <v>351</v>
      </c>
      <c r="D220" s="15">
        <f>D222+D223</f>
        <v>35000</v>
      </c>
      <c r="E220" s="44">
        <f>E222+E223</f>
        <v>0</v>
      </c>
      <c r="F220" s="15">
        <f t="shared" si="683"/>
        <v>35000</v>
      </c>
      <c r="G220" s="15">
        <f>G222+G223</f>
        <v>0</v>
      </c>
      <c r="H220" s="15">
        <f t="shared" si="818"/>
        <v>35000</v>
      </c>
      <c r="I220" s="15">
        <f>I222+I223</f>
        <v>0</v>
      </c>
      <c r="J220" s="15">
        <f t="shared" si="819"/>
        <v>35000</v>
      </c>
      <c r="K220" s="15">
        <f>K222+K223</f>
        <v>0</v>
      </c>
      <c r="L220" s="15">
        <f t="shared" si="820"/>
        <v>35000</v>
      </c>
      <c r="M220" s="15">
        <f>M222+M223</f>
        <v>-35000</v>
      </c>
      <c r="N220" s="15">
        <f t="shared" si="821"/>
        <v>0</v>
      </c>
      <c r="O220" s="15">
        <f>O222+O223</f>
        <v>0</v>
      </c>
      <c r="P220" s="15">
        <f t="shared" si="822"/>
        <v>0</v>
      </c>
      <c r="Q220" s="15">
        <f>Q222+Q223</f>
        <v>0</v>
      </c>
      <c r="R220" s="15">
        <f t="shared" si="823"/>
        <v>0</v>
      </c>
      <c r="S220" s="15">
        <f>S222+S223</f>
        <v>0</v>
      </c>
      <c r="T220" s="15">
        <f t="shared" si="824"/>
        <v>0</v>
      </c>
      <c r="U220" s="15">
        <f>U222+U223</f>
        <v>0</v>
      </c>
      <c r="V220" s="15">
        <f t="shared" si="825"/>
        <v>0</v>
      </c>
      <c r="W220" s="15">
        <f>W222+W223</f>
        <v>0</v>
      </c>
      <c r="X220" s="15">
        <f t="shared" si="826"/>
        <v>0</v>
      </c>
      <c r="Y220" s="24">
        <f>Y222+Y223</f>
        <v>0</v>
      </c>
      <c r="Z220" s="15">
        <f t="shared" si="827"/>
        <v>0</v>
      </c>
      <c r="AA220" s="15">
        <f t="shared" ref="AA220:AZ220" si="839">AA222+AA223</f>
        <v>0</v>
      </c>
      <c r="AB220" s="44">
        <f>AB222+AB223</f>
        <v>0</v>
      </c>
      <c r="AC220" s="15">
        <f t="shared" si="694"/>
        <v>0</v>
      </c>
      <c r="AD220" s="15">
        <f>AD222+AD223</f>
        <v>0</v>
      </c>
      <c r="AE220" s="15">
        <f t="shared" si="828"/>
        <v>0</v>
      </c>
      <c r="AF220" s="15">
        <f>AF222+AF223</f>
        <v>0</v>
      </c>
      <c r="AG220" s="15">
        <f>AE220+AF220</f>
        <v>0</v>
      </c>
      <c r="AH220" s="15">
        <f>AH222+AH223</f>
        <v>0</v>
      </c>
      <c r="AI220" s="15">
        <f>AG220+AH220</f>
        <v>0</v>
      </c>
      <c r="AJ220" s="15">
        <f>AJ222+AJ223</f>
        <v>0</v>
      </c>
      <c r="AK220" s="15">
        <f>AI220+AJ220</f>
        <v>0</v>
      </c>
      <c r="AL220" s="15">
        <f>AL222+AL223</f>
        <v>35000</v>
      </c>
      <c r="AM220" s="15">
        <f>AK220+AL220</f>
        <v>35000</v>
      </c>
      <c r="AN220" s="15">
        <f>AN222+AN223</f>
        <v>0</v>
      </c>
      <c r="AO220" s="15">
        <f>AM220+AN220</f>
        <v>35000</v>
      </c>
      <c r="AP220" s="15">
        <f>AP222+AP223</f>
        <v>0</v>
      </c>
      <c r="AQ220" s="15">
        <f>AO220+AP220</f>
        <v>35000</v>
      </c>
      <c r="AR220" s="15">
        <f>AR222+AR223</f>
        <v>0</v>
      </c>
      <c r="AS220" s="15">
        <f>AQ220+AR220</f>
        <v>35000</v>
      </c>
      <c r="AT220" s="15">
        <f>AT222+AT223</f>
        <v>0</v>
      </c>
      <c r="AU220" s="15">
        <f>AS220+AT220</f>
        <v>35000</v>
      </c>
      <c r="AV220" s="15">
        <f>AV222+AV223</f>
        <v>0</v>
      </c>
      <c r="AW220" s="15">
        <f>AU220+AV220</f>
        <v>35000</v>
      </c>
      <c r="AX220" s="24">
        <f>AX222+AX223</f>
        <v>0</v>
      </c>
      <c r="AY220" s="15">
        <f>AW220+AX220</f>
        <v>35000</v>
      </c>
      <c r="AZ220" s="15">
        <f t="shared" si="839"/>
        <v>0</v>
      </c>
      <c r="BA220" s="16">
        <f>BA222+BA223</f>
        <v>0</v>
      </c>
      <c r="BB220" s="16">
        <f t="shared" si="696"/>
        <v>0</v>
      </c>
      <c r="BC220" s="16">
        <f>BC222+BC223</f>
        <v>0</v>
      </c>
      <c r="BD220" s="16">
        <f t="shared" si="829"/>
        <v>0</v>
      </c>
      <c r="BE220" s="16">
        <f>BE222+BE223</f>
        <v>0</v>
      </c>
      <c r="BF220" s="16">
        <f t="shared" si="830"/>
        <v>0</v>
      </c>
      <c r="BG220" s="16">
        <f>BG222+BG223</f>
        <v>0</v>
      </c>
      <c r="BH220" s="16">
        <f t="shared" si="831"/>
        <v>0</v>
      </c>
      <c r="BI220" s="16">
        <f>BI222+BI223</f>
        <v>0</v>
      </c>
      <c r="BJ220" s="16">
        <f t="shared" si="832"/>
        <v>0</v>
      </c>
      <c r="BK220" s="16">
        <f>BK222+BK223</f>
        <v>0</v>
      </c>
      <c r="BL220" s="16">
        <f t="shared" si="833"/>
        <v>0</v>
      </c>
      <c r="BM220" s="16">
        <f>BM222+BM223</f>
        <v>0</v>
      </c>
      <c r="BN220" s="16">
        <f t="shared" si="834"/>
        <v>0</v>
      </c>
      <c r="BO220" s="16">
        <f>BO222+BO223</f>
        <v>0</v>
      </c>
      <c r="BP220" s="16">
        <f t="shared" si="835"/>
        <v>0</v>
      </c>
      <c r="BQ220" s="16">
        <f>BQ222+BQ223</f>
        <v>0</v>
      </c>
      <c r="BR220" s="16">
        <f t="shared" si="836"/>
        <v>0</v>
      </c>
      <c r="BS220" s="16">
        <f>BS222+BS223</f>
        <v>0</v>
      </c>
      <c r="BT220" s="16">
        <f t="shared" si="837"/>
        <v>0</v>
      </c>
      <c r="BU220" s="26">
        <f>BU222+BU223</f>
        <v>0</v>
      </c>
      <c r="BV220" s="16">
        <f t="shared" si="838"/>
        <v>0</v>
      </c>
      <c r="BX220" s="13"/>
    </row>
    <row r="221" spans="1:76" x14ac:dyDescent="0.3">
      <c r="A221" s="58"/>
      <c r="B221" s="78" t="s">
        <v>5</v>
      </c>
      <c r="C221" s="78"/>
      <c r="D221" s="15"/>
      <c r="E221" s="44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24"/>
      <c r="Z221" s="15"/>
      <c r="AA221" s="15"/>
      <c r="AB221" s="44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24"/>
      <c r="AY221" s="15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26"/>
      <c r="BV221" s="16"/>
      <c r="BX221" s="13"/>
    </row>
    <row r="222" spans="1:76" hidden="1" x14ac:dyDescent="0.3">
      <c r="A222" s="1"/>
      <c r="B222" s="21" t="s">
        <v>6</v>
      </c>
      <c r="C222" s="21"/>
      <c r="D222" s="15">
        <v>26250</v>
      </c>
      <c r="E222" s="44"/>
      <c r="F222" s="15">
        <f t="shared" si="683"/>
        <v>26250</v>
      </c>
      <c r="G222" s="15"/>
      <c r="H222" s="15">
        <f t="shared" ref="H222:H237" si="840">F222+G222</f>
        <v>26250</v>
      </c>
      <c r="I222" s="15"/>
      <c r="J222" s="15">
        <f t="shared" ref="J222:J237" si="841">H222+I222</f>
        <v>26250</v>
      </c>
      <c r="K222" s="15"/>
      <c r="L222" s="15">
        <f t="shared" ref="L222:L237" si="842">J222+K222</f>
        <v>26250</v>
      </c>
      <c r="M222" s="15">
        <v>-26250</v>
      </c>
      <c r="N222" s="15">
        <f t="shared" ref="N222:N237" si="843">L222+M222</f>
        <v>0</v>
      </c>
      <c r="O222" s="15"/>
      <c r="P222" s="15">
        <f t="shared" ref="P222:P237" si="844">N222+O222</f>
        <v>0</v>
      </c>
      <c r="Q222" s="15"/>
      <c r="R222" s="15">
        <f t="shared" ref="R222:R237" si="845">P222+Q222</f>
        <v>0</v>
      </c>
      <c r="S222" s="15"/>
      <c r="T222" s="15">
        <f t="shared" ref="T222:T237" si="846">R222+S222</f>
        <v>0</v>
      </c>
      <c r="U222" s="15"/>
      <c r="V222" s="15">
        <f t="shared" ref="V222:V237" si="847">T222+U222</f>
        <v>0</v>
      </c>
      <c r="W222" s="15"/>
      <c r="X222" s="15">
        <f t="shared" ref="X222:X225" si="848">V222+W222</f>
        <v>0</v>
      </c>
      <c r="Y222" s="24"/>
      <c r="Z222" s="15">
        <f t="shared" ref="Z222:Z225" si="849">X222+Y222</f>
        <v>0</v>
      </c>
      <c r="AA222" s="15">
        <v>0</v>
      </c>
      <c r="AB222" s="44"/>
      <c r="AC222" s="15">
        <f t="shared" si="694"/>
        <v>0</v>
      </c>
      <c r="AD222" s="15"/>
      <c r="AE222" s="15">
        <f t="shared" ref="AE222:AE237" si="850">AC222+AD222</f>
        <v>0</v>
      </c>
      <c r="AF222" s="15"/>
      <c r="AG222" s="15">
        <f t="shared" ref="AG222:AG237" si="851">AE222+AF222</f>
        <v>0</v>
      </c>
      <c r="AH222" s="15"/>
      <c r="AI222" s="15">
        <f t="shared" ref="AI222:AI237" si="852">AG222+AH222</f>
        <v>0</v>
      </c>
      <c r="AJ222" s="15"/>
      <c r="AK222" s="15">
        <f t="shared" ref="AK222:AK237" si="853">AI222+AJ222</f>
        <v>0</v>
      </c>
      <c r="AL222" s="15">
        <v>26250</v>
      </c>
      <c r="AM222" s="15">
        <f t="shared" ref="AM222:AM237" si="854">AK222+AL222</f>
        <v>26250</v>
      </c>
      <c r="AN222" s="15"/>
      <c r="AO222" s="15">
        <f t="shared" ref="AO222:AO237" si="855">AM222+AN222</f>
        <v>26250</v>
      </c>
      <c r="AP222" s="15"/>
      <c r="AQ222" s="15">
        <f t="shared" ref="AQ222:AQ237" si="856">AO222+AP222</f>
        <v>26250</v>
      </c>
      <c r="AR222" s="15"/>
      <c r="AS222" s="15">
        <f t="shared" ref="AS222:AS237" si="857">AQ222+AR222</f>
        <v>26250</v>
      </c>
      <c r="AT222" s="15"/>
      <c r="AU222" s="15">
        <f t="shared" ref="AU222:AU237" si="858">AS222+AT222</f>
        <v>26250</v>
      </c>
      <c r="AV222" s="15"/>
      <c r="AW222" s="15">
        <f t="shared" ref="AW222:AW225" si="859">AU222+AV222</f>
        <v>26250</v>
      </c>
      <c r="AX222" s="24"/>
      <c r="AY222" s="15">
        <f t="shared" ref="AY222:AY225" si="860">AW222+AX222</f>
        <v>26250</v>
      </c>
      <c r="AZ222" s="16">
        <v>0</v>
      </c>
      <c r="BA222" s="16"/>
      <c r="BB222" s="16">
        <f t="shared" si="696"/>
        <v>0</v>
      </c>
      <c r="BC222" s="16"/>
      <c r="BD222" s="16">
        <f t="shared" ref="BD222:BD237" si="861">BB222+BC222</f>
        <v>0</v>
      </c>
      <c r="BE222" s="16"/>
      <c r="BF222" s="16">
        <f t="shared" ref="BF222:BF237" si="862">BD222+BE222</f>
        <v>0</v>
      </c>
      <c r="BG222" s="16"/>
      <c r="BH222" s="16">
        <f t="shared" ref="BH222:BH237" si="863">BF222+BG222</f>
        <v>0</v>
      </c>
      <c r="BI222" s="16"/>
      <c r="BJ222" s="16">
        <f t="shared" ref="BJ222:BJ237" si="864">BH222+BI222</f>
        <v>0</v>
      </c>
      <c r="BK222" s="16"/>
      <c r="BL222" s="16">
        <f t="shared" ref="BL222:BL237" si="865">BJ222+BK222</f>
        <v>0</v>
      </c>
      <c r="BM222" s="16"/>
      <c r="BN222" s="16">
        <f t="shared" ref="BN222:BN237" si="866">BL222+BM222</f>
        <v>0</v>
      </c>
      <c r="BO222" s="16"/>
      <c r="BP222" s="16">
        <f t="shared" ref="BP222:BP237" si="867">BN222+BO222</f>
        <v>0</v>
      </c>
      <c r="BQ222" s="16"/>
      <c r="BR222" s="16">
        <f t="shared" ref="BR222:BR237" si="868">BP222+BQ222</f>
        <v>0</v>
      </c>
      <c r="BS222" s="16"/>
      <c r="BT222" s="16">
        <f t="shared" ref="BT222:BT225" si="869">BR222+BS222</f>
        <v>0</v>
      </c>
      <c r="BU222" s="26"/>
      <c r="BV222" s="16">
        <f t="shared" ref="BV222:BV225" si="870">BT222+BU222</f>
        <v>0</v>
      </c>
      <c r="BW222" s="9" t="s">
        <v>225</v>
      </c>
      <c r="BX222" s="13">
        <v>0</v>
      </c>
    </row>
    <row r="223" spans="1:76" x14ac:dyDescent="0.3">
      <c r="A223" s="58"/>
      <c r="B223" s="78" t="s">
        <v>20</v>
      </c>
      <c r="C223" s="6"/>
      <c r="D223" s="15">
        <v>8750</v>
      </c>
      <c r="E223" s="44"/>
      <c r="F223" s="15">
        <f t="shared" si="683"/>
        <v>8750</v>
      </c>
      <c r="G223" s="15"/>
      <c r="H223" s="15">
        <f t="shared" si="840"/>
        <v>8750</v>
      </c>
      <c r="I223" s="15"/>
      <c r="J223" s="15">
        <f t="shared" si="841"/>
        <v>8750</v>
      </c>
      <c r="K223" s="15"/>
      <c r="L223" s="15">
        <f t="shared" si="842"/>
        <v>8750</v>
      </c>
      <c r="M223" s="15">
        <v>-8750</v>
      </c>
      <c r="N223" s="15">
        <f t="shared" si="843"/>
        <v>0</v>
      </c>
      <c r="O223" s="15"/>
      <c r="P223" s="15">
        <f t="shared" si="844"/>
        <v>0</v>
      </c>
      <c r="Q223" s="15"/>
      <c r="R223" s="15">
        <f t="shared" si="845"/>
        <v>0</v>
      </c>
      <c r="S223" s="15"/>
      <c r="T223" s="15">
        <f t="shared" si="846"/>
        <v>0</v>
      </c>
      <c r="U223" s="15"/>
      <c r="V223" s="15">
        <f t="shared" si="847"/>
        <v>0</v>
      </c>
      <c r="W223" s="15"/>
      <c r="X223" s="15">
        <f t="shared" si="848"/>
        <v>0</v>
      </c>
      <c r="Y223" s="24"/>
      <c r="Z223" s="15">
        <f t="shared" si="849"/>
        <v>0</v>
      </c>
      <c r="AA223" s="15">
        <v>0</v>
      </c>
      <c r="AB223" s="44"/>
      <c r="AC223" s="15">
        <f t="shared" si="694"/>
        <v>0</v>
      </c>
      <c r="AD223" s="15"/>
      <c r="AE223" s="15">
        <f t="shared" si="850"/>
        <v>0</v>
      </c>
      <c r="AF223" s="15"/>
      <c r="AG223" s="15">
        <f t="shared" si="851"/>
        <v>0</v>
      </c>
      <c r="AH223" s="15"/>
      <c r="AI223" s="15">
        <f t="shared" si="852"/>
        <v>0</v>
      </c>
      <c r="AJ223" s="15"/>
      <c r="AK223" s="15">
        <f t="shared" si="853"/>
        <v>0</v>
      </c>
      <c r="AL223" s="15">
        <v>8750</v>
      </c>
      <c r="AM223" s="15">
        <f t="shared" si="854"/>
        <v>8750</v>
      </c>
      <c r="AN223" s="15"/>
      <c r="AO223" s="15">
        <f t="shared" si="855"/>
        <v>8750</v>
      </c>
      <c r="AP223" s="15"/>
      <c r="AQ223" s="15">
        <f t="shared" si="856"/>
        <v>8750</v>
      </c>
      <c r="AR223" s="15"/>
      <c r="AS223" s="15">
        <f t="shared" si="857"/>
        <v>8750</v>
      </c>
      <c r="AT223" s="15"/>
      <c r="AU223" s="15">
        <f t="shared" si="858"/>
        <v>8750</v>
      </c>
      <c r="AV223" s="15"/>
      <c r="AW223" s="15">
        <f t="shared" si="859"/>
        <v>8750</v>
      </c>
      <c r="AX223" s="24"/>
      <c r="AY223" s="15">
        <f t="shared" si="860"/>
        <v>8750</v>
      </c>
      <c r="AZ223" s="15">
        <v>0</v>
      </c>
      <c r="BA223" s="16"/>
      <c r="BB223" s="16">
        <f t="shared" si="696"/>
        <v>0</v>
      </c>
      <c r="BC223" s="16"/>
      <c r="BD223" s="16">
        <f t="shared" si="861"/>
        <v>0</v>
      </c>
      <c r="BE223" s="16"/>
      <c r="BF223" s="16">
        <f t="shared" si="862"/>
        <v>0</v>
      </c>
      <c r="BG223" s="16"/>
      <c r="BH223" s="16">
        <f t="shared" si="863"/>
        <v>0</v>
      </c>
      <c r="BI223" s="16"/>
      <c r="BJ223" s="16">
        <f t="shared" si="864"/>
        <v>0</v>
      </c>
      <c r="BK223" s="16"/>
      <c r="BL223" s="16">
        <f t="shared" si="865"/>
        <v>0</v>
      </c>
      <c r="BM223" s="16"/>
      <c r="BN223" s="16">
        <f t="shared" si="866"/>
        <v>0</v>
      </c>
      <c r="BO223" s="16"/>
      <c r="BP223" s="16">
        <f t="shared" si="867"/>
        <v>0</v>
      </c>
      <c r="BQ223" s="16"/>
      <c r="BR223" s="16">
        <f t="shared" si="868"/>
        <v>0</v>
      </c>
      <c r="BS223" s="16"/>
      <c r="BT223" s="16">
        <f t="shared" si="869"/>
        <v>0</v>
      </c>
      <c r="BU223" s="26"/>
      <c r="BV223" s="16">
        <f t="shared" si="870"/>
        <v>0</v>
      </c>
      <c r="BW223" s="9" t="s">
        <v>231</v>
      </c>
      <c r="BX223" s="13"/>
    </row>
    <row r="224" spans="1:76" ht="56.25" x14ac:dyDescent="0.3">
      <c r="A224" s="58" t="s">
        <v>268</v>
      </c>
      <c r="B224" s="78" t="s">
        <v>247</v>
      </c>
      <c r="C224" s="6" t="s">
        <v>351</v>
      </c>
      <c r="D224" s="15"/>
      <c r="E224" s="44">
        <v>12363.3</v>
      </c>
      <c r="F224" s="15">
        <f t="shared" si="683"/>
        <v>12363.3</v>
      </c>
      <c r="G224" s="15"/>
      <c r="H224" s="15">
        <f t="shared" si="840"/>
        <v>12363.3</v>
      </c>
      <c r="I224" s="15"/>
      <c r="J224" s="15">
        <f t="shared" si="841"/>
        <v>12363.3</v>
      </c>
      <c r="K224" s="15"/>
      <c r="L224" s="15">
        <f t="shared" si="842"/>
        <v>12363.3</v>
      </c>
      <c r="M224" s="15"/>
      <c r="N224" s="15">
        <f t="shared" si="843"/>
        <v>12363.3</v>
      </c>
      <c r="O224" s="15"/>
      <c r="P224" s="15">
        <f t="shared" si="844"/>
        <v>12363.3</v>
      </c>
      <c r="Q224" s="15"/>
      <c r="R224" s="15">
        <f t="shared" si="845"/>
        <v>12363.3</v>
      </c>
      <c r="S224" s="15"/>
      <c r="T224" s="15">
        <f t="shared" si="846"/>
        <v>12363.3</v>
      </c>
      <c r="U224" s="15"/>
      <c r="V224" s="15">
        <f t="shared" si="847"/>
        <v>12363.3</v>
      </c>
      <c r="W224" s="15"/>
      <c r="X224" s="15">
        <f t="shared" si="848"/>
        <v>12363.3</v>
      </c>
      <c r="Y224" s="24"/>
      <c r="Z224" s="15">
        <f t="shared" si="849"/>
        <v>12363.3</v>
      </c>
      <c r="AA224" s="15"/>
      <c r="AB224" s="44"/>
      <c r="AC224" s="15">
        <f t="shared" si="694"/>
        <v>0</v>
      </c>
      <c r="AD224" s="15"/>
      <c r="AE224" s="15">
        <f t="shared" si="850"/>
        <v>0</v>
      </c>
      <c r="AF224" s="15"/>
      <c r="AG224" s="15">
        <f t="shared" si="851"/>
        <v>0</v>
      </c>
      <c r="AH224" s="15"/>
      <c r="AI224" s="15">
        <f t="shared" si="852"/>
        <v>0</v>
      </c>
      <c r="AJ224" s="15"/>
      <c r="AK224" s="15">
        <f t="shared" si="853"/>
        <v>0</v>
      </c>
      <c r="AL224" s="15"/>
      <c r="AM224" s="15">
        <f t="shared" si="854"/>
        <v>0</v>
      </c>
      <c r="AN224" s="15"/>
      <c r="AO224" s="15">
        <f t="shared" si="855"/>
        <v>0</v>
      </c>
      <c r="AP224" s="15"/>
      <c r="AQ224" s="15">
        <f t="shared" si="856"/>
        <v>0</v>
      </c>
      <c r="AR224" s="15"/>
      <c r="AS224" s="15">
        <f t="shared" si="857"/>
        <v>0</v>
      </c>
      <c r="AT224" s="15"/>
      <c r="AU224" s="15">
        <f t="shared" si="858"/>
        <v>0</v>
      </c>
      <c r="AV224" s="15"/>
      <c r="AW224" s="15">
        <f t="shared" si="859"/>
        <v>0</v>
      </c>
      <c r="AX224" s="24"/>
      <c r="AY224" s="15">
        <f t="shared" si="860"/>
        <v>0</v>
      </c>
      <c r="AZ224" s="15"/>
      <c r="BA224" s="16"/>
      <c r="BB224" s="16">
        <f t="shared" si="696"/>
        <v>0</v>
      </c>
      <c r="BC224" s="16"/>
      <c r="BD224" s="16">
        <f t="shared" si="861"/>
        <v>0</v>
      </c>
      <c r="BE224" s="16"/>
      <c r="BF224" s="16">
        <f t="shared" si="862"/>
        <v>0</v>
      </c>
      <c r="BG224" s="16"/>
      <c r="BH224" s="16">
        <f t="shared" si="863"/>
        <v>0</v>
      </c>
      <c r="BI224" s="16"/>
      <c r="BJ224" s="16">
        <f t="shared" si="864"/>
        <v>0</v>
      </c>
      <c r="BK224" s="16"/>
      <c r="BL224" s="16">
        <f t="shared" si="865"/>
        <v>0</v>
      </c>
      <c r="BM224" s="16"/>
      <c r="BN224" s="16">
        <f t="shared" si="866"/>
        <v>0</v>
      </c>
      <c r="BO224" s="16"/>
      <c r="BP224" s="16">
        <f t="shared" si="867"/>
        <v>0</v>
      </c>
      <c r="BQ224" s="16"/>
      <c r="BR224" s="16">
        <f t="shared" si="868"/>
        <v>0</v>
      </c>
      <c r="BS224" s="16"/>
      <c r="BT224" s="16">
        <f t="shared" si="869"/>
        <v>0</v>
      </c>
      <c r="BU224" s="26"/>
      <c r="BV224" s="16">
        <f t="shared" si="870"/>
        <v>0</v>
      </c>
      <c r="BW224" s="9" t="s">
        <v>248</v>
      </c>
      <c r="BX224" s="13"/>
    </row>
    <row r="225" spans="1:76" ht="56.25" x14ac:dyDescent="0.3">
      <c r="A225" s="58" t="s">
        <v>271</v>
      </c>
      <c r="B225" s="78" t="s">
        <v>289</v>
      </c>
      <c r="C225" s="6" t="s">
        <v>351</v>
      </c>
      <c r="D225" s="15"/>
      <c r="E225" s="44"/>
      <c r="F225" s="15"/>
      <c r="G225" s="15">
        <f>0.063+4658.938</f>
        <v>4659.0010000000002</v>
      </c>
      <c r="H225" s="15">
        <f t="shared" si="840"/>
        <v>4659.0010000000002</v>
      </c>
      <c r="I225" s="15"/>
      <c r="J225" s="15">
        <f t="shared" si="841"/>
        <v>4659.0010000000002</v>
      </c>
      <c r="K225" s="15"/>
      <c r="L225" s="15">
        <f t="shared" si="842"/>
        <v>4659.0010000000002</v>
      </c>
      <c r="M225" s="15"/>
      <c r="N225" s="15">
        <f t="shared" si="843"/>
        <v>4659.0010000000002</v>
      </c>
      <c r="O225" s="15"/>
      <c r="P225" s="15">
        <f t="shared" si="844"/>
        <v>4659.0010000000002</v>
      </c>
      <c r="Q225" s="15"/>
      <c r="R225" s="15">
        <f t="shared" si="845"/>
        <v>4659.0010000000002</v>
      </c>
      <c r="S225" s="15"/>
      <c r="T225" s="15">
        <f t="shared" si="846"/>
        <v>4659.0010000000002</v>
      </c>
      <c r="U225" s="15">
        <f>U227+U228</f>
        <v>0</v>
      </c>
      <c r="V225" s="15">
        <f t="shared" si="847"/>
        <v>4659.0010000000002</v>
      </c>
      <c r="W225" s="15">
        <f>W227+W228</f>
        <v>0</v>
      </c>
      <c r="X225" s="15">
        <f t="shared" si="848"/>
        <v>4659.0010000000002</v>
      </c>
      <c r="Y225" s="24">
        <f>Y227+Y228</f>
        <v>0</v>
      </c>
      <c r="Z225" s="15">
        <f t="shared" si="849"/>
        <v>4659.0010000000002</v>
      </c>
      <c r="AA225" s="15"/>
      <c r="AB225" s="44"/>
      <c r="AC225" s="15"/>
      <c r="AD225" s="15"/>
      <c r="AE225" s="15">
        <f t="shared" si="850"/>
        <v>0</v>
      </c>
      <c r="AF225" s="15"/>
      <c r="AG225" s="15">
        <f t="shared" si="851"/>
        <v>0</v>
      </c>
      <c r="AH225" s="15"/>
      <c r="AI225" s="15">
        <f t="shared" si="852"/>
        <v>0</v>
      </c>
      <c r="AJ225" s="15"/>
      <c r="AK225" s="15">
        <f t="shared" si="853"/>
        <v>0</v>
      </c>
      <c r="AL225" s="15"/>
      <c r="AM225" s="15">
        <f t="shared" si="854"/>
        <v>0</v>
      </c>
      <c r="AN225" s="15"/>
      <c r="AO225" s="15">
        <f t="shared" si="855"/>
        <v>0</v>
      </c>
      <c r="AP225" s="15"/>
      <c r="AQ225" s="15">
        <f t="shared" si="856"/>
        <v>0</v>
      </c>
      <c r="AR225" s="15"/>
      <c r="AS225" s="15">
        <f t="shared" si="857"/>
        <v>0</v>
      </c>
      <c r="AT225" s="15"/>
      <c r="AU225" s="15">
        <f t="shared" si="858"/>
        <v>0</v>
      </c>
      <c r="AV225" s="15"/>
      <c r="AW225" s="15">
        <f t="shared" si="859"/>
        <v>0</v>
      </c>
      <c r="AX225" s="24"/>
      <c r="AY225" s="15">
        <f t="shared" si="860"/>
        <v>0</v>
      </c>
      <c r="AZ225" s="15"/>
      <c r="BA225" s="16"/>
      <c r="BB225" s="16"/>
      <c r="BC225" s="16"/>
      <c r="BD225" s="16">
        <f t="shared" si="861"/>
        <v>0</v>
      </c>
      <c r="BE225" s="16"/>
      <c r="BF225" s="16">
        <f t="shared" si="862"/>
        <v>0</v>
      </c>
      <c r="BG225" s="16"/>
      <c r="BH225" s="16">
        <f t="shared" si="863"/>
        <v>0</v>
      </c>
      <c r="BI225" s="16"/>
      <c r="BJ225" s="16">
        <f t="shared" si="864"/>
        <v>0</v>
      </c>
      <c r="BK225" s="16"/>
      <c r="BL225" s="16">
        <f t="shared" si="865"/>
        <v>0</v>
      </c>
      <c r="BM225" s="16"/>
      <c r="BN225" s="16">
        <f t="shared" si="866"/>
        <v>0</v>
      </c>
      <c r="BO225" s="16"/>
      <c r="BP225" s="16">
        <f t="shared" si="867"/>
        <v>0</v>
      </c>
      <c r="BQ225" s="16"/>
      <c r="BR225" s="16">
        <f t="shared" si="868"/>
        <v>0</v>
      </c>
      <c r="BS225" s="16"/>
      <c r="BT225" s="16">
        <f t="shared" si="869"/>
        <v>0</v>
      </c>
      <c r="BU225" s="26"/>
      <c r="BV225" s="16">
        <f t="shared" si="870"/>
        <v>0</v>
      </c>
      <c r="BW225" s="9" t="s">
        <v>290</v>
      </c>
      <c r="BX225" s="13"/>
    </row>
    <row r="226" spans="1:76" hidden="1" x14ac:dyDescent="0.3">
      <c r="A226" s="58"/>
      <c r="B226" s="77" t="s">
        <v>5</v>
      </c>
      <c r="C226" s="6"/>
      <c r="D226" s="15"/>
      <c r="E226" s="44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24"/>
      <c r="Z226" s="15"/>
      <c r="AA226" s="15"/>
      <c r="AB226" s="44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24"/>
      <c r="AY226" s="15"/>
      <c r="AZ226" s="15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26"/>
      <c r="BV226" s="16"/>
      <c r="BX226" s="13">
        <v>0</v>
      </c>
    </row>
    <row r="227" spans="1:76" hidden="1" x14ac:dyDescent="0.3">
      <c r="A227" s="58"/>
      <c r="B227" s="77" t="s">
        <v>6</v>
      </c>
      <c r="C227" s="6"/>
      <c r="D227" s="15"/>
      <c r="E227" s="44"/>
      <c r="F227" s="15"/>
      <c r="G227" s="15">
        <v>4659.0010000000002</v>
      </c>
      <c r="H227" s="15">
        <f t="shared" si="840"/>
        <v>4659.0010000000002</v>
      </c>
      <c r="I227" s="15"/>
      <c r="J227" s="15">
        <f t="shared" si="841"/>
        <v>4659.0010000000002</v>
      </c>
      <c r="K227" s="15"/>
      <c r="L227" s="15">
        <f t="shared" si="842"/>
        <v>4659.0010000000002</v>
      </c>
      <c r="M227" s="15"/>
      <c r="N227" s="15">
        <f t="shared" si="843"/>
        <v>4659.0010000000002</v>
      </c>
      <c r="O227" s="15"/>
      <c r="P227" s="15">
        <f t="shared" si="844"/>
        <v>4659.0010000000002</v>
      </c>
      <c r="Q227" s="15"/>
      <c r="R227" s="15">
        <f t="shared" si="845"/>
        <v>4659.0010000000002</v>
      </c>
      <c r="S227" s="15"/>
      <c r="T227" s="15">
        <f t="shared" si="846"/>
        <v>4659.0010000000002</v>
      </c>
      <c r="U227" s="15"/>
      <c r="V227" s="15">
        <f t="shared" si="847"/>
        <v>4659.0010000000002</v>
      </c>
      <c r="W227" s="15"/>
      <c r="X227" s="15">
        <f t="shared" ref="X227:X230" si="871">V227+W227</f>
        <v>4659.0010000000002</v>
      </c>
      <c r="Y227" s="24"/>
      <c r="Z227" s="15">
        <f t="shared" ref="Z227:Z230" si="872">X227+Y227</f>
        <v>4659.0010000000002</v>
      </c>
      <c r="AA227" s="15"/>
      <c r="AB227" s="44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>
        <f t="shared" si="858"/>
        <v>0</v>
      </c>
      <c r="AV227" s="15"/>
      <c r="AW227" s="15">
        <f t="shared" ref="AW227:AW230" si="873">AU227+AV227</f>
        <v>0</v>
      </c>
      <c r="AX227" s="24"/>
      <c r="AY227" s="15">
        <f t="shared" ref="AY227:AY230" si="874">AW227+AX227</f>
        <v>0</v>
      </c>
      <c r="AZ227" s="15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>
        <f t="shared" si="868"/>
        <v>0</v>
      </c>
      <c r="BS227" s="16"/>
      <c r="BT227" s="16">
        <f t="shared" ref="BT227:BT230" si="875">BR227+BS227</f>
        <v>0</v>
      </c>
      <c r="BU227" s="26"/>
      <c r="BV227" s="16">
        <f t="shared" ref="BV227:BV230" si="876">BT227+BU227</f>
        <v>0</v>
      </c>
      <c r="BX227" s="13">
        <v>0</v>
      </c>
    </row>
    <row r="228" spans="1:76" hidden="1" x14ac:dyDescent="0.3">
      <c r="A228" s="58"/>
      <c r="B228" s="77" t="s">
        <v>20</v>
      </c>
      <c r="C228" s="6"/>
      <c r="D228" s="15"/>
      <c r="E228" s="44"/>
      <c r="F228" s="15"/>
      <c r="G228" s="15"/>
      <c r="H228" s="15">
        <f t="shared" si="840"/>
        <v>0</v>
      </c>
      <c r="I228" s="15"/>
      <c r="J228" s="15">
        <f t="shared" si="841"/>
        <v>0</v>
      </c>
      <c r="K228" s="15"/>
      <c r="L228" s="15">
        <f t="shared" si="842"/>
        <v>0</v>
      </c>
      <c r="M228" s="15"/>
      <c r="N228" s="15">
        <f t="shared" si="843"/>
        <v>0</v>
      </c>
      <c r="O228" s="15"/>
      <c r="P228" s="15">
        <f t="shared" si="844"/>
        <v>0</v>
      </c>
      <c r="Q228" s="15"/>
      <c r="R228" s="15">
        <f t="shared" si="845"/>
        <v>0</v>
      </c>
      <c r="S228" s="15"/>
      <c r="T228" s="15">
        <f t="shared" si="846"/>
        <v>0</v>
      </c>
      <c r="U228" s="15"/>
      <c r="V228" s="15">
        <f t="shared" si="847"/>
        <v>0</v>
      </c>
      <c r="W228" s="15"/>
      <c r="X228" s="15">
        <f t="shared" si="871"/>
        <v>0</v>
      </c>
      <c r="Y228" s="24"/>
      <c r="Z228" s="15">
        <f t="shared" si="872"/>
        <v>0</v>
      </c>
      <c r="AA228" s="15"/>
      <c r="AB228" s="44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>
        <f t="shared" si="858"/>
        <v>0</v>
      </c>
      <c r="AV228" s="15"/>
      <c r="AW228" s="15">
        <f t="shared" si="873"/>
        <v>0</v>
      </c>
      <c r="AX228" s="24"/>
      <c r="AY228" s="15">
        <f t="shared" si="874"/>
        <v>0</v>
      </c>
      <c r="AZ228" s="15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>
        <f t="shared" si="868"/>
        <v>0</v>
      </c>
      <c r="BS228" s="16"/>
      <c r="BT228" s="16">
        <f t="shared" si="875"/>
        <v>0</v>
      </c>
      <c r="BU228" s="26"/>
      <c r="BV228" s="16">
        <f t="shared" si="876"/>
        <v>0</v>
      </c>
      <c r="BX228" s="13">
        <v>0</v>
      </c>
    </row>
    <row r="229" spans="1:76" ht="75" hidden="1" x14ac:dyDescent="0.3">
      <c r="A229" s="58" t="s">
        <v>259</v>
      </c>
      <c r="B229" s="73" t="s">
        <v>291</v>
      </c>
      <c r="C229" s="6" t="s">
        <v>31</v>
      </c>
      <c r="D229" s="15"/>
      <c r="E229" s="44"/>
      <c r="F229" s="15"/>
      <c r="G229" s="15">
        <v>91723.186000000002</v>
      </c>
      <c r="H229" s="15">
        <f t="shared" si="840"/>
        <v>91723.186000000002</v>
      </c>
      <c r="I229" s="15"/>
      <c r="J229" s="15">
        <f t="shared" si="841"/>
        <v>91723.186000000002</v>
      </c>
      <c r="K229" s="15"/>
      <c r="L229" s="15">
        <f t="shared" si="842"/>
        <v>91723.186000000002</v>
      </c>
      <c r="M229" s="15"/>
      <c r="N229" s="15">
        <f t="shared" si="843"/>
        <v>91723.186000000002</v>
      </c>
      <c r="O229" s="15"/>
      <c r="P229" s="15">
        <f t="shared" si="844"/>
        <v>91723.186000000002</v>
      </c>
      <c r="Q229" s="15">
        <v>-91723.186000000002</v>
      </c>
      <c r="R229" s="15">
        <f t="shared" si="845"/>
        <v>0</v>
      </c>
      <c r="S229" s="15"/>
      <c r="T229" s="15">
        <f t="shared" si="846"/>
        <v>0</v>
      </c>
      <c r="U229" s="15"/>
      <c r="V229" s="15">
        <f t="shared" si="847"/>
        <v>0</v>
      </c>
      <c r="W229" s="15"/>
      <c r="X229" s="15">
        <f t="shared" si="871"/>
        <v>0</v>
      </c>
      <c r="Y229" s="24"/>
      <c r="Z229" s="15">
        <f t="shared" si="872"/>
        <v>0</v>
      </c>
      <c r="AA229" s="15"/>
      <c r="AB229" s="44"/>
      <c r="AC229" s="15"/>
      <c r="AD229" s="15"/>
      <c r="AE229" s="15">
        <f t="shared" si="850"/>
        <v>0</v>
      </c>
      <c r="AF229" s="15"/>
      <c r="AG229" s="15">
        <f t="shared" si="851"/>
        <v>0</v>
      </c>
      <c r="AH229" s="15"/>
      <c r="AI229" s="15">
        <f t="shared" si="852"/>
        <v>0</v>
      </c>
      <c r="AJ229" s="15"/>
      <c r="AK229" s="15">
        <f t="shared" si="853"/>
        <v>0</v>
      </c>
      <c r="AL229" s="15"/>
      <c r="AM229" s="15">
        <f t="shared" si="854"/>
        <v>0</v>
      </c>
      <c r="AN229" s="15"/>
      <c r="AO229" s="15">
        <f t="shared" si="855"/>
        <v>0</v>
      </c>
      <c r="AP229" s="15"/>
      <c r="AQ229" s="15">
        <f t="shared" si="856"/>
        <v>0</v>
      </c>
      <c r="AR229" s="15"/>
      <c r="AS229" s="15">
        <f t="shared" si="857"/>
        <v>0</v>
      </c>
      <c r="AT229" s="15"/>
      <c r="AU229" s="15">
        <f t="shared" si="858"/>
        <v>0</v>
      </c>
      <c r="AV229" s="15"/>
      <c r="AW229" s="15">
        <f t="shared" si="873"/>
        <v>0</v>
      </c>
      <c r="AX229" s="24"/>
      <c r="AY229" s="15">
        <f t="shared" si="874"/>
        <v>0</v>
      </c>
      <c r="AZ229" s="15"/>
      <c r="BA229" s="16"/>
      <c r="BB229" s="16"/>
      <c r="BC229" s="16"/>
      <c r="BD229" s="16">
        <f t="shared" si="861"/>
        <v>0</v>
      </c>
      <c r="BE229" s="16"/>
      <c r="BF229" s="16">
        <f t="shared" si="862"/>
        <v>0</v>
      </c>
      <c r="BG229" s="16"/>
      <c r="BH229" s="16">
        <f t="shared" si="863"/>
        <v>0</v>
      </c>
      <c r="BI229" s="16"/>
      <c r="BJ229" s="16">
        <f t="shared" si="864"/>
        <v>0</v>
      </c>
      <c r="BK229" s="16"/>
      <c r="BL229" s="16">
        <f t="shared" si="865"/>
        <v>0</v>
      </c>
      <c r="BM229" s="16"/>
      <c r="BN229" s="16">
        <f t="shared" si="866"/>
        <v>0</v>
      </c>
      <c r="BO229" s="16"/>
      <c r="BP229" s="16">
        <f t="shared" si="867"/>
        <v>0</v>
      </c>
      <c r="BQ229" s="16"/>
      <c r="BR229" s="16">
        <f t="shared" si="868"/>
        <v>0</v>
      </c>
      <c r="BS229" s="16"/>
      <c r="BT229" s="16">
        <f t="shared" si="875"/>
        <v>0</v>
      </c>
      <c r="BU229" s="26"/>
      <c r="BV229" s="16">
        <f t="shared" si="876"/>
        <v>0</v>
      </c>
      <c r="BW229" s="9" t="s">
        <v>292</v>
      </c>
      <c r="BX229" s="13">
        <v>0</v>
      </c>
    </row>
    <row r="230" spans="1:76" ht="56.25" x14ac:dyDescent="0.3">
      <c r="A230" s="58" t="s">
        <v>274</v>
      </c>
      <c r="B230" s="78" t="s">
        <v>317</v>
      </c>
      <c r="C230" s="6" t="s">
        <v>351</v>
      </c>
      <c r="D230" s="15"/>
      <c r="E230" s="44"/>
      <c r="F230" s="15"/>
      <c r="G230" s="15">
        <v>6716.1379999999999</v>
      </c>
      <c r="H230" s="15">
        <f t="shared" si="840"/>
        <v>6716.1379999999999</v>
      </c>
      <c r="I230" s="15"/>
      <c r="J230" s="15">
        <f t="shared" si="841"/>
        <v>6716.1379999999999</v>
      </c>
      <c r="K230" s="15"/>
      <c r="L230" s="15">
        <f t="shared" si="842"/>
        <v>6716.1379999999999</v>
      </c>
      <c r="M230" s="15"/>
      <c r="N230" s="15">
        <f t="shared" si="843"/>
        <v>6716.1379999999999</v>
      </c>
      <c r="O230" s="15"/>
      <c r="P230" s="15">
        <f t="shared" si="844"/>
        <v>6716.1379999999999</v>
      </c>
      <c r="Q230" s="15"/>
      <c r="R230" s="15">
        <f t="shared" si="845"/>
        <v>6716.1379999999999</v>
      </c>
      <c r="S230" s="15"/>
      <c r="T230" s="15">
        <f t="shared" si="846"/>
        <v>6716.1379999999999</v>
      </c>
      <c r="U230" s="15">
        <f>U232+U233</f>
        <v>0</v>
      </c>
      <c r="V230" s="15">
        <f t="shared" si="847"/>
        <v>6716.1379999999999</v>
      </c>
      <c r="W230" s="15">
        <f>W232+W233</f>
        <v>0</v>
      </c>
      <c r="X230" s="15">
        <f t="shared" si="871"/>
        <v>6716.1379999999999</v>
      </c>
      <c r="Y230" s="24">
        <f>Y232+Y233</f>
        <v>0</v>
      </c>
      <c r="Z230" s="15">
        <f t="shared" si="872"/>
        <v>6716.1379999999999</v>
      </c>
      <c r="AA230" s="15"/>
      <c r="AB230" s="44"/>
      <c r="AC230" s="15"/>
      <c r="AD230" s="15"/>
      <c r="AE230" s="15">
        <f t="shared" si="850"/>
        <v>0</v>
      </c>
      <c r="AF230" s="15"/>
      <c r="AG230" s="15">
        <f t="shared" si="851"/>
        <v>0</v>
      </c>
      <c r="AH230" s="15"/>
      <c r="AI230" s="15">
        <f t="shared" si="852"/>
        <v>0</v>
      </c>
      <c r="AJ230" s="15"/>
      <c r="AK230" s="15">
        <f t="shared" si="853"/>
        <v>0</v>
      </c>
      <c r="AL230" s="15"/>
      <c r="AM230" s="15">
        <f t="shared" si="854"/>
        <v>0</v>
      </c>
      <c r="AN230" s="15"/>
      <c r="AO230" s="15">
        <f t="shared" si="855"/>
        <v>0</v>
      </c>
      <c r="AP230" s="15"/>
      <c r="AQ230" s="15">
        <f t="shared" si="856"/>
        <v>0</v>
      </c>
      <c r="AR230" s="15"/>
      <c r="AS230" s="15">
        <f t="shared" si="857"/>
        <v>0</v>
      </c>
      <c r="AT230" s="15"/>
      <c r="AU230" s="15">
        <f t="shared" si="858"/>
        <v>0</v>
      </c>
      <c r="AV230" s="15"/>
      <c r="AW230" s="15">
        <f t="shared" si="873"/>
        <v>0</v>
      </c>
      <c r="AX230" s="24"/>
      <c r="AY230" s="15">
        <f t="shared" si="874"/>
        <v>0</v>
      </c>
      <c r="AZ230" s="15"/>
      <c r="BA230" s="16"/>
      <c r="BB230" s="16"/>
      <c r="BC230" s="16"/>
      <c r="BD230" s="16">
        <f t="shared" si="861"/>
        <v>0</v>
      </c>
      <c r="BE230" s="16"/>
      <c r="BF230" s="16">
        <f t="shared" si="862"/>
        <v>0</v>
      </c>
      <c r="BG230" s="16"/>
      <c r="BH230" s="16">
        <f t="shared" si="863"/>
        <v>0</v>
      </c>
      <c r="BI230" s="16"/>
      <c r="BJ230" s="16">
        <f t="shared" si="864"/>
        <v>0</v>
      </c>
      <c r="BK230" s="16"/>
      <c r="BL230" s="16">
        <f t="shared" si="865"/>
        <v>0</v>
      </c>
      <c r="BM230" s="16"/>
      <c r="BN230" s="16">
        <f t="shared" si="866"/>
        <v>0</v>
      </c>
      <c r="BO230" s="16"/>
      <c r="BP230" s="16">
        <f t="shared" si="867"/>
        <v>0</v>
      </c>
      <c r="BQ230" s="16"/>
      <c r="BR230" s="16">
        <f t="shared" si="868"/>
        <v>0</v>
      </c>
      <c r="BS230" s="16"/>
      <c r="BT230" s="16">
        <f t="shared" si="875"/>
        <v>0</v>
      </c>
      <c r="BU230" s="26"/>
      <c r="BV230" s="16">
        <f t="shared" si="876"/>
        <v>0</v>
      </c>
      <c r="BW230" s="9" t="s">
        <v>323</v>
      </c>
      <c r="BX230" s="13"/>
    </row>
    <row r="231" spans="1:76" hidden="1" x14ac:dyDescent="0.3">
      <c r="A231" s="58"/>
      <c r="B231" s="77" t="s">
        <v>5</v>
      </c>
      <c r="C231" s="6"/>
      <c r="D231" s="15"/>
      <c r="E231" s="44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24"/>
      <c r="Z231" s="15"/>
      <c r="AA231" s="15"/>
      <c r="AB231" s="44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24"/>
      <c r="AY231" s="15"/>
      <c r="AZ231" s="15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26"/>
      <c r="BV231" s="16"/>
      <c r="BX231" s="13">
        <v>0</v>
      </c>
    </row>
    <row r="232" spans="1:76" hidden="1" x14ac:dyDescent="0.3">
      <c r="A232" s="58"/>
      <c r="B232" s="77" t="s">
        <v>6</v>
      </c>
      <c r="C232" s="6"/>
      <c r="D232" s="15"/>
      <c r="E232" s="44"/>
      <c r="F232" s="15"/>
      <c r="G232" s="15">
        <v>6716.1379999999999</v>
      </c>
      <c r="H232" s="15">
        <f t="shared" si="840"/>
        <v>6716.1379999999999</v>
      </c>
      <c r="I232" s="15"/>
      <c r="J232" s="15">
        <f t="shared" si="841"/>
        <v>6716.1379999999999</v>
      </c>
      <c r="K232" s="15"/>
      <c r="L232" s="15">
        <f t="shared" si="842"/>
        <v>6716.1379999999999</v>
      </c>
      <c r="M232" s="15"/>
      <c r="N232" s="15">
        <f t="shared" si="843"/>
        <v>6716.1379999999999</v>
      </c>
      <c r="O232" s="15"/>
      <c r="P232" s="15">
        <f t="shared" si="844"/>
        <v>6716.1379999999999</v>
      </c>
      <c r="Q232" s="15"/>
      <c r="R232" s="15">
        <f t="shared" si="845"/>
        <v>6716.1379999999999</v>
      </c>
      <c r="S232" s="15"/>
      <c r="T232" s="15">
        <f t="shared" si="846"/>
        <v>6716.1379999999999</v>
      </c>
      <c r="U232" s="15"/>
      <c r="V232" s="15">
        <f t="shared" si="847"/>
        <v>6716.1379999999999</v>
      </c>
      <c r="W232" s="15"/>
      <c r="X232" s="15">
        <f t="shared" ref="X232:X237" si="877">V232+W232</f>
        <v>6716.1379999999999</v>
      </c>
      <c r="Y232" s="24"/>
      <c r="Z232" s="15">
        <f t="shared" ref="Z232:Z237" si="878">X232+Y232</f>
        <v>6716.1379999999999</v>
      </c>
      <c r="AA232" s="15"/>
      <c r="AB232" s="44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>
        <f t="shared" si="858"/>
        <v>0</v>
      </c>
      <c r="AV232" s="15"/>
      <c r="AW232" s="15">
        <f t="shared" ref="AW232:AW237" si="879">AU232+AV232</f>
        <v>0</v>
      </c>
      <c r="AX232" s="24"/>
      <c r="AY232" s="15">
        <f t="shared" ref="AY232:AY237" si="880">AW232+AX232</f>
        <v>0</v>
      </c>
      <c r="AZ232" s="15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>
        <f t="shared" si="868"/>
        <v>0</v>
      </c>
      <c r="BS232" s="16"/>
      <c r="BT232" s="16">
        <f t="shared" ref="BT232:BT237" si="881">BR232+BS232</f>
        <v>0</v>
      </c>
      <c r="BU232" s="26"/>
      <c r="BV232" s="16">
        <f t="shared" ref="BV232:BV237" si="882">BT232+BU232</f>
        <v>0</v>
      </c>
      <c r="BX232" s="13">
        <v>0</v>
      </c>
    </row>
    <row r="233" spans="1:76" hidden="1" x14ac:dyDescent="0.3">
      <c r="A233" s="58"/>
      <c r="B233" s="77" t="s">
        <v>20</v>
      </c>
      <c r="C233" s="6"/>
      <c r="D233" s="15"/>
      <c r="E233" s="44"/>
      <c r="F233" s="15"/>
      <c r="G233" s="15"/>
      <c r="H233" s="15">
        <f t="shared" si="840"/>
        <v>0</v>
      </c>
      <c r="I233" s="15"/>
      <c r="J233" s="15">
        <f t="shared" si="841"/>
        <v>0</v>
      </c>
      <c r="K233" s="15"/>
      <c r="L233" s="15">
        <f t="shared" si="842"/>
        <v>0</v>
      </c>
      <c r="M233" s="15"/>
      <c r="N233" s="15">
        <f t="shared" si="843"/>
        <v>0</v>
      </c>
      <c r="O233" s="15"/>
      <c r="P233" s="15">
        <f t="shared" si="844"/>
        <v>0</v>
      </c>
      <c r="Q233" s="15"/>
      <c r="R233" s="15">
        <f t="shared" si="845"/>
        <v>0</v>
      </c>
      <c r="S233" s="15"/>
      <c r="T233" s="15">
        <f t="shared" si="846"/>
        <v>0</v>
      </c>
      <c r="U233" s="15"/>
      <c r="V233" s="15">
        <f t="shared" si="847"/>
        <v>0</v>
      </c>
      <c r="W233" s="15"/>
      <c r="X233" s="15">
        <f t="shared" si="877"/>
        <v>0</v>
      </c>
      <c r="Y233" s="24"/>
      <c r="Z233" s="15">
        <f t="shared" si="878"/>
        <v>0</v>
      </c>
      <c r="AA233" s="15"/>
      <c r="AB233" s="44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>
        <f t="shared" si="858"/>
        <v>0</v>
      </c>
      <c r="AV233" s="15"/>
      <c r="AW233" s="15">
        <f t="shared" si="879"/>
        <v>0</v>
      </c>
      <c r="AX233" s="24"/>
      <c r="AY233" s="15">
        <f t="shared" si="880"/>
        <v>0</v>
      </c>
      <c r="AZ233" s="15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>
        <f t="shared" si="868"/>
        <v>0</v>
      </c>
      <c r="BS233" s="16"/>
      <c r="BT233" s="16">
        <f t="shared" si="881"/>
        <v>0</v>
      </c>
      <c r="BU233" s="26"/>
      <c r="BV233" s="16">
        <f t="shared" si="882"/>
        <v>0</v>
      </c>
      <c r="BX233" s="13">
        <v>0</v>
      </c>
    </row>
    <row r="234" spans="1:76" ht="56.25" x14ac:dyDescent="0.3">
      <c r="A234" s="58" t="s">
        <v>277</v>
      </c>
      <c r="B234" s="78" t="s">
        <v>318</v>
      </c>
      <c r="C234" s="6" t="s">
        <v>351</v>
      </c>
      <c r="D234" s="15"/>
      <c r="E234" s="44"/>
      <c r="F234" s="15"/>
      <c r="G234" s="15">
        <v>23294.348999999998</v>
      </c>
      <c r="H234" s="15">
        <f t="shared" si="840"/>
        <v>23294.348999999998</v>
      </c>
      <c r="I234" s="15"/>
      <c r="J234" s="15">
        <f t="shared" si="841"/>
        <v>23294.348999999998</v>
      </c>
      <c r="K234" s="15"/>
      <c r="L234" s="15">
        <f t="shared" si="842"/>
        <v>23294.348999999998</v>
      </c>
      <c r="M234" s="15"/>
      <c r="N234" s="15">
        <f t="shared" si="843"/>
        <v>23294.348999999998</v>
      </c>
      <c r="O234" s="15"/>
      <c r="P234" s="15">
        <f t="shared" si="844"/>
        <v>23294.348999999998</v>
      </c>
      <c r="Q234" s="15"/>
      <c r="R234" s="15">
        <f t="shared" si="845"/>
        <v>23294.348999999998</v>
      </c>
      <c r="S234" s="15"/>
      <c r="T234" s="15">
        <f t="shared" si="846"/>
        <v>23294.348999999998</v>
      </c>
      <c r="U234" s="15"/>
      <c r="V234" s="15">
        <f t="shared" si="847"/>
        <v>23294.348999999998</v>
      </c>
      <c r="W234" s="15"/>
      <c r="X234" s="15">
        <f t="shared" si="877"/>
        <v>23294.348999999998</v>
      </c>
      <c r="Y234" s="24"/>
      <c r="Z234" s="15">
        <f t="shared" si="878"/>
        <v>23294.348999999998</v>
      </c>
      <c r="AA234" s="15"/>
      <c r="AB234" s="44"/>
      <c r="AC234" s="15"/>
      <c r="AD234" s="15"/>
      <c r="AE234" s="15">
        <f t="shared" si="850"/>
        <v>0</v>
      </c>
      <c r="AF234" s="15"/>
      <c r="AG234" s="15">
        <f t="shared" si="851"/>
        <v>0</v>
      </c>
      <c r="AH234" s="15"/>
      <c r="AI234" s="15">
        <f t="shared" si="852"/>
        <v>0</v>
      </c>
      <c r="AJ234" s="15"/>
      <c r="AK234" s="15">
        <f t="shared" si="853"/>
        <v>0</v>
      </c>
      <c r="AL234" s="15"/>
      <c r="AM234" s="15">
        <f t="shared" si="854"/>
        <v>0</v>
      </c>
      <c r="AN234" s="15"/>
      <c r="AO234" s="15">
        <f t="shared" si="855"/>
        <v>0</v>
      </c>
      <c r="AP234" s="15"/>
      <c r="AQ234" s="15">
        <f t="shared" si="856"/>
        <v>0</v>
      </c>
      <c r="AR234" s="15"/>
      <c r="AS234" s="15">
        <f t="shared" si="857"/>
        <v>0</v>
      </c>
      <c r="AT234" s="15"/>
      <c r="AU234" s="15">
        <f t="shared" si="858"/>
        <v>0</v>
      </c>
      <c r="AV234" s="15"/>
      <c r="AW234" s="15">
        <f t="shared" si="879"/>
        <v>0</v>
      </c>
      <c r="AX234" s="24"/>
      <c r="AY234" s="15">
        <f t="shared" si="880"/>
        <v>0</v>
      </c>
      <c r="AZ234" s="15"/>
      <c r="BA234" s="16"/>
      <c r="BB234" s="16"/>
      <c r="BC234" s="16"/>
      <c r="BD234" s="16">
        <f t="shared" si="861"/>
        <v>0</v>
      </c>
      <c r="BE234" s="16"/>
      <c r="BF234" s="16">
        <f t="shared" si="862"/>
        <v>0</v>
      </c>
      <c r="BG234" s="16"/>
      <c r="BH234" s="16">
        <f t="shared" si="863"/>
        <v>0</v>
      </c>
      <c r="BI234" s="16"/>
      <c r="BJ234" s="16">
        <f t="shared" si="864"/>
        <v>0</v>
      </c>
      <c r="BK234" s="16"/>
      <c r="BL234" s="16">
        <f t="shared" si="865"/>
        <v>0</v>
      </c>
      <c r="BM234" s="16"/>
      <c r="BN234" s="16">
        <f t="shared" si="866"/>
        <v>0</v>
      </c>
      <c r="BO234" s="16"/>
      <c r="BP234" s="16">
        <f t="shared" si="867"/>
        <v>0</v>
      </c>
      <c r="BQ234" s="16"/>
      <c r="BR234" s="16">
        <f t="shared" si="868"/>
        <v>0</v>
      </c>
      <c r="BS234" s="16"/>
      <c r="BT234" s="16">
        <f t="shared" si="881"/>
        <v>0</v>
      </c>
      <c r="BU234" s="26"/>
      <c r="BV234" s="16">
        <f t="shared" si="882"/>
        <v>0</v>
      </c>
      <c r="BW234" s="9" t="s">
        <v>324</v>
      </c>
      <c r="BX234" s="13"/>
    </row>
    <row r="235" spans="1:76" ht="56.25" x14ac:dyDescent="0.3">
      <c r="A235" s="58" t="s">
        <v>280</v>
      </c>
      <c r="B235" s="78" t="s">
        <v>365</v>
      </c>
      <c r="C235" s="6" t="s">
        <v>351</v>
      </c>
      <c r="D235" s="15"/>
      <c r="E235" s="44"/>
      <c r="F235" s="15"/>
      <c r="G235" s="15"/>
      <c r="H235" s="15"/>
      <c r="I235" s="15"/>
      <c r="J235" s="15"/>
      <c r="K235" s="15"/>
      <c r="L235" s="15"/>
      <c r="M235" s="15">
        <v>20</v>
      </c>
      <c r="N235" s="15">
        <f t="shared" si="843"/>
        <v>20</v>
      </c>
      <c r="O235" s="15"/>
      <c r="P235" s="15">
        <f t="shared" si="844"/>
        <v>20</v>
      </c>
      <c r="Q235" s="15"/>
      <c r="R235" s="15">
        <f t="shared" si="845"/>
        <v>20</v>
      </c>
      <c r="S235" s="15"/>
      <c r="T235" s="15">
        <f t="shared" si="846"/>
        <v>20</v>
      </c>
      <c r="U235" s="15">
        <v>-20</v>
      </c>
      <c r="V235" s="15">
        <f t="shared" si="847"/>
        <v>0</v>
      </c>
      <c r="W235" s="15"/>
      <c r="X235" s="15">
        <f t="shared" si="877"/>
        <v>0</v>
      </c>
      <c r="Y235" s="24">
        <v>0</v>
      </c>
      <c r="Z235" s="15">
        <f>X235+Y235</f>
        <v>0</v>
      </c>
      <c r="AA235" s="15"/>
      <c r="AB235" s="44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>
        <f t="shared" si="854"/>
        <v>0</v>
      </c>
      <c r="AN235" s="15"/>
      <c r="AO235" s="15">
        <f t="shared" si="855"/>
        <v>0</v>
      </c>
      <c r="AP235" s="15"/>
      <c r="AQ235" s="15">
        <f t="shared" si="856"/>
        <v>0</v>
      </c>
      <c r="AR235" s="15"/>
      <c r="AS235" s="15">
        <f t="shared" si="857"/>
        <v>0</v>
      </c>
      <c r="AT235" s="15"/>
      <c r="AU235" s="15">
        <f t="shared" si="858"/>
        <v>0</v>
      </c>
      <c r="AV235" s="15"/>
      <c r="AW235" s="15">
        <f t="shared" si="879"/>
        <v>0</v>
      </c>
      <c r="AX235" s="24">
        <v>11495</v>
      </c>
      <c r="AY235" s="15">
        <f t="shared" si="880"/>
        <v>11495</v>
      </c>
      <c r="AZ235" s="15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>
        <f t="shared" si="864"/>
        <v>0</v>
      </c>
      <c r="BK235" s="16"/>
      <c r="BL235" s="16">
        <f t="shared" si="865"/>
        <v>0</v>
      </c>
      <c r="BM235" s="16"/>
      <c r="BN235" s="16">
        <f t="shared" si="866"/>
        <v>0</v>
      </c>
      <c r="BO235" s="16"/>
      <c r="BP235" s="16">
        <f t="shared" si="867"/>
        <v>0</v>
      </c>
      <c r="BQ235" s="16"/>
      <c r="BR235" s="16">
        <f t="shared" si="868"/>
        <v>0</v>
      </c>
      <c r="BS235" s="16"/>
      <c r="BT235" s="16">
        <f t="shared" si="881"/>
        <v>0</v>
      </c>
      <c r="BU235" s="26">
        <v>0</v>
      </c>
      <c r="BV235" s="16">
        <f t="shared" si="882"/>
        <v>0</v>
      </c>
      <c r="BW235" s="9" t="s">
        <v>366</v>
      </c>
      <c r="BX235" s="13"/>
    </row>
    <row r="236" spans="1:76" ht="56.25" x14ac:dyDescent="0.3">
      <c r="A236" s="58" t="s">
        <v>283</v>
      </c>
      <c r="B236" s="78" t="s">
        <v>399</v>
      </c>
      <c r="C236" s="6" t="s">
        <v>351</v>
      </c>
      <c r="D236" s="15"/>
      <c r="E236" s="44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>
        <f t="shared" si="847"/>
        <v>0</v>
      </c>
      <c r="W236" s="15"/>
      <c r="X236" s="15">
        <f t="shared" si="877"/>
        <v>0</v>
      </c>
      <c r="Y236" s="24"/>
      <c r="Z236" s="15">
        <f t="shared" si="878"/>
        <v>0</v>
      </c>
      <c r="AA236" s="15"/>
      <c r="AB236" s="44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>
        <v>5820.4989999999998</v>
      </c>
      <c r="AU236" s="15">
        <f t="shared" si="858"/>
        <v>5820.4989999999998</v>
      </c>
      <c r="AV236" s="15"/>
      <c r="AW236" s="15">
        <f t="shared" si="879"/>
        <v>5820.4989999999998</v>
      </c>
      <c r="AX236" s="24"/>
      <c r="AY236" s="15">
        <f t="shared" si="880"/>
        <v>5820.4989999999998</v>
      </c>
      <c r="AZ236" s="15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>
        <f t="shared" si="868"/>
        <v>0</v>
      </c>
      <c r="BS236" s="16"/>
      <c r="BT236" s="16">
        <f t="shared" si="881"/>
        <v>0</v>
      </c>
      <c r="BU236" s="26"/>
      <c r="BV236" s="16">
        <f t="shared" si="882"/>
        <v>0</v>
      </c>
      <c r="BW236" s="9" t="s">
        <v>400</v>
      </c>
      <c r="BX236" s="13"/>
    </row>
    <row r="237" spans="1:76" x14ac:dyDescent="0.3">
      <c r="A237" s="58"/>
      <c r="B237" s="78" t="s">
        <v>27</v>
      </c>
      <c r="C237" s="78"/>
      <c r="D237" s="29">
        <f>D239</f>
        <v>2462496.4</v>
      </c>
      <c r="E237" s="29">
        <f>E239</f>
        <v>0</v>
      </c>
      <c r="F237" s="29">
        <f t="shared" si="683"/>
        <v>2462496.4</v>
      </c>
      <c r="G237" s="29">
        <f>G239</f>
        <v>0</v>
      </c>
      <c r="H237" s="29">
        <f t="shared" si="840"/>
        <v>2462496.4</v>
      </c>
      <c r="I237" s="29">
        <f>I239</f>
        <v>0</v>
      </c>
      <c r="J237" s="29">
        <f t="shared" si="841"/>
        <v>2462496.4</v>
      </c>
      <c r="K237" s="29">
        <f>K239</f>
        <v>0</v>
      </c>
      <c r="L237" s="29">
        <f t="shared" si="842"/>
        <v>2462496.4</v>
      </c>
      <c r="M237" s="29">
        <f>M239</f>
        <v>0</v>
      </c>
      <c r="N237" s="29">
        <f t="shared" si="843"/>
        <v>2462496.4</v>
      </c>
      <c r="O237" s="29">
        <f>O239</f>
        <v>0</v>
      </c>
      <c r="P237" s="29">
        <f t="shared" si="844"/>
        <v>2462496.4</v>
      </c>
      <c r="Q237" s="29">
        <f>Q239</f>
        <v>0</v>
      </c>
      <c r="R237" s="29">
        <f t="shared" si="845"/>
        <v>2462496.4</v>
      </c>
      <c r="S237" s="29">
        <f>S239</f>
        <v>0</v>
      </c>
      <c r="T237" s="29">
        <f t="shared" si="846"/>
        <v>2462496.4</v>
      </c>
      <c r="U237" s="29">
        <f>U239</f>
        <v>0</v>
      </c>
      <c r="V237" s="29">
        <f t="shared" si="847"/>
        <v>2462496.4</v>
      </c>
      <c r="W237" s="15">
        <f>W239</f>
        <v>0</v>
      </c>
      <c r="X237" s="29">
        <f t="shared" si="877"/>
        <v>2462496.4</v>
      </c>
      <c r="Y237" s="29">
        <f>Y239</f>
        <v>0</v>
      </c>
      <c r="Z237" s="15">
        <f t="shared" si="878"/>
        <v>2462496.4</v>
      </c>
      <c r="AA237" s="29">
        <f t="shared" ref="AA237:AZ237" si="883">AA239</f>
        <v>700000</v>
      </c>
      <c r="AB237" s="29">
        <f>AB239</f>
        <v>0</v>
      </c>
      <c r="AC237" s="29">
        <f t="shared" si="694"/>
        <v>700000</v>
      </c>
      <c r="AD237" s="29">
        <f>AD239</f>
        <v>0</v>
      </c>
      <c r="AE237" s="29">
        <f t="shared" si="850"/>
        <v>700000</v>
      </c>
      <c r="AF237" s="29">
        <f>AF239</f>
        <v>0</v>
      </c>
      <c r="AG237" s="29">
        <f t="shared" si="851"/>
        <v>700000</v>
      </c>
      <c r="AH237" s="29">
        <f>AH239</f>
        <v>0</v>
      </c>
      <c r="AI237" s="29">
        <f t="shared" si="852"/>
        <v>700000</v>
      </c>
      <c r="AJ237" s="29">
        <f>AJ239</f>
        <v>0</v>
      </c>
      <c r="AK237" s="29">
        <f t="shared" si="853"/>
        <v>700000</v>
      </c>
      <c r="AL237" s="29">
        <f>AL239</f>
        <v>0</v>
      </c>
      <c r="AM237" s="29">
        <f t="shared" si="854"/>
        <v>700000</v>
      </c>
      <c r="AN237" s="29">
        <f>AN239</f>
        <v>0</v>
      </c>
      <c r="AO237" s="29">
        <f t="shared" si="855"/>
        <v>700000</v>
      </c>
      <c r="AP237" s="29">
        <f>AP239</f>
        <v>0</v>
      </c>
      <c r="AQ237" s="29">
        <f t="shared" si="856"/>
        <v>700000</v>
      </c>
      <c r="AR237" s="29">
        <f>AR239</f>
        <v>0</v>
      </c>
      <c r="AS237" s="29">
        <f t="shared" si="857"/>
        <v>700000</v>
      </c>
      <c r="AT237" s="29">
        <f>AT239</f>
        <v>0</v>
      </c>
      <c r="AU237" s="29">
        <f t="shared" si="858"/>
        <v>700000</v>
      </c>
      <c r="AV237" s="15">
        <f>AV239</f>
        <v>0</v>
      </c>
      <c r="AW237" s="29">
        <f t="shared" si="879"/>
        <v>700000</v>
      </c>
      <c r="AX237" s="29">
        <f>AX239</f>
        <v>0</v>
      </c>
      <c r="AY237" s="15">
        <f t="shared" si="880"/>
        <v>700000</v>
      </c>
      <c r="AZ237" s="29">
        <f t="shared" si="883"/>
        <v>0</v>
      </c>
      <c r="BA237" s="30">
        <f>BA239</f>
        <v>0</v>
      </c>
      <c r="BB237" s="30">
        <f t="shared" si="696"/>
        <v>0</v>
      </c>
      <c r="BC237" s="30">
        <f>BC239</f>
        <v>0</v>
      </c>
      <c r="BD237" s="30">
        <f t="shared" si="861"/>
        <v>0</v>
      </c>
      <c r="BE237" s="30">
        <f>BE239</f>
        <v>0</v>
      </c>
      <c r="BF237" s="30">
        <f t="shared" si="862"/>
        <v>0</v>
      </c>
      <c r="BG237" s="30">
        <f>BG239</f>
        <v>0</v>
      </c>
      <c r="BH237" s="30">
        <f t="shared" si="863"/>
        <v>0</v>
      </c>
      <c r="BI237" s="30">
        <f>BI239</f>
        <v>0</v>
      </c>
      <c r="BJ237" s="30">
        <f t="shared" si="864"/>
        <v>0</v>
      </c>
      <c r="BK237" s="30">
        <f>BK239</f>
        <v>0</v>
      </c>
      <c r="BL237" s="30">
        <f t="shared" si="865"/>
        <v>0</v>
      </c>
      <c r="BM237" s="30">
        <f>BM239</f>
        <v>0</v>
      </c>
      <c r="BN237" s="30">
        <f t="shared" si="866"/>
        <v>0</v>
      </c>
      <c r="BO237" s="16">
        <f>BO239</f>
        <v>0</v>
      </c>
      <c r="BP237" s="16">
        <f t="shared" si="867"/>
        <v>0</v>
      </c>
      <c r="BQ237" s="16">
        <f>BQ239</f>
        <v>0</v>
      </c>
      <c r="BR237" s="16">
        <f t="shared" si="868"/>
        <v>0</v>
      </c>
      <c r="BS237" s="16">
        <f>BS239</f>
        <v>0</v>
      </c>
      <c r="BT237" s="30">
        <f t="shared" si="881"/>
        <v>0</v>
      </c>
      <c r="BU237" s="30">
        <f>BU239</f>
        <v>0</v>
      </c>
      <c r="BV237" s="16">
        <f t="shared" si="882"/>
        <v>0</v>
      </c>
      <c r="BX237" s="13"/>
    </row>
    <row r="238" spans="1:76" x14ac:dyDescent="0.3">
      <c r="A238" s="58"/>
      <c r="B238" s="7" t="s">
        <v>5</v>
      </c>
      <c r="C238" s="78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15"/>
      <c r="X238" s="29"/>
      <c r="Y238" s="29"/>
      <c r="Z238" s="15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15"/>
      <c r="AW238" s="29"/>
      <c r="AX238" s="29"/>
      <c r="AY238" s="15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  <c r="BM238" s="30"/>
      <c r="BN238" s="30"/>
      <c r="BO238" s="16"/>
      <c r="BP238" s="16"/>
      <c r="BQ238" s="16"/>
      <c r="BR238" s="16"/>
      <c r="BS238" s="16"/>
      <c r="BT238" s="30"/>
      <c r="BU238" s="30"/>
      <c r="BV238" s="16"/>
      <c r="BX238" s="13"/>
    </row>
    <row r="239" spans="1:76" x14ac:dyDescent="0.3">
      <c r="A239" s="58"/>
      <c r="B239" s="7" t="s">
        <v>12</v>
      </c>
      <c r="C239" s="78"/>
      <c r="D239" s="29">
        <f>D242</f>
        <v>2462496.4</v>
      </c>
      <c r="E239" s="29">
        <f>E242</f>
        <v>0</v>
      </c>
      <c r="F239" s="29">
        <f t="shared" si="683"/>
        <v>2462496.4</v>
      </c>
      <c r="G239" s="29">
        <f>G242</f>
        <v>0</v>
      </c>
      <c r="H239" s="29">
        <f t="shared" ref="H239:H240" si="884">F239+G239</f>
        <v>2462496.4</v>
      </c>
      <c r="I239" s="29">
        <f>I242</f>
        <v>0</v>
      </c>
      <c r="J239" s="29">
        <f t="shared" ref="J239:J240" si="885">H239+I239</f>
        <v>2462496.4</v>
      </c>
      <c r="K239" s="29">
        <f>K242</f>
        <v>0</v>
      </c>
      <c r="L239" s="29">
        <f t="shared" ref="L239:L240" si="886">J239+K239</f>
        <v>2462496.4</v>
      </c>
      <c r="M239" s="29">
        <f>M242</f>
        <v>0</v>
      </c>
      <c r="N239" s="29">
        <f t="shared" ref="N239:N240" si="887">L239+M239</f>
        <v>2462496.4</v>
      </c>
      <c r="O239" s="29">
        <f>O242</f>
        <v>0</v>
      </c>
      <c r="P239" s="29">
        <f t="shared" ref="P239:P240" si="888">N239+O239</f>
        <v>2462496.4</v>
      </c>
      <c r="Q239" s="29">
        <f>Q242</f>
        <v>0</v>
      </c>
      <c r="R239" s="29">
        <f t="shared" ref="R239:R240" si="889">P239+Q239</f>
        <v>2462496.4</v>
      </c>
      <c r="S239" s="29">
        <f>S242</f>
        <v>0</v>
      </c>
      <c r="T239" s="29">
        <f t="shared" ref="T239:T240" si="890">R239+S239</f>
        <v>2462496.4</v>
      </c>
      <c r="U239" s="29">
        <f>U242</f>
        <v>0</v>
      </c>
      <c r="V239" s="29">
        <f t="shared" ref="V239:V240" si="891">T239+U239</f>
        <v>2462496.4</v>
      </c>
      <c r="W239" s="15">
        <f>W242</f>
        <v>0</v>
      </c>
      <c r="X239" s="29">
        <f t="shared" ref="X239:X240" si="892">V239+W239</f>
        <v>2462496.4</v>
      </c>
      <c r="Y239" s="29">
        <f>Y242</f>
        <v>0</v>
      </c>
      <c r="Z239" s="15">
        <f t="shared" ref="Z239:Z240" si="893">X239+Y239</f>
        <v>2462496.4</v>
      </c>
      <c r="AA239" s="29">
        <f t="shared" ref="AA239:AZ239" si="894">AA242</f>
        <v>700000</v>
      </c>
      <c r="AB239" s="29">
        <f>AB242</f>
        <v>0</v>
      </c>
      <c r="AC239" s="29">
        <f t="shared" si="694"/>
        <v>700000</v>
      </c>
      <c r="AD239" s="29">
        <f>AD242</f>
        <v>0</v>
      </c>
      <c r="AE239" s="29">
        <f t="shared" ref="AE239:AE240" si="895">AC239+AD239</f>
        <v>700000</v>
      </c>
      <c r="AF239" s="29">
        <f>AF242</f>
        <v>0</v>
      </c>
      <c r="AG239" s="29">
        <f>AE239+AF239</f>
        <v>700000</v>
      </c>
      <c r="AH239" s="29">
        <f>AH242</f>
        <v>0</v>
      </c>
      <c r="AI239" s="29">
        <f>AG239+AH239</f>
        <v>700000</v>
      </c>
      <c r="AJ239" s="29">
        <f>AJ242</f>
        <v>0</v>
      </c>
      <c r="AK239" s="29">
        <f>AI239+AJ239</f>
        <v>700000</v>
      </c>
      <c r="AL239" s="29">
        <f>AL242</f>
        <v>0</v>
      </c>
      <c r="AM239" s="29">
        <f>AK239+AL239</f>
        <v>700000</v>
      </c>
      <c r="AN239" s="29">
        <f>AN242</f>
        <v>0</v>
      </c>
      <c r="AO239" s="29">
        <f>AM239+AN239</f>
        <v>700000</v>
      </c>
      <c r="AP239" s="29">
        <f>AP242</f>
        <v>0</v>
      </c>
      <c r="AQ239" s="29">
        <f>AO239+AP239</f>
        <v>700000</v>
      </c>
      <c r="AR239" s="29">
        <f>AR242</f>
        <v>0</v>
      </c>
      <c r="AS239" s="29">
        <f>AQ239+AR239</f>
        <v>700000</v>
      </c>
      <c r="AT239" s="29">
        <f>AT242</f>
        <v>0</v>
      </c>
      <c r="AU239" s="29">
        <f>AS239+AT239</f>
        <v>700000</v>
      </c>
      <c r="AV239" s="15">
        <f>AV242</f>
        <v>0</v>
      </c>
      <c r="AW239" s="29">
        <f>AU239+AV239</f>
        <v>700000</v>
      </c>
      <c r="AX239" s="29">
        <f>AX242</f>
        <v>0</v>
      </c>
      <c r="AY239" s="15">
        <f>AW239+AX239</f>
        <v>700000</v>
      </c>
      <c r="AZ239" s="29">
        <f t="shared" si="894"/>
        <v>0</v>
      </c>
      <c r="BA239" s="30">
        <f>BA242</f>
        <v>0</v>
      </c>
      <c r="BB239" s="30">
        <f t="shared" si="696"/>
        <v>0</v>
      </c>
      <c r="BC239" s="30">
        <f>BC242</f>
        <v>0</v>
      </c>
      <c r="BD239" s="30">
        <f t="shared" ref="BD239:BD240" si="896">BB239+BC239</f>
        <v>0</v>
      </c>
      <c r="BE239" s="30">
        <f>BE242</f>
        <v>0</v>
      </c>
      <c r="BF239" s="30">
        <f t="shared" ref="BF239:BF240" si="897">BD239+BE239</f>
        <v>0</v>
      </c>
      <c r="BG239" s="30">
        <f>BG242</f>
        <v>0</v>
      </c>
      <c r="BH239" s="30">
        <f t="shared" ref="BH239:BH240" si="898">BF239+BG239</f>
        <v>0</v>
      </c>
      <c r="BI239" s="30">
        <f>BI242</f>
        <v>0</v>
      </c>
      <c r="BJ239" s="30">
        <f t="shared" ref="BJ239:BJ240" si="899">BH239+BI239</f>
        <v>0</v>
      </c>
      <c r="BK239" s="30">
        <f>BK242</f>
        <v>0</v>
      </c>
      <c r="BL239" s="30">
        <f t="shared" ref="BL239:BL240" si="900">BJ239+BK239</f>
        <v>0</v>
      </c>
      <c r="BM239" s="30">
        <f>BM242</f>
        <v>0</v>
      </c>
      <c r="BN239" s="30">
        <f t="shared" ref="BN239:BN240" si="901">BL239+BM239</f>
        <v>0</v>
      </c>
      <c r="BO239" s="16">
        <f>BO242</f>
        <v>0</v>
      </c>
      <c r="BP239" s="16">
        <f t="shared" ref="BP239:BP240" si="902">BN239+BO239</f>
        <v>0</v>
      </c>
      <c r="BQ239" s="16">
        <f>BQ242</f>
        <v>0</v>
      </c>
      <c r="BR239" s="16">
        <f t="shared" ref="BR239:BR240" si="903">BP239+BQ239</f>
        <v>0</v>
      </c>
      <c r="BS239" s="16">
        <f>BS242</f>
        <v>0</v>
      </c>
      <c r="BT239" s="30">
        <f t="shared" ref="BT239:BT240" si="904">BR239+BS239</f>
        <v>0</v>
      </c>
      <c r="BU239" s="30">
        <f>BU242</f>
        <v>0</v>
      </c>
      <c r="BV239" s="16">
        <f t="shared" ref="BV239:BV240" si="905">BT239+BU239</f>
        <v>0</v>
      </c>
      <c r="BX239" s="13"/>
    </row>
    <row r="240" spans="1:76" ht="120.75" customHeight="1" x14ac:dyDescent="0.3">
      <c r="A240" s="58" t="s">
        <v>287</v>
      </c>
      <c r="B240" s="78" t="s">
        <v>241</v>
      </c>
      <c r="C240" s="6" t="s">
        <v>351</v>
      </c>
      <c r="D240" s="15">
        <f>D242</f>
        <v>2462496.4</v>
      </c>
      <c r="E240" s="44">
        <f>E242</f>
        <v>0</v>
      </c>
      <c r="F240" s="15">
        <f t="shared" si="683"/>
        <v>2462496.4</v>
      </c>
      <c r="G240" s="15">
        <f>G242</f>
        <v>0</v>
      </c>
      <c r="H240" s="15">
        <f t="shared" si="884"/>
        <v>2462496.4</v>
      </c>
      <c r="I240" s="15">
        <f>I242</f>
        <v>0</v>
      </c>
      <c r="J240" s="15">
        <f t="shared" si="885"/>
        <v>2462496.4</v>
      </c>
      <c r="K240" s="15">
        <f>K242</f>
        <v>0</v>
      </c>
      <c r="L240" s="15">
        <f t="shared" si="886"/>
        <v>2462496.4</v>
      </c>
      <c r="M240" s="15">
        <f>M242</f>
        <v>0</v>
      </c>
      <c r="N240" s="15">
        <f t="shared" si="887"/>
        <v>2462496.4</v>
      </c>
      <c r="O240" s="15">
        <f>O242</f>
        <v>0</v>
      </c>
      <c r="P240" s="15">
        <f t="shared" si="888"/>
        <v>2462496.4</v>
      </c>
      <c r="Q240" s="15">
        <f>Q242</f>
        <v>0</v>
      </c>
      <c r="R240" s="15">
        <f t="shared" si="889"/>
        <v>2462496.4</v>
      </c>
      <c r="S240" s="15">
        <f>S242</f>
        <v>0</v>
      </c>
      <c r="T240" s="15">
        <f t="shared" si="890"/>
        <v>2462496.4</v>
      </c>
      <c r="U240" s="15">
        <f>U242</f>
        <v>0</v>
      </c>
      <c r="V240" s="15">
        <f t="shared" si="891"/>
        <v>2462496.4</v>
      </c>
      <c r="W240" s="15">
        <f>W242</f>
        <v>0</v>
      </c>
      <c r="X240" s="15">
        <f t="shared" si="892"/>
        <v>2462496.4</v>
      </c>
      <c r="Y240" s="24">
        <f>Y242</f>
        <v>0</v>
      </c>
      <c r="Z240" s="15">
        <f t="shared" si="893"/>
        <v>2462496.4</v>
      </c>
      <c r="AA240" s="15">
        <f t="shared" ref="AA240:AZ240" si="906">AA242</f>
        <v>700000</v>
      </c>
      <c r="AB240" s="44">
        <f>AB242</f>
        <v>0</v>
      </c>
      <c r="AC240" s="15">
        <f t="shared" si="694"/>
        <v>700000</v>
      </c>
      <c r="AD240" s="15">
        <f>AD242</f>
        <v>0</v>
      </c>
      <c r="AE240" s="15">
        <f t="shared" si="895"/>
        <v>700000</v>
      </c>
      <c r="AF240" s="15">
        <f>AF242</f>
        <v>0</v>
      </c>
      <c r="AG240" s="15">
        <f>AE240+AF240</f>
        <v>700000</v>
      </c>
      <c r="AH240" s="15">
        <f>AH242</f>
        <v>0</v>
      </c>
      <c r="AI240" s="15">
        <f>AG240+AH240</f>
        <v>700000</v>
      </c>
      <c r="AJ240" s="15">
        <f>AJ242</f>
        <v>0</v>
      </c>
      <c r="AK240" s="15">
        <f>AI240+AJ240</f>
        <v>700000</v>
      </c>
      <c r="AL240" s="15">
        <f>AL242</f>
        <v>0</v>
      </c>
      <c r="AM240" s="15">
        <f>AK240+AL240</f>
        <v>700000</v>
      </c>
      <c r="AN240" s="15">
        <f>AN242</f>
        <v>0</v>
      </c>
      <c r="AO240" s="15">
        <f>AM240+AN240</f>
        <v>700000</v>
      </c>
      <c r="AP240" s="15">
        <f>AP242</f>
        <v>0</v>
      </c>
      <c r="AQ240" s="15">
        <f>AO240+AP240</f>
        <v>700000</v>
      </c>
      <c r="AR240" s="15">
        <f>AR242</f>
        <v>0</v>
      </c>
      <c r="AS240" s="15">
        <f>AQ240+AR240</f>
        <v>700000</v>
      </c>
      <c r="AT240" s="15">
        <f>AT242</f>
        <v>0</v>
      </c>
      <c r="AU240" s="15">
        <f>AS240+AT240</f>
        <v>700000</v>
      </c>
      <c r="AV240" s="15">
        <f>AV242</f>
        <v>0</v>
      </c>
      <c r="AW240" s="15">
        <f>AU240+AV240</f>
        <v>700000</v>
      </c>
      <c r="AX240" s="24">
        <f>AX242</f>
        <v>0</v>
      </c>
      <c r="AY240" s="15">
        <f>AW240+AX240</f>
        <v>700000</v>
      </c>
      <c r="AZ240" s="15">
        <f t="shared" si="906"/>
        <v>0</v>
      </c>
      <c r="BA240" s="16">
        <f>BA242</f>
        <v>0</v>
      </c>
      <c r="BB240" s="16">
        <f t="shared" si="696"/>
        <v>0</v>
      </c>
      <c r="BC240" s="16">
        <f>BC242</f>
        <v>0</v>
      </c>
      <c r="BD240" s="16">
        <f t="shared" si="896"/>
        <v>0</v>
      </c>
      <c r="BE240" s="16">
        <f>BE242</f>
        <v>0</v>
      </c>
      <c r="BF240" s="16">
        <f t="shared" si="897"/>
        <v>0</v>
      </c>
      <c r="BG240" s="16">
        <f>BG242</f>
        <v>0</v>
      </c>
      <c r="BH240" s="16">
        <f t="shared" si="898"/>
        <v>0</v>
      </c>
      <c r="BI240" s="16">
        <f>BI242</f>
        <v>0</v>
      </c>
      <c r="BJ240" s="16">
        <f t="shared" si="899"/>
        <v>0</v>
      </c>
      <c r="BK240" s="16">
        <f>BK242</f>
        <v>0</v>
      </c>
      <c r="BL240" s="16">
        <f t="shared" si="900"/>
        <v>0</v>
      </c>
      <c r="BM240" s="16">
        <f>BM242</f>
        <v>0</v>
      </c>
      <c r="BN240" s="16">
        <f t="shared" si="901"/>
        <v>0</v>
      </c>
      <c r="BO240" s="16">
        <f>BO242</f>
        <v>0</v>
      </c>
      <c r="BP240" s="16">
        <f t="shared" si="902"/>
        <v>0</v>
      </c>
      <c r="BQ240" s="16">
        <f>BQ242</f>
        <v>0</v>
      </c>
      <c r="BR240" s="16">
        <f t="shared" si="903"/>
        <v>0</v>
      </c>
      <c r="BS240" s="16">
        <f>BS242</f>
        <v>0</v>
      </c>
      <c r="BT240" s="16">
        <f t="shared" si="904"/>
        <v>0</v>
      </c>
      <c r="BU240" s="26">
        <f>BU242</f>
        <v>0</v>
      </c>
      <c r="BV240" s="16">
        <f t="shared" si="905"/>
        <v>0</v>
      </c>
      <c r="BX240" s="13"/>
    </row>
    <row r="241" spans="1:76" x14ac:dyDescent="0.3">
      <c r="A241" s="58"/>
      <c r="B241" s="78" t="s">
        <v>5</v>
      </c>
      <c r="C241" s="78"/>
      <c r="D241" s="15"/>
      <c r="E241" s="44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24"/>
      <c r="Z241" s="15"/>
      <c r="AA241" s="15"/>
      <c r="AB241" s="44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24"/>
      <c r="AY241" s="15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26"/>
      <c r="BV241" s="16"/>
      <c r="BX241" s="13"/>
    </row>
    <row r="242" spans="1:76" x14ac:dyDescent="0.3">
      <c r="A242" s="58"/>
      <c r="B242" s="7" t="s">
        <v>12</v>
      </c>
      <c r="C242" s="78"/>
      <c r="D242" s="15">
        <v>2462496.4</v>
      </c>
      <c r="E242" s="44"/>
      <c r="F242" s="15">
        <f t="shared" si="683"/>
        <v>2462496.4</v>
      </c>
      <c r="G242" s="15"/>
      <c r="H242" s="15">
        <f t="shared" ref="H242:H243" si="907">F242+G242</f>
        <v>2462496.4</v>
      </c>
      <c r="I242" s="15"/>
      <c r="J242" s="15">
        <f t="shared" ref="J242:J243" si="908">H242+I242</f>
        <v>2462496.4</v>
      </c>
      <c r="K242" s="15"/>
      <c r="L242" s="15">
        <f t="shared" ref="L242:L243" si="909">J242+K242</f>
        <v>2462496.4</v>
      </c>
      <c r="M242" s="15"/>
      <c r="N242" s="15">
        <f t="shared" ref="N242:N243" si="910">L242+M242</f>
        <v>2462496.4</v>
      </c>
      <c r="O242" s="15"/>
      <c r="P242" s="15">
        <f t="shared" ref="P242:P243" si="911">N242+O242</f>
        <v>2462496.4</v>
      </c>
      <c r="Q242" s="15"/>
      <c r="R242" s="15">
        <f t="shared" ref="R242:R243" si="912">P242+Q242</f>
        <v>2462496.4</v>
      </c>
      <c r="S242" s="15"/>
      <c r="T242" s="15">
        <f t="shared" ref="T242:T243" si="913">R242+S242</f>
        <v>2462496.4</v>
      </c>
      <c r="U242" s="15"/>
      <c r="V242" s="15">
        <f t="shared" ref="V242:V243" si="914">T242+U242</f>
        <v>2462496.4</v>
      </c>
      <c r="W242" s="15"/>
      <c r="X242" s="15">
        <f t="shared" ref="X242:X243" si="915">V242+W242</f>
        <v>2462496.4</v>
      </c>
      <c r="Y242" s="24"/>
      <c r="Z242" s="15">
        <f t="shared" ref="Z242:Z243" si="916">X242+Y242</f>
        <v>2462496.4</v>
      </c>
      <c r="AA242" s="15">
        <v>700000</v>
      </c>
      <c r="AB242" s="44"/>
      <c r="AC242" s="15">
        <f t="shared" si="694"/>
        <v>700000</v>
      </c>
      <c r="AD242" s="15"/>
      <c r="AE242" s="15">
        <f t="shared" ref="AE242:AE243" si="917">AC242+AD242</f>
        <v>700000</v>
      </c>
      <c r="AF242" s="15"/>
      <c r="AG242" s="15">
        <f>AE242+AF242</f>
        <v>700000</v>
      </c>
      <c r="AH242" s="15"/>
      <c r="AI242" s="15">
        <f>AG242+AH242</f>
        <v>700000</v>
      </c>
      <c r="AJ242" s="15"/>
      <c r="AK242" s="15">
        <f>AI242+AJ242</f>
        <v>700000</v>
      </c>
      <c r="AL242" s="15"/>
      <c r="AM242" s="15">
        <f>AK242+AL242</f>
        <v>700000</v>
      </c>
      <c r="AN242" s="15"/>
      <c r="AO242" s="15">
        <f>AM242+AN242</f>
        <v>700000</v>
      </c>
      <c r="AP242" s="15"/>
      <c r="AQ242" s="15">
        <f>AO242+AP242</f>
        <v>700000</v>
      </c>
      <c r="AR242" s="15"/>
      <c r="AS242" s="15">
        <f>AQ242+AR242</f>
        <v>700000</v>
      </c>
      <c r="AT242" s="15"/>
      <c r="AU242" s="15">
        <f>AS242+AT242</f>
        <v>700000</v>
      </c>
      <c r="AV242" s="15"/>
      <c r="AW242" s="15">
        <f>AU242+AV242</f>
        <v>700000</v>
      </c>
      <c r="AX242" s="24"/>
      <c r="AY242" s="15">
        <f>AW242+AX242</f>
        <v>700000</v>
      </c>
      <c r="AZ242" s="16">
        <v>0</v>
      </c>
      <c r="BA242" s="16"/>
      <c r="BB242" s="16">
        <f t="shared" si="696"/>
        <v>0</v>
      </c>
      <c r="BC242" s="16"/>
      <c r="BD242" s="16">
        <f t="shared" ref="BD242:BD243" si="918">BB242+BC242</f>
        <v>0</v>
      </c>
      <c r="BE242" s="16"/>
      <c r="BF242" s="16">
        <f t="shared" ref="BF242:BF243" si="919">BD242+BE242</f>
        <v>0</v>
      </c>
      <c r="BG242" s="16"/>
      <c r="BH242" s="16">
        <f t="shared" ref="BH242:BH243" si="920">BF242+BG242</f>
        <v>0</v>
      </c>
      <c r="BI242" s="16"/>
      <c r="BJ242" s="16">
        <f t="shared" ref="BJ242:BJ243" si="921">BH242+BI242</f>
        <v>0</v>
      </c>
      <c r="BK242" s="16"/>
      <c r="BL242" s="16">
        <f t="shared" ref="BL242:BL243" si="922">BJ242+BK242</f>
        <v>0</v>
      </c>
      <c r="BM242" s="16"/>
      <c r="BN242" s="16">
        <f t="shared" ref="BN242:BN243" si="923">BL242+BM242</f>
        <v>0</v>
      </c>
      <c r="BO242" s="16"/>
      <c r="BP242" s="16">
        <f t="shared" ref="BP242:BP243" si="924">BN242+BO242</f>
        <v>0</v>
      </c>
      <c r="BQ242" s="16"/>
      <c r="BR242" s="16">
        <f t="shared" ref="BR242:BR243" si="925">BP242+BQ242</f>
        <v>0</v>
      </c>
      <c r="BS242" s="16"/>
      <c r="BT242" s="16">
        <f t="shared" ref="BT242:BT243" si="926">BR242+BS242</f>
        <v>0</v>
      </c>
      <c r="BU242" s="26"/>
      <c r="BV242" s="16">
        <f t="shared" ref="BV242:BV243" si="927">BT242+BU242</f>
        <v>0</v>
      </c>
      <c r="BW242" s="9" t="s">
        <v>242</v>
      </c>
      <c r="BX242" s="13"/>
    </row>
    <row r="243" spans="1:76" x14ac:dyDescent="0.3">
      <c r="A243" s="58"/>
      <c r="B243" s="78" t="s">
        <v>21</v>
      </c>
      <c r="C243" s="83"/>
      <c r="D243" s="30">
        <f>D245+D246</f>
        <v>190084.2</v>
      </c>
      <c r="E243" s="30">
        <f>E245+E246</f>
        <v>20000</v>
      </c>
      <c r="F243" s="29">
        <f t="shared" si="683"/>
        <v>210084.2</v>
      </c>
      <c r="G243" s="30">
        <f>G245+G246</f>
        <v>1503.4829999999999</v>
      </c>
      <c r="H243" s="29">
        <f t="shared" si="907"/>
        <v>211587.68300000002</v>
      </c>
      <c r="I243" s="30">
        <f>I245+I246</f>
        <v>-9924.2000000000007</v>
      </c>
      <c r="J243" s="29">
        <f t="shared" si="908"/>
        <v>201663.48300000001</v>
      </c>
      <c r="K243" s="30">
        <f>K245+K246</f>
        <v>0</v>
      </c>
      <c r="L243" s="29">
        <f t="shared" si="909"/>
        <v>201663.48300000001</v>
      </c>
      <c r="M243" s="30">
        <f>M245+M246</f>
        <v>0</v>
      </c>
      <c r="N243" s="29">
        <f t="shared" si="910"/>
        <v>201663.48300000001</v>
      </c>
      <c r="O243" s="30">
        <f>O245+O246</f>
        <v>0</v>
      </c>
      <c r="P243" s="29">
        <f t="shared" si="911"/>
        <v>201663.48300000001</v>
      </c>
      <c r="Q243" s="30">
        <f>Q245+Q246</f>
        <v>-30000</v>
      </c>
      <c r="R243" s="29">
        <f t="shared" si="912"/>
        <v>171663.48300000001</v>
      </c>
      <c r="S243" s="30">
        <f>S245+S246</f>
        <v>0</v>
      </c>
      <c r="T243" s="29">
        <f t="shared" si="913"/>
        <v>171663.48300000001</v>
      </c>
      <c r="U243" s="30">
        <f>U245+U246</f>
        <v>0</v>
      </c>
      <c r="V243" s="29">
        <f t="shared" si="914"/>
        <v>171663.48300000001</v>
      </c>
      <c r="W243" s="16">
        <f>W245+W246</f>
        <v>0</v>
      </c>
      <c r="X243" s="29">
        <f t="shared" si="915"/>
        <v>171663.48300000001</v>
      </c>
      <c r="Y243" s="30">
        <f>Y245+Y246</f>
        <v>0</v>
      </c>
      <c r="Z243" s="15">
        <f t="shared" si="916"/>
        <v>171663.48300000001</v>
      </c>
      <c r="AA243" s="30">
        <f t="shared" ref="AA243:AZ243" si="928">AA245+AA246</f>
        <v>260000</v>
      </c>
      <c r="AB243" s="30">
        <f>AB245+AB246</f>
        <v>0</v>
      </c>
      <c r="AC243" s="29">
        <f t="shared" si="694"/>
        <v>260000</v>
      </c>
      <c r="AD243" s="30">
        <f>AD245+AD246</f>
        <v>0</v>
      </c>
      <c r="AE243" s="29">
        <f t="shared" si="917"/>
        <v>260000</v>
      </c>
      <c r="AF243" s="30">
        <f>AF245+AF246</f>
        <v>0</v>
      </c>
      <c r="AG243" s="29">
        <f>AE243+AF243</f>
        <v>260000</v>
      </c>
      <c r="AH243" s="30">
        <f>AH245+AH246</f>
        <v>0</v>
      </c>
      <c r="AI243" s="29">
        <f>AG243+AH243</f>
        <v>260000</v>
      </c>
      <c r="AJ243" s="30">
        <f>AJ245+AJ246</f>
        <v>0</v>
      </c>
      <c r="AK243" s="29">
        <f>AI243+AJ243</f>
        <v>260000</v>
      </c>
      <c r="AL243" s="30">
        <f>AL245+AL246</f>
        <v>0</v>
      </c>
      <c r="AM243" s="29">
        <f>AK243+AL243</f>
        <v>260000</v>
      </c>
      <c r="AN243" s="30">
        <f>AN245+AN246</f>
        <v>0</v>
      </c>
      <c r="AO243" s="29">
        <f>AM243+AN243</f>
        <v>260000</v>
      </c>
      <c r="AP243" s="30">
        <f>AP245+AP246</f>
        <v>30000</v>
      </c>
      <c r="AQ243" s="29">
        <f>AO243+AP243</f>
        <v>290000</v>
      </c>
      <c r="AR243" s="30">
        <f>AR245+AR246</f>
        <v>0</v>
      </c>
      <c r="AS243" s="29">
        <f>AQ243+AR243</f>
        <v>290000</v>
      </c>
      <c r="AT243" s="30">
        <f>AT245+AT246</f>
        <v>150953.55900000001</v>
      </c>
      <c r="AU243" s="29">
        <f>AS243+AT243</f>
        <v>440953.55900000001</v>
      </c>
      <c r="AV243" s="16">
        <f>AV245+AV246</f>
        <v>0</v>
      </c>
      <c r="AW243" s="29">
        <f>AU243+AV243</f>
        <v>440953.55900000001</v>
      </c>
      <c r="AX243" s="30">
        <f>AX245+AX246</f>
        <v>0</v>
      </c>
      <c r="AY243" s="15">
        <f>AW243+AX243</f>
        <v>440953.55900000001</v>
      </c>
      <c r="AZ243" s="30">
        <f t="shared" si="928"/>
        <v>0</v>
      </c>
      <c r="BA243" s="30">
        <f>BA245+BA246</f>
        <v>0</v>
      </c>
      <c r="BB243" s="30">
        <f t="shared" si="696"/>
        <v>0</v>
      </c>
      <c r="BC243" s="30">
        <f>BC245+BC246</f>
        <v>0</v>
      </c>
      <c r="BD243" s="30">
        <f t="shared" si="918"/>
        <v>0</v>
      </c>
      <c r="BE243" s="30">
        <f>BE245+BE246</f>
        <v>0</v>
      </c>
      <c r="BF243" s="30">
        <f t="shared" si="919"/>
        <v>0</v>
      </c>
      <c r="BG243" s="30">
        <f>BG245+BG246</f>
        <v>0</v>
      </c>
      <c r="BH243" s="30">
        <f t="shared" si="920"/>
        <v>0</v>
      </c>
      <c r="BI243" s="30">
        <f>BI245+BI246</f>
        <v>0</v>
      </c>
      <c r="BJ243" s="30">
        <f t="shared" si="921"/>
        <v>0</v>
      </c>
      <c r="BK243" s="30">
        <f>BK245+BK246</f>
        <v>0</v>
      </c>
      <c r="BL243" s="30">
        <f t="shared" si="922"/>
        <v>0</v>
      </c>
      <c r="BM243" s="30">
        <f>BM245+BM246</f>
        <v>0</v>
      </c>
      <c r="BN243" s="30">
        <f t="shared" si="923"/>
        <v>0</v>
      </c>
      <c r="BO243" s="16">
        <f>BO245+BO246</f>
        <v>0</v>
      </c>
      <c r="BP243" s="16">
        <f t="shared" si="924"/>
        <v>0</v>
      </c>
      <c r="BQ243" s="16">
        <f>BQ245+BQ246</f>
        <v>0</v>
      </c>
      <c r="BR243" s="16">
        <f t="shared" si="925"/>
        <v>0</v>
      </c>
      <c r="BS243" s="16">
        <f>BS245+BS246</f>
        <v>0</v>
      </c>
      <c r="BT243" s="30">
        <f t="shared" si="926"/>
        <v>0</v>
      </c>
      <c r="BU243" s="30">
        <f>BU245+BU246</f>
        <v>0</v>
      </c>
      <c r="BV243" s="16">
        <f t="shared" si="927"/>
        <v>0</v>
      </c>
      <c r="BX243" s="13"/>
    </row>
    <row r="244" spans="1:76" x14ac:dyDescent="0.3">
      <c r="A244" s="80"/>
      <c r="B244" s="78" t="s">
        <v>5</v>
      </c>
      <c r="C244" s="83"/>
      <c r="D244" s="30"/>
      <c r="E244" s="30"/>
      <c r="F244" s="29"/>
      <c r="G244" s="30"/>
      <c r="H244" s="29"/>
      <c r="I244" s="30"/>
      <c r="J244" s="29"/>
      <c r="K244" s="30"/>
      <c r="L244" s="29"/>
      <c r="M244" s="30"/>
      <c r="N244" s="29"/>
      <c r="O244" s="30"/>
      <c r="P244" s="29"/>
      <c r="Q244" s="30"/>
      <c r="R244" s="29"/>
      <c r="S244" s="30"/>
      <c r="T244" s="29"/>
      <c r="U244" s="30"/>
      <c r="V244" s="29"/>
      <c r="W244" s="16"/>
      <c r="X244" s="29"/>
      <c r="Y244" s="30"/>
      <c r="Z244" s="15"/>
      <c r="AA244" s="30"/>
      <c r="AB244" s="30"/>
      <c r="AC244" s="29"/>
      <c r="AD244" s="30"/>
      <c r="AE244" s="29"/>
      <c r="AF244" s="30"/>
      <c r="AG244" s="29"/>
      <c r="AH244" s="30"/>
      <c r="AI244" s="29"/>
      <c r="AJ244" s="30"/>
      <c r="AK244" s="29"/>
      <c r="AL244" s="30"/>
      <c r="AM244" s="29"/>
      <c r="AN244" s="30"/>
      <c r="AO244" s="29"/>
      <c r="AP244" s="30"/>
      <c r="AQ244" s="29"/>
      <c r="AR244" s="30"/>
      <c r="AS244" s="29"/>
      <c r="AT244" s="30"/>
      <c r="AU244" s="29"/>
      <c r="AV244" s="16"/>
      <c r="AW244" s="29"/>
      <c r="AX244" s="30"/>
      <c r="AY244" s="15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  <c r="BJ244" s="30"/>
      <c r="BK244" s="30"/>
      <c r="BL244" s="30"/>
      <c r="BM244" s="30"/>
      <c r="BN244" s="30"/>
      <c r="BO244" s="16"/>
      <c r="BP244" s="16"/>
      <c r="BQ244" s="16"/>
      <c r="BR244" s="16"/>
      <c r="BS244" s="16"/>
      <c r="BT244" s="30"/>
      <c r="BU244" s="30"/>
      <c r="BV244" s="16"/>
      <c r="BX244" s="13"/>
    </row>
    <row r="245" spans="1:76" s="32" customFormat="1" hidden="1" x14ac:dyDescent="0.3">
      <c r="A245" s="53"/>
      <c r="B245" s="48" t="s">
        <v>6</v>
      </c>
      <c r="C245" s="51"/>
      <c r="D245" s="30">
        <f>D247+D248+D251</f>
        <v>178584.2</v>
      </c>
      <c r="E245" s="30">
        <f>E247+E248+E251</f>
        <v>20000</v>
      </c>
      <c r="F245" s="29">
        <f t="shared" si="683"/>
        <v>198584.2</v>
      </c>
      <c r="G245" s="30">
        <f>G247+G248+G251</f>
        <v>1503.4829999999999</v>
      </c>
      <c r="H245" s="29">
        <f t="shared" ref="H245:H249" si="929">F245+G245</f>
        <v>200087.68300000002</v>
      </c>
      <c r="I245" s="30">
        <f>I247+I248+I251</f>
        <v>-9924.2000000000007</v>
      </c>
      <c r="J245" s="29">
        <f t="shared" ref="J245:J249" si="930">H245+I245</f>
        <v>190163.48300000001</v>
      </c>
      <c r="K245" s="30">
        <f>K247+K248+K251</f>
        <v>0</v>
      </c>
      <c r="L245" s="29">
        <f t="shared" ref="L245:L249" si="931">J245+K245</f>
        <v>190163.48300000001</v>
      </c>
      <c r="M245" s="30">
        <f>M247+M248+M251</f>
        <v>0</v>
      </c>
      <c r="N245" s="29">
        <f t="shared" ref="N245:N249" si="932">L245+M245</f>
        <v>190163.48300000001</v>
      </c>
      <c r="O245" s="30">
        <f>O247+O248+O251</f>
        <v>0</v>
      </c>
      <c r="P245" s="29">
        <f t="shared" ref="P245:P249" si="933">N245+O245</f>
        <v>190163.48300000001</v>
      </c>
      <c r="Q245" s="30">
        <f>Q247+Q248+Q251</f>
        <v>-30000</v>
      </c>
      <c r="R245" s="29">
        <f t="shared" ref="R245:R249" si="934">P245+Q245</f>
        <v>160163.48300000001</v>
      </c>
      <c r="S245" s="30">
        <f>S247+S248+S251</f>
        <v>0</v>
      </c>
      <c r="T245" s="29">
        <f t="shared" ref="T245:T249" si="935">R245+S245</f>
        <v>160163.48300000001</v>
      </c>
      <c r="U245" s="30">
        <f>U247+U248+U251</f>
        <v>0</v>
      </c>
      <c r="V245" s="29">
        <f t="shared" ref="V245:V249" si="936">T245+U245</f>
        <v>160163.48300000001</v>
      </c>
      <c r="W245" s="16">
        <f>W247+W248+W251</f>
        <v>0</v>
      </c>
      <c r="X245" s="29">
        <f t="shared" ref="X245:X249" si="937">V245+W245</f>
        <v>160163.48300000001</v>
      </c>
      <c r="Y245" s="30">
        <f>Y247+Y248+Y251</f>
        <v>0</v>
      </c>
      <c r="Z245" s="29">
        <f t="shared" ref="Z245:Z249" si="938">X245+Y245</f>
        <v>160163.48300000001</v>
      </c>
      <c r="AA245" s="30">
        <f t="shared" ref="AA245:AZ245" si="939">AA247+AA248+AA251</f>
        <v>260000</v>
      </c>
      <c r="AB245" s="30">
        <f>AB247+AB248+AB251</f>
        <v>0</v>
      </c>
      <c r="AC245" s="29">
        <f t="shared" si="694"/>
        <v>260000</v>
      </c>
      <c r="AD245" s="30">
        <f>AD247+AD248+AD251</f>
        <v>0</v>
      </c>
      <c r="AE245" s="29">
        <f t="shared" ref="AE245:AE249" si="940">AC245+AD245</f>
        <v>260000</v>
      </c>
      <c r="AF245" s="30">
        <f>AF247+AF248+AF251</f>
        <v>0</v>
      </c>
      <c r="AG245" s="29">
        <f>AE245+AF245</f>
        <v>260000</v>
      </c>
      <c r="AH245" s="30">
        <f>AH247+AH248+AH251</f>
        <v>0</v>
      </c>
      <c r="AI245" s="29">
        <f>AG245+AH245</f>
        <v>260000</v>
      </c>
      <c r="AJ245" s="30">
        <f>AJ247+AJ248+AJ251</f>
        <v>0</v>
      </c>
      <c r="AK245" s="29">
        <f>AI245+AJ245</f>
        <v>260000</v>
      </c>
      <c r="AL245" s="30">
        <f>AL247+AL248+AL251</f>
        <v>0</v>
      </c>
      <c r="AM245" s="29">
        <f>AK245+AL245</f>
        <v>260000</v>
      </c>
      <c r="AN245" s="30">
        <f>AN247+AN248+AN251</f>
        <v>0</v>
      </c>
      <c r="AO245" s="29">
        <f>AM245+AN245</f>
        <v>260000</v>
      </c>
      <c r="AP245" s="30">
        <f>AP247+AP248+AP251</f>
        <v>30000</v>
      </c>
      <c r="AQ245" s="29">
        <f>AO245+AP245</f>
        <v>290000</v>
      </c>
      <c r="AR245" s="30">
        <f>AR247+AR248+AR251</f>
        <v>0</v>
      </c>
      <c r="AS245" s="29">
        <f>AQ245+AR245</f>
        <v>290000</v>
      </c>
      <c r="AT245" s="30">
        <f>AT247+AT248+AT251</f>
        <v>150953.55900000001</v>
      </c>
      <c r="AU245" s="29">
        <f>AS245+AT245</f>
        <v>440953.55900000001</v>
      </c>
      <c r="AV245" s="16">
        <f>AV247+AV248+AV251</f>
        <v>0</v>
      </c>
      <c r="AW245" s="29">
        <f>AU245+AV245</f>
        <v>440953.55900000001</v>
      </c>
      <c r="AX245" s="30">
        <f>AX247+AX248+AX251</f>
        <v>0</v>
      </c>
      <c r="AY245" s="29">
        <f>AW245+AX245</f>
        <v>440953.55900000001</v>
      </c>
      <c r="AZ245" s="30">
        <f t="shared" si="939"/>
        <v>0</v>
      </c>
      <c r="BA245" s="30">
        <f>BA247+BA248+BA251</f>
        <v>0</v>
      </c>
      <c r="BB245" s="30">
        <f t="shared" si="696"/>
        <v>0</v>
      </c>
      <c r="BC245" s="30">
        <f>BC247+BC248+BC251</f>
        <v>0</v>
      </c>
      <c r="BD245" s="30">
        <f t="shared" ref="BD245:BD249" si="941">BB245+BC245</f>
        <v>0</v>
      </c>
      <c r="BE245" s="30">
        <f>BE247+BE248+BE251</f>
        <v>0</v>
      </c>
      <c r="BF245" s="30">
        <f t="shared" ref="BF245:BF249" si="942">BD245+BE245</f>
        <v>0</v>
      </c>
      <c r="BG245" s="30">
        <f>BG247+BG248+BG251</f>
        <v>0</v>
      </c>
      <c r="BH245" s="30">
        <f t="shared" ref="BH245:BH249" si="943">BF245+BG245</f>
        <v>0</v>
      </c>
      <c r="BI245" s="30">
        <f>BI247+BI248+BI251</f>
        <v>0</v>
      </c>
      <c r="BJ245" s="30">
        <f t="shared" ref="BJ245:BJ249" si="944">BH245+BI245</f>
        <v>0</v>
      </c>
      <c r="BK245" s="30">
        <f>BK247+BK248+BK251</f>
        <v>0</v>
      </c>
      <c r="BL245" s="30">
        <f t="shared" ref="BL245:BL249" si="945">BJ245+BK245</f>
        <v>0</v>
      </c>
      <c r="BM245" s="30">
        <f>BM247+BM248+BM251</f>
        <v>0</v>
      </c>
      <c r="BN245" s="30">
        <f t="shared" ref="BN245:BN249" si="946">BL245+BM245</f>
        <v>0</v>
      </c>
      <c r="BO245" s="16">
        <f>BO247+BO248+BO251</f>
        <v>0</v>
      </c>
      <c r="BP245" s="16">
        <f t="shared" ref="BP245:BP249" si="947">BN245+BO245</f>
        <v>0</v>
      </c>
      <c r="BQ245" s="16">
        <f>BQ247+BQ248+BQ251</f>
        <v>0</v>
      </c>
      <c r="BR245" s="16">
        <f t="shared" ref="BR245:BR249" si="948">BP245+BQ245</f>
        <v>0</v>
      </c>
      <c r="BS245" s="16">
        <f>BS247+BS248+BS251</f>
        <v>0</v>
      </c>
      <c r="BT245" s="30">
        <f t="shared" ref="BT245:BT249" si="949">BR245+BS245</f>
        <v>0</v>
      </c>
      <c r="BU245" s="30">
        <f>BU247+BU248+BU251</f>
        <v>0</v>
      </c>
      <c r="BV245" s="30">
        <f t="shared" ref="BV245:BV249" si="950">BT245+BU245</f>
        <v>0</v>
      </c>
      <c r="BW245" s="31"/>
      <c r="BX245" s="33">
        <v>0</v>
      </c>
    </row>
    <row r="246" spans="1:76" x14ac:dyDescent="0.3">
      <c r="A246" s="80"/>
      <c r="B246" s="78" t="s">
        <v>57</v>
      </c>
      <c r="C246" s="83"/>
      <c r="D246" s="30">
        <f>D252</f>
        <v>11500</v>
      </c>
      <c r="E246" s="30">
        <f>E252</f>
        <v>0</v>
      </c>
      <c r="F246" s="29">
        <f t="shared" si="683"/>
        <v>11500</v>
      </c>
      <c r="G246" s="30">
        <f>G252</f>
        <v>0</v>
      </c>
      <c r="H246" s="29">
        <f t="shared" si="929"/>
        <v>11500</v>
      </c>
      <c r="I246" s="30">
        <f>I252</f>
        <v>0</v>
      </c>
      <c r="J246" s="29">
        <f t="shared" si="930"/>
        <v>11500</v>
      </c>
      <c r="K246" s="30">
        <f>K252</f>
        <v>0</v>
      </c>
      <c r="L246" s="29">
        <f>J246+K246</f>
        <v>11500</v>
      </c>
      <c r="M246" s="30">
        <f>M252</f>
        <v>0</v>
      </c>
      <c r="N246" s="29">
        <f t="shared" si="932"/>
        <v>11500</v>
      </c>
      <c r="O246" s="30">
        <f>O252</f>
        <v>0</v>
      </c>
      <c r="P246" s="29">
        <f t="shared" si="933"/>
        <v>11500</v>
      </c>
      <c r="Q246" s="30">
        <f>Q252</f>
        <v>0</v>
      </c>
      <c r="R246" s="29">
        <f t="shared" si="934"/>
        <v>11500</v>
      </c>
      <c r="S246" s="30">
        <f>S252</f>
        <v>0</v>
      </c>
      <c r="T246" s="29">
        <f t="shared" si="935"/>
        <v>11500</v>
      </c>
      <c r="U246" s="30">
        <f>U252</f>
        <v>0</v>
      </c>
      <c r="V246" s="29">
        <f t="shared" si="936"/>
        <v>11500</v>
      </c>
      <c r="W246" s="16">
        <f>W252</f>
        <v>0</v>
      </c>
      <c r="X246" s="29">
        <f t="shared" si="937"/>
        <v>11500</v>
      </c>
      <c r="Y246" s="30">
        <f>Y252</f>
        <v>0</v>
      </c>
      <c r="Z246" s="15">
        <f t="shared" si="938"/>
        <v>11500</v>
      </c>
      <c r="AA246" s="30">
        <f t="shared" ref="AA246:AZ246" si="951">AA252</f>
        <v>0</v>
      </c>
      <c r="AB246" s="30">
        <f>AB252</f>
        <v>0</v>
      </c>
      <c r="AC246" s="29">
        <f t="shared" si="694"/>
        <v>0</v>
      </c>
      <c r="AD246" s="30">
        <f>AD252</f>
        <v>0</v>
      </c>
      <c r="AE246" s="29">
        <f t="shared" si="940"/>
        <v>0</v>
      </c>
      <c r="AF246" s="30">
        <f>AF252</f>
        <v>0</v>
      </c>
      <c r="AG246" s="29">
        <f>AE246+AF246</f>
        <v>0</v>
      </c>
      <c r="AH246" s="30">
        <f>AH252</f>
        <v>0</v>
      </c>
      <c r="AI246" s="29">
        <f>AG246+AH246</f>
        <v>0</v>
      </c>
      <c r="AJ246" s="30">
        <f>AJ252</f>
        <v>0</v>
      </c>
      <c r="AK246" s="29">
        <f>AI246+AJ246</f>
        <v>0</v>
      </c>
      <c r="AL246" s="30">
        <f>AL252</f>
        <v>0</v>
      </c>
      <c r="AM246" s="29">
        <f>AK246+AL246</f>
        <v>0</v>
      </c>
      <c r="AN246" s="30">
        <f>AN252</f>
        <v>0</v>
      </c>
      <c r="AO246" s="29">
        <f>AM246+AN246</f>
        <v>0</v>
      </c>
      <c r="AP246" s="30">
        <f>AP252</f>
        <v>0</v>
      </c>
      <c r="AQ246" s="29">
        <f>AO246+AP246</f>
        <v>0</v>
      </c>
      <c r="AR246" s="30">
        <f>AR252</f>
        <v>0</v>
      </c>
      <c r="AS246" s="29">
        <f>AQ246+AR246</f>
        <v>0</v>
      </c>
      <c r="AT246" s="30">
        <f>AT252</f>
        <v>0</v>
      </c>
      <c r="AU246" s="29">
        <f>AS246+AT246</f>
        <v>0</v>
      </c>
      <c r="AV246" s="16">
        <f>AV252</f>
        <v>0</v>
      </c>
      <c r="AW246" s="29">
        <f>AU246+AV246</f>
        <v>0</v>
      </c>
      <c r="AX246" s="30">
        <f>AX252</f>
        <v>0</v>
      </c>
      <c r="AY246" s="15">
        <f>AW246+AX246</f>
        <v>0</v>
      </c>
      <c r="AZ246" s="30">
        <f t="shared" si="951"/>
        <v>0</v>
      </c>
      <c r="BA246" s="30">
        <f>BA252</f>
        <v>0</v>
      </c>
      <c r="BB246" s="30">
        <f t="shared" si="696"/>
        <v>0</v>
      </c>
      <c r="BC246" s="30">
        <f>BC252</f>
        <v>0</v>
      </c>
      <c r="BD246" s="30">
        <f t="shared" si="941"/>
        <v>0</v>
      </c>
      <c r="BE246" s="30">
        <f>BE252</f>
        <v>0</v>
      </c>
      <c r="BF246" s="30">
        <f t="shared" si="942"/>
        <v>0</v>
      </c>
      <c r="BG246" s="30">
        <f>BG252</f>
        <v>0</v>
      </c>
      <c r="BH246" s="30">
        <f t="shared" si="943"/>
        <v>0</v>
      </c>
      <c r="BI246" s="30">
        <f>BI252</f>
        <v>0</v>
      </c>
      <c r="BJ246" s="30">
        <f t="shared" si="944"/>
        <v>0</v>
      </c>
      <c r="BK246" s="30">
        <f>BK252</f>
        <v>0</v>
      </c>
      <c r="BL246" s="30">
        <f t="shared" si="945"/>
        <v>0</v>
      </c>
      <c r="BM246" s="30">
        <f>BM252</f>
        <v>0</v>
      </c>
      <c r="BN246" s="30">
        <f t="shared" si="946"/>
        <v>0</v>
      </c>
      <c r="BO246" s="16">
        <f>BO252</f>
        <v>0</v>
      </c>
      <c r="BP246" s="16">
        <f t="shared" si="947"/>
        <v>0</v>
      </c>
      <c r="BQ246" s="16">
        <f>BQ252</f>
        <v>0</v>
      </c>
      <c r="BR246" s="16">
        <f t="shared" si="948"/>
        <v>0</v>
      </c>
      <c r="BS246" s="16">
        <f>BS252</f>
        <v>0</v>
      </c>
      <c r="BT246" s="30">
        <f t="shared" si="949"/>
        <v>0</v>
      </c>
      <c r="BU246" s="30">
        <f>BU252</f>
        <v>0</v>
      </c>
      <c r="BV246" s="16">
        <f t="shared" si="950"/>
        <v>0</v>
      </c>
      <c r="BX246" s="13"/>
    </row>
    <row r="247" spans="1:76" ht="56.25" x14ac:dyDescent="0.3">
      <c r="A247" s="106" t="s">
        <v>325</v>
      </c>
      <c r="B247" s="104" t="s">
        <v>59</v>
      </c>
      <c r="C247" s="6" t="s">
        <v>126</v>
      </c>
      <c r="D247" s="16">
        <v>168660</v>
      </c>
      <c r="E247" s="46">
        <v>20000</v>
      </c>
      <c r="F247" s="15">
        <f t="shared" si="683"/>
        <v>188660</v>
      </c>
      <c r="G247" s="16">
        <f>379.269+1124.214</f>
        <v>1503.4829999999999</v>
      </c>
      <c r="H247" s="15">
        <f t="shared" si="929"/>
        <v>190163.48300000001</v>
      </c>
      <c r="I247" s="16"/>
      <c r="J247" s="15">
        <f t="shared" si="930"/>
        <v>190163.48300000001</v>
      </c>
      <c r="K247" s="16"/>
      <c r="L247" s="15">
        <f t="shared" si="931"/>
        <v>190163.48300000001</v>
      </c>
      <c r="M247" s="16"/>
      <c r="N247" s="15">
        <f t="shared" si="932"/>
        <v>190163.48300000001</v>
      </c>
      <c r="O247" s="16"/>
      <c r="P247" s="15">
        <f t="shared" si="933"/>
        <v>190163.48300000001</v>
      </c>
      <c r="Q247" s="16">
        <v>-30000</v>
      </c>
      <c r="R247" s="15">
        <f t="shared" si="934"/>
        <v>160163.48300000001</v>
      </c>
      <c r="S247" s="16"/>
      <c r="T247" s="15">
        <f t="shared" si="935"/>
        <v>160163.48300000001</v>
      </c>
      <c r="U247" s="16"/>
      <c r="V247" s="15">
        <f t="shared" si="936"/>
        <v>160163.48300000001</v>
      </c>
      <c r="W247" s="16"/>
      <c r="X247" s="15">
        <f t="shared" si="937"/>
        <v>160163.48300000001</v>
      </c>
      <c r="Y247" s="26"/>
      <c r="Z247" s="15">
        <f t="shared" si="938"/>
        <v>160163.48300000001</v>
      </c>
      <c r="AA247" s="16">
        <v>246018.2</v>
      </c>
      <c r="AB247" s="46"/>
      <c r="AC247" s="15">
        <f t="shared" si="694"/>
        <v>246018.2</v>
      </c>
      <c r="AD247" s="16"/>
      <c r="AE247" s="15">
        <f t="shared" si="940"/>
        <v>246018.2</v>
      </c>
      <c r="AF247" s="16"/>
      <c r="AG247" s="15">
        <f>AE247+AF247</f>
        <v>246018.2</v>
      </c>
      <c r="AH247" s="16"/>
      <c r="AI247" s="15">
        <f>AG247+AH247</f>
        <v>246018.2</v>
      </c>
      <c r="AJ247" s="16"/>
      <c r="AK247" s="15">
        <f>AI247+AJ247</f>
        <v>246018.2</v>
      </c>
      <c r="AL247" s="16"/>
      <c r="AM247" s="15">
        <f>AK247+AL247</f>
        <v>246018.2</v>
      </c>
      <c r="AN247" s="16"/>
      <c r="AO247" s="15">
        <f>AM247+AN247</f>
        <v>246018.2</v>
      </c>
      <c r="AP247" s="16">
        <v>30000</v>
      </c>
      <c r="AQ247" s="15">
        <f>AO247+AP247</f>
        <v>276018.2</v>
      </c>
      <c r="AR247" s="16"/>
      <c r="AS247" s="15">
        <f>AQ247+AR247</f>
        <v>276018.2</v>
      </c>
      <c r="AT247" s="16">
        <v>150953.55900000001</v>
      </c>
      <c r="AU247" s="15">
        <f>AS247+AT247</f>
        <v>426971.75900000002</v>
      </c>
      <c r="AV247" s="16"/>
      <c r="AW247" s="15">
        <f>AU247+AV247</f>
        <v>426971.75900000002</v>
      </c>
      <c r="AX247" s="26"/>
      <c r="AY247" s="15">
        <f>AW247+AX247</f>
        <v>426971.75900000002</v>
      </c>
      <c r="AZ247" s="16">
        <v>0</v>
      </c>
      <c r="BA247" s="16"/>
      <c r="BB247" s="16">
        <f t="shared" si="696"/>
        <v>0</v>
      </c>
      <c r="BC247" s="16"/>
      <c r="BD247" s="16">
        <f t="shared" si="941"/>
        <v>0</v>
      </c>
      <c r="BE247" s="16"/>
      <c r="BF247" s="16">
        <f t="shared" si="942"/>
        <v>0</v>
      </c>
      <c r="BG247" s="16"/>
      <c r="BH247" s="16">
        <f t="shared" si="943"/>
        <v>0</v>
      </c>
      <c r="BI247" s="16"/>
      <c r="BJ247" s="16">
        <f t="shared" si="944"/>
        <v>0</v>
      </c>
      <c r="BK247" s="16"/>
      <c r="BL247" s="16">
        <f t="shared" si="945"/>
        <v>0</v>
      </c>
      <c r="BM247" s="16"/>
      <c r="BN247" s="16">
        <f t="shared" si="946"/>
        <v>0</v>
      </c>
      <c r="BO247" s="16"/>
      <c r="BP247" s="16">
        <f t="shared" si="947"/>
        <v>0</v>
      </c>
      <c r="BQ247" s="16">
        <v>0</v>
      </c>
      <c r="BR247" s="16">
        <f t="shared" si="948"/>
        <v>0</v>
      </c>
      <c r="BS247" s="16">
        <v>0</v>
      </c>
      <c r="BT247" s="16">
        <f t="shared" si="949"/>
        <v>0</v>
      </c>
      <c r="BU247" s="26">
        <v>0</v>
      </c>
      <c r="BV247" s="16">
        <f t="shared" si="950"/>
        <v>0</v>
      </c>
      <c r="BW247" s="8" t="s">
        <v>117</v>
      </c>
      <c r="BX247" s="13"/>
    </row>
    <row r="248" spans="1:76" ht="75" x14ac:dyDescent="0.3">
      <c r="A248" s="107"/>
      <c r="B248" s="105"/>
      <c r="C248" s="6" t="s">
        <v>127</v>
      </c>
      <c r="D248" s="16">
        <v>0</v>
      </c>
      <c r="E248" s="46">
        <v>0</v>
      </c>
      <c r="F248" s="15">
        <f t="shared" si="683"/>
        <v>0</v>
      </c>
      <c r="G248" s="16">
        <v>0</v>
      </c>
      <c r="H248" s="15">
        <f t="shared" si="929"/>
        <v>0</v>
      </c>
      <c r="I248" s="16">
        <v>0</v>
      </c>
      <c r="J248" s="15">
        <f t="shared" si="930"/>
        <v>0</v>
      </c>
      <c r="K248" s="16">
        <v>0</v>
      </c>
      <c r="L248" s="15">
        <f t="shared" si="931"/>
        <v>0</v>
      </c>
      <c r="M248" s="16">
        <v>0</v>
      </c>
      <c r="N248" s="15">
        <f t="shared" si="932"/>
        <v>0</v>
      </c>
      <c r="O248" s="16">
        <v>0</v>
      </c>
      <c r="P248" s="15">
        <f t="shared" si="933"/>
        <v>0</v>
      </c>
      <c r="Q248" s="16">
        <v>0</v>
      </c>
      <c r="R248" s="15">
        <f t="shared" si="934"/>
        <v>0</v>
      </c>
      <c r="S248" s="16">
        <v>0</v>
      </c>
      <c r="T248" s="15">
        <f t="shared" si="935"/>
        <v>0</v>
      </c>
      <c r="U248" s="16">
        <v>0</v>
      </c>
      <c r="V248" s="15">
        <f t="shared" si="936"/>
        <v>0</v>
      </c>
      <c r="W248" s="16">
        <v>0</v>
      </c>
      <c r="X248" s="15">
        <f t="shared" si="937"/>
        <v>0</v>
      </c>
      <c r="Y248" s="26">
        <v>0</v>
      </c>
      <c r="Z248" s="15">
        <f t="shared" si="938"/>
        <v>0</v>
      </c>
      <c r="AA248" s="16">
        <v>13981.8</v>
      </c>
      <c r="AB248" s="46">
        <v>0</v>
      </c>
      <c r="AC248" s="15">
        <f t="shared" si="694"/>
        <v>13981.8</v>
      </c>
      <c r="AD248" s="16">
        <v>0</v>
      </c>
      <c r="AE248" s="15">
        <f t="shared" si="940"/>
        <v>13981.8</v>
      </c>
      <c r="AF248" s="16">
        <v>0</v>
      </c>
      <c r="AG248" s="15">
        <f>AE248+AF248</f>
        <v>13981.8</v>
      </c>
      <c r="AH248" s="16">
        <v>0</v>
      </c>
      <c r="AI248" s="15">
        <f>AG248+AH248</f>
        <v>13981.8</v>
      </c>
      <c r="AJ248" s="16">
        <v>0</v>
      </c>
      <c r="AK248" s="15">
        <f>AI248+AJ248</f>
        <v>13981.8</v>
      </c>
      <c r="AL248" s="16">
        <v>0</v>
      </c>
      <c r="AM248" s="15">
        <f>AK248+AL248</f>
        <v>13981.8</v>
      </c>
      <c r="AN248" s="16">
        <v>0</v>
      </c>
      <c r="AO248" s="15">
        <f>AM248+AN248</f>
        <v>13981.8</v>
      </c>
      <c r="AP248" s="16">
        <v>0</v>
      </c>
      <c r="AQ248" s="15">
        <f>AO248+AP248</f>
        <v>13981.8</v>
      </c>
      <c r="AR248" s="16">
        <v>0</v>
      </c>
      <c r="AS248" s="15">
        <f>AQ248+AR248</f>
        <v>13981.8</v>
      </c>
      <c r="AT248" s="16">
        <v>0</v>
      </c>
      <c r="AU248" s="15">
        <f>AS248+AT248</f>
        <v>13981.8</v>
      </c>
      <c r="AV248" s="16">
        <v>0</v>
      </c>
      <c r="AW248" s="15">
        <f>AU248+AV248</f>
        <v>13981.8</v>
      </c>
      <c r="AX248" s="26">
        <v>0</v>
      </c>
      <c r="AY248" s="15">
        <f>AW248+AX248</f>
        <v>13981.8</v>
      </c>
      <c r="AZ248" s="16">
        <v>0</v>
      </c>
      <c r="BA248" s="16">
        <v>0</v>
      </c>
      <c r="BB248" s="16">
        <f t="shared" si="696"/>
        <v>0</v>
      </c>
      <c r="BC248" s="16">
        <v>0</v>
      </c>
      <c r="BD248" s="16">
        <f t="shared" si="941"/>
        <v>0</v>
      </c>
      <c r="BE248" s="16">
        <v>0</v>
      </c>
      <c r="BF248" s="16">
        <f t="shared" si="942"/>
        <v>0</v>
      </c>
      <c r="BG248" s="16">
        <v>0</v>
      </c>
      <c r="BH248" s="16">
        <f t="shared" si="943"/>
        <v>0</v>
      </c>
      <c r="BI248" s="16">
        <v>0</v>
      </c>
      <c r="BJ248" s="16">
        <f t="shared" si="944"/>
        <v>0</v>
      </c>
      <c r="BK248" s="16">
        <v>0</v>
      </c>
      <c r="BL248" s="16">
        <f t="shared" si="945"/>
        <v>0</v>
      </c>
      <c r="BM248" s="16">
        <v>0</v>
      </c>
      <c r="BN248" s="16">
        <f t="shared" si="946"/>
        <v>0</v>
      </c>
      <c r="BO248" s="16">
        <v>0</v>
      </c>
      <c r="BP248" s="16">
        <f t="shared" si="947"/>
        <v>0</v>
      </c>
      <c r="BQ248" s="16">
        <v>0</v>
      </c>
      <c r="BR248" s="16">
        <f t="shared" si="948"/>
        <v>0</v>
      </c>
      <c r="BS248" s="16">
        <v>0</v>
      </c>
      <c r="BT248" s="16">
        <f t="shared" si="949"/>
        <v>0</v>
      </c>
      <c r="BU248" s="26">
        <v>0</v>
      </c>
      <c r="BV248" s="16">
        <f t="shared" si="950"/>
        <v>0</v>
      </c>
      <c r="BW248" s="8" t="s">
        <v>117</v>
      </c>
      <c r="BX248" s="13"/>
    </row>
    <row r="249" spans="1:76" ht="75" x14ac:dyDescent="0.3">
      <c r="A249" s="58" t="s">
        <v>326</v>
      </c>
      <c r="B249" s="78" t="s">
        <v>128</v>
      </c>
      <c r="C249" s="6" t="s">
        <v>126</v>
      </c>
      <c r="D249" s="16">
        <f>D251+D252</f>
        <v>21424.2</v>
      </c>
      <c r="E249" s="46">
        <f>E251+E252</f>
        <v>0</v>
      </c>
      <c r="F249" s="15">
        <f t="shared" si="683"/>
        <v>21424.2</v>
      </c>
      <c r="G249" s="16">
        <f>G251+G252</f>
        <v>0</v>
      </c>
      <c r="H249" s="15">
        <f t="shared" si="929"/>
        <v>21424.2</v>
      </c>
      <c r="I249" s="16">
        <f>I251+I252</f>
        <v>-9924.2000000000007</v>
      </c>
      <c r="J249" s="15">
        <f t="shared" si="930"/>
        <v>11500</v>
      </c>
      <c r="K249" s="16">
        <f>K251+K252</f>
        <v>0</v>
      </c>
      <c r="L249" s="15">
        <f t="shared" si="931"/>
        <v>11500</v>
      </c>
      <c r="M249" s="16">
        <f>M251+M252</f>
        <v>0</v>
      </c>
      <c r="N249" s="15">
        <f t="shared" si="932"/>
        <v>11500</v>
      </c>
      <c r="O249" s="16">
        <f>O251+O252</f>
        <v>0</v>
      </c>
      <c r="P249" s="15">
        <f t="shared" si="933"/>
        <v>11500</v>
      </c>
      <c r="Q249" s="16">
        <f>Q251+Q252</f>
        <v>0</v>
      </c>
      <c r="R249" s="15">
        <f t="shared" si="934"/>
        <v>11500</v>
      </c>
      <c r="S249" s="16">
        <f>S251+S252</f>
        <v>0</v>
      </c>
      <c r="T249" s="15">
        <f t="shared" si="935"/>
        <v>11500</v>
      </c>
      <c r="U249" s="16">
        <f>U251+U252</f>
        <v>0</v>
      </c>
      <c r="V249" s="15">
        <f t="shared" si="936"/>
        <v>11500</v>
      </c>
      <c r="W249" s="16">
        <f>W251+W252</f>
        <v>0</v>
      </c>
      <c r="X249" s="15">
        <f t="shared" si="937"/>
        <v>11500</v>
      </c>
      <c r="Y249" s="26">
        <f>Y251+Y252</f>
        <v>0</v>
      </c>
      <c r="Z249" s="15">
        <f t="shared" si="938"/>
        <v>11500</v>
      </c>
      <c r="AA249" s="16">
        <f t="shared" ref="AA249:AZ249" si="952">AA251+AA252</f>
        <v>0</v>
      </c>
      <c r="AB249" s="46">
        <f>AB251+AB252</f>
        <v>0</v>
      </c>
      <c r="AC249" s="15">
        <f t="shared" si="694"/>
        <v>0</v>
      </c>
      <c r="AD249" s="16">
        <f>AD251+AD252</f>
        <v>0</v>
      </c>
      <c r="AE249" s="15">
        <f t="shared" si="940"/>
        <v>0</v>
      </c>
      <c r="AF249" s="16">
        <f>AF251+AF252</f>
        <v>0</v>
      </c>
      <c r="AG249" s="15">
        <f>AE249+AF249</f>
        <v>0</v>
      </c>
      <c r="AH249" s="16">
        <f>AH251+AH252</f>
        <v>0</v>
      </c>
      <c r="AI249" s="15">
        <f>AG249+AH249</f>
        <v>0</v>
      </c>
      <c r="AJ249" s="16">
        <f>AJ251+AJ252</f>
        <v>0</v>
      </c>
      <c r="AK249" s="15">
        <f>AI249+AJ249</f>
        <v>0</v>
      </c>
      <c r="AL249" s="16">
        <f>AL251+AL252</f>
        <v>0</v>
      </c>
      <c r="AM249" s="15">
        <f>AK249+AL249</f>
        <v>0</v>
      </c>
      <c r="AN249" s="16">
        <f>AN251+AN252</f>
        <v>0</v>
      </c>
      <c r="AO249" s="15">
        <f>AM249+AN249</f>
        <v>0</v>
      </c>
      <c r="AP249" s="16">
        <f>AP251+AP252</f>
        <v>0</v>
      </c>
      <c r="AQ249" s="15">
        <f>AO249+AP249</f>
        <v>0</v>
      </c>
      <c r="AR249" s="16">
        <f>AR251+AR252</f>
        <v>0</v>
      </c>
      <c r="AS249" s="15">
        <f>AQ249+AR249</f>
        <v>0</v>
      </c>
      <c r="AT249" s="16">
        <f>AT251+AT252</f>
        <v>0</v>
      </c>
      <c r="AU249" s="15">
        <f>AS249+AT249</f>
        <v>0</v>
      </c>
      <c r="AV249" s="16">
        <f>AV251+AV252</f>
        <v>0</v>
      </c>
      <c r="AW249" s="15">
        <f>AU249+AV249</f>
        <v>0</v>
      </c>
      <c r="AX249" s="26">
        <f>AX251+AX252</f>
        <v>0</v>
      </c>
      <c r="AY249" s="15">
        <f>AW249+AX249</f>
        <v>0</v>
      </c>
      <c r="AZ249" s="16">
        <f t="shared" si="952"/>
        <v>0</v>
      </c>
      <c r="BA249" s="16">
        <f>BA251+BA252</f>
        <v>0</v>
      </c>
      <c r="BB249" s="16">
        <f t="shared" si="696"/>
        <v>0</v>
      </c>
      <c r="BC249" s="16">
        <f>BC251+BC252</f>
        <v>0</v>
      </c>
      <c r="BD249" s="16">
        <f t="shared" si="941"/>
        <v>0</v>
      </c>
      <c r="BE249" s="16">
        <f>BE251+BE252</f>
        <v>0</v>
      </c>
      <c r="BF249" s="16">
        <f t="shared" si="942"/>
        <v>0</v>
      </c>
      <c r="BG249" s="16">
        <f>BG251+BG252</f>
        <v>0</v>
      </c>
      <c r="BH249" s="16">
        <f t="shared" si="943"/>
        <v>0</v>
      </c>
      <c r="BI249" s="16">
        <f>BI251+BI252</f>
        <v>0</v>
      </c>
      <c r="BJ249" s="16">
        <f t="shared" si="944"/>
        <v>0</v>
      </c>
      <c r="BK249" s="16">
        <f>BK251+BK252</f>
        <v>0</v>
      </c>
      <c r="BL249" s="16">
        <f t="shared" si="945"/>
        <v>0</v>
      </c>
      <c r="BM249" s="16">
        <f>BM251+BM252</f>
        <v>0</v>
      </c>
      <c r="BN249" s="16">
        <f t="shared" si="946"/>
        <v>0</v>
      </c>
      <c r="BO249" s="16">
        <f>BO251+BO252</f>
        <v>0</v>
      </c>
      <c r="BP249" s="16">
        <f t="shared" si="947"/>
        <v>0</v>
      </c>
      <c r="BQ249" s="16">
        <f>BQ251+BQ252</f>
        <v>0</v>
      </c>
      <c r="BR249" s="16">
        <f t="shared" si="948"/>
        <v>0</v>
      </c>
      <c r="BS249" s="16">
        <f>BS251+BS252</f>
        <v>0</v>
      </c>
      <c r="BT249" s="16">
        <f t="shared" si="949"/>
        <v>0</v>
      </c>
      <c r="BU249" s="26">
        <f>BU251+BU252</f>
        <v>0</v>
      </c>
      <c r="BV249" s="16">
        <f t="shared" si="950"/>
        <v>0</v>
      </c>
      <c r="BW249" s="8"/>
      <c r="BX249" s="13"/>
    </row>
    <row r="250" spans="1:76" x14ac:dyDescent="0.3">
      <c r="A250" s="58"/>
      <c r="B250" s="78" t="s">
        <v>5</v>
      </c>
      <c r="C250" s="6"/>
      <c r="D250" s="16"/>
      <c r="E250" s="46"/>
      <c r="F250" s="15"/>
      <c r="G250" s="16"/>
      <c r="H250" s="15"/>
      <c r="I250" s="16"/>
      <c r="J250" s="15"/>
      <c r="K250" s="16"/>
      <c r="L250" s="15"/>
      <c r="M250" s="16"/>
      <c r="N250" s="15"/>
      <c r="O250" s="16"/>
      <c r="P250" s="15"/>
      <c r="Q250" s="16"/>
      <c r="R250" s="15"/>
      <c r="S250" s="16"/>
      <c r="T250" s="15"/>
      <c r="U250" s="16"/>
      <c r="V250" s="15"/>
      <c r="W250" s="16"/>
      <c r="X250" s="15"/>
      <c r="Y250" s="26"/>
      <c r="Z250" s="15"/>
      <c r="AA250" s="16"/>
      <c r="AB250" s="46"/>
      <c r="AC250" s="15"/>
      <c r="AD250" s="16"/>
      <c r="AE250" s="15"/>
      <c r="AF250" s="16"/>
      <c r="AG250" s="15"/>
      <c r="AH250" s="16"/>
      <c r="AI250" s="15"/>
      <c r="AJ250" s="16"/>
      <c r="AK250" s="15"/>
      <c r="AL250" s="16"/>
      <c r="AM250" s="15"/>
      <c r="AN250" s="16"/>
      <c r="AO250" s="15"/>
      <c r="AP250" s="16"/>
      <c r="AQ250" s="15"/>
      <c r="AR250" s="16"/>
      <c r="AS250" s="15"/>
      <c r="AT250" s="16"/>
      <c r="AU250" s="15"/>
      <c r="AV250" s="16"/>
      <c r="AW250" s="15"/>
      <c r="AX250" s="26"/>
      <c r="AY250" s="15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26"/>
      <c r="BV250" s="16"/>
      <c r="BW250" s="8"/>
      <c r="BX250" s="13"/>
    </row>
    <row r="251" spans="1:76" hidden="1" x14ac:dyDescent="0.3">
      <c r="A251" s="1"/>
      <c r="B251" s="21" t="s">
        <v>6</v>
      </c>
      <c r="C251" s="6"/>
      <c r="D251" s="16">
        <v>9924.2000000000007</v>
      </c>
      <c r="E251" s="46"/>
      <c r="F251" s="15">
        <f t="shared" si="683"/>
        <v>9924.2000000000007</v>
      </c>
      <c r="G251" s="16"/>
      <c r="H251" s="15">
        <f t="shared" ref="H251:H253" si="953">F251+G251</f>
        <v>9924.2000000000007</v>
      </c>
      <c r="I251" s="16">
        <v>-9924.2000000000007</v>
      </c>
      <c r="J251" s="15">
        <f t="shared" ref="J251:J253" si="954">H251+I251</f>
        <v>0</v>
      </c>
      <c r="K251" s="16"/>
      <c r="L251" s="15">
        <f t="shared" ref="L251:L253" si="955">J251+K251</f>
        <v>0</v>
      </c>
      <c r="M251" s="16"/>
      <c r="N251" s="15">
        <f t="shared" ref="N251:N253" si="956">L251+M251</f>
        <v>0</v>
      </c>
      <c r="O251" s="16"/>
      <c r="P251" s="15">
        <f t="shared" ref="P251:P253" si="957">N251+O251</f>
        <v>0</v>
      </c>
      <c r="Q251" s="16"/>
      <c r="R251" s="15">
        <f t="shared" ref="R251:R253" si="958">P251+Q251</f>
        <v>0</v>
      </c>
      <c r="S251" s="16"/>
      <c r="T251" s="15">
        <f t="shared" ref="T251:T253" si="959">R251+S251</f>
        <v>0</v>
      </c>
      <c r="U251" s="16"/>
      <c r="V251" s="15">
        <f t="shared" ref="V251:V253" si="960">T251+U251</f>
        <v>0</v>
      </c>
      <c r="W251" s="16"/>
      <c r="X251" s="15">
        <f t="shared" ref="X251:X253" si="961">V251+W251</f>
        <v>0</v>
      </c>
      <c r="Y251" s="26"/>
      <c r="Z251" s="15">
        <f t="shared" ref="Z251:Z253" si="962">X251+Y251</f>
        <v>0</v>
      </c>
      <c r="AA251" s="16">
        <v>0</v>
      </c>
      <c r="AB251" s="46"/>
      <c r="AC251" s="15">
        <f t="shared" si="694"/>
        <v>0</v>
      </c>
      <c r="AD251" s="16"/>
      <c r="AE251" s="15">
        <f t="shared" ref="AE251:AE253" si="963">AC251+AD251</f>
        <v>0</v>
      </c>
      <c r="AF251" s="16"/>
      <c r="AG251" s="15">
        <f>AE251+AF251</f>
        <v>0</v>
      </c>
      <c r="AH251" s="16"/>
      <c r="AI251" s="15">
        <f>AG251+AH251</f>
        <v>0</v>
      </c>
      <c r="AJ251" s="16"/>
      <c r="AK251" s="15">
        <f>AI251+AJ251</f>
        <v>0</v>
      </c>
      <c r="AL251" s="16"/>
      <c r="AM251" s="15">
        <f>AK251+AL251</f>
        <v>0</v>
      </c>
      <c r="AN251" s="16"/>
      <c r="AO251" s="15">
        <f>AM251+AN251</f>
        <v>0</v>
      </c>
      <c r="AP251" s="16"/>
      <c r="AQ251" s="15">
        <f>AO251+AP251</f>
        <v>0</v>
      </c>
      <c r="AR251" s="16"/>
      <c r="AS251" s="15">
        <f>AQ251+AR251</f>
        <v>0</v>
      </c>
      <c r="AT251" s="16"/>
      <c r="AU251" s="15">
        <f>AS251+AT251</f>
        <v>0</v>
      </c>
      <c r="AV251" s="16"/>
      <c r="AW251" s="15">
        <f>AU251+AV251</f>
        <v>0</v>
      </c>
      <c r="AX251" s="26"/>
      <c r="AY251" s="15">
        <f>AW251+AX251</f>
        <v>0</v>
      </c>
      <c r="AZ251" s="16">
        <v>0</v>
      </c>
      <c r="BA251" s="16"/>
      <c r="BB251" s="16">
        <f t="shared" si="696"/>
        <v>0</v>
      </c>
      <c r="BC251" s="16"/>
      <c r="BD251" s="16">
        <f t="shared" ref="BD251:BD253" si="964">BB251+BC251</f>
        <v>0</v>
      </c>
      <c r="BE251" s="16"/>
      <c r="BF251" s="16">
        <f t="shared" ref="BF251:BF253" si="965">BD251+BE251</f>
        <v>0</v>
      </c>
      <c r="BG251" s="16"/>
      <c r="BH251" s="16">
        <f t="shared" ref="BH251:BH253" si="966">BF251+BG251</f>
        <v>0</v>
      </c>
      <c r="BI251" s="16"/>
      <c r="BJ251" s="16">
        <f t="shared" ref="BJ251:BJ253" si="967">BH251+BI251</f>
        <v>0</v>
      </c>
      <c r="BK251" s="16"/>
      <c r="BL251" s="16">
        <f t="shared" ref="BL251:BL253" si="968">BJ251+BK251</f>
        <v>0</v>
      </c>
      <c r="BM251" s="16"/>
      <c r="BN251" s="16">
        <f t="shared" ref="BN251:BN253" si="969">BL251+BM251</f>
        <v>0</v>
      </c>
      <c r="BO251" s="16"/>
      <c r="BP251" s="16">
        <f t="shared" ref="BP251:BP253" si="970">BN251+BO251</f>
        <v>0</v>
      </c>
      <c r="BQ251" s="16"/>
      <c r="BR251" s="16">
        <f t="shared" ref="BR251:BR253" si="971">BP251+BQ251</f>
        <v>0</v>
      </c>
      <c r="BS251" s="16"/>
      <c r="BT251" s="16">
        <f t="shared" ref="BT251:BT253" si="972">BR251+BS251</f>
        <v>0</v>
      </c>
      <c r="BU251" s="26"/>
      <c r="BV251" s="16">
        <f t="shared" ref="BV251:BV253" si="973">BT251+BU251</f>
        <v>0</v>
      </c>
      <c r="BW251" s="8" t="s">
        <v>129</v>
      </c>
      <c r="BX251" s="13">
        <v>0</v>
      </c>
    </row>
    <row r="252" spans="1:76" x14ac:dyDescent="0.3">
      <c r="A252" s="58"/>
      <c r="B252" s="78" t="s">
        <v>57</v>
      </c>
      <c r="C252" s="6"/>
      <c r="D252" s="16">
        <v>11500</v>
      </c>
      <c r="E252" s="46"/>
      <c r="F252" s="15">
        <f t="shared" si="683"/>
        <v>11500</v>
      </c>
      <c r="G252" s="16"/>
      <c r="H252" s="15">
        <f t="shared" si="953"/>
        <v>11500</v>
      </c>
      <c r="I252" s="16"/>
      <c r="J252" s="15">
        <f t="shared" si="954"/>
        <v>11500</v>
      </c>
      <c r="K252" s="16"/>
      <c r="L252" s="15">
        <f t="shared" si="955"/>
        <v>11500</v>
      </c>
      <c r="M252" s="16"/>
      <c r="N252" s="15">
        <f t="shared" si="956"/>
        <v>11500</v>
      </c>
      <c r="O252" s="16"/>
      <c r="P252" s="15">
        <f t="shared" si="957"/>
        <v>11500</v>
      </c>
      <c r="Q252" s="16"/>
      <c r="R252" s="15">
        <f t="shared" si="958"/>
        <v>11500</v>
      </c>
      <c r="S252" s="16"/>
      <c r="T252" s="15">
        <f t="shared" si="959"/>
        <v>11500</v>
      </c>
      <c r="U252" s="16"/>
      <c r="V252" s="15">
        <f t="shared" si="960"/>
        <v>11500</v>
      </c>
      <c r="W252" s="16"/>
      <c r="X252" s="15">
        <f t="shared" si="961"/>
        <v>11500</v>
      </c>
      <c r="Y252" s="26"/>
      <c r="Z252" s="15">
        <f t="shared" si="962"/>
        <v>11500</v>
      </c>
      <c r="AA252" s="16">
        <v>0</v>
      </c>
      <c r="AB252" s="46"/>
      <c r="AC252" s="15">
        <f t="shared" si="694"/>
        <v>0</v>
      </c>
      <c r="AD252" s="16"/>
      <c r="AE252" s="15">
        <f t="shared" si="963"/>
        <v>0</v>
      </c>
      <c r="AF252" s="16"/>
      <c r="AG252" s="15">
        <f>AE252+AF252</f>
        <v>0</v>
      </c>
      <c r="AH252" s="16"/>
      <c r="AI252" s="15">
        <f>AG252+AH252</f>
        <v>0</v>
      </c>
      <c r="AJ252" s="16"/>
      <c r="AK252" s="15">
        <f>AI252+AJ252</f>
        <v>0</v>
      </c>
      <c r="AL252" s="16"/>
      <c r="AM252" s="15">
        <f>AK252+AL252</f>
        <v>0</v>
      </c>
      <c r="AN252" s="16"/>
      <c r="AO252" s="15">
        <f>AM252+AN252</f>
        <v>0</v>
      </c>
      <c r="AP252" s="16"/>
      <c r="AQ252" s="15">
        <f>AO252+AP252</f>
        <v>0</v>
      </c>
      <c r="AR252" s="16"/>
      <c r="AS252" s="15">
        <f>AQ252+AR252</f>
        <v>0</v>
      </c>
      <c r="AT252" s="16"/>
      <c r="AU252" s="15">
        <f>AS252+AT252</f>
        <v>0</v>
      </c>
      <c r="AV252" s="16"/>
      <c r="AW252" s="15">
        <f>AU252+AV252</f>
        <v>0</v>
      </c>
      <c r="AX252" s="26"/>
      <c r="AY252" s="15">
        <f>AW252+AX252</f>
        <v>0</v>
      </c>
      <c r="AZ252" s="16">
        <v>0</v>
      </c>
      <c r="BA252" s="16"/>
      <c r="BB252" s="16">
        <f t="shared" si="696"/>
        <v>0</v>
      </c>
      <c r="BC252" s="16"/>
      <c r="BD252" s="16">
        <f t="shared" si="964"/>
        <v>0</v>
      </c>
      <c r="BE252" s="16"/>
      <c r="BF252" s="16">
        <f t="shared" si="965"/>
        <v>0</v>
      </c>
      <c r="BG252" s="16"/>
      <c r="BH252" s="16">
        <f t="shared" si="966"/>
        <v>0</v>
      </c>
      <c r="BI252" s="16"/>
      <c r="BJ252" s="16">
        <f t="shared" si="967"/>
        <v>0</v>
      </c>
      <c r="BK252" s="16"/>
      <c r="BL252" s="16">
        <f t="shared" si="968"/>
        <v>0</v>
      </c>
      <c r="BM252" s="16"/>
      <c r="BN252" s="16">
        <f t="shared" si="969"/>
        <v>0</v>
      </c>
      <c r="BO252" s="16"/>
      <c r="BP252" s="16">
        <f t="shared" si="970"/>
        <v>0</v>
      </c>
      <c r="BQ252" s="16"/>
      <c r="BR252" s="16">
        <f t="shared" si="971"/>
        <v>0</v>
      </c>
      <c r="BS252" s="16"/>
      <c r="BT252" s="16">
        <f t="shared" si="972"/>
        <v>0</v>
      </c>
      <c r="BU252" s="26"/>
      <c r="BV252" s="16">
        <f t="shared" si="973"/>
        <v>0</v>
      </c>
      <c r="BW252" s="8" t="s">
        <v>389</v>
      </c>
      <c r="BX252" s="13"/>
    </row>
    <row r="253" spans="1:76" x14ac:dyDescent="0.3">
      <c r="A253" s="58"/>
      <c r="B253" s="127" t="s">
        <v>7</v>
      </c>
      <c r="C253" s="128"/>
      <c r="D253" s="30">
        <f>D255+D256</f>
        <v>501148.29999999993</v>
      </c>
      <c r="E253" s="30">
        <f>E255+E256</f>
        <v>4028</v>
      </c>
      <c r="F253" s="29">
        <f t="shared" si="683"/>
        <v>505176.29999999993</v>
      </c>
      <c r="G253" s="30">
        <f>G255+G256</f>
        <v>64247.038</v>
      </c>
      <c r="H253" s="29">
        <f t="shared" si="953"/>
        <v>569423.33799999999</v>
      </c>
      <c r="I253" s="30">
        <f>I255+I256</f>
        <v>-5255.2020000000002</v>
      </c>
      <c r="J253" s="29">
        <f t="shared" si="954"/>
        <v>564168.13599999994</v>
      </c>
      <c r="K253" s="30">
        <f>K255+K256</f>
        <v>4646.2020000000002</v>
      </c>
      <c r="L253" s="29">
        <f t="shared" si="955"/>
        <v>568814.33799999999</v>
      </c>
      <c r="M253" s="30">
        <f>M255+M256</f>
        <v>-30000</v>
      </c>
      <c r="N253" s="29">
        <f t="shared" si="956"/>
        <v>538814.33799999999</v>
      </c>
      <c r="O253" s="30">
        <f>O255+O256</f>
        <v>0</v>
      </c>
      <c r="P253" s="29">
        <f t="shared" si="957"/>
        <v>538814.33799999999</v>
      </c>
      <c r="Q253" s="30">
        <f>Q255+Q256</f>
        <v>-138630.60700000002</v>
      </c>
      <c r="R253" s="29">
        <f t="shared" si="958"/>
        <v>400183.73099999997</v>
      </c>
      <c r="S253" s="30">
        <f>S255+S256</f>
        <v>-8675.2999999999993</v>
      </c>
      <c r="T253" s="29">
        <f t="shared" si="959"/>
        <v>391508.43099999998</v>
      </c>
      <c r="U253" s="30">
        <f>U255+U256</f>
        <v>0</v>
      </c>
      <c r="V253" s="29">
        <f t="shared" si="960"/>
        <v>391508.43099999998</v>
      </c>
      <c r="W253" s="16">
        <f>W255+W256</f>
        <v>0</v>
      </c>
      <c r="X253" s="29">
        <f t="shared" si="961"/>
        <v>391508.43099999998</v>
      </c>
      <c r="Y253" s="30">
        <f>Y255+Y256</f>
        <v>-54504.4</v>
      </c>
      <c r="Z253" s="15">
        <f t="shared" si="962"/>
        <v>337004.03099999996</v>
      </c>
      <c r="AA253" s="30">
        <f t="shared" ref="AA253:AZ253" si="974">AA255+AA256</f>
        <v>408577.2</v>
      </c>
      <c r="AB253" s="30">
        <f>AB255+AB256</f>
        <v>-4109</v>
      </c>
      <c r="AC253" s="29">
        <f t="shared" si="694"/>
        <v>404468.2</v>
      </c>
      <c r="AD253" s="30">
        <f>AD255+AD256</f>
        <v>0</v>
      </c>
      <c r="AE253" s="29">
        <f t="shared" si="963"/>
        <v>404468.2</v>
      </c>
      <c r="AF253" s="30">
        <f>AF255+AF256</f>
        <v>0</v>
      </c>
      <c r="AG253" s="29">
        <f>AE253+AF253</f>
        <v>404468.2</v>
      </c>
      <c r="AH253" s="30">
        <f>AH255+AH256</f>
        <v>0</v>
      </c>
      <c r="AI253" s="29">
        <f>AG253+AH253</f>
        <v>404468.2</v>
      </c>
      <c r="AJ253" s="30">
        <f>AJ255+AJ256</f>
        <v>0</v>
      </c>
      <c r="AK253" s="29">
        <f>AI253+AJ253</f>
        <v>404468.2</v>
      </c>
      <c r="AL253" s="30">
        <f>AL255+AL256</f>
        <v>0</v>
      </c>
      <c r="AM253" s="29">
        <f>AK253+AL253</f>
        <v>404468.2</v>
      </c>
      <c r="AN253" s="30">
        <f>AN255+AN256</f>
        <v>0</v>
      </c>
      <c r="AO253" s="29">
        <f>AM253+AN253</f>
        <v>404468.2</v>
      </c>
      <c r="AP253" s="30">
        <f>AP255+AP256</f>
        <v>138630.60700000002</v>
      </c>
      <c r="AQ253" s="29">
        <f>AO253+AP253</f>
        <v>543098.80700000003</v>
      </c>
      <c r="AR253" s="30">
        <f>AR255+AR256</f>
        <v>0</v>
      </c>
      <c r="AS253" s="29">
        <f>AQ253+AR253</f>
        <v>543098.80700000003</v>
      </c>
      <c r="AT253" s="30">
        <f>AT255+AT256</f>
        <v>-115393.429</v>
      </c>
      <c r="AU253" s="29">
        <f>AS253+AT253</f>
        <v>427705.37800000003</v>
      </c>
      <c r="AV253" s="16">
        <f>AV255+AV256</f>
        <v>0</v>
      </c>
      <c r="AW253" s="29">
        <f>AU253+AV253</f>
        <v>427705.37800000003</v>
      </c>
      <c r="AX253" s="30">
        <f>AX255+AX256</f>
        <v>55770</v>
      </c>
      <c r="AY253" s="15">
        <f>AW253+AX253</f>
        <v>483475.37800000003</v>
      </c>
      <c r="AZ253" s="30">
        <f t="shared" si="974"/>
        <v>276286.2</v>
      </c>
      <c r="BA253" s="30">
        <f>BA255+BA256</f>
        <v>0</v>
      </c>
      <c r="BB253" s="30">
        <f t="shared" si="696"/>
        <v>276286.2</v>
      </c>
      <c r="BC253" s="30">
        <f>BC255+BC256</f>
        <v>0</v>
      </c>
      <c r="BD253" s="30">
        <f t="shared" si="964"/>
        <v>276286.2</v>
      </c>
      <c r="BE253" s="30">
        <f>BE255+BE256</f>
        <v>0</v>
      </c>
      <c r="BF253" s="30">
        <f t="shared" si="965"/>
        <v>276286.2</v>
      </c>
      <c r="BG253" s="30">
        <f>BG255+BG256</f>
        <v>0</v>
      </c>
      <c r="BH253" s="30">
        <f t="shared" si="966"/>
        <v>276286.2</v>
      </c>
      <c r="BI253" s="30">
        <f>BI255+BI256</f>
        <v>30000</v>
      </c>
      <c r="BJ253" s="30">
        <f t="shared" si="967"/>
        <v>306286.2</v>
      </c>
      <c r="BK253" s="30">
        <f>BK255+BK256</f>
        <v>0</v>
      </c>
      <c r="BL253" s="30">
        <f t="shared" si="968"/>
        <v>306286.2</v>
      </c>
      <c r="BM253" s="30">
        <f>BM255+BM256</f>
        <v>0</v>
      </c>
      <c r="BN253" s="30">
        <f t="shared" si="969"/>
        <v>306286.2</v>
      </c>
      <c r="BO253" s="16">
        <f>BO255+BO256</f>
        <v>8675.2999999999993</v>
      </c>
      <c r="BP253" s="16">
        <f t="shared" si="970"/>
        <v>314961.5</v>
      </c>
      <c r="BQ253" s="16">
        <f>BQ255+BQ256</f>
        <v>109801.54200000002</v>
      </c>
      <c r="BR253" s="16">
        <f t="shared" si="971"/>
        <v>424763.04200000002</v>
      </c>
      <c r="BS253" s="16">
        <f>BS255+BS256</f>
        <v>0</v>
      </c>
      <c r="BT253" s="30">
        <f t="shared" si="972"/>
        <v>424763.04200000002</v>
      </c>
      <c r="BU253" s="30">
        <f>BU255+BU256</f>
        <v>0</v>
      </c>
      <c r="BV253" s="16">
        <f t="shared" si="973"/>
        <v>424763.04200000002</v>
      </c>
      <c r="BX253" s="13"/>
    </row>
    <row r="254" spans="1:76" x14ac:dyDescent="0.3">
      <c r="A254" s="58"/>
      <c r="B254" s="78" t="s">
        <v>5</v>
      </c>
      <c r="C254" s="128"/>
      <c r="D254" s="30"/>
      <c r="E254" s="30"/>
      <c r="F254" s="29"/>
      <c r="G254" s="30"/>
      <c r="H254" s="29"/>
      <c r="I254" s="30"/>
      <c r="J254" s="29"/>
      <c r="K254" s="30"/>
      <c r="L254" s="29"/>
      <c r="M254" s="30"/>
      <c r="N254" s="29"/>
      <c r="O254" s="30"/>
      <c r="P254" s="29"/>
      <c r="Q254" s="30"/>
      <c r="R254" s="29"/>
      <c r="S254" s="30"/>
      <c r="T254" s="29"/>
      <c r="U254" s="30"/>
      <c r="V254" s="29"/>
      <c r="W254" s="16"/>
      <c r="X254" s="29"/>
      <c r="Y254" s="30"/>
      <c r="Z254" s="15"/>
      <c r="AA254" s="30"/>
      <c r="AB254" s="30"/>
      <c r="AC254" s="29"/>
      <c r="AD254" s="30"/>
      <c r="AE254" s="29"/>
      <c r="AF254" s="30"/>
      <c r="AG254" s="29"/>
      <c r="AH254" s="30"/>
      <c r="AI254" s="29"/>
      <c r="AJ254" s="30"/>
      <c r="AK254" s="29"/>
      <c r="AL254" s="30"/>
      <c r="AM254" s="29"/>
      <c r="AN254" s="30"/>
      <c r="AO254" s="29"/>
      <c r="AP254" s="30"/>
      <c r="AQ254" s="29"/>
      <c r="AR254" s="30"/>
      <c r="AS254" s="29"/>
      <c r="AT254" s="30"/>
      <c r="AU254" s="29"/>
      <c r="AV254" s="16"/>
      <c r="AW254" s="29"/>
      <c r="AX254" s="30"/>
      <c r="AY254" s="15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/>
      <c r="BK254" s="30"/>
      <c r="BL254" s="30"/>
      <c r="BM254" s="30"/>
      <c r="BN254" s="30"/>
      <c r="BO254" s="16"/>
      <c r="BP254" s="16"/>
      <c r="BQ254" s="16"/>
      <c r="BR254" s="16"/>
      <c r="BS254" s="16"/>
      <c r="BT254" s="30"/>
      <c r="BU254" s="30"/>
      <c r="BV254" s="16"/>
      <c r="BX254" s="13"/>
    </row>
    <row r="255" spans="1:76" s="32" customFormat="1" hidden="1" x14ac:dyDescent="0.3">
      <c r="A255" s="28"/>
      <c r="B255" s="48" t="s">
        <v>6</v>
      </c>
      <c r="C255" s="54"/>
      <c r="D255" s="30">
        <f>D257+D259+D261+D264+D266+D258+D260</f>
        <v>393360.69999999995</v>
      </c>
      <c r="E255" s="30">
        <f>E257+E259+E261+E264+E266+E258+E260</f>
        <v>4028</v>
      </c>
      <c r="F255" s="29">
        <f t="shared" si="683"/>
        <v>397388.69999999995</v>
      </c>
      <c r="G255" s="30">
        <f>G257+G259+G261+G264+G266+G258+G260+G267</f>
        <v>64247.038</v>
      </c>
      <c r="H255" s="29">
        <f t="shared" ref="H255:H262" si="975">F255+G255</f>
        <v>461635.73799999995</v>
      </c>
      <c r="I255" s="30">
        <f>I257+I259+I261+I264+I266+I258+I260+I267</f>
        <v>-5255.2020000000002</v>
      </c>
      <c r="J255" s="29">
        <f t="shared" ref="J255:J262" si="976">H255+I255</f>
        <v>456380.53599999996</v>
      </c>
      <c r="K255" s="30">
        <f>K257+K259+K261+K264+K266+K258+K260+K267</f>
        <v>4646.2020000000002</v>
      </c>
      <c r="L255" s="29">
        <f t="shared" ref="L255:L262" si="977">J255+K255</f>
        <v>461026.73799999995</v>
      </c>
      <c r="M255" s="30">
        <f>M257+M259+M261+M264+M266+M258+M260+M267</f>
        <v>-30000</v>
      </c>
      <c r="N255" s="29">
        <f t="shared" ref="N255:N262" si="978">L255+M255</f>
        <v>431026.73799999995</v>
      </c>
      <c r="O255" s="30">
        <f>O257+O259+O261+O264+O266+O258+O260+O267</f>
        <v>0</v>
      </c>
      <c r="P255" s="29">
        <f t="shared" ref="P255:P262" si="979">N255+O255</f>
        <v>431026.73799999995</v>
      </c>
      <c r="Q255" s="30">
        <f>Q257+Q259+Q261+Q264+Q266+Q258+Q260+Q267</f>
        <v>-138630.60700000002</v>
      </c>
      <c r="R255" s="29">
        <f t="shared" ref="R255:R262" si="980">P255+Q255</f>
        <v>292396.13099999994</v>
      </c>
      <c r="S255" s="30">
        <f>S257+S259+S261+S264+S266+S258+S260+S267</f>
        <v>-8675.2999999999993</v>
      </c>
      <c r="T255" s="29">
        <f t="shared" ref="T255:T262" si="981">R255+S255</f>
        <v>283720.83099999995</v>
      </c>
      <c r="U255" s="30">
        <f>U257+U259+U261+U264+U266+U258+U260+U267</f>
        <v>0</v>
      </c>
      <c r="V255" s="29">
        <f t="shared" ref="V255:V262" si="982">T255+U255</f>
        <v>283720.83099999995</v>
      </c>
      <c r="W255" s="16">
        <f>W257+W259+W261+W264+W266+W258+W260+W267</f>
        <v>0</v>
      </c>
      <c r="X255" s="29">
        <f t="shared" ref="X255:X262" si="983">V255+W255</f>
        <v>283720.83099999995</v>
      </c>
      <c r="Y255" s="30">
        <f>Y257+Y259+Y261+Y264+Y266+Y258+Y260+Y267+Y268</f>
        <v>-54504.4</v>
      </c>
      <c r="Z255" s="29">
        <f t="shared" ref="Z255:Z262" si="984">X255+Y255</f>
        <v>229216.43099999995</v>
      </c>
      <c r="AA255" s="30">
        <f t="shared" ref="AA255:AZ255" si="985">AA257+AA259+AA261+AA264+AA266+AA258+AA260</f>
        <v>408577.2</v>
      </c>
      <c r="AB255" s="30">
        <f>AB257+AB259+AB261+AB264+AB266+AB258+AB260</f>
        <v>-4109</v>
      </c>
      <c r="AC255" s="29">
        <f t="shared" si="694"/>
        <v>404468.2</v>
      </c>
      <c r="AD255" s="30">
        <f>AD257+AD259+AD261+AD264+AD266+AD258+AD260+AD267</f>
        <v>0</v>
      </c>
      <c r="AE255" s="29">
        <f t="shared" ref="AE255:AE262" si="986">AC255+AD255</f>
        <v>404468.2</v>
      </c>
      <c r="AF255" s="30">
        <f>AF257+AF259+AF261+AF264+AF266+AF258+AF260+AF267</f>
        <v>0</v>
      </c>
      <c r="AG255" s="29">
        <f t="shared" ref="AG255:AG262" si="987">AE255+AF255</f>
        <v>404468.2</v>
      </c>
      <c r="AH255" s="30">
        <f>AH257+AH259+AH261+AH264+AH266+AH258+AH260+AH267</f>
        <v>0</v>
      </c>
      <c r="AI255" s="29">
        <f t="shared" ref="AI255:AI262" si="988">AG255+AH255</f>
        <v>404468.2</v>
      </c>
      <c r="AJ255" s="30">
        <f>AJ257+AJ259+AJ261+AJ264+AJ266+AJ258+AJ260+AJ267</f>
        <v>0</v>
      </c>
      <c r="AK255" s="29">
        <f t="shared" ref="AK255:AK262" si="989">AI255+AJ255</f>
        <v>404468.2</v>
      </c>
      <c r="AL255" s="30">
        <f>AL257+AL259+AL261+AL264+AL266+AL258+AL260+AL267</f>
        <v>0</v>
      </c>
      <c r="AM255" s="29">
        <f t="shared" ref="AM255:AM262" si="990">AK255+AL255</f>
        <v>404468.2</v>
      </c>
      <c r="AN255" s="30">
        <f>AN257+AN259+AN261+AN264+AN266+AN258+AN260+AN267</f>
        <v>0</v>
      </c>
      <c r="AO255" s="29">
        <f t="shared" ref="AO255:AO262" si="991">AM255+AN255</f>
        <v>404468.2</v>
      </c>
      <c r="AP255" s="30">
        <f>AP257+AP259+AP261+AP264+AP266+AP258+AP260+AP267</f>
        <v>138630.60700000002</v>
      </c>
      <c r="AQ255" s="29">
        <f t="shared" ref="AQ255:AQ262" si="992">AO255+AP255</f>
        <v>543098.80700000003</v>
      </c>
      <c r="AR255" s="30">
        <f>AR257+AR259+AR261+AR264+AR266+AR258+AR260+AR267</f>
        <v>0</v>
      </c>
      <c r="AS255" s="29">
        <f t="shared" ref="AS255:AS262" si="993">AQ255+AR255</f>
        <v>543098.80700000003</v>
      </c>
      <c r="AT255" s="30">
        <f>AT257+AT259+AT261+AT264+AT266+AT258+AT260+AT267</f>
        <v>-115393.429</v>
      </c>
      <c r="AU255" s="29">
        <f t="shared" ref="AU255:AU262" si="994">AS255+AT255</f>
        <v>427705.37800000003</v>
      </c>
      <c r="AV255" s="16">
        <f>AV257+AV259+AV261+AV264+AV266+AV258+AV260+AV267</f>
        <v>0</v>
      </c>
      <c r="AW255" s="29">
        <f t="shared" ref="AW255:AW262" si="995">AU255+AV255</f>
        <v>427705.37800000003</v>
      </c>
      <c r="AX255" s="30">
        <f>AX257+AX259+AX261+AX264+AX266+AX258+AX260+AX267+AX268</f>
        <v>55770</v>
      </c>
      <c r="AY255" s="29">
        <f t="shared" ref="AY255:AY262" si="996">AW255+AX255</f>
        <v>483475.37800000003</v>
      </c>
      <c r="AZ255" s="30">
        <f t="shared" si="985"/>
        <v>224073.8</v>
      </c>
      <c r="BA255" s="30">
        <f>BA257+BA259+BA261+BA264+BA266+BA258+BA260</f>
        <v>0</v>
      </c>
      <c r="BB255" s="30">
        <f t="shared" si="696"/>
        <v>224073.8</v>
      </c>
      <c r="BC255" s="30">
        <f>BC257+BC259+BC261+BC264+BC266+BC258+BC260+BC267</f>
        <v>0</v>
      </c>
      <c r="BD255" s="30">
        <f t="shared" ref="BD255:BD262" si="997">BB255+BC255</f>
        <v>224073.8</v>
      </c>
      <c r="BE255" s="30">
        <f>BE257+BE259+BE261+BE264+BE266+BE258+BE260+BE267</f>
        <v>0</v>
      </c>
      <c r="BF255" s="30">
        <f t="shared" ref="BF255:BF262" si="998">BD255+BE255</f>
        <v>224073.8</v>
      </c>
      <c r="BG255" s="30">
        <f>BG257+BG259+BG261+BG264+BG266+BG258+BG260+BG267</f>
        <v>0</v>
      </c>
      <c r="BH255" s="30">
        <f t="shared" ref="BH255:BH262" si="999">BF255+BG255</f>
        <v>224073.8</v>
      </c>
      <c r="BI255" s="30">
        <f>BI257+BI259+BI261+BI264+BI266+BI258+BI260+BI267</f>
        <v>30000</v>
      </c>
      <c r="BJ255" s="30">
        <f t="shared" ref="BJ255:BJ262" si="1000">BH255+BI255</f>
        <v>254073.8</v>
      </c>
      <c r="BK255" s="30">
        <f>BK257+BK259+BK261+BK264+BK266+BK258+BK260+BK267</f>
        <v>0</v>
      </c>
      <c r="BL255" s="30">
        <f t="shared" ref="BL255:BL262" si="1001">BJ255+BK255</f>
        <v>254073.8</v>
      </c>
      <c r="BM255" s="30">
        <f>BM257+BM259+BM261+BM264+BM266+BM258+BM260+BM267</f>
        <v>0</v>
      </c>
      <c r="BN255" s="30">
        <f t="shared" ref="BN255:BN262" si="1002">BL255+BM255</f>
        <v>254073.8</v>
      </c>
      <c r="BO255" s="16">
        <f>BO257+BO259+BO261+BO264+BO266+BO258+BO260+BO267</f>
        <v>8675.2999999999993</v>
      </c>
      <c r="BP255" s="16">
        <f t="shared" ref="BP255:BP262" si="1003">BN255+BO255</f>
        <v>262749.09999999998</v>
      </c>
      <c r="BQ255" s="16">
        <f>BQ257+BQ259+BQ261+BQ264+BQ266+BQ258+BQ260+BQ267</f>
        <v>109801.54200000002</v>
      </c>
      <c r="BR255" s="16">
        <f t="shared" ref="BR255:BR262" si="1004">BP255+BQ255</f>
        <v>372550.64199999999</v>
      </c>
      <c r="BS255" s="16">
        <f>BS257+BS259+BS261+BS264+BS266+BS258+BS260+BS267</f>
        <v>0</v>
      </c>
      <c r="BT255" s="30">
        <f t="shared" ref="BT255:BT262" si="1005">BR255+BS255</f>
        <v>372550.64199999999</v>
      </c>
      <c r="BU255" s="30">
        <f>BU257+BU259+BU261+BU264+BU266+BU258+BU260+BU267+BU268</f>
        <v>0</v>
      </c>
      <c r="BV255" s="30">
        <f t="shared" ref="BV255:BV262" si="1006">BT255+BU255</f>
        <v>372550.64199999999</v>
      </c>
      <c r="BW255" s="31"/>
      <c r="BX255" s="33">
        <v>0</v>
      </c>
    </row>
    <row r="256" spans="1:76" x14ac:dyDescent="0.3">
      <c r="A256" s="58"/>
      <c r="B256" s="78" t="s">
        <v>57</v>
      </c>
      <c r="C256" s="128"/>
      <c r="D256" s="30">
        <f>D265</f>
        <v>107787.6</v>
      </c>
      <c r="E256" s="30">
        <f>E265</f>
        <v>0</v>
      </c>
      <c r="F256" s="29">
        <f t="shared" si="683"/>
        <v>107787.6</v>
      </c>
      <c r="G256" s="30">
        <f>G265</f>
        <v>0</v>
      </c>
      <c r="H256" s="29">
        <f t="shared" si="975"/>
        <v>107787.6</v>
      </c>
      <c r="I256" s="30">
        <f>I265</f>
        <v>0</v>
      </c>
      <c r="J256" s="29">
        <f t="shared" si="976"/>
        <v>107787.6</v>
      </c>
      <c r="K256" s="30">
        <f>K265</f>
        <v>0</v>
      </c>
      <c r="L256" s="29">
        <f t="shared" si="977"/>
        <v>107787.6</v>
      </c>
      <c r="M256" s="30">
        <f>M265</f>
        <v>0</v>
      </c>
      <c r="N256" s="29">
        <f t="shared" si="978"/>
        <v>107787.6</v>
      </c>
      <c r="O256" s="30">
        <f>O265</f>
        <v>0</v>
      </c>
      <c r="P256" s="29">
        <f t="shared" si="979"/>
        <v>107787.6</v>
      </c>
      <c r="Q256" s="30">
        <f>Q265</f>
        <v>0</v>
      </c>
      <c r="R256" s="29">
        <f t="shared" si="980"/>
        <v>107787.6</v>
      </c>
      <c r="S256" s="30">
        <f>S265</f>
        <v>0</v>
      </c>
      <c r="T256" s="29">
        <f t="shared" si="981"/>
        <v>107787.6</v>
      </c>
      <c r="U256" s="30">
        <f>U265</f>
        <v>0</v>
      </c>
      <c r="V256" s="29">
        <f t="shared" si="982"/>
        <v>107787.6</v>
      </c>
      <c r="W256" s="16">
        <f>W265</f>
        <v>0</v>
      </c>
      <c r="X256" s="29">
        <f t="shared" si="983"/>
        <v>107787.6</v>
      </c>
      <c r="Y256" s="30">
        <f>Y265</f>
        <v>0</v>
      </c>
      <c r="Z256" s="15">
        <f t="shared" si="984"/>
        <v>107787.6</v>
      </c>
      <c r="AA256" s="30">
        <f t="shared" ref="AA256:AZ256" si="1007">AA265</f>
        <v>0</v>
      </c>
      <c r="AB256" s="30">
        <f>AB265</f>
        <v>0</v>
      </c>
      <c r="AC256" s="29">
        <f t="shared" si="694"/>
        <v>0</v>
      </c>
      <c r="AD256" s="30">
        <f>AD265</f>
        <v>0</v>
      </c>
      <c r="AE256" s="29">
        <f t="shared" si="986"/>
        <v>0</v>
      </c>
      <c r="AF256" s="30">
        <f>AF265</f>
        <v>0</v>
      </c>
      <c r="AG256" s="29">
        <f t="shared" si="987"/>
        <v>0</v>
      </c>
      <c r="AH256" s="30">
        <f>AH265</f>
        <v>0</v>
      </c>
      <c r="AI256" s="29">
        <f t="shared" si="988"/>
        <v>0</v>
      </c>
      <c r="AJ256" s="30">
        <f>AJ265</f>
        <v>0</v>
      </c>
      <c r="AK256" s="29">
        <f t="shared" si="989"/>
        <v>0</v>
      </c>
      <c r="AL256" s="30">
        <f>AL265</f>
        <v>0</v>
      </c>
      <c r="AM256" s="29">
        <f t="shared" si="990"/>
        <v>0</v>
      </c>
      <c r="AN256" s="30">
        <f>AN265</f>
        <v>0</v>
      </c>
      <c r="AO256" s="29">
        <f t="shared" si="991"/>
        <v>0</v>
      </c>
      <c r="AP256" s="30">
        <f>AP265</f>
        <v>0</v>
      </c>
      <c r="AQ256" s="29">
        <f t="shared" si="992"/>
        <v>0</v>
      </c>
      <c r="AR256" s="30">
        <f>AR265</f>
        <v>0</v>
      </c>
      <c r="AS256" s="29">
        <f t="shared" si="993"/>
        <v>0</v>
      </c>
      <c r="AT256" s="30">
        <f>AT265</f>
        <v>0</v>
      </c>
      <c r="AU256" s="29">
        <f t="shared" si="994"/>
        <v>0</v>
      </c>
      <c r="AV256" s="16">
        <f>AV265</f>
        <v>0</v>
      </c>
      <c r="AW256" s="29">
        <f t="shared" si="995"/>
        <v>0</v>
      </c>
      <c r="AX256" s="30">
        <f>AX265</f>
        <v>0</v>
      </c>
      <c r="AY256" s="15">
        <f t="shared" si="996"/>
        <v>0</v>
      </c>
      <c r="AZ256" s="30">
        <f t="shared" si="1007"/>
        <v>52212.4</v>
      </c>
      <c r="BA256" s="30">
        <f>BA265</f>
        <v>0</v>
      </c>
      <c r="BB256" s="30">
        <f t="shared" si="696"/>
        <v>52212.4</v>
      </c>
      <c r="BC256" s="30">
        <f>BC265</f>
        <v>0</v>
      </c>
      <c r="BD256" s="30">
        <f t="shared" si="997"/>
        <v>52212.4</v>
      </c>
      <c r="BE256" s="30">
        <f>BE265</f>
        <v>0</v>
      </c>
      <c r="BF256" s="30">
        <f t="shared" si="998"/>
        <v>52212.4</v>
      </c>
      <c r="BG256" s="30">
        <f>BG265</f>
        <v>0</v>
      </c>
      <c r="BH256" s="30">
        <f t="shared" si="999"/>
        <v>52212.4</v>
      </c>
      <c r="BI256" s="30">
        <f>BI265</f>
        <v>0</v>
      </c>
      <c r="BJ256" s="30">
        <f t="shared" si="1000"/>
        <v>52212.4</v>
      </c>
      <c r="BK256" s="30">
        <f>BK265</f>
        <v>0</v>
      </c>
      <c r="BL256" s="30">
        <f t="shared" si="1001"/>
        <v>52212.4</v>
      </c>
      <c r="BM256" s="30">
        <f>BM265</f>
        <v>0</v>
      </c>
      <c r="BN256" s="30">
        <f t="shared" si="1002"/>
        <v>52212.4</v>
      </c>
      <c r="BO256" s="16">
        <f>BO265</f>
        <v>0</v>
      </c>
      <c r="BP256" s="16">
        <f t="shared" si="1003"/>
        <v>52212.4</v>
      </c>
      <c r="BQ256" s="16">
        <f>BQ265</f>
        <v>0</v>
      </c>
      <c r="BR256" s="16">
        <f t="shared" si="1004"/>
        <v>52212.4</v>
      </c>
      <c r="BS256" s="16">
        <f>BS265</f>
        <v>0</v>
      </c>
      <c r="BT256" s="30">
        <f t="shared" si="1005"/>
        <v>52212.4</v>
      </c>
      <c r="BU256" s="30">
        <f>BU265</f>
        <v>0</v>
      </c>
      <c r="BV256" s="16">
        <f t="shared" si="1006"/>
        <v>52212.4</v>
      </c>
      <c r="BX256" s="13"/>
    </row>
    <row r="257" spans="1:76" ht="56.25" x14ac:dyDescent="0.3">
      <c r="A257" s="106" t="s">
        <v>327</v>
      </c>
      <c r="B257" s="104" t="s">
        <v>79</v>
      </c>
      <c r="C257" s="6" t="s">
        <v>126</v>
      </c>
      <c r="D257" s="16">
        <v>187161.8</v>
      </c>
      <c r="E257" s="46">
        <v>-69.2</v>
      </c>
      <c r="F257" s="15">
        <f t="shared" si="683"/>
        <v>187092.59999999998</v>
      </c>
      <c r="G257" s="16">
        <v>30744.721000000001</v>
      </c>
      <c r="H257" s="15">
        <f t="shared" si="975"/>
        <v>217837.32099999997</v>
      </c>
      <c r="I257" s="16"/>
      <c r="J257" s="15">
        <f t="shared" si="976"/>
        <v>217837.32099999997</v>
      </c>
      <c r="K257" s="16"/>
      <c r="L257" s="15">
        <f t="shared" si="977"/>
        <v>217837.32099999997</v>
      </c>
      <c r="M257" s="16"/>
      <c r="N257" s="15">
        <f t="shared" si="978"/>
        <v>217837.32099999997</v>
      </c>
      <c r="O257" s="16"/>
      <c r="P257" s="15">
        <f t="shared" si="979"/>
        <v>217837.32099999997</v>
      </c>
      <c r="Q257" s="16">
        <v>-68349.907000000007</v>
      </c>
      <c r="R257" s="15">
        <f t="shared" si="980"/>
        <v>149487.41399999996</v>
      </c>
      <c r="S257" s="16"/>
      <c r="T257" s="15">
        <f t="shared" si="981"/>
        <v>149487.41399999996</v>
      </c>
      <c r="U257" s="16">
        <v>-13497.37</v>
      </c>
      <c r="V257" s="15">
        <f t="shared" si="982"/>
        <v>135990.04399999997</v>
      </c>
      <c r="W257" s="16"/>
      <c r="X257" s="15">
        <f t="shared" si="983"/>
        <v>135990.04399999997</v>
      </c>
      <c r="Y257" s="26">
        <v>-55770</v>
      </c>
      <c r="Z257" s="15">
        <f t="shared" si="984"/>
        <v>80220.043999999965</v>
      </c>
      <c r="AA257" s="16">
        <v>0</v>
      </c>
      <c r="AB257" s="46"/>
      <c r="AC257" s="15">
        <f t="shared" si="694"/>
        <v>0</v>
      </c>
      <c r="AD257" s="16"/>
      <c r="AE257" s="15">
        <f t="shared" si="986"/>
        <v>0</v>
      </c>
      <c r="AF257" s="16"/>
      <c r="AG257" s="15">
        <f t="shared" si="987"/>
        <v>0</v>
      </c>
      <c r="AH257" s="16"/>
      <c r="AI257" s="15">
        <f t="shared" si="988"/>
        <v>0</v>
      </c>
      <c r="AJ257" s="16"/>
      <c r="AK257" s="15">
        <f t="shared" si="989"/>
        <v>0</v>
      </c>
      <c r="AL257" s="16"/>
      <c r="AM257" s="15">
        <f t="shared" si="990"/>
        <v>0</v>
      </c>
      <c r="AN257" s="16"/>
      <c r="AO257" s="15">
        <f t="shared" si="991"/>
        <v>0</v>
      </c>
      <c r="AP257" s="16">
        <v>68349.907000000007</v>
      </c>
      <c r="AQ257" s="15">
        <f t="shared" si="992"/>
        <v>68349.907000000007</v>
      </c>
      <c r="AR257" s="16"/>
      <c r="AS257" s="15">
        <f t="shared" si="993"/>
        <v>68349.907000000007</v>
      </c>
      <c r="AT257" s="16">
        <v>71768.653999999995</v>
      </c>
      <c r="AU257" s="15">
        <f t="shared" si="994"/>
        <v>140118.56099999999</v>
      </c>
      <c r="AV257" s="16"/>
      <c r="AW257" s="15">
        <f t="shared" si="995"/>
        <v>140118.56099999999</v>
      </c>
      <c r="AX257" s="26">
        <v>55770</v>
      </c>
      <c r="AY257" s="15">
        <f t="shared" si="996"/>
        <v>195888.56099999999</v>
      </c>
      <c r="AZ257" s="16">
        <v>0</v>
      </c>
      <c r="BA257" s="16"/>
      <c r="BB257" s="16">
        <f t="shared" si="696"/>
        <v>0</v>
      </c>
      <c r="BC257" s="16"/>
      <c r="BD257" s="16">
        <f t="shared" si="997"/>
        <v>0</v>
      </c>
      <c r="BE257" s="16"/>
      <c r="BF257" s="16">
        <f t="shared" si="998"/>
        <v>0</v>
      </c>
      <c r="BG257" s="16"/>
      <c r="BH257" s="16">
        <f t="shared" si="999"/>
        <v>0</v>
      </c>
      <c r="BI257" s="16"/>
      <c r="BJ257" s="16">
        <f t="shared" si="1000"/>
        <v>0</v>
      </c>
      <c r="BK257" s="16"/>
      <c r="BL257" s="16">
        <f t="shared" si="1001"/>
        <v>0</v>
      </c>
      <c r="BM257" s="16"/>
      <c r="BN257" s="16">
        <f t="shared" si="1002"/>
        <v>0</v>
      </c>
      <c r="BO257" s="16"/>
      <c r="BP257" s="16">
        <f t="shared" si="1003"/>
        <v>0</v>
      </c>
      <c r="BQ257" s="16"/>
      <c r="BR257" s="16">
        <f t="shared" si="1004"/>
        <v>0</v>
      </c>
      <c r="BS257" s="16"/>
      <c r="BT257" s="16">
        <f t="shared" si="1005"/>
        <v>0</v>
      </c>
      <c r="BU257" s="26"/>
      <c r="BV257" s="16">
        <f t="shared" si="1006"/>
        <v>0</v>
      </c>
      <c r="BW257" s="8" t="s">
        <v>118</v>
      </c>
      <c r="BX257" s="13"/>
    </row>
    <row r="258" spans="1:76" ht="75" x14ac:dyDescent="0.3">
      <c r="A258" s="107"/>
      <c r="B258" s="105"/>
      <c r="C258" s="6" t="s">
        <v>130</v>
      </c>
      <c r="D258" s="16">
        <v>4480.7</v>
      </c>
      <c r="E258" s="46"/>
      <c r="F258" s="15">
        <f t="shared" si="683"/>
        <v>4480.7</v>
      </c>
      <c r="G258" s="16"/>
      <c r="H258" s="15">
        <f t="shared" si="975"/>
        <v>4480.7</v>
      </c>
      <c r="I258" s="16"/>
      <c r="J258" s="15">
        <f t="shared" si="976"/>
        <v>4480.7</v>
      </c>
      <c r="K258" s="16"/>
      <c r="L258" s="15">
        <f t="shared" si="977"/>
        <v>4480.7</v>
      </c>
      <c r="M258" s="16"/>
      <c r="N258" s="15">
        <f t="shared" si="978"/>
        <v>4480.7</v>
      </c>
      <c r="O258" s="16"/>
      <c r="P258" s="15">
        <f t="shared" si="979"/>
        <v>4480.7</v>
      </c>
      <c r="Q258" s="16">
        <v>-4480.7</v>
      </c>
      <c r="R258" s="15">
        <f t="shared" si="980"/>
        <v>0</v>
      </c>
      <c r="S258" s="16"/>
      <c r="T258" s="15">
        <f t="shared" si="981"/>
        <v>0</v>
      </c>
      <c r="U258" s="16"/>
      <c r="V258" s="15">
        <f t="shared" si="982"/>
        <v>0</v>
      </c>
      <c r="W258" s="16"/>
      <c r="X258" s="15">
        <f t="shared" si="983"/>
        <v>0</v>
      </c>
      <c r="Y258" s="26"/>
      <c r="Z258" s="15">
        <f t="shared" si="984"/>
        <v>0</v>
      </c>
      <c r="AA258" s="16">
        <v>0</v>
      </c>
      <c r="AB258" s="46"/>
      <c r="AC258" s="15">
        <f t="shared" si="694"/>
        <v>0</v>
      </c>
      <c r="AD258" s="16"/>
      <c r="AE258" s="15">
        <f t="shared" si="986"/>
        <v>0</v>
      </c>
      <c r="AF258" s="16"/>
      <c r="AG258" s="15">
        <f t="shared" si="987"/>
        <v>0</v>
      </c>
      <c r="AH258" s="16"/>
      <c r="AI258" s="15">
        <f t="shared" si="988"/>
        <v>0</v>
      </c>
      <c r="AJ258" s="16"/>
      <c r="AK258" s="15">
        <f t="shared" si="989"/>
        <v>0</v>
      </c>
      <c r="AL258" s="16"/>
      <c r="AM258" s="15">
        <f t="shared" si="990"/>
        <v>0</v>
      </c>
      <c r="AN258" s="16"/>
      <c r="AO258" s="15">
        <f t="shared" si="991"/>
        <v>0</v>
      </c>
      <c r="AP258" s="16">
        <v>4480.7</v>
      </c>
      <c r="AQ258" s="15">
        <f t="shared" si="992"/>
        <v>4480.7</v>
      </c>
      <c r="AR258" s="16"/>
      <c r="AS258" s="15">
        <f t="shared" si="993"/>
        <v>4480.7</v>
      </c>
      <c r="AT258" s="16"/>
      <c r="AU258" s="15">
        <f t="shared" si="994"/>
        <v>4480.7</v>
      </c>
      <c r="AV258" s="16"/>
      <c r="AW258" s="15">
        <f t="shared" si="995"/>
        <v>4480.7</v>
      </c>
      <c r="AX258" s="26"/>
      <c r="AY258" s="15">
        <f t="shared" si="996"/>
        <v>4480.7</v>
      </c>
      <c r="AZ258" s="16">
        <v>0</v>
      </c>
      <c r="BA258" s="16"/>
      <c r="BB258" s="16">
        <f t="shared" si="696"/>
        <v>0</v>
      </c>
      <c r="BC258" s="16"/>
      <c r="BD258" s="16">
        <f t="shared" si="997"/>
        <v>0</v>
      </c>
      <c r="BE258" s="16"/>
      <c r="BF258" s="16">
        <f t="shared" si="998"/>
        <v>0</v>
      </c>
      <c r="BG258" s="16"/>
      <c r="BH258" s="16">
        <f t="shared" si="999"/>
        <v>0</v>
      </c>
      <c r="BI258" s="16"/>
      <c r="BJ258" s="16">
        <f t="shared" si="1000"/>
        <v>0</v>
      </c>
      <c r="BK258" s="16"/>
      <c r="BL258" s="16">
        <f t="shared" si="1001"/>
        <v>0</v>
      </c>
      <c r="BM258" s="16"/>
      <c r="BN258" s="16">
        <f t="shared" si="1002"/>
        <v>0</v>
      </c>
      <c r="BO258" s="16"/>
      <c r="BP258" s="16">
        <f t="shared" si="1003"/>
        <v>0</v>
      </c>
      <c r="BQ258" s="16"/>
      <c r="BR258" s="16">
        <f t="shared" si="1004"/>
        <v>0</v>
      </c>
      <c r="BS258" s="16"/>
      <c r="BT258" s="16">
        <f t="shared" si="1005"/>
        <v>0</v>
      </c>
      <c r="BU258" s="26"/>
      <c r="BV258" s="16">
        <f t="shared" si="1006"/>
        <v>0</v>
      </c>
      <c r="BW258" s="8" t="s">
        <v>118</v>
      </c>
      <c r="BX258" s="13"/>
    </row>
    <row r="259" spans="1:76" ht="56.25" x14ac:dyDescent="0.3">
      <c r="A259" s="106" t="s">
        <v>328</v>
      </c>
      <c r="B259" s="104" t="s">
        <v>80</v>
      </c>
      <c r="C259" s="6" t="s">
        <v>126</v>
      </c>
      <c r="D259" s="16">
        <v>24586.5</v>
      </c>
      <c r="E259" s="46">
        <v>-11.8</v>
      </c>
      <c r="F259" s="15">
        <f t="shared" si="683"/>
        <v>24574.7</v>
      </c>
      <c r="G259" s="16">
        <v>18695.236000000001</v>
      </c>
      <c r="H259" s="15">
        <f t="shared" si="975"/>
        <v>43269.936000000002</v>
      </c>
      <c r="I259" s="16"/>
      <c r="J259" s="15">
        <f t="shared" si="976"/>
        <v>43269.936000000002</v>
      </c>
      <c r="K259" s="16"/>
      <c r="L259" s="15">
        <f t="shared" si="977"/>
        <v>43269.936000000002</v>
      </c>
      <c r="M259" s="16"/>
      <c r="N259" s="15">
        <f t="shared" si="978"/>
        <v>43269.936000000002</v>
      </c>
      <c r="O259" s="16"/>
      <c r="P259" s="15">
        <f t="shared" si="979"/>
        <v>43269.936000000002</v>
      </c>
      <c r="Q259" s="16"/>
      <c r="R259" s="15">
        <f t="shared" si="980"/>
        <v>43269.936000000002</v>
      </c>
      <c r="S259" s="16"/>
      <c r="T259" s="15">
        <f t="shared" si="981"/>
        <v>43269.936000000002</v>
      </c>
      <c r="U259" s="16">
        <v>8968.9760000000006</v>
      </c>
      <c r="V259" s="15">
        <f t="shared" si="982"/>
        <v>52238.912000000004</v>
      </c>
      <c r="W259" s="16"/>
      <c r="X259" s="15">
        <f t="shared" si="983"/>
        <v>52238.912000000004</v>
      </c>
      <c r="Y259" s="26"/>
      <c r="Z259" s="15">
        <f t="shared" si="984"/>
        <v>52238.912000000004</v>
      </c>
      <c r="AA259" s="16">
        <v>0</v>
      </c>
      <c r="AB259" s="46"/>
      <c r="AC259" s="15">
        <f t="shared" si="694"/>
        <v>0</v>
      </c>
      <c r="AD259" s="16"/>
      <c r="AE259" s="15">
        <f t="shared" si="986"/>
        <v>0</v>
      </c>
      <c r="AF259" s="16"/>
      <c r="AG259" s="15">
        <f t="shared" si="987"/>
        <v>0</v>
      </c>
      <c r="AH259" s="16"/>
      <c r="AI259" s="15">
        <f t="shared" si="988"/>
        <v>0</v>
      </c>
      <c r="AJ259" s="16"/>
      <c r="AK259" s="15">
        <f t="shared" si="989"/>
        <v>0</v>
      </c>
      <c r="AL259" s="16"/>
      <c r="AM259" s="15">
        <f t="shared" si="990"/>
        <v>0</v>
      </c>
      <c r="AN259" s="16"/>
      <c r="AO259" s="15">
        <f t="shared" si="991"/>
        <v>0</v>
      </c>
      <c r="AP259" s="16"/>
      <c r="AQ259" s="15">
        <f t="shared" si="992"/>
        <v>0</v>
      </c>
      <c r="AR259" s="16"/>
      <c r="AS259" s="15">
        <f t="shared" si="993"/>
        <v>0</v>
      </c>
      <c r="AT259" s="16"/>
      <c r="AU259" s="15">
        <f t="shared" si="994"/>
        <v>0</v>
      </c>
      <c r="AV259" s="16"/>
      <c r="AW259" s="15">
        <f t="shared" si="995"/>
        <v>0</v>
      </c>
      <c r="AX259" s="26"/>
      <c r="AY259" s="15">
        <f t="shared" si="996"/>
        <v>0</v>
      </c>
      <c r="AZ259" s="16">
        <v>0</v>
      </c>
      <c r="BA259" s="16"/>
      <c r="BB259" s="16">
        <f t="shared" si="696"/>
        <v>0</v>
      </c>
      <c r="BC259" s="16"/>
      <c r="BD259" s="16">
        <f t="shared" si="997"/>
        <v>0</v>
      </c>
      <c r="BE259" s="16"/>
      <c r="BF259" s="16">
        <f t="shared" si="998"/>
        <v>0</v>
      </c>
      <c r="BG259" s="16"/>
      <c r="BH259" s="16">
        <f t="shared" si="999"/>
        <v>0</v>
      </c>
      <c r="BI259" s="16"/>
      <c r="BJ259" s="16">
        <f t="shared" si="1000"/>
        <v>0</v>
      </c>
      <c r="BK259" s="16"/>
      <c r="BL259" s="16">
        <f t="shared" si="1001"/>
        <v>0</v>
      </c>
      <c r="BM259" s="16"/>
      <c r="BN259" s="16">
        <f t="shared" si="1002"/>
        <v>0</v>
      </c>
      <c r="BO259" s="16"/>
      <c r="BP259" s="16">
        <f t="shared" si="1003"/>
        <v>0</v>
      </c>
      <c r="BQ259" s="16"/>
      <c r="BR259" s="16">
        <f t="shared" si="1004"/>
        <v>0</v>
      </c>
      <c r="BS259" s="16"/>
      <c r="BT259" s="16">
        <f t="shared" si="1005"/>
        <v>0</v>
      </c>
      <c r="BU259" s="26"/>
      <c r="BV259" s="16">
        <f t="shared" si="1006"/>
        <v>0</v>
      </c>
      <c r="BW259" s="8" t="s">
        <v>119</v>
      </c>
      <c r="BX259" s="13"/>
    </row>
    <row r="260" spans="1:76" ht="75" x14ac:dyDescent="0.3">
      <c r="A260" s="107"/>
      <c r="B260" s="105"/>
      <c r="C260" s="6" t="s">
        <v>130</v>
      </c>
      <c r="D260" s="16">
        <v>4699.8</v>
      </c>
      <c r="E260" s="46"/>
      <c r="F260" s="15">
        <f t="shared" si="683"/>
        <v>4699.8</v>
      </c>
      <c r="G260" s="16"/>
      <c r="H260" s="15">
        <f t="shared" si="975"/>
        <v>4699.8</v>
      </c>
      <c r="I260" s="16">
        <v>-4699.8</v>
      </c>
      <c r="J260" s="15">
        <f t="shared" si="976"/>
        <v>0</v>
      </c>
      <c r="K260" s="16">
        <v>4699.8</v>
      </c>
      <c r="L260" s="15">
        <f t="shared" si="977"/>
        <v>4699.8</v>
      </c>
      <c r="M260" s="16"/>
      <c r="N260" s="15">
        <f t="shared" si="978"/>
        <v>4699.8</v>
      </c>
      <c r="O260" s="16"/>
      <c r="P260" s="15">
        <f t="shared" si="979"/>
        <v>4699.8</v>
      </c>
      <c r="Q260" s="16"/>
      <c r="R260" s="15">
        <f t="shared" si="980"/>
        <v>4699.8</v>
      </c>
      <c r="S260" s="16"/>
      <c r="T260" s="15">
        <f t="shared" si="981"/>
        <v>4699.8</v>
      </c>
      <c r="U260" s="16"/>
      <c r="V260" s="15">
        <f t="shared" si="982"/>
        <v>4699.8</v>
      </c>
      <c r="W260" s="16"/>
      <c r="X260" s="15">
        <f t="shared" si="983"/>
        <v>4699.8</v>
      </c>
      <c r="Y260" s="26"/>
      <c r="Z260" s="15">
        <f t="shared" si="984"/>
        <v>4699.8</v>
      </c>
      <c r="AA260" s="16">
        <v>0</v>
      </c>
      <c r="AB260" s="46"/>
      <c r="AC260" s="15">
        <f t="shared" si="694"/>
        <v>0</v>
      </c>
      <c r="AD260" s="16"/>
      <c r="AE260" s="15">
        <f t="shared" si="986"/>
        <v>0</v>
      </c>
      <c r="AF260" s="16"/>
      <c r="AG260" s="15">
        <f t="shared" si="987"/>
        <v>0</v>
      </c>
      <c r="AH260" s="16"/>
      <c r="AI260" s="15">
        <f t="shared" si="988"/>
        <v>0</v>
      </c>
      <c r="AJ260" s="16"/>
      <c r="AK260" s="15">
        <f t="shared" si="989"/>
        <v>0</v>
      </c>
      <c r="AL260" s="16"/>
      <c r="AM260" s="15">
        <f t="shared" si="990"/>
        <v>0</v>
      </c>
      <c r="AN260" s="16"/>
      <c r="AO260" s="15">
        <f t="shared" si="991"/>
        <v>0</v>
      </c>
      <c r="AP260" s="16"/>
      <c r="AQ260" s="15">
        <f t="shared" si="992"/>
        <v>0</v>
      </c>
      <c r="AR260" s="16"/>
      <c r="AS260" s="15">
        <f t="shared" si="993"/>
        <v>0</v>
      </c>
      <c r="AT260" s="16"/>
      <c r="AU260" s="15">
        <f t="shared" si="994"/>
        <v>0</v>
      </c>
      <c r="AV260" s="16"/>
      <c r="AW260" s="15">
        <f t="shared" si="995"/>
        <v>0</v>
      </c>
      <c r="AX260" s="26"/>
      <c r="AY260" s="15">
        <f t="shared" si="996"/>
        <v>0</v>
      </c>
      <c r="AZ260" s="16">
        <v>0</v>
      </c>
      <c r="BA260" s="16"/>
      <c r="BB260" s="16">
        <f t="shared" si="696"/>
        <v>0</v>
      </c>
      <c r="BC260" s="16"/>
      <c r="BD260" s="16">
        <f t="shared" si="997"/>
        <v>0</v>
      </c>
      <c r="BE260" s="16"/>
      <c r="BF260" s="16">
        <f t="shared" si="998"/>
        <v>0</v>
      </c>
      <c r="BG260" s="16"/>
      <c r="BH260" s="16">
        <f t="shared" si="999"/>
        <v>0</v>
      </c>
      <c r="BI260" s="16"/>
      <c r="BJ260" s="16">
        <f t="shared" si="1000"/>
        <v>0</v>
      </c>
      <c r="BK260" s="16"/>
      <c r="BL260" s="16">
        <f t="shared" si="1001"/>
        <v>0</v>
      </c>
      <c r="BM260" s="16"/>
      <c r="BN260" s="16">
        <f t="shared" si="1002"/>
        <v>0</v>
      </c>
      <c r="BO260" s="16"/>
      <c r="BP260" s="16">
        <f t="shared" si="1003"/>
        <v>0</v>
      </c>
      <c r="BQ260" s="16"/>
      <c r="BR260" s="16">
        <f t="shared" si="1004"/>
        <v>0</v>
      </c>
      <c r="BS260" s="16"/>
      <c r="BT260" s="16">
        <f t="shared" si="1005"/>
        <v>0</v>
      </c>
      <c r="BU260" s="26"/>
      <c r="BV260" s="16">
        <f t="shared" si="1006"/>
        <v>0</v>
      </c>
      <c r="BW260" s="8" t="s">
        <v>119</v>
      </c>
      <c r="BX260" s="13"/>
    </row>
    <row r="261" spans="1:76" ht="56.25" x14ac:dyDescent="0.3">
      <c r="A261" s="61" t="s">
        <v>329</v>
      </c>
      <c r="B261" s="78" t="s">
        <v>81</v>
      </c>
      <c r="C261" s="6" t="s">
        <v>126</v>
      </c>
      <c r="D261" s="16">
        <v>0</v>
      </c>
      <c r="E261" s="46">
        <v>4109</v>
      </c>
      <c r="F261" s="15">
        <f t="shared" si="683"/>
        <v>4109</v>
      </c>
      <c r="G261" s="16"/>
      <c r="H261" s="15">
        <f t="shared" si="975"/>
        <v>4109</v>
      </c>
      <c r="I261" s="16">
        <v>-555.40200000000004</v>
      </c>
      <c r="J261" s="15">
        <f t="shared" si="976"/>
        <v>3553.598</v>
      </c>
      <c r="K261" s="16">
        <v>-53.597999999999999</v>
      </c>
      <c r="L261" s="15">
        <f t="shared" si="977"/>
        <v>3500</v>
      </c>
      <c r="M261" s="16"/>
      <c r="N261" s="15">
        <f t="shared" si="978"/>
        <v>3500</v>
      </c>
      <c r="O261" s="16"/>
      <c r="P261" s="15">
        <f t="shared" si="979"/>
        <v>3500</v>
      </c>
      <c r="Q261" s="16"/>
      <c r="R261" s="15">
        <f t="shared" si="980"/>
        <v>3500</v>
      </c>
      <c r="S261" s="16"/>
      <c r="T261" s="15">
        <f t="shared" si="981"/>
        <v>3500</v>
      </c>
      <c r="U261" s="16"/>
      <c r="V261" s="15">
        <f t="shared" si="982"/>
        <v>3500</v>
      </c>
      <c r="W261" s="16"/>
      <c r="X261" s="15">
        <f t="shared" si="983"/>
        <v>3500</v>
      </c>
      <c r="Y261" s="26"/>
      <c r="Z261" s="15">
        <f t="shared" si="984"/>
        <v>3500</v>
      </c>
      <c r="AA261" s="16">
        <v>4109</v>
      </c>
      <c r="AB261" s="46">
        <v>-4109</v>
      </c>
      <c r="AC261" s="15">
        <f t="shared" si="694"/>
        <v>0</v>
      </c>
      <c r="AD261" s="16"/>
      <c r="AE261" s="15">
        <f t="shared" si="986"/>
        <v>0</v>
      </c>
      <c r="AF261" s="16"/>
      <c r="AG261" s="15">
        <f t="shared" si="987"/>
        <v>0</v>
      </c>
      <c r="AH261" s="16"/>
      <c r="AI261" s="15">
        <f t="shared" si="988"/>
        <v>0</v>
      </c>
      <c r="AJ261" s="16"/>
      <c r="AK261" s="15">
        <f t="shared" si="989"/>
        <v>0</v>
      </c>
      <c r="AL261" s="16"/>
      <c r="AM261" s="15">
        <f t="shared" si="990"/>
        <v>0</v>
      </c>
      <c r="AN261" s="16"/>
      <c r="AO261" s="15">
        <f t="shared" si="991"/>
        <v>0</v>
      </c>
      <c r="AP261" s="16"/>
      <c r="AQ261" s="15">
        <f t="shared" si="992"/>
        <v>0</v>
      </c>
      <c r="AR261" s="16"/>
      <c r="AS261" s="15">
        <f t="shared" si="993"/>
        <v>0</v>
      </c>
      <c r="AT261" s="16"/>
      <c r="AU261" s="15">
        <f t="shared" si="994"/>
        <v>0</v>
      </c>
      <c r="AV261" s="16"/>
      <c r="AW261" s="15">
        <f t="shared" si="995"/>
        <v>0</v>
      </c>
      <c r="AX261" s="26"/>
      <c r="AY261" s="15">
        <f t="shared" si="996"/>
        <v>0</v>
      </c>
      <c r="AZ261" s="16">
        <v>224073.8</v>
      </c>
      <c r="BA261" s="16">
        <v>0</v>
      </c>
      <c r="BB261" s="16">
        <f t="shared" si="696"/>
        <v>224073.8</v>
      </c>
      <c r="BC261" s="16">
        <v>0</v>
      </c>
      <c r="BD261" s="16">
        <f t="shared" si="997"/>
        <v>224073.8</v>
      </c>
      <c r="BE261" s="16">
        <v>0</v>
      </c>
      <c r="BF261" s="16">
        <f t="shared" si="998"/>
        <v>224073.8</v>
      </c>
      <c r="BG261" s="16">
        <v>0</v>
      </c>
      <c r="BH261" s="16">
        <f t="shared" si="999"/>
        <v>224073.8</v>
      </c>
      <c r="BI261" s="16">
        <v>0</v>
      </c>
      <c r="BJ261" s="16">
        <f t="shared" si="1000"/>
        <v>224073.8</v>
      </c>
      <c r="BK261" s="16">
        <v>0</v>
      </c>
      <c r="BL261" s="16">
        <f t="shared" si="1001"/>
        <v>224073.8</v>
      </c>
      <c r="BM261" s="16">
        <v>0</v>
      </c>
      <c r="BN261" s="16">
        <f t="shared" si="1002"/>
        <v>224073.8</v>
      </c>
      <c r="BO261" s="16">
        <v>0</v>
      </c>
      <c r="BP261" s="16">
        <f t="shared" si="1003"/>
        <v>224073.8</v>
      </c>
      <c r="BQ261" s="16">
        <v>-224073.8</v>
      </c>
      <c r="BR261" s="16">
        <f t="shared" si="1004"/>
        <v>0</v>
      </c>
      <c r="BS261" s="16"/>
      <c r="BT261" s="16">
        <f t="shared" si="1005"/>
        <v>0</v>
      </c>
      <c r="BU261" s="26"/>
      <c r="BV261" s="16">
        <f t="shared" si="1006"/>
        <v>0</v>
      </c>
      <c r="BW261" s="8" t="s">
        <v>120</v>
      </c>
      <c r="BX261" s="13"/>
    </row>
    <row r="262" spans="1:76" ht="56.25" x14ac:dyDescent="0.3">
      <c r="A262" s="61" t="s">
        <v>330</v>
      </c>
      <c r="B262" s="78" t="s">
        <v>361</v>
      </c>
      <c r="C262" s="6" t="s">
        <v>126</v>
      </c>
      <c r="D262" s="16">
        <f>D264+D265</f>
        <v>196462.90000000002</v>
      </c>
      <c r="E262" s="46">
        <f>E264+E265</f>
        <v>0</v>
      </c>
      <c r="F262" s="15">
        <f t="shared" si="683"/>
        <v>196462.90000000002</v>
      </c>
      <c r="G262" s="16">
        <f>G264+G265</f>
        <v>0</v>
      </c>
      <c r="H262" s="15">
        <f t="shared" si="975"/>
        <v>196462.90000000002</v>
      </c>
      <c r="I262" s="16">
        <f>I264+I265</f>
        <v>0</v>
      </c>
      <c r="J262" s="15">
        <f t="shared" si="976"/>
        <v>196462.90000000002</v>
      </c>
      <c r="K262" s="16">
        <f>K264+K265</f>
        <v>0</v>
      </c>
      <c r="L262" s="15">
        <f t="shared" si="977"/>
        <v>196462.90000000002</v>
      </c>
      <c r="M262" s="16">
        <f>M264+M265</f>
        <v>-30000</v>
      </c>
      <c r="N262" s="15">
        <f t="shared" si="978"/>
        <v>166462.90000000002</v>
      </c>
      <c r="O262" s="16">
        <f>O264+O265</f>
        <v>0</v>
      </c>
      <c r="P262" s="15">
        <f t="shared" si="979"/>
        <v>166462.90000000002</v>
      </c>
      <c r="Q262" s="16">
        <f>Q264+Q265</f>
        <v>-24000</v>
      </c>
      <c r="R262" s="15">
        <f t="shared" si="980"/>
        <v>142462.90000000002</v>
      </c>
      <c r="S262" s="16">
        <f>S264+S265</f>
        <v>-8675.2999999999993</v>
      </c>
      <c r="T262" s="15">
        <f t="shared" si="981"/>
        <v>133787.60000000003</v>
      </c>
      <c r="U262" s="16">
        <f>U264+U265</f>
        <v>0</v>
      </c>
      <c r="V262" s="15">
        <f t="shared" si="982"/>
        <v>133787.60000000003</v>
      </c>
      <c r="W262" s="16">
        <f>W264+W265</f>
        <v>0</v>
      </c>
      <c r="X262" s="15">
        <f t="shared" si="983"/>
        <v>133787.60000000003</v>
      </c>
      <c r="Y262" s="26">
        <f>Y264+Y265</f>
        <v>0</v>
      </c>
      <c r="Z262" s="15">
        <f t="shared" si="984"/>
        <v>133787.60000000003</v>
      </c>
      <c r="AA262" s="16">
        <f t="shared" ref="AA262:AZ262" si="1008">AA264+AA265</f>
        <v>294468.2</v>
      </c>
      <c r="AB262" s="46">
        <f>AB264+AB265</f>
        <v>0</v>
      </c>
      <c r="AC262" s="15">
        <f t="shared" si="694"/>
        <v>294468.2</v>
      </c>
      <c r="AD262" s="16">
        <f>AD264+AD265</f>
        <v>0</v>
      </c>
      <c r="AE262" s="15">
        <f t="shared" si="986"/>
        <v>294468.2</v>
      </c>
      <c r="AF262" s="16">
        <f>AF264+AF265</f>
        <v>0</v>
      </c>
      <c r="AG262" s="15">
        <f t="shared" si="987"/>
        <v>294468.2</v>
      </c>
      <c r="AH262" s="16">
        <f>AH264+AH265</f>
        <v>0</v>
      </c>
      <c r="AI262" s="15">
        <f t="shared" si="988"/>
        <v>294468.2</v>
      </c>
      <c r="AJ262" s="16">
        <f>AJ264+AJ265</f>
        <v>0</v>
      </c>
      <c r="AK262" s="15">
        <f t="shared" si="989"/>
        <v>294468.2</v>
      </c>
      <c r="AL262" s="16">
        <f>AL264+AL265</f>
        <v>0</v>
      </c>
      <c r="AM262" s="15">
        <f t="shared" si="990"/>
        <v>294468.2</v>
      </c>
      <c r="AN262" s="16">
        <f>AN264+AN265</f>
        <v>0</v>
      </c>
      <c r="AO262" s="15">
        <f t="shared" si="991"/>
        <v>294468.2</v>
      </c>
      <c r="AP262" s="16">
        <f>AP264+AP265</f>
        <v>24000</v>
      </c>
      <c r="AQ262" s="15">
        <f t="shared" si="992"/>
        <v>318468.2</v>
      </c>
      <c r="AR262" s="16">
        <f>AR264+AR265</f>
        <v>0</v>
      </c>
      <c r="AS262" s="15">
        <f t="shared" si="993"/>
        <v>318468.2</v>
      </c>
      <c r="AT262" s="16">
        <f>AT264+AT265</f>
        <v>-71783.64</v>
      </c>
      <c r="AU262" s="15">
        <f t="shared" si="994"/>
        <v>246684.56</v>
      </c>
      <c r="AV262" s="16">
        <f>AV264+AV265</f>
        <v>0</v>
      </c>
      <c r="AW262" s="15">
        <f t="shared" si="995"/>
        <v>246684.56</v>
      </c>
      <c r="AX262" s="26">
        <f>AX264+AX265</f>
        <v>0</v>
      </c>
      <c r="AY262" s="15">
        <f t="shared" si="996"/>
        <v>246684.56</v>
      </c>
      <c r="AZ262" s="16">
        <f t="shared" si="1008"/>
        <v>52212.4</v>
      </c>
      <c r="BA262" s="16">
        <f>BA264+BA265</f>
        <v>0</v>
      </c>
      <c r="BB262" s="16">
        <f t="shared" si="696"/>
        <v>52212.4</v>
      </c>
      <c r="BC262" s="16">
        <f>BC264+BC265</f>
        <v>0</v>
      </c>
      <c r="BD262" s="16">
        <f t="shared" si="997"/>
        <v>52212.4</v>
      </c>
      <c r="BE262" s="16">
        <f>BE264+BE265</f>
        <v>0</v>
      </c>
      <c r="BF262" s="16">
        <f t="shared" si="998"/>
        <v>52212.4</v>
      </c>
      <c r="BG262" s="16">
        <f>BG264+BG265</f>
        <v>0</v>
      </c>
      <c r="BH262" s="16">
        <f t="shared" si="999"/>
        <v>52212.4</v>
      </c>
      <c r="BI262" s="16">
        <f>BI264+BI265</f>
        <v>30000</v>
      </c>
      <c r="BJ262" s="16">
        <f t="shared" si="1000"/>
        <v>82212.399999999994</v>
      </c>
      <c r="BK262" s="16">
        <f>BK264+BK265</f>
        <v>0</v>
      </c>
      <c r="BL262" s="16">
        <f t="shared" si="1001"/>
        <v>82212.399999999994</v>
      </c>
      <c r="BM262" s="16">
        <f>BM264+BM265</f>
        <v>0</v>
      </c>
      <c r="BN262" s="16">
        <f t="shared" si="1002"/>
        <v>82212.399999999994</v>
      </c>
      <c r="BO262" s="16">
        <f>BO264+BO265</f>
        <v>8675.2999999999993</v>
      </c>
      <c r="BP262" s="16">
        <f t="shared" si="1003"/>
        <v>90887.7</v>
      </c>
      <c r="BQ262" s="16">
        <f>BQ264+BQ265</f>
        <v>218481.913</v>
      </c>
      <c r="BR262" s="16">
        <f t="shared" si="1004"/>
        <v>309369.61300000001</v>
      </c>
      <c r="BS262" s="16">
        <f>BS264+BS265</f>
        <v>0</v>
      </c>
      <c r="BT262" s="16">
        <f t="shared" si="1005"/>
        <v>309369.61300000001</v>
      </c>
      <c r="BU262" s="26">
        <f>BU264+BU265</f>
        <v>0</v>
      </c>
      <c r="BV262" s="16">
        <f t="shared" si="1006"/>
        <v>309369.61300000001</v>
      </c>
      <c r="BX262" s="13"/>
    </row>
    <row r="263" spans="1:76" x14ac:dyDescent="0.3">
      <c r="A263" s="61"/>
      <c r="B263" s="78" t="s">
        <v>5</v>
      </c>
      <c r="C263" s="6"/>
      <c r="D263" s="16"/>
      <c r="E263" s="46"/>
      <c r="F263" s="15"/>
      <c r="G263" s="16"/>
      <c r="H263" s="15"/>
      <c r="I263" s="16"/>
      <c r="J263" s="15"/>
      <c r="K263" s="16"/>
      <c r="L263" s="15"/>
      <c r="M263" s="16"/>
      <c r="N263" s="15"/>
      <c r="O263" s="16"/>
      <c r="P263" s="15"/>
      <c r="Q263" s="16"/>
      <c r="R263" s="15"/>
      <c r="S263" s="16"/>
      <c r="T263" s="15"/>
      <c r="U263" s="16"/>
      <c r="V263" s="15"/>
      <c r="W263" s="16"/>
      <c r="X263" s="15"/>
      <c r="Y263" s="26"/>
      <c r="Z263" s="15"/>
      <c r="AA263" s="16"/>
      <c r="AB263" s="46"/>
      <c r="AC263" s="15"/>
      <c r="AD263" s="16"/>
      <c r="AE263" s="15"/>
      <c r="AF263" s="16"/>
      <c r="AG263" s="15"/>
      <c r="AH263" s="16"/>
      <c r="AI263" s="15"/>
      <c r="AJ263" s="16"/>
      <c r="AK263" s="15"/>
      <c r="AL263" s="16"/>
      <c r="AM263" s="15"/>
      <c r="AN263" s="16"/>
      <c r="AO263" s="15"/>
      <c r="AP263" s="16"/>
      <c r="AQ263" s="15"/>
      <c r="AR263" s="16"/>
      <c r="AS263" s="15"/>
      <c r="AT263" s="16"/>
      <c r="AU263" s="15"/>
      <c r="AV263" s="16"/>
      <c r="AW263" s="15"/>
      <c r="AX263" s="26"/>
      <c r="AY263" s="15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26"/>
      <c r="BV263" s="16"/>
      <c r="BX263" s="13"/>
    </row>
    <row r="264" spans="1:76" hidden="1" x14ac:dyDescent="0.3">
      <c r="A264" s="61"/>
      <c r="B264" s="21" t="s">
        <v>6</v>
      </c>
      <c r="C264" s="6"/>
      <c r="D264" s="16">
        <v>88675.3</v>
      </c>
      <c r="E264" s="46"/>
      <c r="F264" s="15">
        <f t="shared" si="683"/>
        <v>88675.3</v>
      </c>
      <c r="G264" s="16"/>
      <c r="H264" s="15">
        <f t="shared" ref="H264:H289" si="1009">F264+G264</f>
        <v>88675.3</v>
      </c>
      <c r="I264" s="16"/>
      <c r="J264" s="15">
        <f t="shared" ref="J264:J289" si="1010">H264+I264</f>
        <v>88675.3</v>
      </c>
      <c r="K264" s="16"/>
      <c r="L264" s="15">
        <f t="shared" ref="L264:L289" si="1011">J264+K264</f>
        <v>88675.3</v>
      </c>
      <c r="M264" s="16">
        <v>-30000</v>
      </c>
      <c r="N264" s="15">
        <f t="shared" ref="N264:N289" si="1012">L264+M264</f>
        <v>58675.3</v>
      </c>
      <c r="O264" s="16"/>
      <c r="P264" s="15">
        <f t="shared" ref="P264:P289" si="1013">N264+O264</f>
        <v>58675.3</v>
      </c>
      <c r="Q264" s="16">
        <v>-24000</v>
      </c>
      <c r="R264" s="15">
        <f t="shared" ref="R264:R289" si="1014">P264+Q264</f>
        <v>34675.300000000003</v>
      </c>
      <c r="S264" s="16">
        <v>-8675.2999999999993</v>
      </c>
      <c r="T264" s="15">
        <f t="shared" ref="T264:T289" si="1015">R264+S264</f>
        <v>26000.000000000004</v>
      </c>
      <c r="U264" s="16"/>
      <c r="V264" s="15">
        <f t="shared" ref="V264:V289" si="1016">T264+U264</f>
        <v>26000.000000000004</v>
      </c>
      <c r="W264" s="16"/>
      <c r="X264" s="15">
        <f t="shared" ref="X264:X289" si="1017">V264+W264</f>
        <v>26000.000000000004</v>
      </c>
      <c r="Y264" s="26"/>
      <c r="Z264" s="15">
        <f t="shared" ref="Z264:Z289" si="1018">X264+Y264</f>
        <v>26000.000000000004</v>
      </c>
      <c r="AA264" s="16">
        <v>294468.2</v>
      </c>
      <c r="AB264" s="46"/>
      <c r="AC264" s="15">
        <f t="shared" si="694"/>
        <v>294468.2</v>
      </c>
      <c r="AD264" s="16"/>
      <c r="AE264" s="15">
        <f t="shared" ref="AE264:AE289" si="1019">AC264+AD264</f>
        <v>294468.2</v>
      </c>
      <c r="AF264" s="16"/>
      <c r="AG264" s="15">
        <f t="shared" ref="AG264:AG289" si="1020">AE264+AF264</f>
        <v>294468.2</v>
      </c>
      <c r="AH264" s="16"/>
      <c r="AI264" s="15">
        <f t="shared" ref="AI264:AI289" si="1021">AG264+AH264</f>
        <v>294468.2</v>
      </c>
      <c r="AJ264" s="16"/>
      <c r="AK264" s="15">
        <f t="shared" ref="AK264:AK289" si="1022">AI264+AJ264</f>
        <v>294468.2</v>
      </c>
      <c r="AL264" s="16"/>
      <c r="AM264" s="15">
        <f t="shared" ref="AM264:AM289" si="1023">AK264+AL264</f>
        <v>294468.2</v>
      </c>
      <c r="AN264" s="16"/>
      <c r="AO264" s="15">
        <f t="shared" ref="AO264:AO289" si="1024">AM264+AN264</f>
        <v>294468.2</v>
      </c>
      <c r="AP264" s="16">
        <v>24000</v>
      </c>
      <c r="AQ264" s="15">
        <f t="shared" ref="AQ264:AQ289" si="1025">AO264+AP264</f>
        <v>318468.2</v>
      </c>
      <c r="AR264" s="16"/>
      <c r="AS264" s="15">
        <f t="shared" ref="AS264:AS289" si="1026">AQ264+AR264</f>
        <v>318468.2</v>
      </c>
      <c r="AT264" s="16">
        <v>-71783.64</v>
      </c>
      <c r="AU264" s="15">
        <f t="shared" ref="AU264:AU289" si="1027">AS264+AT264</f>
        <v>246684.56</v>
      </c>
      <c r="AV264" s="16"/>
      <c r="AW264" s="15">
        <f t="shared" ref="AW264:AW289" si="1028">AU264+AV264</f>
        <v>246684.56</v>
      </c>
      <c r="AX264" s="26"/>
      <c r="AY264" s="15">
        <f t="shared" ref="AY264:AY289" si="1029">AW264+AX264</f>
        <v>246684.56</v>
      </c>
      <c r="AZ264" s="16">
        <v>0</v>
      </c>
      <c r="BA264" s="16"/>
      <c r="BB264" s="16">
        <f t="shared" si="696"/>
        <v>0</v>
      </c>
      <c r="BC264" s="16"/>
      <c r="BD264" s="16">
        <f t="shared" ref="BD264:BD289" si="1030">BB264+BC264</f>
        <v>0</v>
      </c>
      <c r="BE264" s="16"/>
      <c r="BF264" s="16">
        <f t="shared" ref="BF264:BF289" si="1031">BD264+BE264</f>
        <v>0</v>
      </c>
      <c r="BG264" s="16"/>
      <c r="BH264" s="16">
        <f t="shared" ref="BH264:BH289" si="1032">BF264+BG264</f>
        <v>0</v>
      </c>
      <c r="BI264" s="16">
        <v>30000</v>
      </c>
      <c r="BJ264" s="16">
        <f t="shared" ref="BJ264:BJ289" si="1033">BH264+BI264</f>
        <v>30000</v>
      </c>
      <c r="BK264" s="16"/>
      <c r="BL264" s="16">
        <f t="shared" ref="BL264:BL289" si="1034">BJ264+BK264</f>
        <v>30000</v>
      </c>
      <c r="BM264" s="16"/>
      <c r="BN264" s="16">
        <f t="shared" ref="BN264:BN289" si="1035">BL264+BM264</f>
        <v>30000</v>
      </c>
      <c r="BO264" s="16">
        <v>8675.2999999999993</v>
      </c>
      <c r="BP264" s="16">
        <f t="shared" ref="BP264:BP289" si="1036">BN264+BO264</f>
        <v>38675.300000000003</v>
      </c>
      <c r="BQ264" s="16">
        <v>218481.913</v>
      </c>
      <c r="BR264" s="16">
        <f t="shared" ref="BR264:BR289" si="1037">BP264+BQ264</f>
        <v>257157.21299999999</v>
      </c>
      <c r="BS264" s="16"/>
      <c r="BT264" s="16">
        <f t="shared" ref="BT264:BT289" si="1038">BR264+BS264</f>
        <v>257157.21299999999</v>
      </c>
      <c r="BU264" s="26"/>
      <c r="BV264" s="16">
        <f t="shared" ref="BV264:BV289" si="1039">BT264+BU264</f>
        <v>257157.21299999999</v>
      </c>
      <c r="BW264" s="9" t="s">
        <v>219</v>
      </c>
      <c r="BX264" s="13">
        <v>0</v>
      </c>
    </row>
    <row r="265" spans="1:76" x14ac:dyDescent="0.3">
      <c r="A265" s="61"/>
      <c r="B265" s="78" t="s">
        <v>57</v>
      </c>
      <c r="C265" s="6"/>
      <c r="D265" s="16">
        <v>107787.6</v>
      </c>
      <c r="E265" s="46"/>
      <c r="F265" s="15">
        <f t="shared" si="683"/>
        <v>107787.6</v>
      </c>
      <c r="G265" s="16"/>
      <c r="H265" s="15">
        <f t="shared" si="1009"/>
        <v>107787.6</v>
      </c>
      <c r="I265" s="16"/>
      <c r="J265" s="15">
        <f t="shared" si="1010"/>
        <v>107787.6</v>
      </c>
      <c r="K265" s="16"/>
      <c r="L265" s="15">
        <f t="shared" si="1011"/>
        <v>107787.6</v>
      </c>
      <c r="M265" s="16"/>
      <c r="N265" s="15">
        <f t="shared" si="1012"/>
        <v>107787.6</v>
      </c>
      <c r="O265" s="16"/>
      <c r="P265" s="15">
        <f t="shared" si="1013"/>
        <v>107787.6</v>
      </c>
      <c r="Q265" s="16"/>
      <c r="R265" s="15">
        <f t="shared" si="1014"/>
        <v>107787.6</v>
      </c>
      <c r="S265" s="16"/>
      <c r="T265" s="15">
        <f t="shared" si="1015"/>
        <v>107787.6</v>
      </c>
      <c r="U265" s="16"/>
      <c r="V265" s="15">
        <f t="shared" si="1016"/>
        <v>107787.6</v>
      </c>
      <c r="W265" s="16"/>
      <c r="X265" s="15">
        <f t="shared" si="1017"/>
        <v>107787.6</v>
      </c>
      <c r="Y265" s="26"/>
      <c r="Z265" s="15">
        <f t="shared" si="1018"/>
        <v>107787.6</v>
      </c>
      <c r="AA265" s="16">
        <v>0</v>
      </c>
      <c r="AB265" s="46"/>
      <c r="AC265" s="15">
        <f t="shared" si="694"/>
        <v>0</v>
      </c>
      <c r="AD265" s="16"/>
      <c r="AE265" s="15">
        <f t="shared" si="1019"/>
        <v>0</v>
      </c>
      <c r="AF265" s="16"/>
      <c r="AG265" s="15">
        <f t="shared" si="1020"/>
        <v>0</v>
      </c>
      <c r="AH265" s="16"/>
      <c r="AI265" s="15">
        <f t="shared" si="1021"/>
        <v>0</v>
      </c>
      <c r="AJ265" s="16"/>
      <c r="AK265" s="15">
        <f t="shared" si="1022"/>
        <v>0</v>
      </c>
      <c r="AL265" s="16"/>
      <c r="AM265" s="15">
        <f t="shared" si="1023"/>
        <v>0</v>
      </c>
      <c r="AN265" s="16"/>
      <c r="AO265" s="15">
        <f t="shared" si="1024"/>
        <v>0</v>
      </c>
      <c r="AP265" s="16"/>
      <c r="AQ265" s="15">
        <f t="shared" si="1025"/>
        <v>0</v>
      </c>
      <c r="AR265" s="16"/>
      <c r="AS265" s="15">
        <f t="shared" si="1026"/>
        <v>0</v>
      </c>
      <c r="AT265" s="16"/>
      <c r="AU265" s="15">
        <f t="shared" si="1027"/>
        <v>0</v>
      </c>
      <c r="AV265" s="16"/>
      <c r="AW265" s="15">
        <f t="shared" si="1028"/>
        <v>0</v>
      </c>
      <c r="AX265" s="26"/>
      <c r="AY265" s="15">
        <f t="shared" si="1029"/>
        <v>0</v>
      </c>
      <c r="AZ265" s="16">
        <v>52212.4</v>
      </c>
      <c r="BA265" s="16"/>
      <c r="BB265" s="16">
        <f t="shared" si="696"/>
        <v>52212.4</v>
      </c>
      <c r="BC265" s="16"/>
      <c r="BD265" s="16">
        <f t="shared" si="1030"/>
        <v>52212.4</v>
      </c>
      <c r="BE265" s="16"/>
      <c r="BF265" s="16">
        <f t="shared" si="1031"/>
        <v>52212.4</v>
      </c>
      <c r="BG265" s="16"/>
      <c r="BH265" s="16">
        <f t="shared" si="1032"/>
        <v>52212.4</v>
      </c>
      <c r="BI265" s="16"/>
      <c r="BJ265" s="16">
        <f t="shared" si="1033"/>
        <v>52212.4</v>
      </c>
      <c r="BK265" s="16"/>
      <c r="BL265" s="16">
        <f t="shared" si="1034"/>
        <v>52212.4</v>
      </c>
      <c r="BM265" s="16"/>
      <c r="BN265" s="16">
        <f t="shared" si="1035"/>
        <v>52212.4</v>
      </c>
      <c r="BO265" s="16"/>
      <c r="BP265" s="16">
        <f t="shared" si="1036"/>
        <v>52212.4</v>
      </c>
      <c r="BQ265" s="16"/>
      <c r="BR265" s="16">
        <f t="shared" si="1037"/>
        <v>52212.4</v>
      </c>
      <c r="BS265" s="16"/>
      <c r="BT265" s="16">
        <f t="shared" si="1038"/>
        <v>52212.4</v>
      </c>
      <c r="BU265" s="26"/>
      <c r="BV265" s="16">
        <f t="shared" si="1039"/>
        <v>52212.4</v>
      </c>
      <c r="BW265" s="9" t="s">
        <v>219</v>
      </c>
      <c r="BX265" s="13"/>
    </row>
    <row r="266" spans="1:76" ht="56.25" x14ac:dyDescent="0.3">
      <c r="A266" s="61" t="s">
        <v>331</v>
      </c>
      <c r="B266" s="78" t="s">
        <v>58</v>
      </c>
      <c r="C266" s="6" t="s">
        <v>126</v>
      </c>
      <c r="D266" s="16">
        <v>83756.600000000006</v>
      </c>
      <c r="E266" s="46"/>
      <c r="F266" s="15">
        <f t="shared" si="683"/>
        <v>83756.600000000006</v>
      </c>
      <c r="G266" s="16"/>
      <c r="H266" s="15">
        <f t="shared" si="1009"/>
        <v>83756.600000000006</v>
      </c>
      <c r="I266" s="16"/>
      <c r="J266" s="15">
        <f t="shared" si="1010"/>
        <v>83756.600000000006</v>
      </c>
      <c r="K266" s="16"/>
      <c r="L266" s="15">
        <f t="shared" si="1011"/>
        <v>83756.600000000006</v>
      </c>
      <c r="M266" s="16"/>
      <c r="N266" s="15">
        <f t="shared" si="1012"/>
        <v>83756.600000000006</v>
      </c>
      <c r="O266" s="16"/>
      <c r="P266" s="15">
        <f t="shared" si="1013"/>
        <v>83756.600000000006</v>
      </c>
      <c r="Q266" s="16">
        <v>-41800</v>
      </c>
      <c r="R266" s="15">
        <f t="shared" si="1014"/>
        <v>41956.600000000006</v>
      </c>
      <c r="S266" s="16"/>
      <c r="T266" s="15">
        <f t="shared" si="1015"/>
        <v>41956.600000000006</v>
      </c>
      <c r="U266" s="16">
        <v>-14.986000000000001</v>
      </c>
      <c r="V266" s="15">
        <f t="shared" si="1016"/>
        <v>41941.614000000009</v>
      </c>
      <c r="W266" s="16"/>
      <c r="X266" s="15">
        <f t="shared" si="1017"/>
        <v>41941.614000000009</v>
      </c>
      <c r="Y266" s="26"/>
      <c r="Z266" s="15">
        <f t="shared" si="1018"/>
        <v>41941.614000000009</v>
      </c>
      <c r="AA266" s="16">
        <v>110000</v>
      </c>
      <c r="AB266" s="46"/>
      <c r="AC266" s="15">
        <f t="shared" si="694"/>
        <v>110000</v>
      </c>
      <c r="AD266" s="16"/>
      <c r="AE266" s="15">
        <f t="shared" si="1019"/>
        <v>110000</v>
      </c>
      <c r="AF266" s="16"/>
      <c r="AG266" s="15">
        <f t="shared" si="1020"/>
        <v>110000</v>
      </c>
      <c r="AH266" s="16"/>
      <c r="AI266" s="15">
        <f t="shared" si="1021"/>
        <v>110000</v>
      </c>
      <c r="AJ266" s="16"/>
      <c r="AK266" s="15">
        <f t="shared" si="1022"/>
        <v>110000</v>
      </c>
      <c r="AL266" s="16"/>
      <c r="AM266" s="15">
        <f t="shared" si="1023"/>
        <v>110000</v>
      </c>
      <c r="AN266" s="16"/>
      <c r="AO266" s="15">
        <f t="shared" si="1024"/>
        <v>110000</v>
      </c>
      <c r="AP266" s="16">
        <v>41800</v>
      </c>
      <c r="AQ266" s="15">
        <f t="shared" si="1025"/>
        <v>151800</v>
      </c>
      <c r="AR266" s="16"/>
      <c r="AS266" s="15">
        <f t="shared" si="1026"/>
        <v>151800</v>
      </c>
      <c r="AT266" s="16">
        <v>-115378.443</v>
      </c>
      <c r="AU266" s="15">
        <f t="shared" si="1027"/>
        <v>36421.557000000001</v>
      </c>
      <c r="AV266" s="16"/>
      <c r="AW266" s="15">
        <f t="shared" si="1028"/>
        <v>36421.557000000001</v>
      </c>
      <c r="AX266" s="26"/>
      <c r="AY266" s="15">
        <f t="shared" si="1029"/>
        <v>36421.557000000001</v>
      </c>
      <c r="AZ266" s="16">
        <v>0</v>
      </c>
      <c r="BA266" s="16"/>
      <c r="BB266" s="16">
        <f t="shared" si="696"/>
        <v>0</v>
      </c>
      <c r="BC266" s="16"/>
      <c r="BD266" s="16">
        <f t="shared" si="1030"/>
        <v>0</v>
      </c>
      <c r="BE266" s="16"/>
      <c r="BF266" s="16">
        <f t="shared" si="1031"/>
        <v>0</v>
      </c>
      <c r="BG266" s="16"/>
      <c r="BH266" s="16">
        <f t="shared" si="1032"/>
        <v>0</v>
      </c>
      <c r="BI266" s="16"/>
      <c r="BJ266" s="16">
        <f t="shared" si="1033"/>
        <v>0</v>
      </c>
      <c r="BK266" s="16"/>
      <c r="BL266" s="16">
        <f t="shared" si="1034"/>
        <v>0</v>
      </c>
      <c r="BM266" s="16"/>
      <c r="BN266" s="16">
        <f t="shared" si="1035"/>
        <v>0</v>
      </c>
      <c r="BO266" s="16"/>
      <c r="BP266" s="16">
        <f t="shared" si="1036"/>
        <v>0</v>
      </c>
      <c r="BQ266" s="16">
        <v>115393.429</v>
      </c>
      <c r="BR266" s="16">
        <f t="shared" si="1037"/>
        <v>115393.429</v>
      </c>
      <c r="BS266" s="16"/>
      <c r="BT266" s="16">
        <f t="shared" si="1038"/>
        <v>115393.429</v>
      </c>
      <c r="BU266" s="26"/>
      <c r="BV266" s="16">
        <f t="shared" si="1039"/>
        <v>115393.429</v>
      </c>
      <c r="BW266" s="9" t="s">
        <v>121</v>
      </c>
      <c r="BX266" s="13"/>
    </row>
    <row r="267" spans="1:76" ht="56.25" x14ac:dyDescent="0.3">
      <c r="A267" s="61" t="s">
        <v>332</v>
      </c>
      <c r="B267" s="78" t="s">
        <v>309</v>
      </c>
      <c r="C267" s="6" t="s">
        <v>126</v>
      </c>
      <c r="D267" s="16"/>
      <c r="E267" s="46"/>
      <c r="F267" s="15"/>
      <c r="G267" s="16">
        <v>14807.081</v>
      </c>
      <c r="H267" s="15">
        <f t="shared" si="1009"/>
        <v>14807.081</v>
      </c>
      <c r="I267" s="16"/>
      <c r="J267" s="15">
        <f t="shared" si="1010"/>
        <v>14807.081</v>
      </c>
      <c r="K267" s="16"/>
      <c r="L267" s="15">
        <f t="shared" si="1011"/>
        <v>14807.081</v>
      </c>
      <c r="M267" s="16"/>
      <c r="N267" s="15">
        <f t="shared" si="1012"/>
        <v>14807.081</v>
      </c>
      <c r="O267" s="16"/>
      <c r="P267" s="15">
        <f t="shared" si="1013"/>
        <v>14807.081</v>
      </c>
      <c r="Q267" s="16"/>
      <c r="R267" s="15">
        <f t="shared" si="1014"/>
        <v>14807.081</v>
      </c>
      <c r="S267" s="16"/>
      <c r="T267" s="15">
        <f t="shared" si="1015"/>
        <v>14807.081</v>
      </c>
      <c r="U267" s="16">
        <v>4543.38</v>
      </c>
      <c r="V267" s="15">
        <f t="shared" si="1016"/>
        <v>19350.460999999999</v>
      </c>
      <c r="W267" s="16"/>
      <c r="X267" s="15">
        <f t="shared" si="1017"/>
        <v>19350.460999999999</v>
      </c>
      <c r="Y267" s="26"/>
      <c r="Z267" s="15">
        <f t="shared" si="1018"/>
        <v>19350.460999999999</v>
      </c>
      <c r="AA267" s="16"/>
      <c r="AB267" s="46"/>
      <c r="AC267" s="15"/>
      <c r="AD267" s="16"/>
      <c r="AE267" s="15">
        <f t="shared" si="1019"/>
        <v>0</v>
      </c>
      <c r="AF267" s="16"/>
      <c r="AG267" s="15">
        <f t="shared" si="1020"/>
        <v>0</v>
      </c>
      <c r="AH267" s="16"/>
      <c r="AI267" s="15">
        <f t="shared" si="1021"/>
        <v>0</v>
      </c>
      <c r="AJ267" s="16"/>
      <c r="AK267" s="15">
        <f t="shared" si="1022"/>
        <v>0</v>
      </c>
      <c r="AL267" s="16"/>
      <c r="AM267" s="15">
        <f t="shared" si="1023"/>
        <v>0</v>
      </c>
      <c r="AN267" s="16"/>
      <c r="AO267" s="15">
        <f t="shared" si="1024"/>
        <v>0</v>
      </c>
      <c r="AP267" s="16"/>
      <c r="AQ267" s="15">
        <f t="shared" si="1025"/>
        <v>0</v>
      </c>
      <c r="AR267" s="16"/>
      <c r="AS267" s="15">
        <f t="shared" si="1026"/>
        <v>0</v>
      </c>
      <c r="AT267" s="16"/>
      <c r="AU267" s="15">
        <f t="shared" si="1027"/>
        <v>0</v>
      </c>
      <c r="AV267" s="16"/>
      <c r="AW267" s="15">
        <f t="shared" si="1028"/>
        <v>0</v>
      </c>
      <c r="AX267" s="26"/>
      <c r="AY267" s="15">
        <f t="shared" si="1029"/>
        <v>0</v>
      </c>
      <c r="AZ267" s="16"/>
      <c r="BA267" s="16"/>
      <c r="BB267" s="16"/>
      <c r="BC267" s="16"/>
      <c r="BD267" s="16">
        <f t="shared" si="1030"/>
        <v>0</v>
      </c>
      <c r="BE267" s="16"/>
      <c r="BF267" s="16">
        <f t="shared" si="1031"/>
        <v>0</v>
      </c>
      <c r="BG267" s="16"/>
      <c r="BH267" s="16">
        <f t="shared" si="1032"/>
        <v>0</v>
      </c>
      <c r="BI267" s="16"/>
      <c r="BJ267" s="16">
        <f t="shared" si="1033"/>
        <v>0</v>
      </c>
      <c r="BK267" s="16"/>
      <c r="BL267" s="16">
        <f t="shared" si="1034"/>
        <v>0</v>
      </c>
      <c r="BM267" s="16"/>
      <c r="BN267" s="16">
        <f t="shared" si="1035"/>
        <v>0</v>
      </c>
      <c r="BO267" s="16"/>
      <c r="BP267" s="16">
        <f t="shared" si="1036"/>
        <v>0</v>
      </c>
      <c r="BQ267" s="16"/>
      <c r="BR267" s="16">
        <f t="shared" si="1037"/>
        <v>0</v>
      </c>
      <c r="BS267" s="16"/>
      <c r="BT267" s="16">
        <f t="shared" si="1038"/>
        <v>0</v>
      </c>
      <c r="BU267" s="26"/>
      <c r="BV267" s="16">
        <f t="shared" si="1039"/>
        <v>0</v>
      </c>
      <c r="BW267" s="9" t="s">
        <v>310</v>
      </c>
      <c r="BX267" s="13"/>
    </row>
    <row r="268" spans="1:76" ht="56.25" x14ac:dyDescent="0.3">
      <c r="A268" s="61" t="s">
        <v>333</v>
      </c>
      <c r="B268" s="78" t="s">
        <v>418</v>
      </c>
      <c r="C268" s="6" t="s">
        <v>126</v>
      </c>
      <c r="D268" s="16"/>
      <c r="E268" s="46"/>
      <c r="F268" s="15"/>
      <c r="G268" s="16"/>
      <c r="H268" s="15"/>
      <c r="I268" s="16"/>
      <c r="J268" s="15"/>
      <c r="K268" s="16"/>
      <c r="L268" s="15"/>
      <c r="M268" s="16"/>
      <c r="N268" s="15"/>
      <c r="O268" s="16"/>
      <c r="P268" s="15"/>
      <c r="Q268" s="16"/>
      <c r="R268" s="15"/>
      <c r="S268" s="16"/>
      <c r="T268" s="15"/>
      <c r="U268" s="16"/>
      <c r="V268" s="15"/>
      <c r="W268" s="16"/>
      <c r="X268" s="15"/>
      <c r="Y268" s="26">
        <v>1265.5999999999999</v>
      </c>
      <c r="Z268" s="15">
        <f t="shared" si="1018"/>
        <v>1265.5999999999999</v>
      </c>
      <c r="AA268" s="16"/>
      <c r="AB268" s="46"/>
      <c r="AC268" s="15"/>
      <c r="AD268" s="16"/>
      <c r="AE268" s="15"/>
      <c r="AF268" s="16"/>
      <c r="AG268" s="15"/>
      <c r="AH268" s="16"/>
      <c r="AI268" s="15"/>
      <c r="AJ268" s="16"/>
      <c r="AK268" s="15"/>
      <c r="AL268" s="16"/>
      <c r="AM268" s="15"/>
      <c r="AN268" s="16"/>
      <c r="AO268" s="15"/>
      <c r="AP268" s="16"/>
      <c r="AQ268" s="15"/>
      <c r="AR268" s="16"/>
      <c r="AS268" s="15"/>
      <c r="AT268" s="16"/>
      <c r="AU268" s="15"/>
      <c r="AV268" s="16"/>
      <c r="AW268" s="15"/>
      <c r="AX268" s="26">
        <v>0</v>
      </c>
      <c r="AY268" s="15">
        <f t="shared" si="1029"/>
        <v>0</v>
      </c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26">
        <v>0</v>
      </c>
      <c r="BV268" s="16">
        <f t="shared" si="1039"/>
        <v>0</v>
      </c>
      <c r="BW268" s="9" t="s">
        <v>416</v>
      </c>
      <c r="BX268" s="13"/>
    </row>
    <row r="269" spans="1:76" x14ac:dyDescent="0.3">
      <c r="A269" s="61"/>
      <c r="B269" s="127" t="s">
        <v>15</v>
      </c>
      <c r="C269" s="83"/>
      <c r="D269" s="30">
        <f>D270+D271+D273</f>
        <v>133425.60000000001</v>
      </c>
      <c r="E269" s="30">
        <f>E270+E271+E273+E272+E274+E275+E276+E277+E278+E279+E280+E281+E282+E283+E284+E285</f>
        <v>50000</v>
      </c>
      <c r="F269" s="29">
        <f t="shared" si="683"/>
        <v>183425.6</v>
      </c>
      <c r="G269" s="30">
        <f>G270+G271+G273+G272+G274+G275+G276+G277+G278+G279+G280+G281+G282+G283+G284+G285+G286+G287+G288</f>
        <v>20654.072999999997</v>
      </c>
      <c r="H269" s="29">
        <f t="shared" si="1009"/>
        <v>204079.67300000001</v>
      </c>
      <c r="I269" s="30">
        <f>I270+I271+I273+I272+I274+I275+I276+I277+I278+I279+I280+I281+I282+I283+I284+I285+I286+I287+I288</f>
        <v>0</v>
      </c>
      <c r="J269" s="29">
        <f t="shared" si="1010"/>
        <v>204079.67300000001</v>
      </c>
      <c r="K269" s="30">
        <f>K270+K271+K273+K272+K274+K275+K276+K277+K278+K279+K280+K281+K282+K283+K284+K285+K286+K287+K288</f>
        <v>0</v>
      </c>
      <c r="L269" s="29">
        <f t="shared" si="1011"/>
        <v>204079.67300000001</v>
      </c>
      <c r="M269" s="30">
        <f>M270+M271+M273+M272+M274+M275+M276+M277+M278+M279+M280+M281+M282+M283+M284+M285+M286+M287+M288</f>
        <v>4632.2889999999998</v>
      </c>
      <c r="N269" s="29">
        <f t="shared" si="1012"/>
        <v>208711.962</v>
      </c>
      <c r="O269" s="30">
        <f>O270+O271+O273+O272+O274+O275+O276+O277+O278+O279+O280+O281+O282+O283+O284+O285+O286+O287+O288</f>
        <v>0</v>
      </c>
      <c r="P269" s="29">
        <f t="shared" si="1013"/>
        <v>208711.962</v>
      </c>
      <c r="Q269" s="30">
        <f>Q270+Q271+Q273+Q272+Q274+Q275+Q276+Q277+Q278+Q279+Q280+Q281+Q282+Q283+Q284+Q285+Q286+Q287+Q288</f>
        <v>-466.94299999999998</v>
      </c>
      <c r="R269" s="29">
        <f t="shared" si="1014"/>
        <v>208245.019</v>
      </c>
      <c r="S269" s="30">
        <f>S270+S271+S273+S272+S274+S275+S276+S277+S278+S279+S280+S281+S282+S283+S284+S285+S286+S287+S288</f>
        <v>0</v>
      </c>
      <c r="T269" s="29">
        <f t="shared" si="1015"/>
        <v>208245.019</v>
      </c>
      <c r="U269" s="30">
        <f>U270+U271+U273+U272+U274+U275+U276+U277+U278+U279+U280+U281+U282+U283+U284+U285+U286+U287+U288</f>
        <v>-0.17</v>
      </c>
      <c r="V269" s="29">
        <f t="shared" si="1016"/>
        <v>208244.84899999999</v>
      </c>
      <c r="W269" s="16">
        <f>W270+W271+W273+W272+W274+W275+W276+W277+W278+W279+W280+W281+W282+W283+W284+W285+W286+W287+W288</f>
        <v>15980.826999999999</v>
      </c>
      <c r="X269" s="29">
        <f t="shared" si="1017"/>
        <v>224225.67599999998</v>
      </c>
      <c r="Y269" s="30">
        <f>Y270+Y271+Y273+Y272+Y274+Y275+Y276+Y277+Y278+Y279+Y280+Y281+Y282+Y283+Y284+Y285+Y286+Y287+Y288</f>
        <v>-20648.272000000001</v>
      </c>
      <c r="Z269" s="15">
        <f t="shared" si="1018"/>
        <v>203577.40399999998</v>
      </c>
      <c r="AA269" s="30">
        <f t="shared" ref="AA269:AZ269" si="1040">AA270+AA271+AA273</f>
        <v>12285.5</v>
      </c>
      <c r="AB269" s="30">
        <f>AB270+AB271+AB273+AB272+AB274+AB275+AB276+AB277+AB278+AB279+AB280+AB281+AB282+AB283+AB284+AB285</f>
        <v>-7.9580786405131221E-13</v>
      </c>
      <c r="AC269" s="29">
        <f t="shared" si="694"/>
        <v>12285.5</v>
      </c>
      <c r="AD269" s="30">
        <f>AD270+AD271+AD273+AD272+AD274+AD275+AD276+AD277+AD278+AD279+AD280+AD281+AD282+AD283+AD284+AD285+AD286+AD287+AD288</f>
        <v>0</v>
      </c>
      <c r="AE269" s="29">
        <f t="shared" si="1019"/>
        <v>12285.5</v>
      </c>
      <c r="AF269" s="30">
        <f>AF270+AF271+AF273+AF272+AF274+AF275+AF276+AF277+AF278+AF279+AF280+AF281+AF282+AF283+AF284+AF285+AF286+AF287+AF288</f>
        <v>0</v>
      </c>
      <c r="AG269" s="29">
        <f t="shared" si="1020"/>
        <v>12285.5</v>
      </c>
      <c r="AH269" s="30">
        <f>AH270+AH271+AH273+AH272+AH274+AH275+AH276+AH277+AH278+AH279+AH280+AH281+AH282+AH283+AH284+AH285+AH286+AH287+AH288</f>
        <v>0</v>
      </c>
      <c r="AI269" s="29">
        <f t="shared" si="1021"/>
        <v>12285.5</v>
      </c>
      <c r="AJ269" s="30">
        <f>AJ270+AJ271+AJ273+AJ272+AJ274+AJ275+AJ276+AJ277+AJ278+AJ279+AJ280+AJ281+AJ282+AJ283+AJ284+AJ285+AJ286+AJ287+AJ288</f>
        <v>0</v>
      </c>
      <c r="AK269" s="29">
        <f t="shared" si="1022"/>
        <v>12285.5</v>
      </c>
      <c r="AL269" s="30">
        <f>AL270+AL271+AL273+AL272+AL274+AL275+AL276+AL277+AL278+AL279+AL280+AL281+AL282+AL283+AL284+AL285+AL286+AL287+AL288</f>
        <v>-4657.232</v>
      </c>
      <c r="AM269" s="29">
        <f t="shared" si="1023"/>
        <v>7628.268</v>
      </c>
      <c r="AN269" s="30">
        <f>AN270+AN271+AN273+AN272+AN274+AN275+AN276+AN277+AN278+AN279+AN280+AN281+AN282+AN283+AN284+AN285+AN286+AN287+AN288</f>
        <v>0</v>
      </c>
      <c r="AO269" s="29">
        <f t="shared" si="1024"/>
        <v>7628.268</v>
      </c>
      <c r="AP269" s="30">
        <f>AP270+AP271+AP273+AP272+AP274+AP275+AP276+AP277+AP278+AP279+AP280+AP281+AP282+AP283+AP284+AP285+AP286+AP287+AP288</f>
        <v>0</v>
      </c>
      <c r="AQ269" s="29">
        <f t="shared" si="1025"/>
        <v>7628.268</v>
      </c>
      <c r="AR269" s="30">
        <f>AR270+AR271+AR273+AR272+AR274+AR275+AR276+AR277+AR278+AR279+AR280+AR281+AR282+AR283+AR284+AR285+AR286+AR287+AR288</f>
        <v>0</v>
      </c>
      <c r="AS269" s="29">
        <f t="shared" si="1026"/>
        <v>7628.268</v>
      </c>
      <c r="AT269" s="30">
        <f>AT270+AT271+AT273+AT272+AT274+AT275+AT276+AT277+AT278+AT279+AT280+AT281+AT282+AT283+AT284+AT285+AT286+AT287+AT288</f>
        <v>0</v>
      </c>
      <c r="AU269" s="29">
        <f t="shared" si="1027"/>
        <v>7628.268</v>
      </c>
      <c r="AV269" s="16">
        <f>AV270+AV271+AV273+AV272+AV274+AV275+AV276+AV277+AV278+AV279+AV280+AV281+AV282+AV283+AV284+AV285+AV286+AV287+AV288</f>
        <v>0</v>
      </c>
      <c r="AW269" s="29">
        <f t="shared" si="1028"/>
        <v>7628.268</v>
      </c>
      <c r="AX269" s="30">
        <f>AX270+AX271+AX273+AX272+AX274+AX275+AX276+AX277+AX278+AX279+AX280+AX281+AX282+AX283+AX284+AX285+AX286+AX287+AX288</f>
        <v>20516.732</v>
      </c>
      <c r="AY269" s="15">
        <f t="shared" si="1029"/>
        <v>28145</v>
      </c>
      <c r="AZ269" s="30">
        <f t="shared" si="1040"/>
        <v>10000</v>
      </c>
      <c r="BA269" s="30">
        <f>BA270+BA271+BA273+BA272+BA274+BA275+BA276+BA277+BA278+BA279+BA280+BA281+BA282+BA283+BA284+BA285</f>
        <v>0</v>
      </c>
      <c r="BB269" s="30">
        <f t="shared" si="696"/>
        <v>10000</v>
      </c>
      <c r="BC269" s="30">
        <f>BC270+BC271+BC273+BC272+BC274+BC275+BC276+BC277+BC278+BC279+BC280+BC281+BC282+BC283+BC284+BC285+BC286+BC287+BC288</f>
        <v>0</v>
      </c>
      <c r="BD269" s="30">
        <f t="shared" si="1030"/>
        <v>10000</v>
      </c>
      <c r="BE269" s="30">
        <f>BE270+BE271+BE273+BE272+BE274+BE275+BE276+BE277+BE278+BE279+BE280+BE281+BE282+BE283+BE284+BE285+BE286+BE287+BE288</f>
        <v>0</v>
      </c>
      <c r="BF269" s="30">
        <f t="shared" si="1031"/>
        <v>10000</v>
      </c>
      <c r="BG269" s="30">
        <f>BG270+BG271+BG273+BG272+BG274+BG275+BG276+BG277+BG278+BG279+BG280+BG281+BG282+BG283+BG284+BG285+BG286+BG287+BG288</f>
        <v>0</v>
      </c>
      <c r="BH269" s="30">
        <f t="shared" si="1032"/>
        <v>10000</v>
      </c>
      <c r="BI269" s="30">
        <f>BI270+BI271+BI273+BI272+BI274+BI275+BI276+BI277+BI278+BI279+BI280+BI281+BI282+BI283+BI284+BI285+BI286+BI287+BI288</f>
        <v>-3.4106051316484809E-13</v>
      </c>
      <c r="BJ269" s="30">
        <f t="shared" si="1033"/>
        <v>10000</v>
      </c>
      <c r="BK269" s="30">
        <f>BK270+BK271+BK273+BK272+BK274+BK275+BK276+BK277+BK278+BK279+BK280+BK281+BK282+BK283+BK284+BK285+BK286+BK287+BK288</f>
        <v>0</v>
      </c>
      <c r="BL269" s="30">
        <f t="shared" si="1034"/>
        <v>10000</v>
      </c>
      <c r="BM269" s="30">
        <f>BM270+BM271+BM273+BM272+BM274+BM275+BM276+BM277+BM278+BM279+BM280+BM281+BM282+BM283+BM284+BM285+BM286+BM287+BM288</f>
        <v>0</v>
      </c>
      <c r="BN269" s="30">
        <f t="shared" si="1035"/>
        <v>10000</v>
      </c>
      <c r="BO269" s="16">
        <f>BO270+BO271+BO273+BO272+BO274+BO275+BO276+BO277+BO278+BO279+BO280+BO281+BO282+BO283+BO284+BO285+BO286+BO287+BO288</f>
        <v>0</v>
      </c>
      <c r="BP269" s="16">
        <f t="shared" si="1036"/>
        <v>10000</v>
      </c>
      <c r="BQ269" s="16">
        <f>BQ270+BQ271+BQ273+BQ272+BQ274+BQ275+BQ276+BQ277+BQ278+BQ279+BQ280+BQ281+BQ282+BQ283+BQ284+BQ285+BQ286+BQ287+BQ288</f>
        <v>0</v>
      </c>
      <c r="BR269" s="16">
        <f t="shared" si="1037"/>
        <v>10000</v>
      </c>
      <c r="BS269" s="16">
        <f>BS270+BS271+BS273+BS272+BS274+BS275+BS276+BS277+BS278+BS279+BS280+BS281+BS282+BS283+BS284+BS285+BS286+BS287+BS288</f>
        <v>0</v>
      </c>
      <c r="BT269" s="30">
        <f t="shared" si="1038"/>
        <v>10000</v>
      </c>
      <c r="BU269" s="30">
        <f>BU270+BU271+BU273+BU272+BU274+BU275+BU276+BU277+BU278+BU279+BU280+BU281+BU282+BU283+BU284+BU285+BU286+BU287+BU288</f>
        <v>0</v>
      </c>
      <c r="BV269" s="16">
        <f t="shared" si="1039"/>
        <v>10000</v>
      </c>
      <c r="BX269" s="13"/>
    </row>
    <row r="270" spans="1:76" ht="56.25" x14ac:dyDescent="0.3">
      <c r="A270" s="58" t="s">
        <v>334</v>
      </c>
      <c r="B270" s="78" t="s">
        <v>60</v>
      </c>
      <c r="C270" s="6" t="s">
        <v>126</v>
      </c>
      <c r="D270" s="16">
        <v>24933.9</v>
      </c>
      <c r="E270" s="46"/>
      <c r="F270" s="15">
        <f t="shared" ref="F270:F315" si="1041">D270+E270</f>
        <v>24933.9</v>
      </c>
      <c r="G270" s="16">
        <v>11061.502</v>
      </c>
      <c r="H270" s="15">
        <f t="shared" si="1009"/>
        <v>35995.402000000002</v>
      </c>
      <c r="I270" s="16"/>
      <c r="J270" s="15">
        <f t="shared" si="1010"/>
        <v>35995.402000000002</v>
      </c>
      <c r="K270" s="16"/>
      <c r="L270" s="15">
        <f t="shared" si="1011"/>
        <v>35995.402000000002</v>
      </c>
      <c r="M270" s="16"/>
      <c r="N270" s="15">
        <f t="shared" si="1012"/>
        <v>35995.402000000002</v>
      </c>
      <c r="O270" s="16"/>
      <c r="P270" s="15">
        <f t="shared" si="1013"/>
        <v>35995.402000000002</v>
      </c>
      <c r="Q270" s="16"/>
      <c r="R270" s="15">
        <f t="shared" si="1014"/>
        <v>35995.402000000002</v>
      </c>
      <c r="S270" s="16"/>
      <c r="T270" s="15">
        <f t="shared" si="1015"/>
        <v>35995.402000000002</v>
      </c>
      <c r="U270" s="16">
        <v>-15980.826999999999</v>
      </c>
      <c r="V270" s="15">
        <f t="shared" si="1016"/>
        <v>20014.575000000004</v>
      </c>
      <c r="W270" s="16">
        <v>15980.826999999999</v>
      </c>
      <c r="X270" s="15">
        <f t="shared" si="1017"/>
        <v>35995.402000000002</v>
      </c>
      <c r="Y270" s="26"/>
      <c r="Z270" s="15">
        <f t="shared" si="1018"/>
        <v>35995.402000000002</v>
      </c>
      <c r="AA270" s="16">
        <v>0</v>
      </c>
      <c r="AB270" s="46"/>
      <c r="AC270" s="15">
        <f t="shared" ref="AC270:AC315" si="1042">AA270+AB270</f>
        <v>0</v>
      </c>
      <c r="AD270" s="16"/>
      <c r="AE270" s="15">
        <f t="shared" si="1019"/>
        <v>0</v>
      </c>
      <c r="AF270" s="16"/>
      <c r="AG270" s="15">
        <f t="shared" si="1020"/>
        <v>0</v>
      </c>
      <c r="AH270" s="16"/>
      <c r="AI270" s="15">
        <f t="shared" si="1021"/>
        <v>0</v>
      </c>
      <c r="AJ270" s="16"/>
      <c r="AK270" s="15">
        <f t="shared" si="1022"/>
        <v>0</v>
      </c>
      <c r="AL270" s="16"/>
      <c r="AM270" s="15">
        <f t="shared" si="1023"/>
        <v>0</v>
      </c>
      <c r="AN270" s="16"/>
      <c r="AO270" s="15">
        <f t="shared" si="1024"/>
        <v>0</v>
      </c>
      <c r="AP270" s="16"/>
      <c r="AQ270" s="15">
        <f t="shared" si="1025"/>
        <v>0</v>
      </c>
      <c r="AR270" s="16"/>
      <c r="AS270" s="15">
        <f t="shared" si="1026"/>
        <v>0</v>
      </c>
      <c r="AT270" s="16"/>
      <c r="AU270" s="15">
        <f t="shared" si="1027"/>
        <v>0</v>
      </c>
      <c r="AV270" s="16"/>
      <c r="AW270" s="15">
        <f t="shared" si="1028"/>
        <v>0</v>
      </c>
      <c r="AX270" s="26"/>
      <c r="AY270" s="15">
        <f t="shared" si="1029"/>
        <v>0</v>
      </c>
      <c r="AZ270" s="16">
        <v>0</v>
      </c>
      <c r="BA270" s="16"/>
      <c r="BB270" s="16">
        <f t="shared" ref="BB270:BB315" si="1043">AZ270+BA270</f>
        <v>0</v>
      </c>
      <c r="BC270" s="16"/>
      <c r="BD270" s="16">
        <f t="shared" si="1030"/>
        <v>0</v>
      </c>
      <c r="BE270" s="16"/>
      <c r="BF270" s="16">
        <f t="shared" si="1031"/>
        <v>0</v>
      </c>
      <c r="BG270" s="16"/>
      <c r="BH270" s="16">
        <f t="shared" si="1032"/>
        <v>0</v>
      </c>
      <c r="BI270" s="16"/>
      <c r="BJ270" s="16">
        <f t="shared" si="1033"/>
        <v>0</v>
      </c>
      <c r="BK270" s="16"/>
      <c r="BL270" s="16">
        <f t="shared" si="1034"/>
        <v>0</v>
      </c>
      <c r="BM270" s="16"/>
      <c r="BN270" s="16">
        <f t="shared" si="1035"/>
        <v>0</v>
      </c>
      <c r="BO270" s="16"/>
      <c r="BP270" s="16">
        <f t="shared" si="1036"/>
        <v>0</v>
      </c>
      <c r="BQ270" s="16"/>
      <c r="BR270" s="16">
        <f t="shared" si="1037"/>
        <v>0</v>
      </c>
      <c r="BS270" s="16"/>
      <c r="BT270" s="16">
        <f t="shared" si="1038"/>
        <v>0</v>
      </c>
      <c r="BU270" s="26"/>
      <c r="BV270" s="16">
        <f t="shared" si="1039"/>
        <v>0</v>
      </c>
      <c r="BW270" s="9" t="s">
        <v>122</v>
      </c>
      <c r="BX270" s="13"/>
    </row>
    <row r="271" spans="1:76" ht="56.25" x14ac:dyDescent="0.3">
      <c r="A271" s="106" t="s">
        <v>335</v>
      </c>
      <c r="B271" s="104" t="s">
        <v>61</v>
      </c>
      <c r="C271" s="6" t="s">
        <v>126</v>
      </c>
      <c r="D271" s="16">
        <v>92483</v>
      </c>
      <c r="E271" s="46">
        <f>50000-11709.7</f>
        <v>38290.300000000003</v>
      </c>
      <c r="F271" s="15">
        <f t="shared" si="1041"/>
        <v>130773.3</v>
      </c>
      <c r="G271" s="16"/>
      <c r="H271" s="15">
        <f t="shared" si="1009"/>
        <v>130773.3</v>
      </c>
      <c r="I271" s="16"/>
      <c r="J271" s="15">
        <f t="shared" si="1010"/>
        <v>130773.3</v>
      </c>
      <c r="K271" s="16"/>
      <c r="L271" s="15">
        <f t="shared" si="1011"/>
        <v>130773.3</v>
      </c>
      <c r="M271" s="16"/>
      <c r="N271" s="15">
        <f t="shared" si="1012"/>
        <v>130773.3</v>
      </c>
      <c r="O271" s="16"/>
      <c r="P271" s="15">
        <f t="shared" si="1013"/>
        <v>130773.3</v>
      </c>
      <c r="Q271" s="16"/>
      <c r="R271" s="15">
        <f t="shared" si="1014"/>
        <v>130773.3</v>
      </c>
      <c r="S271" s="16"/>
      <c r="T271" s="15">
        <f t="shared" si="1015"/>
        <v>130773.3</v>
      </c>
      <c r="U271" s="16">
        <v>15980.826999999999</v>
      </c>
      <c r="V271" s="15">
        <f t="shared" si="1016"/>
        <v>146754.12700000001</v>
      </c>
      <c r="W271" s="16"/>
      <c r="X271" s="15">
        <f t="shared" si="1017"/>
        <v>146754.12700000001</v>
      </c>
      <c r="Y271" s="26"/>
      <c r="Z271" s="15">
        <f t="shared" si="1018"/>
        <v>146754.12700000001</v>
      </c>
      <c r="AA271" s="16">
        <v>0</v>
      </c>
      <c r="AB271" s="46"/>
      <c r="AC271" s="15">
        <f t="shared" si="1042"/>
        <v>0</v>
      </c>
      <c r="AD271" s="16"/>
      <c r="AE271" s="15">
        <f t="shared" si="1019"/>
        <v>0</v>
      </c>
      <c r="AF271" s="16"/>
      <c r="AG271" s="15">
        <f t="shared" si="1020"/>
        <v>0</v>
      </c>
      <c r="AH271" s="16"/>
      <c r="AI271" s="15">
        <f t="shared" si="1021"/>
        <v>0</v>
      </c>
      <c r="AJ271" s="16"/>
      <c r="AK271" s="15">
        <f t="shared" si="1022"/>
        <v>0</v>
      </c>
      <c r="AL271" s="16"/>
      <c r="AM271" s="15">
        <f t="shared" si="1023"/>
        <v>0</v>
      </c>
      <c r="AN271" s="16"/>
      <c r="AO271" s="15">
        <f t="shared" si="1024"/>
        <v>0</v>
      </c>
      <c r="AP271" s="16"/>
      <c r="AQ271" s="15">
        <f t="shared" si="1025"/>
        <v>0</v>
      </c>
      <c r="AR271" s="16"/>
      <c r="AS271" s="15">
        <f t="shared" si="1026"/>
        <v>0</v>
      </c>
      <c r="AT271" s="16"/>
      <c r="AU271" s="15">
        <f t="shared" si="1027"/>
        <v>0</v>
      </c>
      <c r="AV271" s="16"/>
      <c r="AW271" s="15">
        <f t="shared" si="1028"/>
        <v>0</v>
      </c>
      <c r="AX271" s="26"/>
      <c r="AY271" s="15">
        <f t="shared" si="1029"/>
        <v>0</v>
      </c>
      <c r="AZ271" s="16">
        <v>0</v>
      </c>
      <c r="BA271" s="16"/>
      <c r="BB271" s="16">
        <f t="shared" si="1043"/>
        <v>0</v>
      </c>
      <c r="BC271" s="16"/>
      <c r="BD271" s="16">
        <f t="shared" si="1030"/>
        <v>0</v>
      </c>
      <c r="BE271" s="16"/>
      <c r="BF271" s="16">
        <f t="shared" si="1031"/>
        <v>0</v>
      </c>
      <c r="BG271" s="16"/>
      <c r="BH271" s="16">
        <f t="shared" si="1032"/>
        <v>0</v>
      </c>
      <c r="BI271" s="16"/>
      <c r="BJ271" s="16">
        <f t="shared" si="1033"/>
        <v>0</v>
      </c>
      <c r="BK271" s="16"/>
      <c r="BL271" s="16">
        <f t="shared" si="1034"/>
        <v>0</v>
      </c>
      <c r="BM271" s="16"/>
      <c r="BN271" s="16">
        <f t="shared" si="1035"/>
        <v>0</v>
      </c>
      <c r="BO271" s="16"/>
      <c r="BP271" s="16">
        <f t="shared" si="1036"/>
        <v>0</v>
      </c>
      <c r="BQ271" s="16"/>
      <c r="BR271" s="16">
        <f t="shared" si="1037"/>
        <v>0</v>
      </c>
      <c r="BS271" s="16"/>
      <c r="BT271" s="16">
        <f t="shared" si="1038"/>
        <v>0</v>
      </c>
      <c r="BU271" s="26"/>
      <c r="BV271" s="16">
        <f t="shared" si="1039"/>
        <v>0</v>
      </c>
      <c r="BW271" s="9" t="s">
        <v>123</v>
      </c>
      <c r="BX271" s="13"/>
    </row>
    <row r="272" spans="1:76" ht="56.25" x14ac:dyDescent="0.3">
      <c r="A272" s="107"/>
      <c r="B272" s="105"/>
      <c r="C272" s="6" t="s">
        <v>250</v>
      </c>
      <c r="D272" s="16"/>
      <c r="E272" s="46">
        <v>11709.7</v>
      </c>
      <c r="F272" s="15">
        <f t="shared" si="1041"/>
        <v>11709.7</v>
      </c>
      <c r="G272" s="16"/>
      <c r="H272" s="15">
        <f t="shared" si="1009"/>
        <v>11709.7</v>
      </c>
      <c r="I272" s="16"/>
      <c r="J272" s="15">
        <f t="shared" si="1010"/>
        <v>11709.7</v>
      </c>
      <c r="K272" s="16"/>
      <c r="L272" s="15">
        <f t="shared" si="1011"/>
        <v>11709.7</v>
      </c>
      <c r="M272" s="16">
        <v>-24.943000000000001</v>
      </c>
      <c r="N272" s="15">
        <f t="shared" si="1012"/>
        <v>11684.757000000001</v>
      </c>
      <c r="O272" s="16"/>
      <c r="P272" s="15">
        <f t="shared" si="1013"/>
        <v>11684.757000000001</v>
      </c>
      <c r="Q272" s="16">
        <v>-466.94299999999998</v>
      </c>
      <c r="R272" s="15">
        <f t="shared" si="1014"/>
        <v>11217.814000000002</v>
      </c>
      <c r="S272" s="16"/>
      <c r="T272" s="15">
        <f t="shared" si="1015"/>
        <v>11217.814000000002</v>
      </c>
      <c r="U272" s="16">
        <v>-0.17</v>
      </c>
      <c r="V272" s="15">
        <f t="shared" si="1016"/>
        <v>11217.644000000002</v>
      </c>
      <c r="W272" s="16"/>
      <c r="X272" s="15">
        <f t="shared" si="1017"/>
        <v>11217.644000000002</v>
      </c>
      <c r="Y272" s="26">
        <v>-131.54</v>
      </c>
      <c r="Z272" s="15">
        <f t="shared" si="1018"/>
        <v>11086.104000000001</v>
      </c>
      <c r="AA272" s="16"/>
      <c r="AB272" s="46"/>
      <c r="AC272" s="15">
        <f t="shared" si="1042"/>
        <v>0</v>
      </c>
      <c r="AD272" s="16"/>
      <c r="AE272" s="15">
        <f t="shared" si="1019"/>
        <v>0</v>
      </c>
      <c r="AF272" s="16"/>
      <c r="AG272" s="15">
        <f t="shared" si="1020"/>
        <v>0</v>
      </c>
      <c r="AH272" s="16"/>
      <c r="AI272" s="15">
        <f t="shared" si="1021"/>
        <v>0</v>
      </c>
      <c r="AJ272" s="16"/>
      <c r="AK272" s="15">
        <f t="shared" si="1022"/>
        <v>0</v>
      </c>
      <c r="AL272" s="16"/>
      <c r="AM272" s="15">
        <f t="shared" si="1023"/>
        <v>0</v>
      </c>
      <c r="AN272" s="16"/>
      <c r="AO272" s="15">
        <f t="shared" si="1024"/>
        <v>0</v>
      </c>
      <c r="AP272" s="16"/>
      <c r="AQ272" s="15">
        <f t="shared" si="1025"/>
        <v>0</v>
      </c>
      <c r="AR272" s="16"/>
      <c r="AS272" s="15">
        <f t="shared" si="1026"/>
        <v>0</v>
      </c>
      <c r="AT272" s="16"/>
      <c r="AU272" s="15">
        <f t="shared" si="1027"/>
        <v>0</v>
      </c>
      <c r="AV272" s="16"/>
      <c r="AW272" s="15">
        <f t="shared" si="1028"/>
        <v>0</v>
      </c>
      <c r="AX272" s="26">
        <v>0</v>
      </c>
      <c r="AY272" s="15">
        <f t="shared" si="1029"/>
        <v>0</v>
      </c>
      <c r="AZ272" s="16"/>
      <c r="BA272" s="16"/>
      <c r="BB272" s="16">
        <f t="shared" si="1043"/>
        <v>0</v>
      </c>
      <c r="BC272" s="16"/>
      <c r="BD272" s="16">
        <f t="shared" si="1030"/>
        <v>0</v>
      </c>
      <c r="BE272" s="16"/>
      <c r="BF272" s="16">
        <f t="shared" si="1031"/>
        <v>0</v>
      </c>
      <c r="BG272" s="16"/>
      <c r="BH272" s="16">
        <f t="shared" si="1032"/>
        <v>0</v>
      </c>
      <c r="BI272" s="16"/>
      <c r="BJ272" s="16">
        <f t="shared" si="1033"/>
        <v>0</v>
      </c>
      <c r="BK272" s="16"/>
      <c r="BL272" s="16">
        <f t="shared" si="1034"/>
        <v>0</v>
      </c>
      <c r="BM272" s="16"/>
      <c r="BN272" s="16">
        <f t="shared" si="1035"/>
        <v>0</v>
      </c>
      <c r="BO272" s="16"/>
      <c r="BP272" s="16">
        <f t="shared" si="1036"/>
        <v>0</v>
      </c>
      <c r="BQ272" s="16"/>
      <c r="BR272" s="16">
        <f t="shared" si="1037"/>
        <v>0</v>
      </c>
      <c r="BS272" s="16"/>
      <c r="BT272" s="16">
        <f t="shared" si="1038"/>
        <v>0</v>
      </c>
      <c r="BU272" s="26">
        <v>0</v>
      </c>
      <c r="BV272" s="16">
        <f t="shared" si="1039"/>
        <v>0</v>
      </c>
      <c r="BW272" s="9" t="s">
        <v>123</v>
      </c>
      <c r="BX272" s="13"/>
    </row>
    <row r="273" spans="1:76" ht="56.25" hidden="1" x14ac:dyDescent="0.3">
      <c r="A273" s="61" t="s">
        <v>329</v>
      </c>
      <c r="B273" s="21" t="s">
        <v>62</v>
      </c>
      <c r="C273" s="6" t="s">
        <v>126</v>
      </c>
      <c r="D273" s="16">
        <v>16008.7</v>
      </c>
      <c r="E273" s="46">
        <v>-16008.7</v>
      </c>
      <c r="F273" s="15">
        <f t="shared" si="1041"/>
        <v>0</v>
      </c>
      <c r="G273" s="16"/>
      <c r="H273" s="15">
        <f t="shared" si="1009"/>
        <v>0</v>
      </c>
      <c r="I273" s="16"/>
      <c r="J273" s="15">
        <f t="shared" si="1010"/>
        <v>0</v>
      </c>
      <c r="K273" s="16"/>
      <c r="L273" s="15">
        <f t="shared" si="1011"/>
        <v>0</v>
      </c>
      <c r="M273" s="16"/>
      <c r="N273" s="15">
        <f t="shared" si="1012"/>
        <v>0</v>
      </c>
      <c r="O273" s="16"/>
      <c r="P273" s="15">
        <f t="shared" si="1013"/>
        <v>0</v>
      </c>
      <c r="Q273" s="16"/>
      <c r="R273" s="15">
        <f t="shared" si="1014"/>
        <v>0</v>
      </c>
      <c r="S273" s="16"/>
      <c r="T273" s="15">
        <f t="shared" si="1015"/>
        <v>0</v>
      </c>
      <c r="U273" s="16"/>
      <c r="V273" s="15">
        <f t="shared" si="1016"/>
        <v>0</v>
      </c>
      <c r="W273" s="16"/>
      <c r="X273" s="15">
        <f t="shared" si="1017"/>
        <v>0</v>
      </c>
      <c r="Y273" s="26"/>
      <c r="Z273" s="15">
        <f t="shared" si="1018"/>
        <v>0</v>
      </c>
      <c r="AA273" s="16">
        <v>12285.5</v>
      </c>
      <c r="AB273" s="46">
        <v>-12285.5</v>
      </c>
      <c r="AC273" s="15">
        <f t="shared" si="1042"/>
        <v>0</v>
      </c>
      <c r="AD273" s="16"/>
      <c r="AE273" s="15">
        <f t="shared" si="1019"/>
        <v>0</v>
      </c>
      <c r="AF273" s="16"/>
      <c r="AG273" s="15">
        <f t="shared" si="1020"/>
        <v>0</v>
      </c>
      <c r="AH273" s="16"/>
      <c r="AI273" s="15">
        <f t="shared" si="1021"/>
        <v>0</v>
      </c>
      <c r="AJ273" s="16"/>
      <c r="AK273" s="15">
        <f t="shared" si="1022"/>
        <v>0</v>
      </c>
      <c r="AL273" s="16"/>
      <c r="AM273" s="15">
        <f t="shared" si="1023"/>
        <v>0</v>
      </c>
      <c r="AN273" s="16"/>
      <c r="AO273" s="15">
        <f t="shared" si="1024"/>
        <v>0</v>
      </c>
      <c r="AP273" s="16"/>
      <c r="AQ273" s="15">
        <f t="shared" si="1025"/>
        <v>0</v>
      </c>
      <c r="AR273" s="16"/>
      <c r="AS273" s="15">
        <f t="shared" si="1026"/>
        <v>0</v>
      </c>
      <c r="AT273" s="16"/>
      <c r="AU273" s="15">
        <f t="shared" si="1027"/>
        <v>0</v>
      </c>
      <c r="AV273" s="16"/>
      <c r="AW273" s="15">
        <f t="shared" si="1028"/>
        <v>0</v>
      </c>
      <c r="AX273" s="26"/>
      <c r="AY273" s="15">
        <f t="shared" si="1029"/>
        <v>0</v>
      </c>
      <c r="AZ273" s="16">
        <v>10000</v>
      </c>
      <c r="BA273" s="16">
        <v>-10000</v>
      </c>
      <c r="BB273" s="16">
        <f t="shared" si="1043"/>
        <v>0</v>
      </c>
      <c r="BC273" s="16"/>
      <c r="BD273" s="16">
        <f t="shared" si="1030"/>
        <v>0</v>
      </c>
      <c r="BE273" s="16"/>
      <c r="BF273" s="16">
        <f t="shared" si="1031"/>
        <v>0</v>
      </c>
      <c r="BG273" s="16"/>
      <c r="BH273" s="16">
        <f t="shared" si="1032"/>
        <v>0</v>
      </c>
      <c r="BI273" s="16"/>
      <c r="BJ273" s="16">
        <f t="shared" si="1033"/>
        <v>0</v>
      </c>
      <c r="BK273" s="16"/>
      <c r="BL273" s="16">
        <f t="shared" si="1034"/>
        <v>0</v>
      </c>
      <c r="BM273" s="16"/>
      <c r="BN273" s="16">
        <f t="shared" si="1035"/>
        <v>0</v>
      </c>
      <c r="BO273" s="16"/>
      <c r="BP273" s="16">
        <f t="shared" si="1036"/>
        <v>0</v>
      </c>
      <c r="BQ273" s="16"/>
      <c r="BR273" s="16">
        <f t="shared" si="1037"/>
        <v>0</v>
      </c>
      <c r="BS273" s="16"/>
      <c r="BT273" s="16">
        <f t="shared" si="1038"/>
        <v>0</v>
      </c>
      <c r="BU273" s="26"/>
      <c r="BV273" s="16">
        <f t="shared" si="1039"/>
        <v>0</v>
      </c>
      <c r="BW273" s="9" t="s">
        <v>124</v>
      </c>
      <c r="BX273" s="13">
        <v>0</v>
      </c>
    </row>
    <row r="274" spans="1:76" ht="56.25" x14ac:dyDescent="0.3">
      <c r="A274" s="61" t="s">
        <v>336</v>
      </c>
      <c r="B274" s="78" t="s">
        <v>251</v>
      </c>
      <c r="C274" s="6" t="s">
        <v>126</v>
      </c>
      <c r="D274" s="16"/>
      <c r="E274" s="46">
        <v>3660.7</v>
      </c>
      <c r="F274" s="15">
        <f t="shared" si="1041"/>
        <v>3660.7</v>
      </c>
      <c r="G274" s="16">
        <v>305.8</v>
      </c>
      <c r="H274" s="15">
        <f t="shared" si="1009"/>
        <v>3966.5</v>
      </c>
      <c r="I274" s="16"/>
      <c r="J274" s="15">
        <f t="shared" si="1010"/>
        <v>3966.5</v>
      </c>
      <c r="K274" s="16"/>
      <c r="L274" s="15">
        <f t="shared" si="1011"/>
        <v>3966.5</v>
      </c>
      <c r="M274" s="16">
        <v>-3660.7</v>
      </c>
      <c r="N274" s="15">
        <f t="shared" si="1012"/>
        <v>305.80000000000018</v>
      </c>
      <c r="O274" s="16"/>
      <c r="P274" s="15">
        <f t="shared" si="1013"/>
        <v>305.80000000000018</v>
      </c>
      <c r="Q274" s="16"/>
      <c r="R274" s="15">
        <f t="shared" si="1014"/>
        <v>305.80000000000018</v>
      </c>
      <c r="S274" s="16"/>
      <c r="T274" s="15">
        <f t="shared" si="1015"/>
        <v>305.80000000000018</v>
      </c>
      <c r="U274" s="16"/>
      <c r="V274" s="15">
        <f t="shared" si="1016"/>
        <v>305.80000000000018</v>
      </c>
      <c r="W274" s="16"/>
      <c r="X274" s="15">
        <f t="shared" si="1017"/>
        <v>305.80000000000018</v>
      </c>
      <c r="Y274" s="26">
        <v>-305.8</v>
      </c>
      <c r="Z274" s="15">
        <f t="shared" si="1018"/>
        <v>0</v>
      </c>
      <c r="AA274" s="16"/>
      <c r="AB274" s="46"/>
      <c r="AC274" s="15">
        <f t="shared" si="1042"/>
        <v>0</v>
      </c>
      <c r="AD274" s="16"/>
      <c r="AE274" s="15">
        <f t="shared" si="1019"/>
        <v>0</v>
      </c>
      <c r="AF274" s="16"/>
      <c r="AG274" s="15">
        <f t="shared" si="1020"/>
        <v>0</v>
      </c>
      <c r="AH274" s="16"/>
      <c r="AI274" s="15">
        <f t="shared" si="1021"/>
        <v>0</v>
      </c>
      <c r="AJ274" s="16"/>
      <c r="AK274" s="15">
        <f t="shared" si="1022"/>
        <v>0</v>
      </c>
      <c r="AL274" s="16"/>
      <c r="AM274" s="15">
        <f t="shared" si="1023"/>
        <v>0</v>
      </c>
      <c r="AN274" s="16"/>
      <c r="AO274" s="15">
        <f t="shared" si="1024"/>
        <v>0</v>
      </c>
      <c r="AP274" s="16"/>
      <c r="AQ274" s="15">
        <f t="shared" si="1025"/>
        <v>0</v>
      </c>
      <c r="AR274" s="16"/>
      <c r="AS274" s="15">
        <f t="shared" si="1026"/>
        <v>0</v>
      </c>
      <c r="AT274" s="16"/>
      <c r="AU274" s="15">
        <f t="shared" si="1027"/>
        <v>0</v>
      </c>
      <c r="AV274" s="16"/>
      <c r="AW274" s="15">
        <f t="shared" si="1028"/>
        <v>0</v>
      </c>
      <c r="AX274" s="26">
        <v>305.8</v>
      </c>
      <c r="AY274" s="15">
        <f t="shared" si="1029"/>
        <v>305.8</v>
      </c>
      <c r="AZ274" s="16"/>
      <c r="BA274" s="16"/>
      <c r="BB274" s="16">
        <f t="shared" si="1043"/>
        <v>0</v>
      </c>
      <c r="BC274" s="16"/>
      <c r="BD274" s="16">
        <f t="shared" si="1030"/>
        <v>0</v>
      </c>
      <c r="BE274" s="16"/>
      <c r="BF274" s="16">
        <f t="shared" si="1031"/>
        <v>0</v>
      </c>
      <c r="BG274" s="16"/>
      <c r="BH274" s="16">
        <f t="shared" si="1032"/>
        <v>0</v>
      </c>
      <c r="BI274" s="16">
        <v>5372.5</v>
      </c>
      <c r="BJ274" s="16">
        <f t="shared" si="1033"/>
        <v>5372.5</v>
      </c>
      <c r="BK274" s="16"/>
      <c r="BL274" s="16">
        <f t="shared" si="1034"/>
        <v>5372.5</v>
      </c>
      <c r="BM274" s="16"/>
      <c r="BN274" s="16">
        <f t="shared" si="1035"/>
        <v>5372.5</v>
      </c>
      <c r="BO274" s="16"/>
      <c r="BP274" s="16">
        <f t="shared" si="1036"/>
        <v>5372.5</v>
      </c>
      <c r="BQ274" s="16"/>
      <c r="BR274" s="16">
        <f t="shared" si="1037"/>
        <v>5372.5</v>
      </c>
      <c r="BS274" s="16"/>
      <c r="BT274" s="16">
        <f t="shared" si="1038"/>
        <v>5372.5</v>
      </c>
      <c r="BU274" s="26">
        <v>0</v>
      </c>
      <c r="BV274" s="16">
        <f t="shared" si="1039"/>
        <v>5372.5</v>
      </c>
      <c r="BW274" s="9" t="s">
        <v>252</v>
      </c>
      <c r="BX274" s="13"/>
    </row>
    <row r="275" spans="1:76" ht="56.25" x14ac:dyDescent="0.3">
      <c r="A275" s="61" t="s">
        <v>337</v>
      </c>
      <c r="B275" s="78" t="s">
        <v>253</v>
      </c>
      <c r="C275" s="6" t="s">
        <v>126</v>
      </c>
      <c r="D275" s="16"/>
      <c r="E275" s="46">
        <v>3660.7</v>
      </c>
      <c r="F275" s="15">
        <f t="shared" si="1041"/>
        <v>3660.7</v>
      </c>
      <c r="G275" s="16">
        <v>305.8</v>
      </c>
      <c r="H275" s="15">
        <f t="shared" si="1009"/>
        <v>3966.5</v>
      </c>
      <c r="I275" s="16"/>
      <c r="J275" s="15">
        <f t="shared" si="1010"/>
        <v>3966.5</v>
      </c>
      <c r="K275" s="16"/>
      <c r="L275" s="15">
        <f t="shared" si="1011"/>
        <v>3966.5</v>
      </c>
      <c r="M275" s="16">
        <v>3170.1289999999999</v>
      </c>
      <c r="N275" s="15">
        <f t="shared" si="1012"/>
        <v>7136.6289999999999</v>
      </c>
      <c r="O275" s="16"/>
      <c r="P275" s="15">
        <f t="shared" si="1013"/>
        <v>7136.6289999999999</v>
      </c>
      <c r="Q275" s="16"/>
      <c r="R275" s="15">
        <f t="shared" si="1014"/>
        <v>7136.6289999999999</v>
      </c>
      <c r="S275" s="16"/>
      <c r="T275" s="15">
        <f t="shared" si="1015"/>
        <v>7136.6289999999999</v>
      </c>
      <c r="U275" s="16"/>
      <c r="V275" s="15">
        <f t="shared" si="1016"/>
        <v>7136.6289999999999</v>
      </c>
      <c r="W275" s="16"/>
      <c r="X275" s="15">
        <f t="shared" si="1017"/>
        <v>7136.6289999999999</v>
      </c>
      <c r="Y275" s="26">
        <v>-6830.8289999999997</v>
      </c>
      <c r="Z275" s="15">
        <f t="shared" si="1018"/>
        <v>305.80000000000018</v>
      </c>
      <c r="AA275" s="16"/>
      <c r="AB275" s="46"/>
      <c r="AC275" s="15">
        <f t="shared" si="1042"/>
        <v>0</v>
      </c>
      <c r="AD275" s="16"/>
      <c r="AE275" s="15">
        <f t="shared" si="1019"/>
        <v>0</v>
      </c>
      <c r="AF275" s="16"/>
      <c r="AG275" s="15">
        <f t="shared" si="1020"/>
        <v>0</v>
      </c>
      <c r="AH275" s="16"/>
      <c r="AI275" s="15">
        <f t="shared" si="1021"/>
        <v>0</v>
      </c>
      <c r="AJ275" s="16"/>
      <c r="AK275" s="15">
        <f t="shared" si="1022"/>
        <v>0</v>
      </c>
      <c r="AL275" s="16"/>
      <c r="AM275" s="15">
        <f t="shared" si="1023"/>
        <v>0</v>
      </c>
      <c r="AN275" s="16"/>
      <c r="AO275" s="15">
        <f t="shared" si="1024"/>
        <v>0</v>
      </c>
      <c r="AP275" s="16"/>
      <c r="AQ275" s="15">
        <f t="shared" si="1025"/>
        <v>0</v>
      </c>
      <c r="AR275" s="16"/>
      <c r="AS275" s="15">
        <f t="shared" si="1026"/>
        <v>0</v>
      </c>
      <c r="AT275" s="16"/>
      <c r="AU275" s="15">
        <f t="shared" si="1027"/>
        <v>0</v>
      </c>
      <c r="AV275" s="16"/>
      <c r="AW275" s="15">
        <f t="shared" si="1028"/>
        <v>0</v>
      </c>
      <c r="AX275" s="26">
        <v>6830.8289999999997</v>
      </c>
      <c r="AY275" s="15">
        <f t="shared" si="1029"/>
        <v>6830.8289999999997</v>
      </c>
      <c r="AZ275" s="16"/>
      <c r="BA275" s="16"/>
      <c r="BB275" s="16">
        <f t="shared" si="1043"/>
        <v>0</v>
      </c>
      <c r="BC275" s="16"/>
      <c r="BD275" s="16">
        <f t="shared" si="1030"/>
        <v>0</v>
      </c>
      <c r="BE275" s="16"/>
      <c r="BF275" s="16">
        <f t="shared" si="1031"/>
        <v>0</v>
      </c>
      <c r="BG275" s="16"/>
      <c r="BH275" s="16">
        <f t="shared" si="1032"/>
        <v>0</v>
      </c>
      <c r="BI275" s="16"/>
      <c r="BJ275" s="16">
        <f t="shared" si="1033"/>
        <v>0</v>
      </c>
      <c r="BK275" s="16"/>
      <c r="BL275" s="16">
        <f t="shared" si="1034"/>
        <v>0</v>
      </c>
      <c r="BM275" s="16"/>
      <c r="BN275" s="16">
        <f t="shared" si="1035"/>
        <v>0</v>
      </c>
      <c r="BO275" s="16"/>
      <c r="BP275" s="16">
        <f t="shared" si="1036"/>
        <v>0</v>
      </c>
      <c r="BQ275" s="16"/>
      <c r="BR275" s="16">
        <f t="shared" si="1037"/>
        <v>0</v>
      </c>
      <c r="BS275" s="16"/>
      <c r="BT275" s="16">
        <f t="shared" si="1038"/>
        <v>0</v>
      </c>
      <c r="BU275" s="26">
        <v>0</v>
      </c>
      <c r="BV275" s="16">
        <f t="shared" si="1039"/>
        <v>0</v>
      </c>
      <c r="BW275" s="9" t="s">
        <v>254</v>
      </c>
      <c r="BX275" s="13"/>
    </row>
    <row r="276" spans="1:76" ht="56.25" x14ac:dyDescent="0.3">
      <c r="A276" s="61" t="s">
        <v>338</v>
      </c>
      <c r="B276" s="78" t="s">
        <v>257</v>
      </c>
      <c r="C276" s="6" t="s">
        <v>126</v>
      </c>
      <c r="D276" s="16"/>
      <c r="E276" s="46">
        <v>455.3</v>
      </c>
      <c r="F276" s="15">
        <f t="shared" si="1041"/>
        <v>455.3</v>
      </c>
      <c r="G276" s="16"/>
      <c r="H276" s="15">
        <f t="shared" si="1009"/>
        <v>455.3</v>
      </c>
      <c r="I276" s="16"/>
      <c r="J276" s="15">
        <f t="shared" si="1010"/>
        <v>455.3</v>
      </c>
      <c r="K276" s="16"/>
      <c r="L276" s="15">
        <f t="shared" si="1011"/>
        <v>455.3</v>
      </c>
      <c r="M276" s="16">
        <v>-0.3</v>
      </c>
      <c r="N276" s="15">
        <f t="shared" si="1012"/>
        <v>455</v>
      </c>
      <c r="O276" s="16"/>
      <c r="P276" s="15">
        <f t="shared" si="1013"/>
        <v>455</v>
      </c>
      <c r="Q276" s="16"/>
      <c r="R276" s="15">
        <f t="shared" si="1014"/>
        <v>455</v>
      </c>
      <c r="S276" s="16"/>
      <c r="T276" s="15">
        <f t="shared" si="1015"/>
        <v>455</v>
      </c>
      <c r="U276" s="16"/>
      <c r="V276" s="15">
        <f t="shared" si="1016"/>
        <v>455</v>
      </c>
      <c r="W276" s="16"/>
      <c r="X276" s="15">
        <f t="shared" si="1017"/>
        <v>455</v>
      </c>
      <c r="Y276" s="26"/>
      <c r="Z276" s="15">
        <f t="shared" si="1018"/>
        <v>455</v>
      </c>
      <c r="AA276" s="16"/>
      <c r="AB276" s="46">
        <v>3780.4</v>
      </c>
      <c r="AC276" s="15">
        <f t="shared" si="1042"/>
        <v>3780.4</v>
      </c>
      <c r="AD276" s="16"/>
      <c r="AE276" s="15">
        <f t="shared" si="1019"/>
        <v>3780.4</v>
      </c>
      <c r="AF276" s="16"/>
      <c r="AG276" s="15">
        <f t="shared" si="1020"/>
        <v>3780.4</v>
      </c>
      <c r="AH276" s="16"/>
      <c r="AI276" s="15">
        <f t="shared" si="1021"/>
        <v>3780.4</v>
      </c>
      <c r="AJ276" s="16"/>
      <c r="AK276" s="15">
        <f t="shared" si="1022"/>
        <v>3780.4</v>
      </c>
      <c r="AL276" s="16">
        <v>-2934.7649999999999</v>
      </c>
      <c r="AM276" s="15">
        <f t="shared" si="1023"/>
        <v>845.63500000000022</v>
      </c>
      <c r="AN276" s="16"/>
      <c r="AO276" s="15">
        <f t="shared" si="1024"/>
        <v>845.63500000000022</v>
      </c>
      <c r="AP276" s="16"/>
      <c r="AQ276" s="15">
        <f t="shared" si="1025"/>
        <v>845.63500000000022</v>
      </c>
      <c r="AR276" s="16"/>
      <c r="AS276" s="15">
        <f t="shared" si="1026"/>
        <v>845.63500000000022</v>
      </c>
      <c r="AT276" s="16"/>
      <c r="AU276" s="15">
        <f t="shared" si="1027"/>
        <v>845.63500000000022</v>
      </c>
      <c r="AV276" s="16"/>
      <c r="AW276" s="15">
        <f t="shared" si="1028"/>
        <v>845.63500000000022</v>
      </c>
      <c r="AX276" s="26"/>
      <c r="AY276" s="15">
        <f t="shared" si="1029"/>
        <v>845.63500000000022</v>
      </c>
      <c r="AZ276" s="16"/>
      <c r="BA276" s="16"/>
      <c r="BB276" s="16">
        <f t="shared" si="1043"/>
        <v>0</v>
      </c>
      <c r="BC276" s="16"/>
      <c r="BD276" s="16">
        <f t="shared" si="1030"/>
        <v>0</v>
      </c>
      <c r="BE276" s="16"/>
      <c r="BF276" s="16">
        <f t="shared" si="1031"/>
        <v>0</v>
      </c>
      <c r="BG276" s="16"/>
      <c r="BH276" s="16">
        <f t="shared" si="1032"/>
        <v>0</v>
      </c>
      <c r="BI276" s="16">
        <v>4137.3</v>
      </c>
      <c r="BJ276" s="16">
        <f t="shared" si="1033"/>
        <v>4137.3</v>
      </c>
      <c r="BK276" s="16"/>
      <c r="BL276" s="16">
        <f t="shared" si="1034"/>
        <v>4137.3</v>
      </c>
      <c r="BM276" s="16"/>
      <c r="BN276" s="16">
        <f t="shared" si="1035"/>
        <v>4137.3</v>
      </c>
      <c r="BO276" s="16"/>
      <c r="BP276" s="16">
        <f t="shared" si="1036"/>
        <v>4137.3</v>
      </c>
      <c r="BQ276" s="16"/>
      <c r="BR276" s="16">
        <f t="shared" si="1037"/>
        <v>4137.3</v>
      </c>
      <c r="BS276" s="16"/>
      <c r="BT276" s="16">
        <f t="shared" si="1038"/>
        <v>4137.3</v>
      </c>
      <c r="BU276" s="26"/>
      <c r="BV276" s="16">
        <f t="shared" si="1039"/>
        <v>4137.3</v>
      </c>
      <c r="BW276" s="9" t="s">
        <v>258</v>
      </c>
      <c r="BX276" s="13"/>
    </row>
    <row r="277" spans="1:76" ht="56.25" x14ac:dyDescent="0.3">
      <c r="A277" s="61" t="s">
        <v>339</v>
      </c>
      <c r="B277" s="78" t="s">
        <v>260</v>
      </c>
      <c r="C277" s="6" t="s">
        <v>126</v>
      </c>
      <c r="D277" s="16"/>
      <c r="E277" s="46">
        <v>3660.7</v>
      </c>
      <c r="F277" s="15">
        <f t="shared" si="1041"/>
        <v>3660.7</v>
      </c>
      <c r="G277" s="16">
        <v>305.8</v>
      </c>
      <c r="H277" s="15">
        <f t="shared" si="1009"/>
        <v>3966.5</v>
      </c>
      <c r="I277" s="16"/>
      <c r="J277" s="15">
        <f t="shared" si="1010"/>
        <v>3966.5</v>
      </c>
      <c r="K277" s="16"/>
      <c r="L277" s="15">
        <f t="shared" si="1011"/>
        <v>3966.5</v>
      </c>
      <c r="M277" s="16">
        <v>-3660.7</v>
      </c>
      <c r="N277" s="15">
        <f t="shared" si="1012"/>
        <v>305.80000000000018</v>
      </c>
      <c r="O277" s="16"/>
      <c r="P277" s="15">
        <f t="shared" si="1013"/>
        <v>305.80000000000018</v>
      </c>
      <c r="Q277" s="16"/>
      <c r="R277" s="15">
        <f t="shared" si="1014"/>
        <v>305.80000000000018</v>
      </c>
      <c r="S277" s="16"/>
      <c r="T277" s="15">
        <f t="shared" si="1015"/>
        <v>305.80000000000018</v>
      </c>
      <c r="U277" s="16"/>
      <c r="V277" s="15">
        <f t="shared" si="1016"/>
        <v>305.80000000000018</v>
      </c>
      <c r="W277" s="16"/>
      <c r="X277" s="15">
        <f t="shared" si="1017"/>
        <v>305.80000000000018</v>
      </c>
      <c r="Y277" s="26"/>
      <c r="Z277" s="15">
        <f t="shared" si="1018"/>
        <v>305.80000000000018</v>
      </c>
      <c r="AA277" s="16"/>
      <c r="AB277" s="46"/>
      <c r="AC277" s="15">
        <f t="shared" si="1042"/>
        <v>0</v>
      </c>
      <c r="AD277" s="16"/>
      <c r="AE277" s="15">
        <f t="shared" si="1019"/>
        <v>0</v>
      </c>
      <c r="AF277" s="16"/>
      <c r="AG277" s="15">
        <f t="shared" si="1020"/>
        <v>0</v>
      </c>
      <c r="AH277" s="16"/>
      <c r="AI277" s="15">
        <f t="shared" si="1021"/>
        <v>0</v>
      </c>
      <c r="AJ277" s="16"/>
      <c r="AK277" s="15">
        <f t="shared" si="1022"/>
        <v>0</v>
      </c>
      <c r="AL277" s="16">
        <v>5838.3329999999996</v>
      </c>
      <c r="AM277" s="15">
        <f t="shared" si="1023"/>
        <v>5838.3329999999996</v>
      </c>
      <c r="AN277" s="16"/>
      <c r="AO277" s="15">
        <f t="shared" si="1024"/>
        <v>5838.3329999999996</v>
      </c>
      <c r="AP277" s="16"/>
      <c r="AQ277" s="15">
        <f t="shared" si="1025"/>
        <v>5838.3329999999996</v>
      </c>
      <c r="AR277" s="16"/>
      <c r="AS277" s="15">
        <f t="shared" si="1026"/>
        <v>5838.3329999999996</v>
      </c>
      <c r="AT277" s="16"/>
      <c r="AU277" s="15">
        <f t="shared" si="1027"/>
        <v>5838.3329999999996</v>
      </c>
      <c r="AV277" s="16"/>
      <c r="AW277" s="15">
        <f t="shared" si="1028"/>
        <v>5838.3329999999996</v>
      </c>
      <c r="AX277" s="26"/>
      <c r="AY277" s="15">
        <f t="shared" si="1029"/>
        <v>5838.3329999999996</v>
      </c>
      <c r="AZ277" s="16"/>
      <c r="BA277" s="16"/>
      <c r="BB277" s="16">
        <f t="shared" si="1043"/>
        <v>0</v>
      </c>
      <c r="BC277" s="16"/>
      <c r="BD277" s="16">
        <f t="shared" si="1030"/>
        <v>0</v>
      </c>
      <c r="BE277" s="16"/>
      <c r="BF277" s="16">
        <f t="shared" si="1031"/>
        <v>0</v>
      </c>
      <c r="BG277" s="16"/>
      <c r="BH277" s="16">
        <f t="shared" si="1032"/>
        <v>0</v>
      </c>
      <c r="BI277" s="16"/>
      <c r="BJ277" s="16">
        <f t="shared" si="1033"/>
        <v>0</v>
      </c>
      <c r="BK277" s="16"/>
      <c r="BL277" s="16">
        <f t="shared" si="1034"/>
        <v>0</v>
      </c>
      <c r="BM277" s="16"/>
      <c r="BN277" s="16">
        <f t="shared" si="1035"/>
        <v>0</v>
      </c>
      <c r="BO277" s="16"/>
      <c r="BP277" s="16">
        <f t="shared" si="1036"/>
        <v>0</v>
      </c>
      <c r="BQ277" s="16"/>
      <c r="BR277" s="16">
        <f t="shared" si="1037"/>
        <v>0</v>
      </c>
      <c r="BS277" s="16"/>
      <c r="BT277" s="16">
        <f t="shared" si="1038"/>
        <v>0</v>
      </c>
      <c r="BU277" s="26"/>
      <c r="BV277" s="16">
        <f t="shared" si="1039"/>
        <v>0</v>
      </c>
      <c r="BW277" s="9" t="s">
        <v>261</v>
      </c>
      <c r="BX277" s="13"/>
    </row>
    <row r="278" spans="1:76" ht="56.25" hidden="1" x14ac:dyDescent="0.3">
      <c r="A278" s="61" t="s">
        <v>330</v>
      </c>
      <c r="B278" s="66" t="s">
        <v>263</v>
      </c>
      <c r="C278" s="6" t="s">
        <v>126</v>
      </c>
      <c r="D278" s="16"/>
      <c r="E278" s="46">
        <v>455.3</v>
      </c>
      <c r="F278" s="15">
        <f t="shared" si="1041"/>
        <v>455.3</v>
      </c>
      <c r="G278" s="16"/>
      <c r="H278" s="15">
        <f t="shared" si="1009"/>
        <v>455.3</v>
      </c>
      <c r="I278" s="16"/>
      <c r="J278" s="15">
        <f t="shared" si="1010"/>
        <v>455.3</v>
      </c>
      <c r="K278" s="16"/>
      <c r="L278" s="15">
        <f t="shared" si="1011"/>
        <v>455.3</v>
      </c>
      <c r="M278" s="16">
        <v>-455.3</v>
      </c>
      <c r="N278" s="15">
        <f t="shared" si="1012"/>
        <v>0</v>
      </c>
      <c r="O278" s="16"/>
      <c r="P278" s="15">
        <f t="shared" si="1013"/>
        <v>0</v>
      </c>
      <c r="Q278" s="16"/>
      <c r="R278" s="15">
        <f t="shared" si="1014"/>
        <v>0</v>
      </c>
      <c r="S278" s="16"/>
      <c r="T278" s="15">
        <f t="shared" si="1015"/>
        <v>0</v>
      </c>
      <c r="U278" s="16"/>
      <c r="V278" s="15">
        <f t="shared" si="1016"/>
        <v>0</v>
      </c>
      <c r="W278" s="16"/>
      <c r="X278" s="15">
        <f t="shared" si="1017"/>
        <v>0</v>
      </c>
      <c r="Y278" s="26"/>
      <c r="Z278" s="15">
        <f t="shared" si="1018"/>
        <v>0</v>
      </c>
      <c r="AA278" s="16"/>
      <c r="AB278" s="46">
        <v>3780.4</v>
      </c>
      <c r="AC278" s="15">
        <f t="shared" si="1042"/>
        <v>3780.4</v>
      </c>
      <c r="AD278" s="16"/>
      <c r="AE278" s="15">
        <f t="shared" si="1019"/>
        <v>3780.4</v>
      </c>
      <c r="AF278" s="16"/>
      <c r="AG278" s="15">
        <f t="shared" si="1020"/>
        <v>3780.4</v>
      </c>
      <c r="AH278" s="16"/>
      <c r="AI278" s="15">
        <f t="shared" si="1021"/>
        <v>3780.4</v>
      </c>
      <c r="AJ278" s="16"/>
      <c r="AK278" s="15">
        <f t="shared" si="1022"/>
        <v>3780.4</v>
      </c>
      <c r="AL278" s="16">
        <v>-3780.4</v>
      </c>
      <c r="AM278" s="15">
        <f t="shared" si="1023"/>
        <v>0</v>
      </c>
      <c r="AN278" s="16"/>
      <c r="AO278" s="15">
        <f t="shared" si="1024"/>
        <v>0</v>
      </c>
      <c r="AP278" s="16"/>
      <c r="AQ278" s="15">
        <f t="shared" si="1025"/>
        <v>0</v>
      </c>
      <c r="AR278" s="16"/>
      <c r="AS278" s="15">
        <f t="shared" si="1026"/>
        <v>0</v>
      </c>
      <c r="AT278" s="16"/>
      <c r="AU278" s="15">
        <f t="shared" si="1027"/>
        <v>0</v>
      </c>
      <c r="AV278" s="16"/>
      <c r="AW278" s="15">
        <f t="shared" si="1028"/>
        <v>0</v>
      </c>
      <c r="AX278" s="26"/>
      <c r="AY278" s="15">
        <f t="shared" si="1029"/>
        <v>0</v>
      </c>
      <c r="AZ278" s="16"/>
      <c r="BA278" s="16"/>
      <c r="BB278" s="16">
        <f t="shared" si="1043"/>
        <v>0</v>
      </c>
      <c r="BC278" s="16"/>
      <c r="BD278" s="16">
        <f t="shared" si="1030"/>
        <v>0</v>
      </c>
      <c r="BE278" s="16"/>
      <c r="BF278" s="16">
        <f t="shared" si="1031"/>
        <v>0</v>
      </c>
      <c r="BG278" s="16"/>
      <c r="BH278" s="16">
        <f t="shared" si="1032"/>
        <v>0</v>
      </c>
      <c r="BI278" s="16"/>
      <c r="BJ278" s="16">
        <f t="shared" si="1033"/>
        <v>0</v>
      </c>
      <c r="BK278" s="16"/>
      <c r="BL278" s="16">
        <f t="shared" si="1034"/>
        <v>0</v>
      </c>
      <c r="BM278" s="16"/>
      <c r="BN278" s="16">
        <f t="shared" si="1035"/>
        <v>0</v>
      </c>
      <c r="BO278" s="16"/>
      <c r="BP278" s="16">
        <f t="shared" si="1036"/>
        <v>0</v>
      </c>
      <c r="BQ278" s="16"/>
      <c r="BR278" s="16">
        <f t="shared" si="1037"/>
        <v>0</v>
      </c>
      <c r="BS278" s="16"/>
      <c r="BT278" s="16">
        <f t="shared" si="1038"/>
        <v>0</v>
      </c>
      <c r="BU278" s="26"/>
      <c r="BV278" s="16">
        <f t="shared" si="1039"/>
        <v>0</v>
      </c>
      <c r="BW278" s="9" t="s">
        <v>264</v>
      </c>
      <c r="BX278" s="13">
        <v>0</v>
      </c>
    </row>
    <row r="279" spans="1:76" ht="56.25" hidden="1" x14ac:dyDescent="0.3">
      <c r="A279" s="61" t="s">
        <v>331</v>
      </c>
      <c r="B279" s="66" t="s">
        <v>266</v>
      </c>
      <c r="C279" s="6" t="s">
        <v>126</v>
      </c>
      <c r="D279" s="16"/>
      <c r="E279" s="46"/>
      <c r="F279" s="15">
        <f t="shared" si="1041"/>
        <v>0</v>
      </c>
      <c r="G279" s="16"/>
      <c r="H279" s="15">
        <f t="shared" si="1009"/>
        <v>0</v>
      </c>
      <c r="I279" s="16"/>
      <c r="J279" s="15">
        <f t="shared" si="1010"/>
        <v>0</v>
      </c>
      <c r="K279" s="16"/>
      <c r="L279" s="15">
        <f t="shared" si="1011"/>
        <v>0</v>
      </c>
      <c r="M279" s="16"/>
      <c r="N279" s="15">
        <f t="shared" si="1012"/>
        <v>0</v>
      </c>
      <c r="O279" s="16"/>
      <c r="P279" s="15">
        <f t="shared" si="1013"/>
        <v>0</v>
      </c>
      <c r="Q279" s="16"/>
      <c r="R279" s="15">
        <f t="shared" si="1014"/>
        <v>0</v>
      </c>
      <c r="S279" s="16"/>
      <c r="T279" s="15">
        <f t="shared" si="1015"/>
        <v>0</v>
      </c>
      <c r="U279" s="16"/>
      <c r="V279" s="15">
        <f t="shared" si="1016"/>
        <v>0</v>
      </c>
      <c r="W279" s="16"/>
      <c r="X279" s="15">
        <f t="shared" si="1017"/>
        <v>0</v>
      </c>
      <c r="Y279" s="26"/>
      <c r="Z279" s="15">
        <f t="shared" si="1018"/>
        <v>0</v>
      </c>
      <c r="AA279" s="16"/>
      <c r="AB279" s="46">
        <v>472.2</v>
      </c>
      <c r="AC279" s="15">
        <f t="shared" si="1042"/>
        <v>472.2</v>
      </c>
      <c r="AD279" s="16"/>
      <c r="AE279" s="15">
        <f t="shared" si="1019"/>
        <v>472.2</v>
      </c>
      <c r="AF279" s="16"/>
      <c r="AG279" s="15">
        <f t="shared" si="1020"/>
        <v>472.2</v>
      </c>
      <c r="AH279" s="16"/>
      <c r="AI279" s="15">
        <f t="shared" si="1021"/>
        <v>472.2</v>
      </c>
      <c r="AJ279" s="16"/>
      <c r="AK279" s="15">
        <f t="shared" si="1022"/>
        <v>472.2</v>
      </c>
      <c r="AL279" s="16">
        <v>-472.2</v>
      </c>
      <c r="AM279" s="15">
        <f t="shared" si="1023"/>
        <v>0</v>
      </c>
      <c r="AN279" s="16"/>
      <c r="AO279" s="15">
        <f t="shared" si="1024"/>
        <v>0</v>
      </c>
      <c r="AP279" s="16"/>
      <c r="AQ279" s="15">
        <f t="shared" si="1025"/>
        <v>0</v>
      </c>
      <c r="AR279" s="16"/>
      <c r="AS279" s="15">
        <f t="shared" si="1026"/>
        <v>0</v>
      </c>
      <c r="AT279" s="16"/>
      <c r="AU279" s="15">
        <f t="shared" si="1027"/>
        <v>0</v>
      </c>
      <c r="AV279" s="16"/>
      <c r="AW279" s="15">
        <f t="shared" si="1028"/>
        <v>0</v>
      </c>
      <c r="AX279" s="26"/>
      <c r="AY279" s="15">
        <f t="shared" si="1029"/>
        <v>0</v>
      </c>
      <c r="AZ279" s="16"/>
      <c r="BA279" s="16">
        <v>4264.7</v>
      </c>
      <c r="BB279" s="16">
        <f t="shared" si="1043"/>
        <v>4264.7</v>
      </c>
      <c r="BC279" s="16"/>
      <c r="BD279" s="16">
        <f t="shared" si="1030"/>
        <v>4264.7</v>
      </c>
      <c r="BE279" s="16"/>
      <c r="BF279" s="16">
        <f t="shared" si="1031"/>
        <v>4264.7</v>
      </c>
      <c r="BG279" s="16"/>
      <c r="BH279" s="16">
        <f t="shared" si="1032"/>
        <v>4264.7</v>
      </c>
      <c r="BI279" s="16">
        <v>-4264.7</v>
      </c>
      <c r="BJ279" s="16">
        <f t="shared" si="1033"/>
        <v>0</v>
      </c>
      <c r="BK279" s="16"/>
      <c r="BL279" s="16">
        <f t="shared" si="1034"/>
        <v>0</v>
      </c>
      <c r="BM279" s="16"/>
      <c r="BN279" s="16">
        <f t="shared" si="1035"/>
        <v>0</v>
      </c>
      <c r="BO279" s="16"/>
      <c r="BP279" s="16">
        <f t="shared" si="1036"/>
        <v>0</v>
      </c>
      <c r="BQ279" s="16"/>
      <c r="BR279" s="16">
        <f t="shared" si="1037"/>
        <v>0</v>
      </c>
      <c r="BS279" s="16"/>
      <c r="BT279" s="16">
        <f t="shared" si="1038"/>
        <v>0</v>
      </c>
      <c r="BU279" s="26"/>
      <c r="BV279" s="16">
        <f t="shared" si="1039"/>
        <v>0</v>
      </c>
      <c r="BW279" s="9" t="s">
        <v>267</v>
      </c>
      <c r="BX279" s="13">
        <v>0</v>
      </c>
    </row>
    <row r="280" spans="1:76" ht="56.25" x14ac:dyDescent="0.3">
      <c r="A280" s="61" t="s">
        <v>340</v>
      </c>
      <c r="B280" s="78" t="s">
        <v>269</v>
      </c>
      <c r="C280" s="6" t="s">
        <v>126</v>
      </c>
      <c r="D280" s="16"/>
      <c r="E280" s="46">
        <v>3660.7</v>
      </c>
      <c r="F280" s="15">
        <f t="shared" si="1041"/>
        <v>3660.7</v>
      </c>
      <c r="G280" s="16">
        <v>305.8</v>
      </c>
      <c r="H280" s="15">
        <f t="shared" si="1009"/>
        <v>3966.5</v>
      </c>
      <c r="I280" s="16"/>
      <c r="J280" s="15">
        <f t="shared" si="1010"/>
        <v>3966.5</v>
      </c>
      <c r="K280" s="16"/>
      <c r="L280" s="15">
        <f t="shared" si="1011"/>
        <v>3966.5</v>
      </c>
      <c r="M280" s="16">
        <v>3543.6320000000001</v>
      </c>
      <c r="N280" s="15">
        <f t="shared" si="1012"/>
        <v>7510.1319999999996</v>
      </c>
      <c r="O280" s="16"/>
      <c r="P280" s="15">
        <f t="shared" si="1013"/>
        <v>7510.1319999999996</v>
      </c>
      <c r="Q280" s="16"/>
      <c r="R280" s="15">
        <f t="shared" si="1014"/>
        <v>7510.1319999999996</v>
      </c>
      <c r="S280" s="16"/>
      <c r="T280" s="15">
        <f t="shared" si="1015"/>
        <v>7510.1319999999996</v>
      </c>
      <c r="U280" s="16"/>
      <c r="V280" s="15">
        <f t="shared" si="1016"/>
        <v>7510.1319999999996</v>
      </c>
      <c r="W280" s="16"/>
      <c r="X280" s="15">
        <f t="shared" si="1017"/>
        <v>7510.1319999999996</v>
      </c>
      <c r="Y280" s="26">
        <v>-7204.3320000000003</v>
      </c>
      <c r="Z280" s="15">
        <f t="shared" si="1018"/>
        <v>305.79999999999927</v>
      </c>
      <c r="AA280" s="16"/>
      <c r="AB280" s="46"/>
      <c r="AC280" s="15">
        <f t="shared" si="1042"/>
        <v>0</v>
      </c>
      <c r="AD280" s="16"/>
      <c r="AE280" s="15">
        <f t="shared" si="1019"/>
        <v>0</v>
      </c>
      <c r="AF280" s="16"/>
      <c r="AG280" s="15">
        <f t="shared" si="1020"/>
        <v>0</v>
      </c>
      <c r="AH280" s="16"/>
      <c r="AI280" s="15">
        <f t="shared" si="1021"/>
        <v>0</v>
      </c>
      <c r="AJ280" s="16"/>
      <c r="AK280" s="15">
        <f t="shared" si="1022"/>
        <v>0</v>
      </c>
      <c r="AL280" s="16"/>
      <c r="AM280" s="15">
        <f t="shared" si="1023"/>
        <v>0</v>
      </c>
      <c r="AN280" s="16"/>
      <c r="AO280" s="15">
        <f t="shared" si="1024"/>
        <v>0</v>
      </c>
      <c r="AP280" s="16"/>
      <c r="AQ280" s="15">
        <f t="shared" si="1025"/>
        <v>0</v>
      </c>
      <c r="AR280" s="16"/>
      <c r="AS280" s="15">
        <f t="shared" si="1026"/>
        <v>0</v>
      </c>
      <c r="AT280" s="16"/>
      <c r="AU280" s="15">
        <f t="shared" si="1027"/>
        <v>0</v>
      </c>
      <c r="AV280" s="16"/>
      <c r="AW280" s="15">
        <f t="shared" si="1028"/>
        <v>0</v>
      </c>
      <c r="AX280" s="26">
        <v>7204.3320000000003</v>
      </c>
      <c r="AY280" s="15">
        <f t="shared" si="1029"/>
        <v>7204.3320000000003</v>
      </c>
      <c r="AZ280" s="16"/>
      <c r="BA280" s="16"/>
      <c r="BB280" s="16">
        <f t="shared" si="1043"/>
        <v>0</v>
      </c>
      <c r="BC280" s="16"/>
      <c r="BD280" s="16">
        <f t="shared" si="1030"/>
        <v>0</v>
      </c>
      <c r="BE280" s="16"/>
      <c r="BF280" s="16">
        <f t="shared" si="1031"/>
        <v>0</v>
      </c>
      <c r="BG280" s="16"/>
      <c r="BH280" s="16">
        <f t="shared" si="1032"/>
        <v>0</v>
      </c>
      <c r="BI280" s="16"/>
      <c r="BJ280" s="16">
        <f t="shared" si="1033"/>
        <v>0</v>
      </c>
      <c r="BK280" s="16"/>
      <c r="BL280" s="16">
        <f t="shared" si="1034"/>
        <v>0</v>
      </c>
      <c r="BM280" s="16"/>
      <c r="BN280" s="16">
        <f t="shared" si="1035"/>
        <v>0</v>
      </c>
      <c r="BO280" s="16"/>
      <c r="BP280" s="16">
        <f t="shared" si="1036"/>
        <v>0</v>
      </c>
      <c r="BQ280" s="16"/>
      <c r="BR280" s="16">
        <f t="shared" si="1037"/>
        <v>0</v>
      </c>
      <c r="BS280" s="16"/>
      <c r="BT280" s="16">
        <f t="shared" si="1038"/>
        <v>0</v>
      </c>
      <c r="BU280" s="26">
        <v>0</v>
      </c>
      <c r="BV280" s="16">
        <f t="shared" si="1039"/>
        <v>0</v>
      </c>
      <c r="BW280" s="9" t="s">
        <v>270</v>
      </c>
      <c r="BX280" s="13"/>
    </row>
    <row r="281" spans="1:76" ht="56.25" x14ac:dyDescent="0.3">
      <c r="A281" s="61" t="s">
        <v>357</v>
      </c>
      <c r="B281" s="78" t="s">
        <v>272</v>
      </c>
      <c r="C281" s="6" t="s">
        <v>126</v>
      </c>
      <c r="D281" s="16"/>
      <c r="E281" s="46">
        <v>455.3</v>
      </c>
      <c r="F281" s="15">
        <f t="shared" si="1041"/>
        <v>455.3</v>
      </c>
      <c r="G281" s="16"/>
      <c r="H281" s="15">
        <f t="shared" si="1009"/>
        <v>455.3</v>
      </c>
      <c r="I281" s="16"/>
      <c r="J281" s="15">
        <f t="shared" si="1010"/>
        <v>455.3</v>
      </c>
      <c r="K281" s="16"/>
      <c r="L281" s="15">
        <f t="shared" si="1011"/>
        <v>455.3</v>
      </c>
      <c r="M281" s="16">
        <v>-455.3</v>
      </c>
      <c r="N281" s="15">
        <f t="shared" si="1012"/>
        <v>0</v>
      </c>
      <c r="O281" s="16"/>
      <c r="P281" s="15">
        <f t="shared" si="1013"/>
        <v>0</v>
      </c>
      <c r="Q281" s="16"/>
      <c r="R281" s="15">
        <f t="shared" si="1014"/>
        <v>0</v>
      </c>
      <c r="S281" s="16"/>
      <c r="T281" s="15">
        <f t="shared" si="1015"/>
        <v>0</v>
      </c>
      <c r="U281" s="16"/>
      <c r="V281" s="15">
        <f t="shared" si="1016"/>
        <v>0</v>
      </c>
      <c r="W281" s="16"/>
      <c r="X281" s="15">
        <f t="shared" si="1017"/>
        <v>0</v>
      </c>
      <c r="Y281" s="26"/>
      <c r="Z281" s="15">
        <f t="shared" si="1018"/>
        <v>0</v>
      </c>
      <c r="AA281" s="16"/>
      <c r="AB281" s="46">
        <v>3780.4</v>
      </c>
      <c r="AC281" s="15">
        <f t="shared" si="1042"/>
        <v>3780.4</v>
      </c>
      <c r="AD281" s="16"/>
      <c r="AE281" s="15">
        <f t="shared" si="1019"/>
        <v>3780.4</v>
      </c>
      <c r="AF281" s="16"/>
      <c r="AG281" s="15">
        <f t="shared" si="1020"/>
        <v>3780.4</v>
      </c>
      <c r="AH281" s="16"/>
      <c r="AI281" s="15">
        <f t="shared" si="1021"/>
        <v>3780.4</v>
      </c>
      <c r="AJ281" s="16"/>
      <c r="AK281" s="15">
        <f t="shared" si="1022"/>
        <v>3780.4</v>
      </c>
      <c r="AL281" s="16">
        <v>-3308.2</v>
      </c>
      <c r="AM281" s="15">
        <f t="shared" si="1023"/>
        <v>472.20000000000027</v>
      </c>
      <c r="AN281" s="16"/>
      <c r="AO281" s="15">
        <f t="shared" si="1024"/>
        <v>472.20000000000027</v>
      </c>
      <c r="AP281" s="16"/>
      <c r="AQ281" s="15">
        <f t="shared" si="1025"/>
        <v>472.20000000000027</v>
      </c>
      <c r="AR281" s="16"/>
      <c r="AS281" s="15">
        <f t="shared" si="1026"/>
        <v>472.20000000000027</v>
      </c>
      <c r="AT281" s="16"/>
      <c r="AU281" s="15">
        <f t="shared" si="1027"/>
        <v>472.20000000000027</v>
      </c>
      <c r="AV281" s="16"/>
      <c r="AW281" s="15">
        <f t="shared" si="1028"/>
        <v>472.20000000000027</v>
      </c>
      <c r="AX281" s="26"/>
      <c r="AY281" s="15">
        <f t="shared" si="1029"/>
        <v>472.20000000000027</v>
      </c>
      <c r="AZ281" s="16"/>
      <c r="BA281" s="16"/>
      <c r="BB281" s="16">
        <f t="shared" si="1043"/>
        <v>0</v>
      </c>
      <c r="BC281" s="16"/>
      <c r="BD281" s="16">
        <f t="shared" si="1030"/>
        <v>0</v>
      </c>
      <c r="BE281" s="16"/>
      <c r="BF281" s="16">
        <f t="shared" si="1031"/>
        <v>0</v>
      </c>
      <c r="BG281" s="16"/>
      <c r="BH281" s="16">
        <f t="shared" si="1032"/>
        <v>0</v>
      </c>
      <c r="BI281" s="16"/>
      <c r="BJ281" s="16">
        <f t="shared" si="1033"/>
        <v>0</v>
      </c>
      <c r="BK281" s="16"/>
      <c r="BL281" s="16">
        <f t="shared" si="1034"/>
        <v>0</v>
      </c>
      <c r="BM281" s="16"/>
      <c r="BN281" s="16">
        <f t="shared" si="1035"/>
        <v>0</v>
      </c>
      <c r="BO281" s="16"/>
      <c r="BP281" s="16">
        <f t="shared" si="1036"/>
        <v>0</v>
      </c>
      <c r="BQ281" s="16"/>
      <c r="BR281" s="16">
        <f t="shared" si="1037"/>
        <v>0</v>
      </c>
      <c r="BS281" s="16"/>
      <c r="BT281" s="16">
        <f t="shared" si="1038"/>
        <v>0</v>
      </c>
      <c r="BU281" s="26"/>
      <c r="BV281" s="16">
        <f t="shared" si="1039"/>
        <v>0</v>
      </c>
      <c r="BW281" s="9" t="s">
        <v>273</v>
      </c>
      <c r="BX281" s="13"/>
    </row>
    <row r="282" spans="1:76" ht="56.25" x14ac:dyDescent="0.3">
      <c r="A282" s="61" t="s">
        <v>358</v>
      </c>
      <c r="B282" s="78" t="s">
        <v>275</v>
      </c>
      <c r="C282" s="6" t="s">
        <v>126</v>
      </c>
      <c r="D282" s="16"/>
      <c r="E282" s="46"/>
      <c r="F282" s="15">
        <f t="shared" si="1041"/>
        <v>0</v>
      </c>
      <c r="G282" s="16"/>
      <c r="H282" s="15">
        <f t="shared" si="1009"/>
        <v>0</v>
      </c>
      <c r="I282" s="16"/>
      <c r="J282" s="15">
        <f t="shared" si="1010"/>
        <v>0</v>
      </c>
      <c r="K282" s="16"/>
      <c r="L282" s="15">
        <f t="shared" si="1011"/>
        <v>0</v>
      </c>
      <c r="M282" s="16"/>
      <c r="N282" s="15">
        <f t="shared" si="1012"/>
        <v>0</v>
      </c>
      <c r="O282" s="16"/>
      <c r="P282" s="15">
        <f t="shared" si="1013"/>
        <v>0</v>
      </c>
      <c r="Q282" s="16"/>
      <c r="R282" s="15">
        <f t="shared" si="1014"/>
        <v>0</v>
      </c>
      <c r="S282" s="16"/>
      <c r="T282" s="15">
        <f t="shared" si="1015"/>
        <v>0</v>
      </c>
      <c r="U282" s="16"/>
      <c r="V282" s="15">
        <f t="shared" si="1016"/>
        <v>0</v>
      </c>
      <c r="W282" s="16"/>
      <c r="X282" s="15">
        <f t="shared" si="1017"/>
        <v>0</v>
      </c>
      <c r="Y282" s="26"/>
      <c r="Z282" s="15">
        <f t="shared" si="1018"/>
        <v>0</v>
      </c>
      <c r="AA282" s="16"/>
      <c r="AB282" s="46">
        <v>472.1</v>
      </c>
      <c r="AC282" s="15">
        <f t="shared" si="1042"/>
        <v>472.1</v>
      </c>
      <c r="AD282" s="16"/>
      <c r="AE282" s="15">
        <f t="shared" si="1019"/>
        <v>472.1</v>
      </c>
      <c r="AF282" s="16"/>
      <c r="AG282" s="15">
        <f t="shared" si="1020"/>
        <v>472.1</v>
      </c>
      <c r="AH282" s="16"/>
      <c r="AI282" s="15">
        <f t="shared" si="1021"/>
        <v>472.1</v>
      </c>
      <c r="AJ282" s="16"/>
      <c r="AK282" s="15">
        <f t="shared" si="1022"/>
        <v>472.1</v>
      </c>
      <c r="AL282" s="16"/>
      <c r="AM282" s="15">
        <f t="shared" si="1023"/>
        <v>472.1</v>
      </c>
      <c r="AN282" s="16"/>
      <c r="AO282" s="15">
        <f t="shared" si="1024"/>
        <v>472.1</v>
      </c>
      <c r="AP282" s="16"/>
      <c r="AQ282" s="15">
        <f t="shared" si="1025"/>
        <v>472.1</v>
      </c>
      <c r="AR282" s="16"/>
      <c r="AS282" s="15">
        <f t="shared" si="1026"/>
        <v>472.1</v>
      </c>
      <c r="AT282" s="16"/>
      <c r="AU282" s="15">
        <f t="shared" si="1027"/>
        <v>472.1</v>
      </c>
      <c r="AV282" s="16"/>
      <c r="AW282" s="15">
        <f t="shared" si="1028"/>
        <v>472.1</v>
      </c>
      <c r="AX282" s="26"/>
      <c r="AY282" s="15">
        <f t="shared" si="1029"/>
        <v>472.1</v>
      </c>
      <c r="AZ282" s="16"/>
      <c r="BA282" s="16">
        <v>4264.7</v>
      </c>
      <c r="BB282" s="16">
        <f t="shared" si="1043"/>
        <v>4264.7</v>
      </c>
      <c r="BC282" s="16"/>
      <c r="BD282" s="16">
        <f t="shared" si="1030"/>
        <v>4264.7</v>
      </c>
      <c r="BE282" s="16"/>
      <c r="BF282" s="16">
        <f t="shared" si="1031"/>
        <v>4264.7</v>
      </c>
      <c r="BG282" s="16"/>
      <c r="BH282" s="16">
        <f t="shared" si="1032"/>
        <v>4264.7</v>
      </c>
      <c r="BI282" s="16">
        <v>-4264.7</v>
      </c>
      <c r="BJ282" s="16">
        <f t="shared" si="1033"/>
        <v>0</v>
      </c>
      <c r="BK282" s="16"/>
      <c r="BL282" s="16">
        <f t="shared" si="1034"/>
        <v>0</v>
      </c>
      <c r="BM282" s="16"/>
      <c r="BN282" s="16">
        <f t="shared" si="1035"/>
        <v>0</v>
      </c>
      <c r="BO282" s="16"/>
      <c r="BP282" s="16">
        <f t="shared" si="1036"/>
        <v>0</v>
      </c>
      <c r="BQ282" s="16"/>
      <c r="BR282" s="16">
        <f t="shared" si="1037"/>
        <v>0</v>
      </c>
      <c r="BS282" s="16"/>
      <c r="BT282" s="16">
        <f t="shared" si="1038"/>
        <v>0</v>
      </c>
      <c r="BU282" s="26"/>
      <c r="BV282" s="16">
        <f t="shared" si="1039"/>
        <v>0</v>
      </c>
      <c r="BW282" s="9" t="s">
        <v>276</v>
      </c>
      <c r="BX282" s="13"/>
    </row>
    <row r="283" spans="1:76" ht="56.25" hidden="1" x14ac:dyDescent="0.3">
      <c r="A283" s="61" t="s">
        <v>335</v>
      </c>
      <c r="B283" s="66" t="s">
        <v>278</v>
      </c>
      <c r="C283" s="6" t="s">
        <v>126</v>
      </c>
      <c r="D283" s="16"/>
      <c r="E283" s="46"/>
      <c r="F283" s="15">
        <f t="shared" si="1041"/>
        <v>0</v>
      </c>
      <c r="G283" s="16"/>
      <c r="H283" s="15">
        <f t="shared" si="1009"/>
        <v>0</v>
      </c>
      <c r="I283" s="16"/>
      <c r="J283" s="15">
        <f t="shared" si="1010"/>
        <v>0</v>
      </c>
      <c r="K283" s="16"/>
      <c r="L283" s="15">
        <f t="shared" si="1011"/>
        <v>0</v>
      </c>
      <c r="M283" s="16"/>
      <c r="N283" s="15">
        <f t="shared" si="1012"/>
        <v>0</v>
      </c>
      <c r="O283" s="16"/>
      <c r="P283" s="15">
        <f t="shared" si="1013"/>
        <v>0</v>
      </c>
      <c r="Q283" s="16"/>
      <c r="R283" s="15">
        <f t="shared" si="1014"/>
        <v>0</v>
      </c>
      <c r="S283" s="16"/>
      <c r="T283" s="15">
        <f t="shared" si="1015"/>
        <v>0</v>
      </c>
      <c r="U283" s="16"/>
      <c r="V283" s="15">
        <f t="shared" si="1016"/>
        <v>0</v>
      </c>
      <c r="W283" s="16"/>
      <c r="X283" s="15">
        <f t="shared" si="1017"/>
        <v>0</v>
      </c>
      <c r="Y283" s="26"/>
      <c r="Z283" s="15">
        <f t="shared" si="1018"/>
        <v>0</v>
      </c>
      <c r="AA283" s="16"/>
      <c r="AB283" s="46"/>
      <c r="AC283" s="15">
        <f t="shared" si="1042"/>
        <v>0</v>
      </c>
      <c r="AD283" s="16"/>
      <c r="AE283" s="15">
        <f t="shared" si="1019"/>
        <v>0</v>
      </c>
      <c r="AF283" s="16"/>
      <c r="AG283" s="15">
        <f t="shared" si="1020"/>
        <v>0</v>
      </c>
      <c r="AH283" s="16"/>
      <c r="AI283" s="15">
        <f t="shared" si="1021"/>
        <v>0</v>
      </c>
      <c r="AJ283" s="16"/>
      <c r="AK283" s="15">
        <f t="shared" si="1022"/>
        <v>0</v>
      </c>
      <c r="AL283" s="16"/>
      <c r="AM283" s="15">
        <f t="shared" si="1023"/>
        <v>0</v>
      </c>
      <c r="AN283" s="16"/>
      <c r="AO283" s="15">
        <f t="shared" si="1024"/>
        <v>0</v>
      </c>
      <c r="AP283" s="16"/>
      <c r="AQ283" s="15">
        <f t="shared" si="1025"/>
        <v>0</v>
      </c>
      <c r="AR283" s="16"/>
      <c r="AS283" s="15">
        <f t="shared" si="1026"/>
        <v>0</v>
      </c>
      <c r="AT283" s="16"/>
      <c r="AU283" s="15">
        <f t="shared" si="1027"/>
        <v>0</v>
      </c>
      <c r="AV283" s="16"/>
      <c r="AW283" s="15">
        <f t="shared" si="1028"/>
        <v>0</v>
      </c>
      <c r="AX283" s="26"/>
      <c r="AY283" s="15">
        <f t="shared" si="1029"/>
        <v>0</v>
      </c>
      <c r="AZ283" s="16"/>
      <c r="BA283" s="16">
        <v>490.2</v>
      </c>
      <c r="BB283" s="16">
        <f t="shared" si="1043"/>
        <v>490.2</v>
      </c>
      <c r="BC283" s="16"/>
      <c r="BD283" s="16">
        <f t="shared" si="1030"/>
        <v>490.2</v>
      </c>
      <c r="BE283" s="16"/>
      <c r="BF283" s="16">
        <f t="shared" si="1031"/>
        <v>490.2</v>
      </c>
      <c r="BG283" s="16"/>
      <c r="BH283" s="16">
        <f t="shared" si="1032"/>
        <v>490.2</v>
      </c>
      <c r="BI283" s="16">
        <v>-490.2</v>
      </c>
      <c r="BJ283" s="16">
        <f t="shared" si="1033"/>
        <v>0</v>
      </c>
      <c r="BK283" s="16"/>
      <c r="BL283" s="16">
        <f t="shared" si="1034"/>
        <v>0</v>
      </c>
      <c r="BM283" s="16"/>
      <c r="BN283" s="16">
        <f t="shared" si="1035"/>
        <v>0</v>
      </c>
      <c r="BO283" s="16"/>
      <c r="BP283" s="16">
        <f t="shared" si="1036"/>
        <v>0</v>
      </c>
      <c r="BQ283" s="16"/>
      <c r="BR283" s="16">
        <f t="shared" si="1037"/>
        <v>0</v>
      </c>
      <c r="BS283" s="16"/>
      <c r="BT283" s="16">
        <f t="shared" si="1038"/>
        <v>0</v>
      </c>
      <c r="BU283" s="26"/>
      <c r="BV283" s="16">
        <f t="shared" si="1039"/>
        <v>0</v>
      </c>
      <c r="BW283" s="9" t="s">
        <v>279</v>
      </c>
      <c r="BX283" s="13">
        <v>0</v>
      </c>
    </row>
    <row r="284" spans="1:76" ht="56.25" hidden="1" x14ac:dyDescent="0.3">
      <c r="A284" s="61" t="s">
        <v>336</v>
      </c>
      <c r="B284" s="66" t="s">
        <v>281</v>
      </c>
      <c r="C284" s="6" t="s">
        <v>126</v>
      </c>
      <c r="D284" s="16"/>
      <c r="E284" s="46"/>
      <c r="F284" s="15">
        <f t="shared" si="1041"/>
        <v>0</v>
      </c>
      <c r="G284" s="16"/>
      <c r="H284" s="15">
        <f t="shared" si="1009"/>
        <v>0</v>
      </c>
      <c r="I284" s="16"/>
      <c r="J284" s="15">
        <f t="shared" si="1010"/>
        <v>0</v>
      </c>
      <c r="K284" s="16"/>
      <c r="L284" s="15">
        <f t="shared" si="1011"/>
        <v>0</v>
      </c>
      <c r="M284" s="16"/>
      <c r="N284" s="15">
        <f t="shared" si="1012"/>
        <v>0</v>
      </c>
      <c r="O284" s="16"/>
      <c r="P284" s="15">
        <f t="shared" si="1013"/>
        <v>0</v>
      </c>
      <c r="Q284" s="16"/>
      <c r="R284" s="15">
        <f t="shared" si="1014"/>
        <v>0</v>
      </c>
      <c r="S284" s="16"/>
      <c r="T284" s="15">
        <f t="shared" si="1015"/>
        <v>0</v>
      </c>
      <c r="U284" s="16"/>
      <c r="V284" s="15">
        <f t="shared" si="1016"/>
        <v>0</v>
      </c>
      <c r="W284" s="16"/>
      <c r="X284" s="15">
        <f t="shared" si="1017"/>
        <v>0</v>
      </c>
      <c r="Y284" s="26"/>
      <c r="Z284" s="15">
        <f t="shared" si="1018"/>
        <v>0</v>
      </c>
      <c r="AA284" s="16"/>
      <c r="AB284" s="46"/>
      <c r="AC284" s="15">
        <f t="shared" si="1042"/>
        <v>0</v>
      </c>
      <c r="AD284" s="16"/>
      <c r="AE284" s="15">
        <f t="shared" si="1019"/>
        <v>0</v>
      </c>
      <c r="AF284" s="16"/>
      <c r="AG284" s="15">
        <f t="shared" si="1020"/>
        <v>0</v>
      </c>
      <c r="AH284" s="16"/>
      <c r="AI284" s="15">
        <f t="shared" si="1021"/>
        <v>0</v>
      </c>
      <c r="AJ284" s="16"/>
      <c r="AK284" s="15">
        <f t="shared" si="1022"/>
        <v>0</v>
      </c>
      <c r="AL284" s="16"/>
      <c r="AM284" s="15">
        <f t="shared" si="1023"/>
        <v>0</v>
      </c>
      <c r="AN284" s="16"/>
      <c r="AO284" s="15">
        <f t="shared" si="1024"/>
        <v>0</v>
      </c>
      <c r="AP284" s="16"/>
      <c r="AQ284" s="15">
        <f t="shared" si="1025"/>
        <v>0</v>
      </c>
      <c r="AR284" s="16"/>
      <c r="AS284" s="15">
        <f t="shared" si="1026"/>
        <v>0</v>
      </c>
      <c r="AT284" s="16"/>
      <c r="AU284" s="15">
        <f t="shared" si="1027"/>
        <v>0</v>
      </c>
      <c r="AV284" s="16"/>
      <c r="AW284" s="15">
        <f t="shared" si="1028"/>
        <v>0</v>
      </c>
      <c r="AX284" s="26"/>
      <c r="AY284" s="15">
        <f t="shared" si="1029"/>
        <v>0</v>
      </c>
      <c r="AZ284" s="16"/>
      <c r="BA284" s="16">
        <v>490.2</v>
      </c>
      <c r="BB284" s="16">
        <f t="shared" si="1043"/>
        <v>490.2</v>
      </c>
      <c r="BC284" s="16"/>
      <c r="BD284" s="16">
        <f t="shared" si="1030"/>
        <v>490.2</v>
      </c>
      <c r="BE284" s="16"/>
      <c r="BF284" s="16">
        <f t="shared" si="1031"/>
        <v>490.2</v>
      </c>
      <c r="BG284" s="16"/>
      <c r="BH284" s="16">
        <f t="shared" si="1032"/>
        <v>490.2</v>
      </c>
      <c r="BI284" s="16">
        <v>-490.2</v>
      </c>
      <c r="BJ284" s="16">
        <f t="shared" si="1033"/>
        <v>0</v>
      </c>
      <c r="BK284" s="16"/>
      <c r="BL284" s="16">
        <f t="shared" si="1034"/>
        <v>0</v>
      </c>
      <c r="BM284" s="16"/>
      <c r="BN284" s="16">
        <f t="shared" si="1035"/>
        <v>0</v>
      </c>
      <c r="BO284" s="16"/>
      <c r="BP284" s="16">
        <f t="shared" si="1036"/>
        <v>0</v>
      </c>
      <c r="BQ284" s="16"/>
      <c r="BR284" s="16">
        <f t="shared" si="1037"/>
        <v>0</v>
      </c>
      <c r="BS284" s="16"/>
      <c r="BT284" s="16">
        <f t="shared" si="1038"/>
        <v>0</v>
      </c>
      <c r="BU284" s="26"/>
      <c r="BV284" s="16">
        <f t="shared" si="1039"/>
        <v>0</v>
      </c>
      <c r="BW284" s="9" t="s">
        <v>282</v>
      </c>
      <c r="BX284" s="13">
        <v>0</v>
      </c>
    </row>
    <row r="285" spans="1:76" ht="56.25" x14ac:dyDescent="0.3">
      <c r="A285" s="61" t="s">
        <v>382</v>
      </c>
      <c r="B285" s="78" t="s">
        <v>284</v>
      </c>
      <c r="C285" s="6" t="s">
        <v>126</v>
      </c>
      <c r="D285" s="16"/>
      <c r="E285" s="46"/>
      <c r="F285" s="15">
        <f t="shared" si="1041"/>
        <v>0</v>
      </c>
      <c r="G285" s="16"/>
      <c r="H285" s="15">
        <f t="shared" si="1009"/>
        <v>0</v>
      </c>
      <c r="I285" s="16"/>
      <c r="J285" s="15">
        <f t="shared" si="1010"/>
        <v>0</v>
      </c>
      <c r="K285" s="16"/>
      <c r="L285" s="15">
        <f t="shared" si="1011"/>
        <v>0</v>
      </c>
      <c r="M285" s="16"/>
      <c r="N285" s="15">
        <f t="shared" si="1012"/>
        <v>0</v>
      </c>
      <c r="O285" s="16"/>
      <c r="P285" s="15">
        <f t="shared" si="1013"/>
        <v>0</v>
      </c>
      <c r="Q285" s="16"/>
      <c r="R285" s="15">
        <f t="shared" si="1014"/>
        <v>0</v>
      </c>
      <c r="S285" s="16"/>
      <c r="T285" s="15">
        <f t="shared" si="1015"/>
        <v>0</v>
      </c>
      <c r="U285" s="16"/>
      <c r="V285" s="15">
        <f t="shared" si="1016"/>
        <v>0</v>
      </c>
      <c r="W285" s="16"/>
      <c r="X285" s="15">
        <f t="shared" si="1017"/>
        <v>0</v>
      </c>
      <c r="Y285" s="26"/>
      <c r="Z285" s="15">
        <f t="shared" si="1018"/>
        <v>0</v>
      </c>
      <c r="AA285" s="16"/>
      <c r="AB285" s="46"/>
      <c r="AC285" s="15">
        <f t="shared" si="1042"/>
        <v>0</v>
      </c>
      <c r="AD285" s="16"/>
      <c r="AE285" s="15">
        <f t="shared" si="1019"/>
        <v>0</v>
      </c>
      <c r="AF285" s="16"/>
      <c r="AG285" s="15">
        <f t="shared" si="1020"/>
        <v>0</v>
      </c>
      <c r="AH285" s="16"/>
      <c r="AI285" s="15">
        <f t="shared" si="1021"/>
        <v>0</v>
      </c>
      <c r="AJ285" s="16"/>
      <c r="AK285" s="15">
        <f t="shared" si="1022"/>
        <v>0</v>
      </c>
      <c r="AL285" s="16"/>
      <c r="AM285" s="15">
        <f t="shared" si="1023"/>
        <v>0</v>
      </c>
      <c r="AN285" s="16"/>
      <c r="AO285" s="15">
        <f t="shared" si="1024"/>
        <v>0</v>
      </c>
      <c r="AP285" s="16"/>
      <c r="AQ285" s="15">
        <f t="shared" si="1025"/>
        <v>0</v>
      </c>
      <c r="AR285" s="16"/>
      <c r="AS285" s="15">
        <f t="shared" si="1026"/>
        <v>0</v>
      </c>
      <c r="AT285" s="16"/>
      <c r="AU285" s="15">
        <f t="shared" si="1027"/>
        <v>0</v>
      </c>
      <c r="AV285" s="16"/>
      <c r="AW285" s="15">
        <f t="shared" si="1028"/>
        <v>0</v>
      </c>
      <c r="AX285" s="26"/>
      <c r="AY285" s="15">
        <f t="shared" si="1029"/>
        <v>0</v>
      </c>
      <c r="AZ285" s="16"/>
      <c r="BA285" s="16">
        <v>490.2</v>
      </c>
      <c r="BB285" s="16">
        <f t="shared" si="1043"/>
        <v>490.2</v>
      </c>
      <c r="BC285" s="16"/>
      <c r="BD285" s="16">
        <f t="shared" si="1030"/>
        <v>490.2</v>
      </c>
      <c r="BE285" s="16"/>
      <c r="BF285" s="16">
        <f t="shared" si="1031"/>
        <v>490.2</v>
      </c>
      <c r="BG285" s="16"/>
      <c r="BH285" s="16">
        <f t="shared" si="1032"/>
        <v>490.2</v>
      </c>
      <c r="BI285" s="16"/>
      <c r="BJ285" s="16">
        <f t="shared" si="1033"/>
        <v>490.2</v>
      </c>
      <c r="BK285" s="16"/>
      <c r="BL285" s="16">
        <f t="shared" si="1034"/>
        <v>490.2</v>
      </c>
      <c r="BM285" s="16"/>
      <c r="BN285" s="16">
        <f t="shared" si="1035"/>
        <v>490.2</v>
      </c>
      <c r="BO285" s="16"/>
      <c r="BP285" s="16">
        <f t="shared" si="1036"/>
        <v>490.2</v>
      </c>
      <c r="BQ285" s="16"/>
      <c r="BR285" s="16">
        <f t="shared" si="1037"/>
        <v>490.2</v>
      </c>
      <c r="BS285" s="16"/>
      <c r="BT285" s="16">
        <f t="shared" si="1038"/>
        <v>490.2</v>
      </c>
      <c r="BU285" s="26"/>
      <c r="BV285" s="16">
        <f t="shared" si="1039"/>
        <v>490.2</v>
      </c>
      <c r="BW285" s="9" t="s">
        <v>285</v>
      </c>
      <c r="BX285" s="13"/>
    </row>
    <row r="286" spans="1:76" ht="56.25" x14ac:dyDescent="0.3">
      <c r="A286" s="61" t="s">
        <v>385</v>
      </c>
      <c r="B286" s="78" t="s">
        <v>294</v>
      </c>
      <c r="C286" s="6" t="s">
        <v>126</v>
      </c>
      <c r="D286" s="16"/>
      <c r="E286" s="46"/>
      <c r="F286" s="15"/>
      <c r="G286" s="16">
        <v>4711.7730000000001</v>
      </c>
      <c r="H286" s="15">
        <f t="shared" si="1009"/>
        <v>4711.7730000000001</v>
      </c>
      <c r="I286" s="16"/>
      <c r="J286" s="15">
        <f t="shared" si="1010"/>
        <v>4711.7730000000001</v>
      </c>
      <c r="K286" s="16"/>
      <c r="L286" s="15">
        <f t="shared" si="1011"/>
        <v>4711.7730000000001</v>
      </c>
      <c r="M286" s="16"/>
      <c r="N286" s="15">
        <f t="shared" si="1012"/>
        <v>4711.7730000000001</v>
      </c>
      <c r="O286" s="16"/>
      <c r="P286" s="15">
        <f t="shared" si="1013"/>
        <v>4711.7730000000001</v>
      </c>
      <c r="Q286" s="16"/>
      <c r="R286" s="15">
        <f t="shared" si="1014"/>
        <v>4711.7730000000001</v>
      </c>
      <c r="S286" s="16"/>
      <c r="T286" s="15">
        <f t="shared" si="1015"/>
        <v>4711.7730000000001</v>
      </c>
      <c r="U286" s="16"/>
      <c r="V286" s="15">
        <f t="shared" si="1016"/>
        <v>4711.7730000000001</v>
      </c>
      <c r="W286" s="16"/>
      <c r="X286" s="15">
        <f t="shared" si="1017"/>
        <v>4711.7730000000001</v>
      </c>
      <c r="Y286" s="26"/>
      <c r="Z286" s="15">
        <f t="shared" si="1018"/>
        <v>4711.7730000000001</v>
      </c>
      <c r="AA286" s="16"/>
      <c r="AB286" s="46"/>
      <c r="AC286" s="15"/>
      <c r="AD286" s="16"/>
      <c r="AE286" s="15">
        <f t="shared" si="1019"/>
        <v>0</v>
      </c>
      <c r="AF286" s="16"/>
      <c r="AG286" s="15">
        <f t="shared" si="1020"/>
        <v>0</v>
      </c>
      <c r="AH286" s="16"/>
      <c r="AI286" s="15">
        <f t="shared" si="1021"/>
        <v>0</v>
      </c>
      <c r="AJ286" s="16"/>
      <c r="AK286" s="15">
        <f t="shared" si="1022"/>
        <v>0</v>
      </c>
      <c r="AL286" s="16"/>
      <c r="AM286" s="15">
        <f t="shared" si="1023"/>
        <v>0</v>
      </c>
      <c r="AN286" s="16"/>
      <c r="AO286" s="15">
        <f t="shared" si="1024"/>
        <v>0</v>
      </c>
      <c r="AP286" s="16"/>
      <c r="AQ286" s="15">
        <f t="shared" si="1025"/>
        <v>0</v>
      </c>
      <c r="AR286" s="16"/>
      <c r="AS286" s="15">
        <f t="shared" si="1026"/>
        <v>0</v>
      </c>
      <c r="AT286" s="16"/>
      <c r="AU286" s="15">
        <f t="shared" si="1027"/>
        <v>0</v>
      </c>
      <c r="AV286" s="16"/>
      <c r="AW286" s="15">
        <f t="shared" si="1028"/>
        <v>0</v>
      </c>
      <c r="AX286" s="26"/>
      <c r="AY286" s="15">
        <f t="shared" si="1029"/>
        <v>0</v>
      </c>
      <c r="AZ286" s="16"/>
      <c r="BA286" s="16"/>
      <c r="BB286" s="16"/>
      <c r="BC286" s="16"/>
      <c r="BD286" s="16">
        <f t="shared" si="1030"/>
        <v>0</v>
      </c>
      <c r="BE286" s="16"/>
      <c r="BF286" s="16">
        <f t="shared" si="1031"/>
        <v>0</v>
      </c>
      <c r="BG286" s="16"/>
      <c r="BH286" s="16">
        <f t="shared" si="1032"/>
        <v>0</v>
      </c>
      <c r="BI286" s="16"/>
      <c r="BJ286" s="16">
        <f t="shared" si="1033"/>
        <v>0</v>
      </c>
      <c r="BK286" s="16"/>
      <c r="BL286" s="16">
        <f t="shared" si="1034"/>
        <v>0</v>
      </c>
      <c r="BM286" s="16"/>
      <c r="BN286" s="16">
        <f t="shared" si="1035"/>
        <v>0</v>
      </c>
      <c r="BO286" s="16"/>
      <c r="BP286" s="16">
        <f t="shared" si="1036"/>
        <v>0</v>
      </c>
      <c r="BQ286" s="16"/>
      <c r="BR286" s="16">
        <f t="shared" si="1037"/>
        <v>0</v>
      </c>
      <c r="BS286" s="16"/>
      <c r="BT286" s="16">
        <f t="shared" si="1038"/>
        <v>0</v>
      </c>
      <c r="BU286" s="26"/>
      <c r="BV286" s="16">
        <f t="shared" si="1039"/>
        <v>0</v>
      </c>
      <c r="BW286" s="9" t="s">
        <v>295</v>
      </c>
      <c r="BX286" s="13"/>
    </row>
    <row r="287" spans="1:76" ht="56.25" x14ac:dyDescent="0.3">
      <c r="A287" s="61" t="s">
        <v>386</v>
      </c>
      <c r="B287" s="78" t="s">
        <v>296</v>
      </c>
      <c r="C287" s="6" t="s">
        <v>126</v>
      </c>
      <c r="D287" s="16"/>
      <c r="E287" s="46"/>
      <c r="F287" s="15"/>
      <c r="G287" s="16">
        <v>244.03</v>
      </c>
      <c r="H287" s="15">
        <f t="shared" si="1009"/>
        <v>244.03</v>
      </c>
      <c r="I287" s="16"/>
      <c r="J287" s="15">
        <f t="shared" si="1010"/>
        <v>244.03</v>
      </c>
      <c r="K287" s="16"/>
      <c r="L287" s="15">
        <f t="shared" si="1011"/>
        <v>244.03</v>
      </c>
      <c r="M287" s="16">
        <v>6175.7709999999997</v>
      </c>
      <c r="N287" s="15">
        <f t="shared" si="1012"/>
        <v>6419.8009999999995</v>
      </c>
      <c r="O287" s="16"/>
      <c r="P287" s="15">
        <f t="shared" si="1013"/>
        <v>6419.8009999999995</v>
      </c>
      <c r="Q287" s="16"/>
      <c r="R287" s="15">
        <f t="shared" si="1014"/>
        <v>6419.8009999999995</v>
      </c>
      <c r="S287" s="16"/>
      <c r="T287" s="15">
        <f t="shared" si="1015"/>
        <v>6419.8009999999995</v>
      </c>
      <c r="U287" s="16"/>
      <c r="V287" s="15">
        <f t="shared" si="1016"/>
        <v>6419.8009999999995</v>
      </c>
      <c r="W287" s="16"/>
      <c r="X287" s="15">
        <f t="shared" si="1017"/>
        <v>6419.8009999999995</v>
      </c>
      <c r="Y287" s="26">
        <v>-6175.7709999999997</v>
      </c>
      <c r="Z287" s="15">
        <f t="shared" si="1018"/>
        <v>244.02999999999975</v>
      </c>
      <c r="AA287" s="16"/>
      <c r="AB287" s="46"/>
      <c r="AC287" s="15"/>
      <c r="AD287" s="16"/>
      <c r="AE287" s="15">
        <f t="shared" si="1019"/>
        <v>0</v>
      </c>
      <c r="AF287" s="16"/>
      <c r="AG287" s="15">
        <f t="shared" si="1020"/>
        <v>0</v>
      </c>
      <c r="AH287" s="16"/>
      <c r="AI287" s="15">
        <f t="shared" si="1021"/>
        <v>0</v>
      </c>
      <c r="AJ287" s="16"/>
      <c r="AK287" s="15">
        <f t="shared" si="1022"/>
        <v>0</v>
      </c>
      <c r="AL287" s="16"/>
      <c r="AM287" s="15">
        <f t="shared" si="1023"/>
        <v>0</v>
      </c>
      <c r="AN287" s="16"/>
      <c r="AO287" s="15">
        <f t="shared" si="1024"/>
        <v>0</v>
      </c>
      <c r="AP287" s="16"/>
      <c r="AQ287" s="15">
        <f t="shared" si="1025"/>
        <v>0</v>
      </c>
      <c r="AR287" s="16"/>
      <c r="AS287" s="15">
        <f t="shared" si="1026"/>
        <v>0</v>
      </c>
      <c r="AT287" s="16"/>
      <c r="AU287" s="15">
        <f t="shared" si="1027"/>
        <v>0</v>
      </c>
      <c r="AV287" s="16"/>
      <c r="AW287" s="15">
        <f t="shared" si="1028"/>
        <v>0</v>
      </c>
      <c r="AX287" s="26">
        <v>6175.7709999999997</v>
      </c>
      <c r="AY287" s="15">
        <f t="shared" si="1029"/>
        <v>6175.7709999999997</v>
      </c>
      <c r="AZ287" s="16"/>
      <c r="BA287" s="16"/>
      <c r="BB287" s="16"/>
      <c r="BC287" s="16"/>
      <c r="BD287" s="16">
        <f t="shared" si="1030"/>
        <v>0</v>
      </c>
      <c r="BE287" s="16"/>
      <c r="BF287" s="16">
        <f t="shared" si="1031"/>
        <v>0</v>
      </c>
      <c r="BG287" s="16"/>
      <c r="BH287" s="16">
        <f t="shared" si="1032"/>
        <v>0</v>
      </c>
      <c r="BI287" s="16"/>
      <c r="BJ287" s="16">
        <f t="shared" si="1033"/>
        <v>0</v>
      </c>
      <c r="BK287" s="16"/>
      <c r="BL287" s="16">
        <f t="shared" si="1034"/>
        <v>0</v>
      </c>
      <c r="BM287" s="16"/>
      <c r="BN287" s="16">
        <f t="shared" si="1035"/>
        <v>0</v>
      </c>
      <c r="BO287" s="16"/>
      <c r="BP287" s="16">
        <f t="shared" si="1036"/>
        <v>0</v>
      </c>
      <c r="BQ287" s="16"/>
      <c r="BR287" s="16">
        <f t="shared" si="1037"/>
        <v>0</v>
      </c>
      <c r="BS287" s="16"/>
      <c r="BT287" s="16">
        <f t="shared" si="1038"/>
        <v>0</v>
      </c>
      <c r="BU287" s="26">
        <v>0</v>
      </c>
      <c r="BV287" s="16">
        <f t="shared" si="1039"/>
        <v>0</v>
      </c>
      <c r="BW287" s="9" t="s">
        <v>297</v>
      </c>
      <c r="BX287" s="13"/>
    </row>
    <row r="288" spans="1:76" ht="56.25" x14ac:dyDescent="0.3">
      <c r="A288" s="61" t="s">
        <v>393</v>
      </c>
      <c r="B288" s="78" t="s">
        <v>293</v>
      </c>
      <c r="C288" s="6" t="s">
        <v>126</v>
      </c>
      <c r="D288" s="16"/>
      <c r="E288" s="46"/>
      <c r="F288" s="15"/>
      <c r="G288" s="16">
        <v>3413.5680000000002</v>
      </c>
      <c r="H288" s="15">
        <f t="shared" si="1009"/>
        <v>3413.5680000000002</v>
      </c>
      <c r="I288" s="16"/>
      <c r="J288" s="15">
        <f t="shared" si="1010"/>
        <v>3413.5680000000002</v>
      </c>
      <c r="K288" s="16"/>
      <c r="L288" s="15">
        <f t="shared" si="1011"/>
        <v>3413.5680000000002</v>
      </c>
      <c r="M288" s="16"/>
      <c r="N288" s="15">
        <f t="shared" si="1012"/>
        <v>3413.5680000000002</v>
      </c>
      <c r="O288" s="16"/>
      <c r="P288" s="15">
        <f t="shared" si="1013"/>
        <v>3413.5680000000002</v>
      </c>
      <c r="Q288" s="16"/>
      <c r="R288" s="15">
        <f t="shared" si="1014"/>
        <v>3413.5680000000002</v>
      </c>
      <c r="S288" s="16"/>
      <c r="T288" s="15">
        <f t="shared" si="1015"/>
        <v>3413.5680000000002</v>
      </c>
      <c r="U288" s="16"/>
      <c r="V288" s="15">
        <f t="shared" si="1016"/>
        <v>3413.5680000000002</v>
      </c>
      <c r="W288" s="16"/>
      <c r="X288" s="15">
        <f t="shared" si="1017"/>
        <v>3413.5680000000002</v>
      </c>
      <c r="Y288" s="26"/>
      <c r="Z288" s="15">
        <f t="shared" si="1018"/>
        <v>3413.5680000000002</v>
      </c>
      <c r="AA288" s="16"/>
      <c r="AB288" s="46"/>
      <c r="AC288" s="15"/>
      <c r="AD288" s="16"/>
      <c r="AE288" s="15">
        <f t="shared" si="1019"/>
        <v>0</v>
      </c>
      <c r="AF288" s="16"/>
      <c r="AG288" s="15">
        <f t="shared" si="1020"/>
        <v>0</v>
      </c>
      <c r="AH288" s="16"/>
      <c r="AI288" s="15">
        <f t="shared" si="1021"/>
        <v>0</v>
      </c>
      <c r="AJ288" s="16"/>
      <c r="AK288" s="15">
        <f t="shared" si="1022"/>
        <v>0</v>
      </c>
      <c r="AL288" s="16"/>
      <c r="AM288" s="15">
        <f t="shared" si="1023"/>
        <v>0</v>
      </c>
      <c r="AN288" s="16"/>
      <c r="AO288" s="15">
        <f t="shared" si="1024"/>
        <v>0</v>
      </c>
      <c r="AP288" s="16"/>
      <c r="AQ288" s="15">
        <f t="shared" si="1025"/>
        <v>0</v>
      </c>
      <c r="AR288" s="16"/>
      <c r="AS288" s="15">
        <f t="shared" si="1026"/>
        <v>0</v>
      </c>
      <c r="AT288" s="16"/>
      <c r="AU288" s="15">
        <f t="shared" si="1027"/>
        <v>0</v>
      </c>
      <c r="AV288" s="16"/>
      <c r="AW288" s="15">
        <f t="shared" si="1028"/>
        <v>0</v>
      </c>
      <c r="AX288" s="26"/>
      <c r="AY288" s="15">
        <f t="shared" si="1029"/>
        <v>0</v>
      </c>
      <c r="AZ288" s="16"/>
      <c r="BA288" s="16"/>
      <c r="BB288" s="16"/>
      <c r="BC288" s="16"/>
      <c r="BD288" s="16">
        <f t="shared" si="1030"/>
        <v>0</v>
      </c>
      <c r="BE288" s="16"/>
      <c r="BF288" s="16">
        <f t="shared" si="1031"/>
        <v>0</v>
      </c>
      <c r="BG288" s="16"/>
      <c r="BH288" s="16">
        <f t="shared" si="1032"/>
        <v>0</v>
      </c>
      <c r="BI288" s="16"/>
      <c r="BJ288" s="16">
        <f t="shared" si="1033"/>
        <v>0</v>
      </c>
      <c r="BK288" s="16"/>
      <c r="BL288" s="16">
        <f t="shared" si="1034"/>
        <v>0</v>
      </c>
      <c r="BM288" s="16"/>
      <c r="BN288" s="16">
        <f t="shared" si="1035"/>
        <v>0</v>
      </c>
      <c r="BO288" s="16"/>
      <c r="BP288" s="16">
        <f t="shared" si="1036"/>
        <v>0</v>
      </c>
      <c r="BQ288" s="16"/>
      <c r="BR288" s="16">
        <f t="shared" si="1037"/>
        <v>0</v>
      </c>
      <c r="BS288" s="16"/>
      <c r="BT288" s="16">
        <f t="shared" si="1038"/>
        <v>0</v>
      </c>
      <c r="BU288" s="26"/>
      <c r="BV288" s="16">
        <f t="shared" si="1039"/>
        <v>0</v>
      </c>
      <c r="BW288" s="9" t="s">
        <v>346</v>
      </c>
      <c r="BX288" s="13"/>
    </row>
    <row r="289" spans="1:76" x14ac:dyDescent="0.3">
      <c r="A289" s="58"/>
      <c r="B289" s="78" t="s">
        <v>125</v>
      </c>
      <c r="C289" s="6"/>
      <c r="D289" s="30">
        <f>D291+D292</f>
        <v>300000</v>
      </c>
      <c r="E289" s="30">
        <f>E291+E292</f>
        <v>0</v>
      </c>
      <c r="F289" s="29">
        <f t="shared" si="1041"/>
        <v>300000</v>
      </c>
      <c r="G289" s="30">
        <f>G291+G292</f>
        <v>14.087</v>
      </c>
      <c r="H289" s="29">
        <f t="shared" si="1009"/>
        <v>300014.087</v>
      </c>
      <c r="I289" s="30">
        <f>I291+I292</f>
        <v>0</v>
      </c>
      <c r="J289" s="29">
        <f t="shared" si="1010"/>
        <v>300014.087</v>
      </c>
      <c r="K289" s="30">
        <f>K291+K292</f>
        <v>0</v>
      </c>
      <c r="L289" s="29">
        <f t="shared" si="1011"/>
        <v>300014.087</v>
      </c>
      <c r="M289" s="30">
        <f>M291+M292</f>
        <v>13200</v>
      </c>
      <c r="N289" s="29">
        <f t="shared" si="1012"/>
        <v>313214.087</v>
      </c>
      <c r="O289" s="30">
        <f>O291+O292</f>
        <v>0</v>
      </c>
      <c r="P289" s="29">
        <f t="shared" si="1013"/>
        <v>313214.087</v>
      </c>
      <c r="Q289" s="30">
        <f>Q291+Q292</f>
        <v>20000</v>
      </c>
      <c r="R289" s="29">
        <f t="shared" si="1014"/>
        <v>333214.087</v>
      </c>
      <c r="S289" s="30">
        <f>S291+S292</f>
        <v>0</v>
      </c>
      <c r="T289" s="29">
        <f t="shared" si="1015"/>
        <v>333214.087</v>
      </c>
      <c r="U289" s="30">
        <f>U291+U292</f>
        <v>-22</v>
      </c>
      <c r="V289" s="29">
        <f t="shared" si="1016"/>
        <v>333192.087</v>
      </c>
      <c r="W289" s="16">
        <f>W291+W292</f>
        <v>0</v>
      </c>
      <c r="X289" s="29">
        <f t="shared" si="1017"/>
        <v>333192.087</v>
      </c>
      <c r="Y289" s="30">
        <f>Y291+Y292</f>
        <v>0</v>
      </c>
      <c r="Z289" s="15">
        <f t="shared" si="1018"/>
        <v>333192.087</v>
      </c>
      <c r="AA289" s="30">
        <f t="shared" ref="AA289:AZ289" si="1044">AA291+AA292</f>
        <v>0</v>
      </c>
      <c r="AB289" s="30">
        <f>AB291+AB292</f>
        <v>0</v>
      </c>
      <c r="AC289" s="29">
        <f t="shared" si="1042"/>
        <v>0</v>
      </c>
      <c r="AD289" s="30">
        <f>AD291+AD292</f>
        <v>0</v>
      </c>
      <c r="AE289" s="29">
        <f t="shared" si="1019"/>
        <v>0</v>
      </c>
      <c r="AF289" s="30">
        <f>AF291+AF292</f>
        <v>0</v>
      </c>
      <c r="AG289" s="29">
        <f t="shared" si="1020"/>
        <v>0</v>
      </c>
      <c r="AH289" s="30">
        <f>AH291+AH292</f>
        <v>0</v>
      </c>
      <c r="AI289" s="29">
        <f t="shared" si="1021"/>
        <v>0</v>
      </c>
      <c r="AJ289" s="30">
        <f>AJ291+AJ292</f>
        <v>0</v>
      </c>
      <c r="AK289" s="29">
        <f t="shared" si="1022"/>
        <v>0</v>
      </c>
      <c r="AL289" s="30">
        <f>AL291+AL292</f>
        <v>0</v>
      </c>
      <c r="AM289" s="29">
        <f t="shared" si="1023"/>
        <v>0</v>
      </c>
      <c r="AN289" s="30">
        <f>AN291+AN292</f>
        <v>0</v>
      </c>
      <c r="AO289" s="29">
        <f t="shared" si="1024"/>
        <v>0</v>
      </c>
      <c r="AP289" s="30">
        <f>AP291+AP292</f>
        <v>0</v>
      </c>
      <c r="AQ289" s="29">
        <f t="shared" si="1025"/>
        <v>0</v>
      </c>
      <c r="AR289" s="30">
        <f>AR291+AR292</f>
        <v>0</v>
      </c>
      <c r="AS289" s="29">
        <f t="shared" si="1026"/>
        <v>0</v>
      </c>
      <c r="AT289" s="30">
        <f>AT291+AT292</f>
        <v>0</v>
      </c>
      <c r="AU289" s="29">
        <f t="shared" si="1027"/>
        <v>0</v>
      </c>
      <c r="AV289" s="16">
        <f>AV291+AV292</f>
        <v>0</v>
      </c>
      <c r="AW289" s="29">
        <f t="shared" si="1028"/>
        <v>0</v>
      </c>
      <c r="AX289" s="30">
        <f>AX291+AX292</f>
        <v>0</v>
      </c>
      <c r="AY289" s="15">
        <f t="shared" si="1029"/>
        <v>0</v>
      </c>
      <c r="AZ289" s="30">
        <f t="shared" si="1044"/>
        <v>0</v>
      </c>
      <c r="BA289" s="30">
        <f>BA291+BA292</f>
        <v>0</v>
      </c>
      <c r="BB289" s="30">
        <f t="shared" si="1043"/>
        <v>0</v>
      </c>
      <c r="BC289" s="30">
        <f>BC291+BC292</f>
        <v>0</v>
      </c>
      <c r="BD289" s="30">
        <f t="shared" si="1030"/>
        <v>0</v>
      </c>
      <c r="BE289" s="30">
        <f>BE291+BE292</f>
        <v>0</v>
      </c>
      <c r="BF289" s="30">
        <f t="shared" si="1031"/>
        <v>0</v>
      </c>
      <c r="BG289" s="30">
        <f>BG291+BG292</f>
        <v>0</v>
      </c>
      <c r="BH289" s="30">
        <f t="shared" si="1032"/>
        <v>0</v>
      </c>
      <c r="BI289" s="30">
        <f>BI291+BI292</f>
        <v>0</v>
      </c>
      <c r="BJ289" s="30">
        <f t="shared" si="1033"/>
        <v>0</v>
      </c>
      <c r="BK289" s="30">
        <f>BK291+BK292</f>
        <v>0</v>
      </c>
      <c r="BL289" s="30">
        <f t="shared" si="1034"/>
        <v>0</v>
      </c>
      <c r="BM289" s="30">
        <f>BM291+BM292</f>
        <v>0</v>
      </c>
      <c r="BN289" s="30">
        <f t="shared" si="1035"/>
        <v>0</v>
      </c>
      <c r="BO289" s="16">
        <f>BO291+BO292</f>
        <v>0</v>
      </c>
      <c r="BP289" s="16">
        <f t="shared" si="1036"/>
        <v>0</v>
      </c>
      <c r="BQ289" s="16">
        <f>BQ291+BQ292</f>
        <v>0</v>
      </c>
      <c r="BR289" s="16">
        <f t="shared" si="1037"/>
        <v>0</v>
      </c>
      <c r="BS289" s="16">
        <f>BS291+BS292</f>
        <v>0</v>
      </c>
      <c r="BT289" s="30">
        <f t="shared" si="1038"/>
        <v>0</v>
      </c>
      <c r="BU289" s="30">
        <f>BU291+BU292</f>
        <v>0</v>
      </c>
      <c r="BV289" s="16">
        <f t="shared" si="1039"/>
        <v>0</v>
      </c>
      <c r="BW289" s="9" t="s">
        <v>286</v>
      </c>
      <c r="BX289" s="13"/>
    </row>
    <row r="290" spans="1:76" x14ac:dyDescent="0.3">
      <c r="A290" s="58"/>
      <c r="B290" s="78" t="s">
        <v>5</v>
      </c>
      <c r="C290" s="6"/>
      <c r="D290" s="30"/>
      <c r="E290" s="30"/>
      <c r="F290" s="29"/>
      <c r="G290" s="30"/>
      <c r="H290" s="29"/>
      <c r="I290" s="30"/>
      <c r="J290" s="29"/>
      <c r="K290" s="30"/>
      <c r="L290" s="29"/>
      <c r="M290" s="30"/>
      <c r="N290" s="29"/>
      <c r="O290" s="30"/>
      <c r="P290" s="29"/>
      <c r="Q290" s="30"/>
      <c r="R290" s="29"/>
      <c r="S290" s="30"/>
      <c r="T290" s="29"/>
      <c r="U290" s="30"/>
      <c r="V290" s="29"/>
      <c r="W290" s="16"/>
      <c r="X290" s="29"/>
      <c r="Y290" s="30"/>
      <c r="Z290" s="15"/>
      <c r="AA290" s="30"/>
      <c r="AB290" s="30"/>
      <c r="AC290" s="29"/>
      <c r="AD290" s="30"/>
      <c r="AE290" s="29"/>
      <c r="AF290" s="30"/>
      <c r="AG290" s="29"/>
      <c r="AH290" s="30"/>
      <c r="AI290" s="29"/>
      <c r="AJ290" s="30"/>
      <c r="AK290" s="29"/>
      <c r="AL290" s="30"/>
      <c r="AM290" s="29"/>
      <c r="AN290" s="30"/>
      <c r="AO290" s="29"/>
      <c r="AP290" s="30"/>
      <c r="AQ290" s="29"/>
      <c r="AR290" s="30"/>
      <c r="AS290" s="29"/>
      <c r="AT290" s="30"/>
      <c r="AU290" s="29"/>
      <c r="AV290" s="16"/>
      <c r="AW290" s="29"/>
      <c r="AX290" s="30"/>
      <c r="AY290" s="15"/>
      <c r="AZ290" s="30"/>
      <c r="BA290" s="30"/>
      <c r="BB290" s="30"/>
      <c r="BC290" s="30"/>
      <c r="BD290" s="30"/>
      <c r="BE290" s="30"/>
      <c r="BF290" s="30"/>
      <c r="BG290" s="30"/>
      <c r="BH290" s="30"/>
      <c r="BI290" s="30"/>
      <c r="BJ290" s="30"/>
      <c r="BK290" s="30"/>
      <c r="BL290" s="30"/>
      <c r="BM290" s="30"/>
      <c r="BN290" s="30"/>
      <c r="BO290" s="16"/>
      <c r="BP290" s="16"/>
      <c r="BQ290" s="16"/>
      <c r="BR290" s="16"/>
      <c r="BS290" s="16"/>
      <c r="BT290" s="30"/>
      <c r="BU290" s="30"/>
      <c r="BV290" s="16"/>
      <c r="BX290" s="13"/>
    </row>
    <row r="291" spans="1:76" s="32" customFormat="1" hidden="1" x14ac:dyDescent="0.3">
      <c r="A291" s="28"/>
      <c r="B291" s="48" t="s">
        <v>6</v>
      </c>
      <c r="C291" s="50"/>
      <c r="D291" s="30">
        <f>D295</f>
        <v>15000</v>
      </c>
      <c r="E291" s="30">
        <f>E295</f>
        <v>0</v>
      </c>
      <c r="F291" s="29">
        <f t="shared" si="1041"/>
        <v>15000</v>
      </c>
      <c r="G291" s="30">
        <f>G295+G297</f>
        <v>14.087</v>
      </c>
      <c r="H291" s="29">
        <f t="shared" ref="H291:H293" si="1045">F291+G291</f>
        <v>15014.087</v>
      </c>
      <c r="I291" s="30">
        <f>I295+I297</f>
        <v>0</v>
      </c>
      <c r="J291" s="29">
        <f t="shared" ref="J291:J293" si="1046">H291+I291</f>
        <v>15014.087</v>
      </c>
      <c r="K291" s="30">
        <f>K295+K297</f>
        <v>0</v>
      </c>
      <c r="L291" s="29">
        <f t="shared" ref="L291:L293" si="1047">J291+K291</f>
        <v>15014.087</v>
      </c>
      <c r="M291" s="30">
        <f>M295+M297+M298</f>
        <v>13200</v>
      </c>
      <c r="N291" s="29">
        <f t="shared" ref="N291:N293" si="1048">L291+M291</f>
        <v>28214.087</v>
      </c>
      <c r="O291" s="30">
        <f>O295+O297+O298</f>
        <v>0</v>
      </c>
      <c r="P291" s="29">
        <f t="shared" ref="P291:P293" si="1049">N291+O291</f>
        <v>28214.087</v>
      </c>
      <c r="Q291" s="30">
        <f>Q295+Q297+Q298+Q299</f>
        <v>20000</v>
      </c>
      <c r="R291" s="29">
        <f t="shared" ref="R291:R293" si="1050">P291+Q291</f>
        <v>48214.087</v>
      </c>
      <c r="S291" s="30">
        <f>S295+S297+S298+S299</f>
        <v>0</v>
      </c>
      <c r="T291" s="29">
        <f t="shared" ref="T291:T293" si="1051">R291+S291</f>
        <v>48214.087</v>
      </c>
      <c r="U291" s="30">
        <f>U295+U297+U298+U299</f>
        <v>-22</v>
      </c>
      <c r="V291" s="29">
        <f t="shared" ref="V291:V293" si="1052">T291+U291</f>
        <v>48192.087</v>
      </c>
      <c r="W291" s="16">
        <f>W295+W297+W298+W299</f>
        <v>0</v>
      </c>
      <c r="X291" s="29">
        <f t="shared" ref="X291:X293" si="1053">V291+W291</f>
        <v>48192.087</v>
      </c>
      <c r="Y291" s="30">
        <f>Y295+Y297+Y298+Y299</f>
        <v>0</v>
      </c>
      <c r="Z291" s="29">
        <f t="shared" ref="Z291:Z293" si="1054">X291+Y291</f>
        <v>48192.087</v>
      </c>
      <c r="AA291" s="30">
        <f t="shared" ref="AA291:AZ291" si="1055">AA295</f>
        <v>0</v>
      </c>
      <c r="AB291" s="30">
        <f>AB295</f>
        <v>0</v>
      </c>
      <c r="AC291" s="29">
        <f t="shared" si="1042"/>
        <v>0</v>
      </c>
      <c r="AD291" s="30">
        <f>AD295+AD297</f>
        <v>0</v>
      </c>
      <c r="AE291" s="29">
        <f t="shared" ref="AE291:AE293" si="1056">AC291+AD291</f>
        <v>0</v>
      </c>
      <c r="AF291" s="30">
        <f>AF295+AF297</f>
        <v>0</v>
      </c>
      <c r="AG291" s="29">
        <f>AE291+AF291</f>
        <v>0</v>
      </c>
      <c r="AH291" s="30">
        <f>AH295+AH297</f>
        <v>0</v>
      </c>
      <c r="AI291" s="29">
        <f>AG291+AH291</f>
        <v>0</v>
      </c>
      <c r="AJ291" s="30">
        <f>AJ295+AJ297</f>
        <v>0</v>
      </c>
      <c r="AK291" s="29">
        <f>AI291+AJ291</f>
        <v>0</v>
      </c>
      <c r="AL291" s="30">
        <f>AL295+AL297+AL298</f>
        <v>0</v>
      </c>
      <c r="AM291" s="29">
        <f>AK291+AL291</f>
        <v>0</v>
      </c>
      <c r="AN291" s="30">
        <f>AN295+AN297+AN298</f>
        <v>0</v>
      </c>
      <c r="AO291" s="29">
        <f>AM291+AN291</f>
        <v>0</v>
      </c>
      <c r="AP291" s="30">
        <f>AP295+AP297+AP298+AP299</f>
        <v>0</v>
      </c>
      <c r="AQ291" s="29">
        <f>AO291+AP291</f>
        <v>0</v>
      </c>
      <c r="AR291" s="30">
        <f>AR295+AR297+AR298+AR299</f>
        <v>0</v>
      </c>
      <c r="AS291" s="29">
        <f>AQ291+AR291</f>
        <v>0</v>
      </c>
      <c r="AT291" s="30">
        <f>AT295+AT297+AT298+AT299</f>
        <v>0</v>
      </c>
      <c r="AU291" s="29">
        <f>AS291+AT291</f>
        <v>0</v>
      </c>
      <c r="AV291" s="16">
        <f>AV295+AV297+AV298+AV299</f>
        <v>0</v>
      </c>
      <c r="AW291" s="29">
        <f>AU291+AV291</f>
        <v>0</v>
      </c>
      <c r="AX291" s="30">
        <f>AX295+AX297+AX298+AX299</f>
        <v>0</v>
      </c>
      <c r="AY291" s="29">
        <f>AW291+AX291</f>
        <v>0</v>
      </c>
      <c r="AZ291" s="30">
        <f t="shared" si="1055"/>
        <v>0</v>
      </c>
      <c r="BA291" s="30">
        <f>BA295</f>
        <v>0</v>
      </c>
      <c r="BB291" s="30">
        <f t="shared" si="1043"/>
        <v>0</v>
      </c>
      <c r="BC291" s="30">
        <f>BC295+BC297</f>
        <v>0</v>
      </c>
      <c r="BD291" s="30">
        <f t="shared" ref="BD291:BD293" si="1057">BB291+BC291</f>
        <v>0</v>
      </c>
      <c r="BE291" s="30">
        <f>BE295+BE297</f>
        <v>0</v>
      </c>
      <c r="BF291" s="30">
        <f t="shared" ref="BF291:BF293" si="1058">BD291+BE291</f>
        <v>0</v>
      </c>
      <c r="BG291" s="30">
        <f>BG295+BG297</f>
        <v>0</v>
      </c>
      <c r="BH291" s="30">
        <f t="shared" ref="BH291:BH293" si="1059">BF291+BG291</f>
        <v>0</v>
      </c>
      <c r="BI291" s="30">
        <f>BI295+BI297+BI298</f>
        <v>0</v>
      </c>
      <c r="BJ291" s="30">
        <f t="shared" ref="BJ291:BJ293" si="1060">BH291+BI291</f>
        <v>0</v>
      </c>
      <c r="BK291" s="30">
        <f>BK295+BK297+BK298</f>
        <v>0</v>
      </c>
      <c r="BL291" s="30">
        <f t="shared" ref="BL291:BL293" si="1061">BJ291+BK291</f>
        <v>0</v>
      </c>
      <c r="BM291" s="30">
        <f>BM295+BM297+BM298+BM299</f>
        <v>0</v>
      </c>
      <c r="BN291" s="30">
        <f t="shared" ref="BN291:BN293" si="1062">BL291+BM291</f>
        <v>0</v>
      </c>
      <c r="BO291" s="16">
        <f>BO295+BO297+BO298+BO299</f>
        <v>0</v>
      </c>
      <c r="BP291" s="16">
        <f t="shared" ref="BP291:BP293" si="1063">BN291+BO291</f>
        <v>0</v>
      </c>
      <c r="BQ291" s="16">
        <f>BQ295+BQ297+BQ298+BQ299</f>
        <v>0</v>
      </c>
      <c r="BR291" s="16">
        <f t="shared" ref="BR291:BR293" si="1064">BP291+BQ291</f>
        <v>0</v>
      </c>
      <c r="BS291" s="16">
        <f>BS295+BS297+BS298+BS299</f>
        <v>0</v>
      </c>
      <c r="BT291" s="30">
        <f t="shared" ref="BT291:BT293" si="1065">BR291+BS291</f>
        <v>0</v>
      </c>
      <c r="BU291" s="30">
        <f>BU295+BU297+BU298+BU299</f>
        <v>0</v>
      </c>
      <c r="BV291" s="30">
        <f t="shared" ref="BV291:BV293" si="1066">BT291+BU291</f>
        <v>0</v>
      </c>
      <c r="BW291" s="31"/>
      <c r="BX291" s="33">
        <v>0</v>
      </c>
    </row>
    <row r="292" spans="1:76" x14ac:dyDescent="0.3">
      <c r="A292" s="58"/>
      <c r="B292" s="78" t="s">
        <v>57</v>
      </c>
      <c r="C292" s="6"/>
      <c r="D292" s="30">
        <f>D296</f>
        <v>285000</v>
      </c>
      <c r="E292" s="30">
        <f>E296</f>
        <v>0</v>
      </c>
      <c r="F292" s="29">
        <f t="shared" si="1041"/>
        <v>285000</v>
      </c>
      <c r="G292" s="30">
        <f>G296</f>
        <v>0</v>
      </c>
      <c r="H292" s="29">
        <f t="shared" si="1045"/>
        <v>285000</v>
      </c>
      <c r="I292" s="30">
        <f>I296</f>
        <v>0</v>
      </c>
      <c r="J292" s="29">
        <f t="shared" si="1046"/>
        <v>285000</v>
      </c>
      <c r="K292" s="30">
        <f>K296</f>
        <v>0</v>
      </c>
      <c r="L292" s="29">
        <f t="shared" si="1047"/>
        <v>285000</v>
      </c>
      <c r="M292" s="30">
        <f>M296</f>
        <v>0</v>
      </c>
      <c r="N292" s="29">
        <f t="shared" si="1048"/>
        <v>285000</v>
      </c>
      <c r="O292" s="30">
        <f>O296</f>
        <v>0</v>
      </c>
      <c r="P292" s="29">
        <f t="shared" si="1049"/>
        <v>285000</v>
      </c>
      <c r="Q292" s="30">
        <f>Q296</f>
        <v>0</v>
      </c>
      <c r="R292" s="29">
        <f t="shared" si="1050"/>
        <v>285000</v>
      </c>
      <c r="S292" s="30">
        <f>S296</f>
        <v>0</v>
      </c>
      <c r="T292" s="29">
        <f t="shared" si="1051"/>
        <v>285000</v>
      </c>
      <c r="U292" s="30">
        <f>U296</f>
        <v>0</v>
      </c>
      <c r="V292" s="29">
        <f t="shared" si="1052"/>
        <v>285000</v>
      </c>
      <c r="W292" s="16">
        <f>W296</f>
        <v>0</v>
      </c>
      <c r="X292" s="29">
        <f t="shared" si="1053"/>
        <v>285000</v>
      </c>
      <c r="Y292" s="30">
        <f>Y296</f>
        <v>0</v>
      </c>
      <c r="Z292" s="15">
        <f t="shared" si="1054"/>
        <v>285000</v>
      </c>
      <c r="AA292" s="30">
        <f t="shared" ref="AA292:AZ292" si="1067">AA296</f>
        <v>0</v>
      </c>
      <c r="AB292" s="30">
        <f>AB296</f>
        <v>0</v>
      </c>
      <c r="AC292" s="29">
        <f t="shared" si="1042"/>
        <v>0</v>
      </c>
      <c r="AD292" s="30">
        <f>AD296</f>
        <v>0</v>
      </c>
      <c r="AE292" s="29">
        <f t="shared" si="1056"/>
        <v>0</v>
      </c>
      <c r="AF292" s="30">
        <f>AF296</f>
        <v>0</v>
      </c>
      <c r="AG292" s="29">
        <f>AE292+AF292</f>
        <v>0</v>
      </c>
      <c r="AH292" s="30">
        <f>AH296</f>
        <v>0</v>
      </c>
      <c r="AI292" s="29">
        <f>AG292+AH292</f>
        <v>0</v>
      </c>
      <c r="AJ292" s="30">
        <f>AJ296</f>
        <v>0</v>
      </c>
      <c r="AK292" s="29">
        <f>AI292+AJ292</f>
        <v>0</v>
      </c>
      <c r="AL292" s="30">
        <f>AL296</f>
        <v>0</v>
      </c>
      <c r="AM292" s="29">
        <f>AK292+AL292</f>
        <v>0</v>
      </c>
      <c r="AN292" s="30">
        <f>AN296</f>
        <v>0</v>
      </c>
      <c r="AO292" s="29">
        <f>AM292+AN292</f>
        <v>0</v>
      </c>
      <c r="AP292" s="30">
        <f>AP296</f>
        <v>0</v>
      </c>
      <c r="AQ292" s="29">
        <f>AO292+AP292</f>
        <v>0</v>
      </c>
      <c r="AR292" s="30">
        <f>AR296</f>
        <v>0</v>
      </c>
      <c r="AS292" s="29">
        <f>AQ292+AR292</f>
        <v>0</v>
      </c>
      <c r="AT292" s="30">
        <f>AT296</f>
        <v>0</v>
      </c>
      <c r="AU292" s="29">
        <f>AS292+AT292</f>
        <v>0</v>
      </c>
      <c r="AV292" s="16">
        <f>AV296</f>
        <v>0</v>
      </c>
      <c r="AW292" s="29">
        <f>AU292+AV292</f>
        <v>0</v>
      </c>
      <c r="AX292" s="30">
        <f>AX296</f>
        <v>0</v>
      </c>
      <c r="AY292" s="15">
        <f>AW292+AX292</f>
        <v>0</v>
      </c>
      <c r="AZ292" s="30">
        <f t="shared" si="1067"/>
        <v>0</v>
      </c>
      <c r="BA292" s="30">
        <f>BA296</f>
        <v>0</v>
      </c>
      <c r="BB292" s="30">
        <f t="shared" si="1043"/>
        <v>0</v>
      </c>
      <c r="BC292" s="30">
        <f>BC296</f>
        <v>0</v>
      </c>
      <c r="BD292" s="30">
        <f t="shared" si="1057"/>
        <v>0</v>
      </c>
      <c r="BE292" s="30">
        <f>BE296</f>
        <v>0</v>
      </c>
      <c r="BF292" s="30">
        <f t="shared" si="1058"/>
        <v>0</v>
      </c>
      <c r="BG292" s="30">
        <f>BG296</f>
        <v>0</v>
      </c>
      <c r="BH292" s="30">
        <f t="shared" si="1059"/>
        <v>0</v>
      </c>
      <c r="BI292" s="30">
        <f>BI296</f>
        <v>0</v>
      </c>
      <c r="BJ292" s="30">
        <f t="shared" si="1060"/>
        <v>0</v>
      </c>
      <c r="BK292" s="30">
        <f>BK296</f>
        <v>0</v>
      </c>
      <c r="BL292" s="30">
        <f t="shared" si="1061"/>
        <v>0</v>
      </c>
      <c r="BM292" s="30">
        <f>BM296</f>
        <v>0</v>
      </c>
      <c r="BN292" s="30">
        <f t="shared" si="1062"/>
        <v>0</v>
      </c>
      <c r="BO292" s="16">
        <f>BO296</f>
        <v>0</v>
      </c>
      <c r="BP292" s="16">
        <f t="shared" si="1063"/>
        <v>0</v>
      </c>
      <c r="BQ292" s="16">
        <f>BQ296</f>
        <v>0</v>
      </c>
      <c r="BR292" s="16">
        <f t="shared" si="1064"/>
        <v>0</v>
      </c>
      <c r="BS292" s="16">
        <f>BS296</f>
        <v>0</v>
      </c>
      <c r="BT292" s="30">
        <f t="shared" si="1065"/>
        <v>0</v>
      </c>
      <c r="BU292" s="30">
        <f>BU296</f>
        <v>0</v>
      </c>
      <c r="BV292" s="16">
        <f t="shared" si="1066"/>
        <v>0</v>
      </c>
      <c r="BX292" s="13"/>
    </row>
    <row r="293" spans="1:76" ht="56.25" x14ac:dyDescent="0.3">
      <c r="A293" s="58" t="s">
        <v>405</v>
      </c>
      <c r="B293" s="78" t="s">
        <v>78</v>
      </c>
      <c r="C293" s="6" t="s">
        <v>31</v>
      </c>
      <c r="D293" s="16">
        <f>D295+D296</f>
        <v>300000</v>
      </c>
      <c r="E293" s="46">
        <f>E295+E296</f>
        <v>0</v>
      </c>
      <c r="F293" s="15">
        <f t="shared" si="1041"/>
        <v>300000</v>
      </c>
      <c r="G293" s="16">
        <f>G295+G296</f>
        <v>0</v>
      </c>
      <c r="H293" s="15">
        <f t="shared" si="1045"/>
        <v>300000</v>
      </c>
      <c r="I293" s="16">
        <f>I295+I296</f>
        <v>0</v>
      </c>
      <c r="J293" s="15">
        <f t="shared" si="1046"/>
        <v>300000</v>
      </c>
      <c r="K293" s="16">
        <f>K295+K296</f>
        <v>0</v>
      </c>
      <c r="L293" s="15">
        <f t="shared" si="1047"/>
        <v>300000</v>
      </c>
      <c r="M293" s="16">
        <f>M295+M296</f>
        <v>0</v>
      </c>
      <c r="N293" s="15">
        <f t="shared" si="1048"/>
        <v>300000</v>
      </c>
      <c r="O293" s="16">
        <f>O295+O296</f>
        <v>0</v>
      </c>
      <c r="P293" s="15">
        <f t="shared" si="1049"/>
        <v>300000</v>
      </c>
      <c r="Q293" s="16">
        <f>Q295+Q296</f>
        <v>0</v>
      </c>
      <c r="R293" s="15">
        <f t="shared" si="1050"/>
        <v>300000</v>
      </c>
      <c r="S293" s="16">
        <f>S295+S296</f>
        <v>0</v>
      </c>
      <c r="T293" s="15">
        <f t="shared" si="1051"/>
        <v>300000</v>
      </c>
      <c r="U293" s="16">
        <f>U295+U296</f>
        <v>0</v>
      </c>
      <c r="V293" s="15">
        <f t="shared" si="1052"/>
        <v>300000</v>
      </c>
      <c r="W293" s="16">
        <f>W295+W296</f>
        <v>0</v>
      </c>
      <c r="X293" s="15">
        <f t="shared" si="1053"/>
        <v>300000</v>
      </c>
      <c r="Y293" s="26">
        <f>Y295+Y296</f>
        <v>0</v>
      </c>
      <c r="Z293" s="15">
        <f t="shared" si="1054"/>
        <v>300000</v>
      </c>
      <c r="AA293" s="16">
        <f t="shared" ref="AA293:AZ293" si="1068">AA295+AA296</f>
        <v>0</v>
      </c>
      <c r="AB293" s="46">
        <f>AB295+AB296</f>
        <v>0</v>
      </c>
      <c r="AC293" s="15">
        <f t="shared" si="1042"/>
        <v>0</v>
      </c>
      <c r="AD293" s="16">
        <f>AD295+AD296</f>
        <v>0</v>
      </c>
      <c r="AE293" s="15">
        <f t="shared" si="1056"/>
        <v>0</v>
      </c>
      <c r="AF293" s="16">
        <f>AF295+AF296</f>
        <v>0</v>
      </c>
      <c r="AG293" s="15">
        <f>AE293+AF293</f>
        <v>0</v>
      </c>
      <c r="AH293" s="16">
        <f>AH295+AH296</f>
        <v>0</v>
      </c>
      <c r="AI293" s="15">
        <f>AG293+AH293</f>
        <v>0</v>
      </c>
      <c r="AJ293" s="16">
        <f>AJ295+AJ296</f>
        <v>0</v>
      </c>
      <c r="AK293" s="15">
        <f>AI293+AJ293</f>
        <v>0</v>
      </c>
      <c r="AL293" s="16">
        <f>AL295+AL296</f>
        <v>0</v>
      </c>
      <c r="AM293" s="15">
        <f>AK293+AL293</f>
        <v>0</v>
      </c>
      <c r="AN293" s="16">
        <f>AN295+AN296</f>
        <v>0</v>
      </c>
      <c r="AO293" s="15">
        <f>AM293+AN293</f>
        <v>0</v>
      </c>
      <c r="AP293" s="16">
        <f>AP295+AP296</f>
        <v>0</v>
      </c>
      <c r="AQ293" s="15">
        <f>AO293+AP293</f>
        <v>0</v>
      </c>
      <c r="AR293" s="16">
        <f>AR295+AR296</f>
        <v>0</v>
      </c>
      <c r="AS293" s="15">
        <f>AQ293+AR293</f>
        <v>0</v>
      </c>
      <c r="AT293" s="16">
        <f>AT295+AT296</f>
        <v>0</v>
      </c>
      <c r="AU293" s="15">
        <f>AS293+AT293</f>
        <v>0</v>
      </c>
      <c r="AV293" s="16">
        <f>AV295+AV296</f>
        <v>0</v>
      </c>
      <c r="AW293" s="15">
        <f>AU293+AV293</f>
        <v>0</v>
      </c>
      <c r="AX293" s="26">
        <f>AX295+AX296</f>
        <v>0</v>
      </c>
      <c r="AY293" s="15">
        <f>AW293+AX293</f>
        <v>0</v>
      </c>
      <c r="AZ293" s="16">
        <f t="shared" si="1068"/>
        <v>0</v>
      </c>
      <c r="BA293" s="16">
        <f>BA295+BA296</f>
        <v>0</v>
      </c>
      <c r="BB293" s="16">
        <f t="shared" si="1043"/>
        <v>0</v>
      </c>
      <c r="BC293" s="16">
        <f>BC295+BC296</f>
        <v>0</v>
      </c>
      <c r="BD293" s="16">
        <f t="shared" si="1057"/>
        <v>0</v>
      </c>
      <c r="BE293" s="16">
        <f>BE295+BE296</f>
        <v>0</v>
      </c>
      <c r="BF293" s="16">
        <f t="shared" si="1058"/>
        <v>0</v>
      </c>
      <c r="BG293" s="16">
        <f>BG295+BG296</f>
        <v>0</v>
      </c>
      <c r="BH293" s="16">
        <f t="shared" si="1059"/>
        <v>0</v>
      </c>
      <c r="BI293" s="16">
        <f>BI295+BI296</f>
        <v>0</v>
      </c>
      <c r="BJ293" s="16">
        <f t="shared" si="1060"/>
        <v>0</v>
      </c>
      <c r="BK293" s="16">
        <f>BK295+BK296</f>
        <v>0</v>
      </c>
      <c r="BL293" s="16">
        <f t="shared" si="1061"/>
        <v>0</v>
      </c>
      <c r="BM293" s="16">
        <f>BM295+BM296</f>
        <v>0</v>
      </c>
      <c r="BN293" s="16">
        <f t="shared" si="1062"/>
        <v>0</v>
      </c>
      <c r="BO293" s="16">
        <f>BO295+BO296</f>
        <v>0</v>
      </c>
      <c r="BP293" s="16">
        <f t="shared" si="1063"/>
        <v>0</v>
      </c>
      <c r="BQ293" s="16">
        <f>BQ295+BQ296</f>
        <v>0</v>
      </c>
      <c r="BR293" s="16">
        <f t="shared" si="1064"/>
        <v>0</v>
      </c>
      <c r="BS293" s="16">
        <f>BS295+BS296</f>
        <v>0</v>
      </c>
      <c r="BT293" s="16">
        <f t="shared" si="1065"/>
        <v>0</v>
      </c>
      <c r="BU293" s="26">
        <f>BU295+BU296</f>
        <v>0</v>
      </c>
      <c r="BV293" s="16">
        <f t="shared" si="1066"/>
        <v>0</v>
      </c>
      <c r="BX293" s="13"/>
    </row>
    <row r="294" spans="1:76" x14ac:dyDescent="0.3">
      <c r="A294" s="58"/>
      <c r="B294" s="78" t="s">
        <v>5</v>
      </c>
      <c r="C294" s="6"/>
      <c r="D294" s="16"/>
      <c r="E294" s="46"/>
      <c r="F294" s="15"/>
      <c r="G294" s="16"/>
      <c r="H294" s="15"/>
      <c r="I294" s="16"/>
      <c r="J294" s="15"/>
      <c r="K294" s="16"/>
      <c r="L294" s="15"/>
      <c r="M294" s="16"/>
      <c r="N294" s="15"/>
      <c r="O294" s="16"/>
      <c r="P294" s="15"/>
      <c r="Q294" s="16"/>
      <c r="R294" s="15"/>
      <c r="S294" s="16"/>
      <c r="T294" s="15"/>
      <c r="U294" s="16"/>
      <c r="V294" s="15"/>
      <c r="W294" s="16"/>
      <c r="X294" s="15"/>
      <c r="Y294" s="26"/>
      <c r="Z294" s="15"/>
      <c r="AA294" s="16"/>
      <c r="AB294" s="46"/>
      <c r="AC294" s="15"/>
      <c r="AD294" s="16"/>
      <c r="AE294" s="15"/>
      <c r="AF294" s="16"/>
      <c r="AG294" s="15"/>
      <c r="AH294" s="16"/>
      <c r="AI294" s="15"/>
      <c r="AJ294" s="16"/>
      <c r="AK294" s="15"/>
      <c r="AL294" s="16"/>
      <c r="AM294" s="15"/>
      <c r="AN294" s="16"/>
      <c r="AO294" s="15"/>
      <c r="AP294" s="16"/>
      <c r="AQ294" s="15"/>
      <c r="AR294" s="16"/>
      <c r="AS294" s="15"/>
      <c r="AT294" s="16"/>
      <c r="AU294" s="15"/>
      <c r="AV294" s="16"/>
      <c r="AW294" s="15"/>
      <c r="AX294" s="26"/>
      <c r="AY294" s="15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26"/>
      <c r="BV294" s="16"/>
      <c r="BX294" s="13"/>
    </row>
    <row r="295" spans="1:76" hidden="1" x14ac:dyDescent="0.3">
      <c r="A295" s="1"/>
      <c r="B295" s="21" t="s">
        <v>6</v>
      </c>
      <c r="C295" s="6"/>
      <c r="D295" s="16">
        <v>15000</v>
      </c>
      <c r="E295" s="46"/>
      <c r="F295" s="15">
        <f t="shared" si="1041"/>
        <v>15000</v>
      </c>
      <c r="G295" s="16"/>
      <c r="H295" s="15">
        <f t="shared" ref="H295:H300" si="1069">F295+G295</f>
        <v>15000</v>
      </c>
      <c r="I295" s="16"/>
      <c r="J295" s="15">
        <f t="shared" ref="J295:J300" si="1070">H295+I295</f>
        <v>15000</v>
      </c>
      <c r="K295" s="16"/>
      <c r="L295" s="15">
        <f t="shared" ref="L295:L300" si="1071">J295+K295</f>
        <v>15000</v>
      </c>
      <c r="M295" s="16"/>
      <c r="N295" s="15">
        <f t="shared" ref="N295:N300" si="1072">L295+M295</f>
        <v>15000</v>
      </c>
      <c r="O295" s="16"/>
      <c r="P295" s="15">
        <f t="shared" ref="P295:P300" si="1073">N295+O295</f>
        <v>15000</v>
      </c>
      <c r="Q295" s="16"/>
      <c r="R295" s="15">
        <f t="shared" ref="R295:R300" si="1074">P295+Q295</f>
        <v>15000</v>
      </c>
      <c r="S295" s="16"/>
      <c r="T295" s="15">
        <f t="shared" ref="T295:T300" si="1075">R295+S295</f>
        <v>15000</v>
      </c>
      <c r="U295" s="16"/>
      <c r="V295" s="15">
        <f t="shared" ref="V295:V300" si="1076">T295+U295</f>
        <v>15000</v>
      </c>
      <c r="W295" s="16"/>
      <c r="X295" s="15">
        <f t="shared" ref="X295:X300" si="1077">V295+W295</f>
        <v>15000</v>
      </c>
      <c r="Y295" s="26"/>
      <c r="Z295" s="15">
        <f t="shared" ref="Z295:Z300" si="1078">X295+Y295</f>
        <v>15000</v>
      </c>
      <c r="AA295" s="16">
        <v>0</v>
      </c>
      <c r="AB295" s="46"/>
      <c r="AC295" s="15">
        <f t="shared" si="1042"/>
        <v>0</v>
      </c>
      <c r="AD295" s="16"/>
      <c r="AE295" s="15">
        <f t="shared" ref="AE295:AE300" si="1079">AC295+AD295</f>
        <v>0</v>
      </c>
      <c r="AF295" s="16"/>
      <c r="AG295" s="15">
        <f>AE295+AF295</f>
        <v>0</v>
      </c>
      <c r="AH295" s="16"/>
      <c r="AI295" s="15">
        <f>AG295+AH295</f>
        <v>0</v>
      </c>
      <c r="AJ295" s="16"/>
      <c r="AK295" s="15">
        <f>AI295+AJ295</f>
        <v>0</v>
      </c>
      <c r="AL295" s="16"/>
      <c r="AM295" s="15">
        <f>AK295+AL295</f>
        <v>0</v>
      </c>
      <c r="AN295" s="16"/>
      <c r="AO295" s="15">
        <f>AM295+AN295</f>
        <v>0</v>
      </c>
      <c r="AP295" s="16"/>
      <c r="AQ295" s="15">
        <f t="shared" ref="AQ295:AQ300" si="1080">AO295+AP295</f>
        <v>0</v>
      </c>
      <c r="AR295" s="16"/>
      <c r="AS295" s="15">
        <f t="shared" ref="AS295:AS300" si="1081">AQ295+AR295</f>
        <v>0</v>
      </c>
      <c r="AT295" s="16"/>
      <c r="AU295" s="15">
        <f t="shared" ref="AU295:AU300" si="1082">AS295+AT295</f>
        <v>0</v>
      </c>
      <c r="AV295" s="16"/>
      <c r="AW295" s="15">
        <f t="shared" ref="AW295:AW300" si="1083">AU295+AV295</f>
        <v>0</v>
      </c>
      <c r="AX295" s="26"/>
      <c r="AY295" s="15">
        <f t="shared" ref="AY295:AY300" si="1084">AW295+AX295</f>
        <v>0</v>
      </c>
      <c r="AZ295" s="16">
        <v>0</v>
      </c>
      <c r="BA295" s="16"/>
      <c r="BB295" s="16">
        <f t="shared" si="1043"/>
        <v>0</v>
      </c>
      <c r="BC295" s="16"/>
      <c r="BD295" s="16">
        <f t="shared" ref="BD295:BD300" si="1085">BB295+BC295</f>
        <v>0</v>
      </c>
      <c r="BE295" s="16"/>
      <c r="BF295" s="16">
        <f t="shared" ref="BF295:BF300" si="1086">BD295+BE295</f>
        <v>0</v>
      </c>
      <c r="BG295" s="16"/>
      <c r="BH295" s="16">
        <f t="shared" ref="BH295:BH300" si="1087">BF295+BG295</f>
        <v>0</v>
      </c>
      <c r="BI295" s="16"/>
      <c r="BJ295" s="16">
        <f t="shared" ref="BJ295:BJ300" si="1088">BH295+BI295</f>
        <v>0</v>
      </c>
      <c r="BK295" s="16"/>
      <c r="BL295" s="16">
        <f t="shared" ref="BL295:BL300" si="1089">BJ295+BK295</f>
        <v>0</v>
      </c>
      <c r="BM295" s="16"/>
      <c r="BN295" s="16">
        <f t="shared" ref="BN295:BN300" si="1090">BL295+BM295</f>
        <v>0</v>
      </c>
      <c r="BO295" s="16"/>
      <c r="BP295" s="16">
        <f t="shared" ref="BP295:BP300" si="1091">BN295+BO295</f>
        <v>0</v>
      </c>
      <c r="BQ295" s="16"/>
      <c r="BR295" s="16">
        <f t="shared" ref="BR295:BR300" si="1092">BP295+BQ295</f>
        <v>0</v>
      </c>
      <c r="BS295" s="16"/>
      <c r="BT295" s="16">
        <f t="shared" ref="BT295:BT300" si="1093">BR295+BS295</f>
        <v>0</v>
      </c>
      <c r="BU295" s="26"/>
      <c r="BV295" s="16">
        <f t="shared" ref="BV295:BV300" si="1094">BT295+BU295</f>
        <v>0</v>
      </c>
      <c r="BW295" s="9" t="s">
        <v>116</v>
      </c>
      <c r="BX295" s="13">
        <v>0</v>
      </c>
    </row>
    <row r="296" spans="1:76" x14ac:dyDescent="0.3">
      <c r="A296" s="58"/>
      <c r="B296" s="78" t="s">
        <v>57</v>
      </c>
      <c r="C296" s="6"/>
      <c r="D296" s="16">
        <v>285000</v>
      </c>
      <c r="E296" s="46"/>
      <c r="F296" s="15">
        <f t="shared" si="1041"/>
        <v>285000</v>
      </c>
      <c r="G296" s="16"/>
      <c r="H296" s="15">
        <f t="shared" si="1069"/>
        <v>285000</v>
      </c>
      <c r="I296" s="16"/>
      <c r="J296" s="15">
        <f t="shared" si="1070"/>
        <v>285000</v>
      </c>
      <c r="K296" s="16"/>
      <c r="L296" s="15">
        <f t="shared" si="1071"/>
        <v>285000</v>
      </c>
      <c r="M296" s="16"/>
      <c r="N296" s="15">
        <f t="shared" si="1072"/>
        <v>285000</v>
      </c>
      <c r="O296" s="16"/>
      <c r="P296" s="15">
        <f t="shared" si="1073"/>
        <v>285000</v>
      </c>
      <c r="Q296" s="16"/>
      <c r="R296" s="15">
        <f t="shared" si="1074"/>
        <v>285000</v>
      </c>
      <c r="S296" s="16"/>
      <c r="T296" s="15">
        <f t="shared" si="1075"/>
        <v>285000</v>
      </c>
      <c r="U296" s="16"/>
      <c r="V296" s="15">
        <f t="shared" si="1076"/>
        <v>285000</v>
      </c>
      <c r="W296" s="16"/>
      <c r="X296" s="15">
        <f t="shared" si="1077"/>
        <v>285000</v>
      </c>
      <c r="Y296" s="26"/>
      <c r="Z296" s="15">
        <f t="shared" si="1078"/>
        <v>285000</v>
      </c>
      <c r="AA296" s="16">
        <v>0</v>
      </c>
      <c r="AB296" s="46"/>
      <c r="AC296" s="15">
        <f t="shared" si="1042"/>
        <v>0</v>
      </c>
      <c r="AD296" s="16"/>
      <c r="AE296" s="15">
        <f t="shared" si="1079"/>
        <v>0</v>
      </c>
      <c r="AF296" s="16"/>
      <c r="AG296" s="15">
        <f>AE296+AF296</f>
        <v>0</v>
      </c>
      <c r="AH296" s="16"/>
      <c r="AI296" s="15">
        <f>AG296+AH296</f>
        <v>0</v>
      </c>
      <c r="AJ296" s="16"/>
      <c r="AK296" s="15">
        <f>AI296+AJ296</f>
        <v>0</v>
      </c>
      <c r="AL296" s="16"/>
      <c r="AM296" s="15">
        <f>AK296+AL296</f>
        <v>0</v>
      </c>
      <c r="AN296" s="16"/>
      <c r="AO296" s="15">
        <f>AM296+AN296</f>
        <v>0</v>
      </c>
      <c r="AP296" s="16"/>
      <c r="AQ296" s="15">
        <f t="shared" si="1080"/>
        <v>0</v>
      </c>
      <c r="AR296" s="16"/>
      <c r="AS296" s="15">
        <f t="shared" si="1081"/>
        <v>0</v>
      </c>
      <c r="AT296" s="16"/>
      <c r="AU296" s="15">
        <f t="shared" si="1082"/>
        <v>0</v>
      </c>
      <c r="AV296" s="16"/>
      <c r="AW296" s="15">
        <f t="shared" si="1083"/>
        <v>0</v>
      </c>
      <c r="AX296" s="26"/>
      <c r="AY296" s="15">
        <f t="shared" si="1084"/>
        <v>0</v>
      </c>
      <c r="AZ296" s="16">
        <v>0</v>
      </c>
      <c r="BA296" s="16"/>
      <c r="BB296" s="16">
        <f t="shared" si="1043"/>
        <v>0</v>
      </c>
      <c r="BC296" s="16"/>
      <c r="BD296" s="16">
        <f t="shared" si="1085"/>
        <v>0</v>
      </c>
      <c r="BE296" s="16"/>
      <c r="BF296" s="16">
        <f t="shared" si="1086"/>
        <v>0</v>
      </c>
      <c r="BG296" s="16"/>
      <c r="BH296" s="16">
        <f t="shared" si="1087"/>
        <v>0</v>
      </c>
      <c r="BI296" s="16"/>
      <c r="BJ296" s="16">
        <f t="shared" si="1088"/>
        <v>0</v>
      </c>
      <c r="BK296" s="16"/>
      <c r="BL296" s="16">
        <f t="shared" si="1089"/>
        <v>0</v>
      </c>
      <c r="BM296" s="16"/>
      <c r="BN296" s="16">
        <f t="shared" si="1090"/>
        <v>0</v>
      </c>
      <c r="BO296" s="16"/>
      <c r="BP296" s="16">
        <f t="shared" si="1091"/>
        <v>0</v>
      </c>
      <c r="BQ296" s="16"/>
      <c r="BR296" s="16">
        <f t="shared" si="1092"/>
        <v>0</v>
      </c>
      <c r="BS296" s="16"/>
      <c r="BT296" s="16">
        <f t="shared" si="1093"/>
        <v>0</v>
      </c>
      <c r="BU296" s="26"/>
      <c r="BV296" s="16">
        <f t="shared" si="1094"/>
        <v>0</v>
      </c>
      <c r="BW296" s="9" t="s">
        <v>116</v>
      </c>
      <c r="BX296" s="13"/>
    </row>
    <row r="297" spans="1:76" ht="56.25" x14ac:dyDescent="0.3">
      <c r="A297" s="58" t="s">
        <v>413</v>
      </c>
      <c r="B297" s="78" t="s">
        <v>313</v>
      </c>
      <c r="C297" s="6" t="s">
        <v>126</v>
      </c>
      <c r="D297" s="16"/>
      <c r="E297" s="46"/>
      <c r="F297" s="15"/>
      <c r="G297" s="16">
        <v>14.087</v>
      </c>
      <c r="H297" s="15">
        <f t="shared" si="1069"/>
        <v>14.087</v>
      </c>
      <c r="I297" s="16"/>
      <c r="J297" s="15">
        <f t="shared" si="1070"/>
        <v>14.087</v>
      </c>
      <c r="K297" s="16"/>
      <c r="L297" s="15">
        <f t="shared" si="1071"/>
        <v>14.087</v>
      </c>
      <c r="M297" s="16"/>
      <c r="N297" s="15">
        <f t="shared" si="1072"/>
        <v>14.087</v>
      </c>
      <c r="O297" s="16"/>
      <c r="P297" s="15">
        <f t="shared" si="1073"/>
        <v>14.087</v>
      </c>
      <c r="Q297" s="16"/>
      <c r="R297" s="15">
        <f t="shared" si="1074"/>
        <v>14.087</v>
      </c>
      <c r="S297" s="16"/>
      <c r="T297" s="15">
        <f t="shared" si="1075"/>
        <v>14.087</v>
      </c>
      <c r="U297" s="16"/>
      <c r="V297" s="15">
        <f t="shared" si="1076"/>
        <v>14.087</v>
      </c>
      <c r="W297" s="16"/>
      <c r="X297" s="15">
        <f t="shared" si="1077"/>
        <v>14.087</v>
      </c>
      <c r="Y297" s="26"/>
      <c r="Z297" s="15">
        <f t="shared" si="1078"/>
        <v>14.087</v>
      </c>
      <c r="AA297" s="16"/>
      <c r="AB297" s="46"/>
      <c r="AC297" s="15"/>
      <c r="AD297" s="16"/>
      <c r="AE297" s="15">
        <f t="shared" si="1079"/>
        <v>0</v>
      </c>
      <c r="AF297" s="16"/>
      <c r="AG297" s="15">
        <f>AE297+AF297</f>
        <v>0</v>
      </c>
      <c r="AH297" s="16"/>
      <c r="AI297" s="15">
        <f>AG297+AH297</f>
        <v>0</v>
      </c>
      <c r="AJ297" s="16"/>
      <c r="AK297" s="15">
        <f>AI297+AJ297</f>
        <v>0</v>
      </c>
      <c r="AL297" s="16"/>
      <c r="AM297" s="15">
        <f>AK297+AL297</f>
        <v>0</v>
      </c>
      <c r="AN297" s="16"/>
      <c r="AO297" s="15">
        <f>AM297+AN297</f>
        <v>0</v>
      </c>
      <c r="AP297" s="16"/>
      <c r="AQ297" s="15">
        <f t="shared" si="1080"/>
        <v>0</v>
      </c>
      <c r="AR297" s="16"/>
      <c r="AS297" s="15">
        <f t="shared" si="1081"/>
        <v>0</v>
      </c>
      <c r="AT297" s="16"/>
      <c r="AU297" s="15">
        <f t="shared" si="1082"/>
        <v>0</v>
      </c>
      <c r="AV297" s="16"/>
      <c r="AW297" s="15">
        <f t="shared" si="1083"/>
        <v>0</v>
      </c>
      <c r="AX297" s="26"/>
      <c r="AY297" s="15">
        <f t="shared" si="1084"/>
        <v>0</v>
      </c>
      <c r="AZ297" s="16"/>
      <c r="BA297" s="16"/>
      <c r="BB297" s="16"/>
      <c r="BC297" s="16"/>
      <c r="BD297" s="16">
        <f t="shared" si="1085"/>
        <v>0</v>
      </c>
      <c r="BE297" s="16"/>
      <c r="BF297" s="16">
        <f t="shared" si="1086"/>
        <v>0</v>
      </c>
      <c r="BG297" s="16"/>
      <c r="BH297" s="16">
        <f t="shared" si="1087"/>
        <v>0</v>
      </c>
      <c r="BI297" s="16"/>
      <c r="BJ297" s="16">
        <f t="shared" si="1088"/>
        <v>0</v>
      </c>
      <c r="BK297" s="16"/>
      <c r="BL297" s="16">
        <f t="shared" si="1089"/>
        <v>0</v>
      </c>
      <c r="BM297" s="16"/>
      <c r="BN297" s="16">
        <f t="shared" si="1090"/>
        <v>0</v>
      </c>
      <c r="BO297" s="16"/>
      <c r="BP297" s="16">
        <f t="shared" si="1091"/>
        <v>0</v>
      </c>
      <c r="BQ297" s="16"/>
      <c r="BR297" s="16">
        <f t="shared" si="1092"/>
        <v>0</v>
      </c>
      <c r="BS297" s="16"/>
      <c r="BT297" s="16">
        <f t="shared" si="1093"/>
        <v>0</v>
      </c>
      <c r="BU297" s="26"/>
      <c r="BV297" s="16">
        <f t="shared" si="1094"/>
        <v>0</v>
      </c>
      <c r="BW297" s="9" t="s">
        <v>314</v>
      </c>
      <c r="BX297" s="13"/>
    </row>
    <row r="298" spans="1:76" ht="56.25" x14ac:dyDescent="0.3">
      <c r="A298" s="58" t="s">
        <v>414</v>
      </c>
      <c r="B298" s="78" t="s">
        <v>362</v>
      </c>
      <c r="C298" s="6" t="s">
        <v>363</v>
      </c>
      <c r="D298" s="16"/>
      <c r="E298" s="46"/>
      <c r="F298" s="15"/>
      <c r="G298" s="16"/>
      <c r="H298" s="15"/>
      <c r="I298" s="16"/>
      <c r="J298" s="15"/>
      <c r="K298" s="16"/>
      <c r="L298" s="15"/>
      <c r="M298" s="16">
        <f>13200</f>
        <v>13200</v>
      </c>
      <c r="N298" s="15">
        <f t="shared" si="1072"/>
        <v>13200</v>
      </c>
      <c r="O298" s="16"/>
      <c r="P298" s="15">
        <f t="shared" si="1073"/>
        <v>13200</v>
      </c>
      <c r="Q298" s="16"/>
      <c r="R298" s="15">
        <f t="shared" si="1074"/>
        <v>13200</v>
      </c>
      <c r="S298" s="16"/>
      <c r="T298" s="15">
        <f t="shared" si="1075"/>
        <v>13200</v>
      </c>
      <c r="U298" s="16">
        <v>-22</v>
      </c>
      <c r="V298" s="15">
        <f t="shared" si="1076"/>
        <v>13178</v>
      </c>
      <c r="W298" s="16"/>
      <c r="X298" s="15">
        <f t="shared" si="1077"/>
        <v>13178</v>
      </c>
      <c r="Y298" s="26"/>
      <c r="Z298" s="15">
        <f t="shared" si="1078"/>
        <v>13178</v>
      </c>
      <c r="AA298" s="16"/>
      <c r="AB298" s="46"/>
      <c r="AC298" s="15"/>
      <c r="AD298" s="16"/>
      <c r="AE298" s="15"/>
      <c r="AF298" s="16"/>
      <c r="AG298" s="15"/>
      <c r="AH298" s="16"/>
      <c r="AI298" s="15"/>
      <c r="AJ298" s="16"/>
      <c r="AK298" s="15"/>
      <c r="AL298" s="16"/>
      <c r="AM298" s="15">
        <f>AK298+AL298</f>
        <v>0</v>
      </c>
      <c r="AN298" s="16"/>
      <c r="AO298" s="15">
        <f>AM298+AN298</f>
        <v>0</v>
      </c>
      <c r="AP298" s="16"/>
      <c r="AQ298" s="15">
        <f t="shared" si="1080"/>
        <v>0</v>
      </c>
      <c r="AR298" s="16"/>
      <c r="AS298" s="15">
        <f t="shared" si="1081"/>
        <v>0</v>
      </c>
      <c r="AT298" s="16"/>
      <c r="AU298" s="15">
        <f t="shared" si="1082"/>
        <v>0</v>
      </c>
      <c r="AV298" s="16"/>
      <c r="AW298" s="15">
        <f t="shared" si="1083"/>
        <v>0</v>
      </c>
      <c r="AX298" s="26"/>
      <c r="AY298" s="15">
        <f t="shared" si="1084"/>
        <v>0</v>
      </c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>
        <f t="shared" si="1088"/>
        <v>0</v>
      </c>
      <c r="BK298" s="16"/>
      <c r="BL298" s="16">
        <f t="shared" si="1089"/>
        <v>0</v>
      </c>
      <c r="BM298" s="16"/>
      <c r="BN298" s="16">
        <f t="shared" si="1090"/>
        <v>0</v>
      </c>
      <c r="BO298" s="16"/>
      <c r="BP298" s="16">
        <f t="shared" si="1091"/>
        <v>0</v>
      </c>
      <c r="BQ298" s="16"/>
      <c r="BR298" s="16">
        <f t="shared" si="1092"/>
        <v>0</v>
      </c>
      <c r="BS298" s="16"/>
      <c r="BT298" s="16">
        <f t="shared" si="1093"/>
        <v>0</v>
      </c>
      <c r="BU298" s="26"/>
      <c r="BV298" s="16">
        <f t="shared" si="1094"/>
        <v>0</v>
      </c>
      <c r="BW298" s="9" t="s">
        <v>364</v>
      </c>
      <c r="BX298" s="13"/>
    </row>
    <row r="299" spans="1:76" ht="56.25" x14ac:dyDescent="0.3">
      <c r="A299" s="58" t="s">
        <v>415</v>
      </c>
      <c r="B299" s="78" t="s">
        <v>387</v>
      </c>
      <c r="C299" s="6" t="s">
        <v>363</v>
      </c>
      <c r="D299" s="16"/>
      <c r="E299" s="46"/>
      <c r="F299" s="15"/>
      <c r="G299" s="16"/>
      <c r="H299" s="15"/>
      <c r="I299" s="16"/>
      <c r="J299" s="15"/>
      <c r="K299" s="16"/>
      <c r="L299" s="15"/>
      <c r="M299" s="16"/>
      <c r="N299" s="15"/>
      <c r="O299" s="16"/>
      <c r="P299" s="15"/>
      <c r="Q299" s="16">
        <v>20000</v>
      </c>
      <c r="R299" s="15">
        <f t="shared" si="1074"/>
        <v>20000</v>
      </c>
      <c r="S299" s="16"/>
      <c r="T299" s="15">
        <f t="shared" si="1075"/>
        <v>20000</v>
      </c>
      <c r="U299" s="16"/>
      <c r="V299" s="15">
        <f t="shared" si="1076"/>
        <v>20000</v>
      </c>
      <c r="W299" s="16"/>
      <c r="X299" s="15">
        <f t="shared" si="1077"/>
        <v>20000</v>
      </c>
      <c r="Y299" s="26"/>
      <c r="Z299" s="15">
        <f t="shared" si="1078"/>
        <v>20000</v>
      </c>
      <c r="AA299" s="16"/>
      <c r="AB299" s="46"/>
      <c r="AC299" s="15"/>
      <c r="AD299" s="16"/>
      <c r="AE299" s="15"/>
      <c r="AF299" s="16"/>
      <c r="AG299" s="15"/>
      <c r="AH299" s="16"/>
      <c r="AI299" s="15"/>
      <c r="AJ299" s="16"/>
      <c r="AK299" s="15"/>
      <c r="AL299" s="16"/>
      <c r="AM299" s="15"/>
      <c r="AN299" s="16"/>
      <c r="AO299" s="15"/>
      <c r="AP299" s="16"/>
      <c r="AQ299" s="15">
        <f t="shared" si="1080"/>
        <v>0</v>
      </c>
      <c r="AR299" s="16"/>
      <c r="AS299" s="15">
        <f t="shared" si="1081"/>
        <v>0</v>
      </c>
      <c r="AT299" s="16"/>
      <c r="AU299" s="15">
        <f t="shared" si="1082"/>
        <v>0</v>
      </c>
      <c r="AV299" s="16"/>
      <c r="AW299" s="15">
        <f t="shared" si="1083"/>
        <v>0</v>
      </c>
      <c r="AX299" s="26"/>
      <c r="AY299" s="15">
        <f t="shared" si="1084"/>
        <v>0</v>
      </c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>
        <f t="shared" si="1090"/>
        <v>0</v>
      </c>
      <c r="BO299" s="16"/>
      <c r="BP299" s="16">
        <f t="shared" si="1091"/>
        <v>0</v>
      </c>
      <c r="BQ299" s="16"/>
      <c r="BR299" s="16">
        <f t="shared" si="1092"/>
        <v>0</v>
      </c>
      <c r="BS299" s="16"/>
      <c r="BT299" s="16">
        <f t="shared" si="1093"/>
        <v>0</v>
      </c>
      <c r="BU299" s="26"/>
      <c r="BV299" s="16">
        <f t="shared" si="1094"/>
        <v>0</v>
      </c>
      <c r="BW299" s="9" t="s">
        <v>388</v>
      </c>
      <c r="BX299" s="13"/>
    </row>
    <row r="300" spans="1:76" x14ac:dyDescent="0.3">
      <c r="A300" s="81"/>
      <c r="B300" s="108" t="s">
        <v>8</v>
      </c>
      <c r="C300" s="108"/>
      <c r="D300" s="34">
        <f>D15+D100+D142+D170+D237+D243+D253+D269+D289</f>
        <v>10357270.899999999</v>
      </c>
      <c r="E300" s="34">
        <f>E15+E100+E142+E170+E237+E243+E253+E269+E289</f>
        <v>-56767.06200000002</v>
      </c>
      <c r="F300" s="49">
        <f t="shared" si="1041"/>
        <v>10300503.837999998</v>
      </c>
      <c r="G300" s="34">
        <f>G15+G100+G142+G170+G237+G243+G253+G269+G289</f>
        <v>672350.08200000005</v>
      </c>
      <c r="H300" s="49">
        <f t="shared" si="1069"/>
        <v>10972853.919999998</v>
      </c>
      <c r="I300" s="34">
        <f>I15+I100+I142+I170+I237+I243+I253+I269+I289</f>
        <v>31825.651000000002</v>
      </c>
      <c r="J300" s="49">
        <f t="shared" si="1070"/>
        <v>11004679.570999999</v>
      </c>
      <c r="K300" s="34">
        <f>K15+K100+K142+K170+K237+K243+K253+K269+K289</f>
        <v>-54.998000000000502</v>
      </c>
      <c r="L300" s="49">
        <f t="shared" si="1071"/>
        <v>11004624.572999999</v>
      </c>
      <c r="M300" s="34">
        <f>M15+M100+M142+M170+M237+M243+M253+M269+M289</f>
        <v>894562.69800000009</v>
      </c>
      <c r="N300" s="49">
        <f t="shared" si="1072"/>
        <v>11899187.271</v>
      </c>
      <c r="O300" s="34">
        <f>O15+O100+O142+O170+O237+O243+O253+O269+O289</f>
        <v>492.76900000000001</v>
      </c>
      <c r="P300" s="49">
        <f t="shared" si="1073"/>
        <v>11899680.039999999</v>
      </c>
      <c r="Q300" s="34">
        <f>Q15+Q100+Q142+Q170+Q237+Q243+Q253+Q269+Q289</f>
        <v>-284637.85100000008</v>
      </c>
      <c r="R300" s="49">
        <f t="shared" si="1074"/>
        <v>11615042.188999999</v>
      </c>
      <c r="S300" s="34">
        <f>S15+S100+S142+S170+S237+S243+S253+S269+S289</f>
        <v>35954.078000000009</v>
      </c>
      <c r="T300" s="49">
        <f t="shared" si="1075"/>
        <v>11650996.266999999</v>
      </c>
      <c r="U300" s="34">
        <f>U15+U100+U142+U170+U237+U243+U253+U269+U289</f>
        <v>-231382.432</v>
      </c>
      <c r="V300" s="49">
        <f t="shared" si="1076"/>
        <v>11419613.834999999</v>
      </c>
      <c r="W300" s="16">
        <f>W15+W100+W142+W170+W237+W243+W253+W269+W289</f>
        <v>6031.8529999999992</v>
      </c>
      <c r="X300" s="49">
        <f t="shared" si="1077"/>
        <v>11425645.687999999</v>
      </c>
      <c r="Y300" s="34">
        <f>Y15+Y100+Y142+Y170+Y237+Y243+Y253+Y269+Y289</f>
        <v>-754228.59699999995</v>
      </c>
      <c r="Z300" s="15">
        <f t="shared" si="1078"/>
        <v>10671417.091</v>
      </c>
      <c r="AA300" s="34">
        <f>AA15+AA100+AA142+AA170+AA237+AA243+AA253+AA269+AA289</f>
        <v>9068838.5999999996</v>
      </c>
      <c r="AB300" s="34">
        <f>AB15+AB100+AB142+AB170+AB237+AB243+AB253+AB269+AB289</f>
        <v>140881.90000000002</v>
      </c>
      <c r="AC300" s="49">
        <f t="shared" si="1042"/>
        <v>9209720.5</v>
      </c>
      <c r="AD300" s="34">
        <f>AD15+AD100+AD142+AD170+AD237+AD243+AD253+AD269+AD289</f>
        <v>-29648.628000000001</v>
      </c>
      <c r="AE300" s="49">
        <f t="shared" si="1079"/>
        <v>9180071.8719999995</v>
      </c>
      <c r="AF300" s="34">
        <f>AF15+AF100+AF142+AF170+AF237+AF243+AF253+AF269+AF289</f>
        <v>-2850</v>
      </c>
      <c r="AG300" s="49">
        <f>AE300+AF300</f>
        <v>9177221.8719999995</v>
      </c>
      <c r="AH300" s="34">
        <f>AH15+AH100+AH142+AH170+AH237+AH243+AH253+AH269+AH289</f>
        <v>-84124.5</v>
      </c>
      <c r="AI300" s="49">
        <f>AG300+AH300</f>
        <v>9093097.3719999995</v>
      </c>
      <c r="AJ300" s="34">
        <f>AJ15+AJ100+AJ142+AJ170+AJ237+AJ243+AJ253+AJ269+AJ289</f>
        <v>-28858.976999999999</v>
      </c>
      <c r="AK300" s="49">
        <f>AI300+AJ300</f>
        <v>9064238.3949999996</v>
      </c>
      <c r="AL300" s="34">
        <f>AL15+AL100+AL142+AL170+AL237+AL243+AL253+AL269+AL289</f>
        <v>-812736.63400000019</v>
      </c>
      <c r="AM300" s="49">
        <f>AK300+AL300</f>
        <v>8251501.760999999</v>
      </c>
      <c r="AN300" s="34">
        <f>AN15+AN100+AN142+AN170+AN237+AN243+AN253+AN269+AN289</f>
        <v>0</v>
      </c>
      <c r="AO300" s="49">
        <f>AM300+AN300</f>
        <v>8251501.760999999</v>
      </c>
      <c r="AP300" s="34">
        <f>AP15+AP100+AP142+AP170+AP237+AP243+AP253+AP269+AP289</f>
        <v>249349.36000000002</v>
      </c>
      <c r="AQ300" s="49">
        <f t="shared" si="1080"/>
        <v>8500851.1209999993</v>
      </c>
      <c r="AR300" s="34">
        <f>AR15+AR100+AR142+AR170+AR237+AR243+AR253+AR269+AR289</f>
        <v>29908.492999999999</v>
      </c>
      <c r="AS300" s="49">
        <f t="shared" si="1081"/>
        <v>8530759.6140000001</v>
      </c>
      <c r="AT300" s="34">
        <f>AT15+AT100+AT142+AT170+AT237+AT243+AT253+AT269+AT289</f>
        <v>-435981.80099999998</v>
      </c>
      <c r="AU300" s="49">
        <f t="shared" si="1082"/>
        <v>8094777.8130000001</v>
      </c>
      <c r="AV300" s="16">
        <f>AV15+AV100+AV142+AV170+AV237+AV243+AV253+AV269+AV289</f>
        <v>0</v>
      </c>
      <c r="AW300" s="49">
        <f t="shared" si="1083"/>
        <v>8094777.8130000001</v>
      </c>
      <c r="AX300" s="34">
        <f>AX15+AX100+AX142+AX170+AX237+AX243+AX253+AX269+AX289</f>
        <v>-1550917.733</v>
      </c>
      <c r="AY300" s="15">
        <f t="shared" si="1084"/>
        <v>6543860.0800000001</v>
      </c>
      <c r="AZ300" s="34">
        <f>AZ15+AZ100+AZ142+AZ170+AZ237+AZ243+AZ253+AZ269+AZ289</f>
        <v>8097458.1000000006</v>
      </c>
      <c r="BA300" s="34">
        <f>BA15+BA100+BA142+BA170+BA237+BA243+BA253+BA269+BA289</f>
        <v>-106010.1</v>
      </c>
      <c r="BB300" s="34">
        <f t="shared" si="1043"/>
        <v>7991448.0000000009</v>
      </c>
      <c r="BC300" s="34">
        <f>BC15+BC100+BC142+BC170+BC237+BC243+BC253+BC269+BC289</f>
        <v>-148147.29999999999</v>
      </c>
      <c r="BD300" s="34">
        <f t="shared" si="1085"/>
        <v>7843300.7000000011</v>
      </c>
      <c r="BE300" s="34">
        <f>BE15+BE100+BE142+BE170+BE237+BE243+BE253+BE269+BE289</f>
        <v>-28221.547000000006</v>
      </c>
      <c r="BF300" s="34">
        <f t="shared" si="1086"/>
        <v>7815079.1530000009</v>
      </c>
      <c r="BG300" s="34">
        <f>BG15+BG100+BG142+BG170+BG237+BG243+BG253+BG269+BG289</f>
        <v>28221.546999999999</v>
      </c>
      <c r="BH300" s="34">
        <f t="shared" si="1087"/>
        <v>7843300.7000000011</v>
      </c>
      <c r="BI300" s="34">
        <f>BI15+BI100+BI142+BI170+BI237+BI243+BI253+BI269+BI289</f>
        <v>213206.58899999998</v>
      </c>
      <c r="BJ300" s="34">
        <f t="shared" si="1088"/>
        <v>8056507.2890000008</v>
      </c>
      <c r="BK300" s="34">
        <f>BK15+BK100+BK142+BK170+BK237+BK243+BK253+BK269+BK289</f>
        <v>0</v>
      </c>
      <c r="BL300" s="34">
        <f t="shared" si="1089"/>
        <v>8056507.2890000008</v>
      </c>
      <c r="BM300" s="34">
        <f>BM15+BM100+BM142+BM170+BM237+BM243+BM253+BM269+BM289</f>
        <v>0</v>
      </c>
      <c r="BN300" s="34">
        <f t="shared" si="1090"/>
        <v>8056507.2890000008</v>
      </c>
      <c r="BO300" s="16">
        <f>BO15+BO100+BO142+BO170+BO237+BO243+BO253+BO269+BO289</f>
        <v>8675.2999999999993</v>
      </c>
      <c r="BP300" s="16">
        <f t="shared" si="1091"/>
        <v>8065182.5890000006</v>
      </c>
      <c r="BQ300" s="16">
        <f>BQ15+BQ100+BQ142+BQ170+BQ237+BQ243+BQ253+BQ269+BQ289</f>
        <v>-429969.0419999999</v>
      </c>
      <c r="BR300" s="16">
        <f t="shared" si="1092"/>
        <v>7635213.5470000003</v>
      </c>
      <c r="BS300" s="16">
        <f>BS15+BS100+BS142+BS170+BS237+BS243+BS253+BS269+BS289</f>
        <v>0</v>
      </c>
      <c r="BT300" s="34">
        <f t="shared" si="1093"/>
        <v>7635213.5470000003</v>
      </c>
      <c r="BU300" s="34">
        <f>BU15+BU100+BU142+BU170+BU237+BU243+BU253+BU269+BU289</f>
        <v>-2230646.1780000003</v>
      </c>
      <c r="BV300" s="16">
        <f t="shared" si="1094"/>
        <v>5404567.3689999999</v>
      </c>
      <c r="BX300" s="13"/>
    </row>
    <row r="301" spans="1:76" x14ac:dyDescent="0.3">
      <c r="A301" s="81"/>
      <c r="B301" s="108" t="s">
        <v>9</v>
      </c>
      <c r="C301" s="110"/>
      <c r="D301" s="16"/>
      <c r="E301" s="46"/>
      <c r="F301" s="15"/>
      <c r="G301" s="16"/>
      <c r="H301" s="15"/>
      <c r="I301" s="16"/>
      <c r="J301" s="15"/>
      <c r="K301" s="16"/>
      <c r="L301" s="15"/>
      <c r="M301" s="16"/>
      <c r="N301" s="15"/>
      <c r="O301" s="16"/>
      <c r="P301" s="15"/>
      <c r="Q301" s="16"/>
      <c r="R301" s="15"/>
      <c r="S301" s="16"/>
      <c r="T301" s="15"/>
      <c r="U301" s="16"/>
      <c r="V301" s="15"/>
      <c r="W301" s="16"/>
      <c r="X301" s="15"/>
      <c r="Y301" s="26"/>
      <c r="Z301" s="15"/>
      <c r="AA301" s="16"/>
      <c r="AB301" s="46"/>
      <c r="AC301" s="15"/>
      <c r="AD301" s="16"/>
      <c r="AE301" s="15"/>
      <c r="AF301" s="16"/>
      <c r="AG301" s="15"/>
      <c r="AH301" s="16"/>
      <c r="AI301" s="15"/>
      <c r="AJ301" s="16"/>
      <c r="AK301" s="15"/>
      <c r="AL301" s="16"/>
      <c r="AM301" s="15"/>
      <c r="AN301" s="16"/>
      <c r="AO301" s="15"/>
      <c r="AP301" s="16"/>
      <c r="AQ301" s="15"/>
      <c r="AR301" s="16"/>
      <c r="AS301" s="15"/>
      <c r="AT301" s="16"/>
      <c r="AU301" s="15"/>
      <c r="AV301" s="16"/>
      <c r="AW301" s="15"/>
      <c r="AX301" s="26"/>
      <c r="AY301" s="15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26"/>
      <c r="BV301" s="16"/>
      <c r="BX301" s="13"/>
    </row>
    <row r="302" spans="1:76" x14ac:dyDescent="0.3">
      <c r="A302" s="81"/>
      <c r="B302" s="108" t="s">
        <v>20</v>
      </c>
      <c r="C302" s="108"/>
      <c r="D302" s="16">
        <f>D173</f>
        <v>2102955</v>
      </c>
      <c r="E302" s="46">
        <f>E173</f>
        <v>0</v>
      </c>
      <c r="F302" s="15">
        <f t="shared" si="1041"/>
        <v>2102955</v>
      </c>
      <c r="G302" s="16">
        <f>G173</f>
        <v>0</v>
      </c>
      <c r="H302" s="15">
        <f t="shared" ref="H302:H305" si="1095">F302+G302</f>
        <v>2102955</v>
      </c>
      <c r="I302" s="16">
        <f>I173</f>
        <v>0</v>
      </c>
      <c r="J302" s="15">
        <f t="shared" ref="J302:J305" si="1096">H302+I302</f>
        <v>2102955</v>
      </c>
      <c r="K302" s="16">
        <f>K173</f>
        <v>0</v>
      </c>
      <c r="L302" s="15">
        <f t="shared" ref="L302:L305" si="1097">J302+K302</f>
        <v>2102955</v>
      </c>
      <c r="M302" s="16">
        <f>M173</f>
        <v>-337893.6</v>
      </c>
      <c r="N302" s="15">
        <f t="shared" ref="N302:N305" si="1098">L302+M302</f>
        <v>1765061.4</v>
      </c>
      <c r="O302" s="16">
        <f>O173</f>
        <v>0</v>
      </c>
      <c r="P302" s="15">
        <f t="shared" ref="P302:P305" si="1099">N302+O302</f>
        <v>1765061.4</v>
      </c>
      <c r="Q302" s="16">
        <f>Q173</f>
        <v>0</v>
      </c>
      <c r="R302" s="15">
        <f t="shared" ref="R302:R305" si="1100">P302+Q302</f>
        <v>1765061.4</v>
      </c>
      <c r="S302" s="16">
        <f>S173</f>
        <v>0</v>
      </c>
      <c r="T302" s="15">
        <f t="shared" ref="T302:T305" si="1101">R302+S302</f>
        <v>1765061.4</v>
      </c>
      <c r="U302" s="16">
        <f>U173</f>
        <v>0</v>
      </c>
      <c r="V302" s="15">
        <f t="shared" ref="V302:V305" si="1102">T302+U302</f>
        <v>1765061.4</v>
      </c>
      <c r="W302" s="16">
        <f>W173</f>
        <v>0</v>
      </c>
      <c r="X302" s="15">
        <f t="shared" ref="X302:X305" si="1103">V302+W302</f>
        <v>1765061.4</v>
      </c>
      <c r="Y302" s="26">
        <f>Y173</f>
        <v>-682987.7</v>
      </c>
      <c r="Z302" s="15">
        <f t="shared" ref="Z302:Z305" si="1104">X302+Y302</f>
        <v>1082073.7</v>
      </c>
      <c r="AA302" s="16">
        <f>AA173</f>
        <v>1860675</v>
      </c>
      <c r="AB302" s="46">
        <f>AB173</f>
        <v>0</v>
      </c>
      <c r="AC302" s="15">
        <f t="shared" si="1042"/>
        <v>1860675</v>
      </c>
      <c r="AD302" s="16">
        <f>AD173</f>
        <v>0</v>
      </c>
      <c r="AE302" s="15">
        <f t="shared" ref="AE302:AE305" si="1105">AC302+AD302</f>
        <v>1860675</v>
      </c>
      <c r="AF302" s="16">
        <f>AF173</f>
        <v>0</v>
      </c>
      <c r="AG302" s="15">
        <f>AE302+AF302</f>
        <v>1860675</v>
      </c>
      <c r="AH302" s="16">
        <f>AH173</f>
        <v>0</v>
      </c>
      <c r="AI302" s="15">
        <f>AG302+AH302</f>
        <v>1860675</v>
      </c>
      <c r="AJ302" s="16">
        <f>AJ173</f>
        <v>0</v>
      </c>
      <c r="AK302" s="15">
        <f>AI302+AJ302</f>
        <v>1860675</v>
      </c>
      <c r="AL302" s="16">
        <f>AL173</f>
        <v>379331.1</v>
      </c>
      <c r="AM302" s="15">
        <f>AK302+AL302</f>
        <v>2240006.1</v>
      </c>
      <c r="AN302" s="16">
        <f>AN173</f>
        <v>0</v>
      </c>
      <c r="AO302" s="15">
        <f>AM302+AN302</f>
        <v>2240006.1</v>
      </c>
      <c r="AP302" s="16">
        <f>AP173</f>
        <v>0</v>
      </c>
      <c r="AQ302" s="15">
        <f>AO302+AP302</f>
        <v>2240006.1</v>
      </c>
      <c r="AR302" s="16">
        <f>AR173</f>
        <v>0</v>
      </c>
      <c r="AS302" s="15">
        <f>AQ302+AR302</f>
        <v>2240006.1</v>
      </c>
      <c r="AT302" s="16">
        <f>AT173</f>
        <v>0</v>
      </c>
      <c r="AU302" s="15">
        <f>AS302+AT302</f>
        <v>2240006.1</v>
      </c>
      <c r="AV302" s="16">
        <f>AV173</f>
        <v>0</v>
      </c>
      <c r="AW302" s="15">
        <f>AU302+AV302</f>
        <v>2240006.1</v>
      </c>
      <c r="AX302" s="26">
        <f>AX173</f>
        <v>-1040731.8</v>
      </c>
      <c r="AY302" s="15">
        <f>AW302+AX302</f>
        <v>1199274.3</v>
      </c>
      <c r="AZ302" s="16">
        <f>AZ173</f>
        <v>2257104.5</v>
      </c>
      <c r="BA302" s="16">
        <f>BA173</f>
        <v>0</v>
      </c>
      <c r="BB302" s="16">
        <f t="shared" si="1043"/>
        <v>2257104.5</v>
      </c>
      <c r="BC302" s="16">
        <f>BC173</f>
        <v>0</v>
      </c>
      <c r="BD302" s="16">
        <f t="shared" ref="BD302:BD305" si="1106">BB302+BC302</f>
        <v>2257104.5</v>
      </c>
      <c r="BE302" s="16">
        <f>BE173</f>
        <v>0</v>
      </c>
      <c r="BF302" s="16">
        <f t="shared" ref="BF302:BF305" si="1107">BD302+BE302</f>
        <v>2257104.5</v>
      </c>
      <c r="BG302" s="16">
        <f>BG173</f>
        <v>0</v>
      </c>
      <c r="BH302" s="16">
        <f t="shared" ref="BH302:BH305" si="1108">BF302+BG302</f>
        <v>2257104.5</v>
      </c>
      <c r="BI302" s="16">
        <f>BI173</f>
        <v>0</v>
      </c>
      <c r="BJ302" s="16">
        <f t="shared" ref="BJ302:BJ305" si="1109">BH302+BI302</f>
        <v>2257104.5</v>
      </c>
      <c r="BK302" s="16">
        <f>BK173</f>
        <v>0</v>
      </c>
      <c r="BL302" s="16">
        <f t="shared" ref="BL302:BL305" si="1110">BJ302+BK302</f>
        <v>2257104.5</v>
      </c>
      <c r="BM302" s="16">
        <f>BM173</f>
        <v>0</v>
      </c>
      <c r="BN302" s="16">
        <f t="shared" ref="BN302:BN305" si="1111">BL302+BM302</f>
        <v>2257104.5</v>
      </c>
      <c r="BO302" s="16">
        <f>BO173</f>
        <v>0</v>
      </c>
      <c r="BP302" s="16">
        <f t="shared" ref="BP302:BP305" si="1112">BN302+BO302</f>
        <v>2257104.5</v>
      </c>
      <c r="BQ302" s="16">
        <f>BQ173</f>
        <v>0</v>
      </c>
      <c r="BR302" s="16">
        <f t="shared" ref="BR302:BR305" si="1113">BP302+BQ302</f>
        <v>2257104.5</v>
      </c>
      <c r="BS302" s="16">
        <f>BS173</f>
        <v>0</v>
      </c>
      <c r="BT302" s="16">
        <f t="shared" ref="BT302:BT305" si="1114">BR302+BS302</f>
        <v>2257104.5</v>
      </c>
      <c r="BU302" s="26">
        <f>BU173</f>
        <v>-1432104.5</v>
      </c>
      <c r="BV302" s="16">
        <f t="shared" ref="BV302:BV305" si="1115">BT302+BU302</f>
        <v>825000</v>
      </c>
      <c r="BX302" s="13"/>
    </row>
    <row r="303" spans="1:76" x14ac:dyDescent="0.3">
      <c r="A303" s="81"/>
      <c r="B303" s="108" t="s">
        <v>12</v>
      </c>
      <c r="C303" s="108"/>
      <c r="D303" s="16">
        <f>D18+D103+D145+D239+D246+D256+D292</f>
        <v>4265452.9000000004</v>
      </c>
      <c r="E303" s="46">
        <f>E18+E103+E145+E239+E246+E256+E292</f>
        <v>0</v>
      </c>
      <c r="F303" s="15">
        <f t="shared" si="1041"/>
        <v>4265452.9000000004</v>
      </c>
      <c r="G303" s="16">
        <f>G18+G103+G145+G239+G246+G256+G292</f>
        <v>3455.7999999999997</v>
      </c>
      <c r="H303" s="15">
        <f t="shared" si="1095"/>
        <v>4268908.7</v>
      </c>
      <c r="I303" s="16">
        <f>I18+I103+I145+I239+I246+I256+I292</f>
        <v>4208.9750000000004</v>
      </c>
      <c r="J303" s="15">
        <f t="shared" si="1096"/>
        <v>4273117.6749999998</v>
      </c>
      <c r="K303" s="16">
        <f>K18+K103+K145+K239+K246+K256+K292</f>
        <v>0</v>
      </c>
      <c r="L303" s="15">
        <f t="shared" si="1097"/>
        <v>4273117.6749999998</v>
      </c>
      <c r="M303" s="16">
        <f>M18+M103+M145+M239+M246+M256+M292</f>
        <v>13577.869999999999</v>
      </c>
      <c r="N303" s="15">
        <f t="shared" si="1098"/>
        <v>4286695.5449999999</v>
      </c>
      <c r="O303" s="16">
        <f>O18+O103+O145+O239+O246+O256+O292</f>
        <v>0</v>
      </c>
      <c r="P303" s="15">
        <f t="shared" si="1099"/>
        <v>4286695.5449999999</v>
      </c>
      <c r="Q303" s="16">
        <f>Q18+Q103+Q145+Q239+Q246+Q256+Q292</f>
        <v>0</v>
      </c>
      <c r="R303" s="15">
        <f t="shared" si="1100"/>
        <v>4286695.5449999999</v>
      </c>
      <c r="S303" s="16">
        <f>S18+S103+S145+S239+S246+S256+S292</f>
        <v>0</v>
      </c>
      <c r="T303" s="15">
        <f t="shared" si="1101"/>
        <v>4286695.5449999999</v>
      </c>
      <c r="U303" s="16">
        <f>U18+U103+U145+U239+U246+U256+U292</f>
        <v>-242805.3</v>
      </c>
      <c r="V303" s="15">
        <f t="shared" si="1102"/>
        <v>4043890.2450000001</v>
      </c>
      <c r="W303" s="16">
        <f>W18+W103+W145+W239+W246+W256+W292</f>
        <v>0</v>
      </c>
      <c r="X303" s="15">
        <f t="shared" si="1103"/>
        <v>4043890.2450000001</v>
      </c>
      <c r="Y303" s="26">
        <f>Y18+Y103+Y145+Y239+Y246+Y256+Y292</f>
        <v>4627.1999999999971</v>
      </c>
      <c r="Z303" s="15">
        <f t="shared" si="1104"/>
        <v>4048517.4450000003</v>
      </c>
      <c r="AA303" s="16">
        <f>AA18+AA103+AA145+AA239+AA246+AA256+AA292</f>
        <v>1661272.1</v>
      </c>
      <c r="AB303" s="46">
        <f>AB18+AB103+AB145+AB239+AB246+AB256+AB292</f>
        <v>0</v>
      </c>
      <c r="AC303" s="15">
        <f t="shared" si="1042"/>
        <v>1661272.1</v>
      </c>
      <c r="AD303" s="16">
        <f>AD18+AD103+AD145+AD239+AD246+AD256+AD292</f>
        <v>-23652.799999999999</v>
      </c>
      <c r="AE303" s="15">
        <f t="shared" si="1105"/>
        <v>1637619.3</v>
      </c>
      <c r="AF303" s="16">
        <f>AF18+AF103+AF145+AF239+AF246+AF256+AF292</f>
        <v>-2850</v>
      </c>
      <c r="AG303" s="15">
        <f>AE303+AF303</f>
        <v>1634769.3</v>
      </c>
      <c r="AH303" s="16">
        <f>AH18+AH103+AH145+AH239+AH246+AH256+AH292</f>
        <v>0</v>
      </c>
      <c r="AI303" s="15">
        <f>AG303+AH303</f>
        <v>1634769.3</v>
      </c>
      <c r="AJ303" s="16">
        <f>AJ18+AJ103+AJ145+AJ239+AJ246+AJ256+AJ292</f>
        <v>0</v>
      </c>
      <c r="AK303" s="15">
        <f>AI303+AJ303</f>
        <v>1634769.3</v>
      </c>
      <c r="AL303" s="16">
        <f>AL18+AL103+AL145+AL239+AL246+AL256+AL292</f>
        <v>-9621.643</v>
      </c>
      <c r="AM303" s="15">
        <f>AK303+AL303</f>
        <v>1625147.6570000001</v>
      </c>
      <c r="AN303" s="16">
        <f>AN18+AN103+AN145+AN239+AN246+AN256+AN292</f>
        <v>0</v>
      </c>
      <c r="AO303" s="15">
        <f>AM303+AN303</f>
        <v>1625147.6570000001</v>
      </c>
      <c r="AP303" s="16">
        <f>AP18+AP103+AP145+AP239+AP246+AP256+AP292</f>
        <v>0</v>
      </c>
      <c r="AQ303" s="15">
        <f>AO303+AP303</f>
        <v>1625147.6570000001</v>
      </c>
      <c r="AR303" s="16">
        <f>AR18+AR103+AR145+AR239+AR246+AR256+AR292</f>
        <v>0</v>
      </c>
      <c r="AS303" s="15">
        <f>AQ303+AR303</f>
        <v>1625147.6570000001</v>
      </c>
      <c r="AT303" s="16">
        <f>AT18+AT103+AT145+AT239+AT246+AT256+AT292</f>
        <v>-484802.30000000005</v>
      </c>
      <c r="AU303" s="15">
        <f>AS303+AT303</f>
        <v>1140345.3570000001</v>
      </c>
      <c r="AV303" s="16">
        <f>AV18+AV103+AV145+AV239+AV246+AV256+AV292</f>
        <v>0</v>
      </c>
      <c r="AW303" s="15">
        <f>AU303+AV303</f>
        <v>1140345.3570000001</v>
      </c>
      <c r="AX303" s="26">
        <f>AX18+AX103+AX145+AX239+AX246+AX256+AX292</f>
        <v>-4627.1999999999971</v>
      </c>
      <c r="AY303" s="15">
        <f>AW303+AX303</f>
        <v>1135718.1570000001</v>
      </c>
      <c r="AZ303" s="16">
        <f>AZ18+AZ103+AZ145+AZ239+AZ246+AZ256+AZ292</f>
        <v>815195.2</v>
      </c>
      <c r="BA303" s="16">
        <f>BA18+BA103+BA145+BA239+BA246+BA256+BA292</f>
        <v>0</v>
      </c>
      <c r="BB303" s="16">
        <f t="shared" si="1043"/>
        <v>815195.2</v>
      </c>
      <c r="BC303" s="16">
        <f>BC18+BC103+BC145+BC239+BC246+BC256+BC292</f>
        <v>-144564.5</v>
      </c>
      <c r="BD303" s="16">
        <f t="shared" si="1106"/>
        <v>670630.69999999995</v>
      </c>
      <c r="BE303" s="16">
        <f>BE18+BE103+BE145+BE239+BE246+BE256+BE292</f>
        <v>0</v>
      </c>
      <c r="BF303" s="16">
        <f t="shared" si="1107"/>
        <v>670630.69999999995</v>
      </c>
      <c r="BG303" s="16">
        <f>BG18+BG103+BG145+BG239+BG246+BG256+BG292</f>
        <v>0</v>
      </c>
      <c r="BH303" s="16">
        <f t="shared" si="1108"/>
        <v>670630.69999999995</v>
      </c>
      <c r="BI303" s="16">
        <f>BI18+BI103+BI145+BI239+BI246+BI256+BI292</f>
        <v>-3607.3510000000001</v>
      </c>
      <c r="BJ303" s="16">
        <f t="shared" si="1109"/>
        <v>667023.34899999993</v>
      </c>
      <c r="BK303" s="16">
        <f>BK18+BK103+BK145+BK239+BK246+BK256+BK292</f>
        <v>0</v>
      </c>
      <c r="BL303" s="16">
        <f t="shared" si="1110"/>
        <v>667023.34899999993</v>
      </c>
      <c r="BM303" s="16">
        <f>BM18+BM103+BM145+BM239+BM246+BM256+BM292</f>
        <v>0</v>
      </c>
      <c r="BN303" s="16">
        <f t="shared" si="1111"/>
        <v>667023.34899999993</v>
      </c>
      <c r="BO303" s="16">
        <f>BO18+BO103+BO145+BO239+BO246+BO256+BO292</f>
        <v>0</v>
      </c>
      <c r="BP303" s="16">
        <f t="shared" si="1112"/>
        <v>667023.34899999993</v>
      </c>
      <c r="BQ303" s="16">
        <f>BQ18+BQ103+BQ145+BQ239+BQ246+BQ256+BQ292</f>
        <v>-376700.1</v>
      </c>
      <c r="BR303" s="16">
        <f t="shared" si="1113"/>
        <v>290323.24899999995</v>
      </c>
      <c r="BS303" s="16">
        <f>BS18+BS103+BS145+BS239+BS246+BS256+BS292</f>
        <v>0</v>
      </c>
      <c r="BT303" s="16">
        <f t="shared" si="1114"/>
        <v>290323.24899999995</v>
      </c>
      <c r="BU303" s="26">
        <f>BU18+BU103+BU145+BU239+BU246+BU256+BU292</f>
        <v>0</v>
      </c>
      <c r="BV303" s="16">
        <f t="shared" si="1115"/>
        <v>290323.24899999995</v>
      </c>
      <c r="BX303" s="13"/>
    </row>
    <row r="304" spans="1:76" x14ac:dyDescent="0.3">
      <c r="A304" s="81"/>
      <c r="B304" s="108" t="s">
        <v>19</v>
      </c>
      <c r="C304" s="108"/>
      <c r="D304" s="16">
        <f>D19+D104</f>
        <v>388364.5</v>
      </c>
      <c r="E304" s="46">
        <f>E19+E104</f>
        <v>0</v>
      </c>
      <c r="F304" s="15">
        <f t="shared" si="1041"/>
        <v>388364.5</v>
      </c>
      <c r="G304" s="16">
        <f>G19+G104</f>
        <v>9877</v>
      </c>
      <c r="H304" s="15">
        <f t="shared" si="1095"/>
        <v>398241.5</v>
      </c>
      <c r="I304" s="16">
        <f>I19+I104</f>
        <v>0</v>
      </c>
      <c r="J304" s="15">
        <f t="shared" si="1096"/>
        <v>398241.5</v>
      </c>
      <c r="K304" s="16">
        <f>K19+K104</f>
        <v>-26082.3</v>
      </c>
      <c r="L304" s="15">
        <f t="shared" si="1097"/>
        <v>372159.2</v>
      </c>
      <c r="M304" s="16">
        <f>M19+M104</f>
        <v>355165</v>
      </c>
      <c r="N304" s="15">
        <f t="shared" si="1098"/>
        <v>727324.2</v>
      </c>
      <c r="O304" s="16">
        <f>O19+O104</f>
        <v>0</v>
      </c>
      <c r="P304" s="15">
        <f t="shared" si="1099"/>
        <v>727324.2</v>
      </c>
      <c r="Q304" s="16">
        <f>Q19+Q104</f>
        <v>0</v>
      </c>
      <c r="R304" s="15">
        <f t="shared" si="1100"/>
        <v>727324.2</v>
      </c>
      <c r="S304" s="16">
        <f>S19+S104</f>
        <v>0</v>
      </c>
      <c r="T304" s="15">
        <f t="shared" si="1101"/>
        <v>727324.2</v>
      </c>
      <c r="U304" s="16">
        <f>U19+U104</f>
        <v>0</v>
      </c>
      <c r="V304" s="15">
        <f t="shared" si="1102"/>
        <v>727324.2</v>
      </c>
      <c r="W304" s="16">
        <f>W19+W104</f>
        <v>0</v>
      </c>
      <c r="X304" s="15">
        <f t="shared" si="1103"/>
        <v>727324.2</v>
      </c>
      <c r="Y304" s="26">
        <f>Y19+Y104</f>
        <v>225042.3</v>
      </c>
      <c r="Z304" s="15">
        <f t="shared" si="1104"/>
        <v>952366.5</v>
      </c>
      <c r="AA304" s="16">
        <f>AA19+AA104</f>
        <v>395022</v>
      </c>
      <c r="AB304" s="46">
        <f>AB19+AB104</f>
        <v>0</v>
      </c>
      <c r="AC304" s="15">
        <f t="shared" si="1042"/>
        <v>395022</v>
      </c>
      <c r="AD304" s="16">
        <f>AD19+AD104</f>
        <v>7158.2</v>
      </c>
      <c r="AE304" s="15">
        <f t="shared" si="1105"/>
        <v>402180.2</v>
      </c>
      <c r="AF304" s="16">
        <f>AF19+AF104</f>
        <v>0</v>
      </c>
      <c r="AG304" s="15">
        <f>AE304+AF304</f>
        <v>402180.2</v>
      </c>
      <c r="AH304" s="16">
        <f>AH19+AH104</f>
        <v>0</v>
      </c>
      <c r="AI304" s="15">
        <f>AG304+AH304</f>
        <v>402180.2</v>
      </c>
      <c r="AJ304" s="16">
        <f>AJ19+AJ104</f>
        <v>-27321.599999999999</v>
      </c>
      <c r="AK304" s="15">
        <f>AI304+AJ304</f>
        <v>374858.60000000003</v>
      </c>
      <c r="AL304" s="16">
        <f>AL19+AL104</f>
        <v>0</v>
      </c>
      <c r="AM304" s="15">
        <f>AK304+AL304</f>
        <v>374858.60000000003</v>
      </c>
      <c r="AN304" s="16">
        <f>AN19+AN104</f>
        <v>0</v>
      </c>
      <c r="AO304" s="15">
        <f>AM304+AN304</f>
        <v>374858.60000000003</v>
      </c>
      <c r="AP304" s="16">
        <f>AP19+AP104</f>
        <v>0</v>
      </c>
      <c r="AQ304" s="15">
        <f>AO304+AP304</f>
        <v>374858.60000000003</v>
      </c>
      <c r="AR304" s="16">
        <f>AR19+AR104</f>
        <v>0</v>
      </c>
      <c r="AS304" s="15">
        <f>AQ304+AR304</f>
        <v>374858.60000000003</v>
      </c>
      <c r="AT304" s="16">
        <f>AT19+AT104</f>
        <v>0</v>
      </c>
      <c r="AU304" s="15">
        <f>AS304+AT304</f>
        <v>374858.60000000003</v>
      </c>
      <c r="AV304" s="16">
        <f>AV19+AV104</f>
        <v>0</v>
      </c>
      <c r="AW304" s="15">
        <f>AU304+AV304</f>
        <v>374858.60000000003</v>
      </c>
      <c r="AX304" s="26">
        <f>AX19+AX104</f>
        <v>225042.2</v>
      </c>
      <c r="AY304" s="15">
        <f>AW304+AX304</f>
        <v>599900.80000000005</v>
      </c>
      <c r="AZ304" s="16">
        <f>AZ19+AZ104</f>
        <v>137475.1</v>
      </c>
      <c r="BA304" s="16">
        <f>BA19+BA104</f>
        <v>0</v>
      </c>
      <c r="BB304" s="16">
        <f t="shared" si="1043"/>
        <v>137475.1</v>
      </c>
      <c r="BC304" s="16">
        <f>BC19+BC104</f>
        <v>-3582.8</v>
      </c>
      <c r="BD304" s="16">
        <f t="shared" si="1106"/>
        <v>133892.30000000002</v>
      </c>
      <c r="BE304" s="16">
        <f>BE19+BE104</f>
        <v>0</v>
      </c>
      <c r="BF304" s="16">
        <f t="shared" si="1107"/>
        <v>133892.30000000002</v>
      </c>
      <c r="BG304" s="16">
        <f>BG19+BG104</f>
        <v>0</v>
      </c>
      <c r="BH304" s="16">
        <f t="shared" si="1108"/>
        <v>133892.30000000002</v>
      </c>
      <c r="BI304" s="16">
        <f>BI19+BI104</f>
        <v>0</v>
      </c>
      <c r="BJ304" s="16">
        <f t="shared" si="1109"/>
        <v>133892.30000000002</v>
      </c>
      <c r="BK304" s="16">
        <f>BK19+BK104</f>
        <v>0</v>
      </c>
      <c r="BL304" s="16">
        <f t="shared" si="1110"/>
        <v>133892.30000000002</v>
      </c>
      <c r="BM304" s="16">
        <f>BM19+BM104</f>
        <v>0</v>
      </c>
      <c r="BN304" s="16">
        <f t="shared" si="1111"/>
        <v>133892.30000000002</v>
      </c>
      <c r="BO304" s="16">
        <f>BO19+BO104</f>
        <v>0</v>
      </c>
      <c r="BP304" s="16">
        <f t="shared" si="1112"/>
        <v>133892.30000000002</v>
      </c>
      <c r="BQ304" s="16">
        <f>BQ19+BQ104</f>
        <v>0</v>
      </c>
      <c r="BR304" s="16">
        <f t="shared" si="1113"/>
        <v>133892.30000000002</v>
      </c>
      <c r="BS304" s="16">
        <f>BS19+BS104</f>
        <v>0</v>
      </c>
      <c r="BT304" s="16">
        <f t="shared" si="1114"/>
        <v>133892.30000000002</v>
      </c>
      <c r="BU304" s="26">
        <f>BU19+BU104</f>
        <v>0</v>
      </c>
      <c r="BV304" s="16">
        <f t="shared" si="1115"/>
        <v>133892.30000000002</v>
      </c>
      <c r="BX304" s="13"/>
    </row>
    <row r="305" spans="1:76" x14ac:dyDescent="0.3">
      <c r="A305" s="81"/>
      <c r="B305" s="108" t="s">
        <v>28</v>
      </c>
      <c r="C305" s="109"/>
      <c r="D305" s="16">
        <f>D105</f>
        <v>674156.3</v>
      </c>
      <c r="E305" s="46">
        <f>E105</f>
        <v>0</v>
      </c>
      <c r="F305" s="15">
        <f t="shared" si="1041"/>
        <v>674156.3</v>
      </c>
      <c r="G305" s="16">
        <f>G105</f>
        <v>0</v>
      </c>
      <c r="H305" s="15">
        <f t="shared" si="1095"/>
        <v>674156.3</v>
      </c>
      <c r="I305" s="16">
        <f>I105</f>
        <v>0</v>
      </c>
      <c r="J305" s="15">
        <f t="shared" si="1096"/>
        <v>674156.3</v>
      </c>
      <c r="K305" s="16">
        <f>K105</f>
        <v>0</v>
      </c>
      <c r="L305" s="15">
        <f t="shared" si="1097"/>
        <v>674156.3</v>
      </c>
      <c r="M305" s="16">
        <f>M105</f>
        <v>951713.06599999999</v>
      </c>
      <c r="N305" s="15">
        <f t="shared" si="1098"/>
        <v>1625869.3659999999</v>
      </c>
      <c r="O305" s="16">
        <f>O105</f>
        <v>0</v>
      </c>
      <c r="P305" s="15">
        <f t="shared" si="1099"/>
        <v>1625869.3659999999</v>
      </c>
      <c r="Q305" s="16">
        <f>Q105</f>
        <v>0</v>
      </c>
      <c r="R305" s="15">
        <f t="shared" si="1100"/>
        <v>1625869.3659999999</v>
      </c>
      <c r="S305" s="16">
        <f>S105</f>
        <v>0</v>
      </c>
      <c r="T305" s="15">
        <f t="shared" si="1101"/>
        <v>1625869.3659999999</v>
      </c>
      <c r="U305" s="16">
        <f>U105</f>
        <v>0</v>
      </c>
      <c r="V305" s="15">
        <f t="shared" si="1102"/>
        <v>1625869.3659999999</v>
      </c>
      <c r="W305" s="16">
        <f>W105</f>
        <v>0</v>
      </c>
      <c r="X305" s="15">
        <f t="shared" si="1103"/>
        <v>1625869.3659999999</v>
      </c>
      <c r="Y305" s="26">
        <f>Y105</f>
        <v>0</v>
      </c>
      <c r="Z305" s="15">
        <f t="shared" si="1104"/>
        <v>1625869.3659999999</v>
      </c>
      <c r="AA305" s="16">
        <f>AA105</f>
        <v>2005011.7</v>
      </c>
      <c r="AB305" s="46">
        <f>AB105</f>
        <v>0</v>
      </c>
      <c r="AC305" s="15">
        <f t="shared" si="1042"/>
        <v>2005011.7</v>
      </c>
      <c r="AD305" s="16">
        <f>AD105</f>
        <v>0</v>
      </c>
      <c r="AE305" s="15">
        <f t="shared" si="1105"/>
        <v>2005011.7</v>
      </c>
      <c r="AF305" s="16">
        <f>AF105</f>
        <v>0</v>
      </c>
      <c r="AG305" s="15">
        <f>AE305+AF305</f>
        <v>2005011.7</v>
      </c>
      <c r="AH305" s="16">
        <f>AH105</f>
        <v>0</v>
      </c>
      <c r="AI305" s="15">
        <f>AG305+AH305</f>
        <v>2005011.7</v>
      </c>
      <c r="AJ305" s="16">
        <f>AJ105</f>
        <v>0</v>
      </c>
      <c r="AK305" s="15">
        <f>AI305+AJ305</f>
        <v>2005011.7</v>
      </c>
      <c r="AL305" s="16">
        <f>AL105</f>
        <v>-1394490.56</v>
      </c>
      <c r="AM305" s="15">
        <f>AK305+AL305</f>
        <v>610521.1399999999</v>
      </c>
      <c r="AN305" s="16">
        <f>AN105</f>
        <v>0</v>
      </c>
      <c r="AO305" s="15">
        <f>AM305+AN305</f>
        <v>610521.1399999999</v>
      </c>
      <c r="AP305" s="16">
        <f>AP105</f>
        <v>0</v>
      </c>
      <c r="AQ305" s="15">
        <f>AO305+AP305</f>
        <v>610521.1399999999</v>
      </c>
      <c r="AR305" s="16">
        <f>AR105</f>
        <v>0</v>
      </c>
      <c r="AS305" s="15">
        <f>AQ305+AR305</f>
        <v>610521.1399999999</v>
      </c>
      <c r="AT305" s="16">
        <f>AT105</f>
        <v>0</v>
      </c>
      <c r="AU305" s="15">
        <f>AS305+AT305</f>
        <v>610521.1399999999</v>
      </c>
      <c r="AV305" s="16">
        <f>AV105</f>
        <v>0</v>
      </c>
      <c r="AW305" s="15">
        <f>AU305+AV305</f>
        <v>610521.1399999999</v>
      </c>
      <c r="AX305" s="26">
        <f>AX105</f>
        <v>0</v>
      </c>
      <c r="AY305" s="15">
        <f>AW305+AX305</f>
        <v>610521.1399999999</v>
      </c>
      <c r="AZ305" s="16">
        <f>AZ105</f>
        <v>2103257.2000000002</v>
      </c>
      <c r="BA305" s="16">
        <f>BA105</f>
        <v>0</v>
      </c>
      <c r="BB305" s="16">
        <f t="shared" si="1043"/>
        <v>2103257.2000000002</v>
      </c>
      <c r="BC305" s="16">
        <f>BC105</f>
        <v>0</v>
      </c>
      <c r="BD305" s="16">
        <f t="shared" si="1106"/>
        <v>2103257.2000000002</v>
      </c>
      <c r="BE305" s="16">
        <f>BE105</f>
        <v>0</v>
      </c>
      <c r="BF305" s="16">
        <f t="shared" si="1107"/>
        <v>2103257.2000000002</v>
      </c>
      <c r="BG305" s="16">
        <f>BG105</f>
        <v>0</v>
      </c>
      <c r="BH305" s="16">
        <f t="shared" si="1108"/>
        <v>2103257.2000000002</v>
      </c>
      <c r="BI305" s="16">
        <f>BI105</f>
        <v>-68540.58</v>
      </c>
      <c r="BJ305" s="16">
        <f t="shared" si="1109"/>
        <v>2034716.62</v>
      </c>
      <c r="BK305" s="16">
        <f>BK105</f>
        <v>0</v>
      </c>
      <c r="BL305" s="16">
        <f t="shared" si="1110"/>
        <v>2034716.62</v>
      </c>
      <c r="BM305" s="16">
        <f>BM105</f>
        <v>0</v>
      </c>
      <c r="BN305" s="16">
        <f t="shared" si="1111"/>
        <v>2034716.62</v>
      </c>
      <c r="BO305" s="16">
        <f>BO105</f>
        <v>0</v>
      </c>
      <c r="BP305" s="16">
        <f t="shared" si="1112"/>
        <v>2034716.62</v>
      </c>
      <c r="BQ305" s="16">
        <f>BQ105</f>
        <v>0</v>
      </c>
      <c r="BR305" s="16">
        <f t="shared" si="1113"/>
        <v>2034716.62</v>
      </c>
      <c r="BS305" s="16">
        <f>BS105</f>
        <v>0</v>
      </c>
      <c r="BT305" s="16">
        <f t="shared" si="1114"/>
        <v>2034716.62</v>
      </c>
      <c r="BU305" s="26">
        <f>BU105</f>
        <v>0</v>
      </c>
      <c r="BV305" s="16">
        <f t="shared" si="1115"/>
        <v>2034716.62</v>
      </c>
      <c r="BX305" s="13"/>
    </row>
    <row r="306" spans="1:76" x14ac:dyDescent="0.3">
      <c r="A306" s="81"/>
      <c r="B306" s="108" t="s">
        <v>10</v>
      </c>
      <c r="C306" s="108"/>
      <c r="D306" s="16"/>
      <c r="E306" s="46"/>
      <c r="F306" s="15"/>
      <c r="G306" s="16"/>
      <c r="H306" s="15"/>
      <c r="I306" s="16"/>
      <c r="J306" s="15"/>
      <c r="K306" s="16"/>
      <c r="L306" s="15"/>
      <c r="M306" s="16"/>
      <c r="N306" s="15"/>
      <c r="O306" s="16"/>
      <c r="P306" s="15"/>
      <c r="Q306" s="16"/>
      <c r="R306" s="15"/>
      <c r="S306" s="16"/>
      <c r="T306" s="15"/>
      <c r="U306" s="16">
        <f>U300-U302-U303-U304-U305</f>
        <v>11422.867999999988</v>
      </c>
      <c r="V306" s="16">
        <f t="shared" ref="V306:W306" si="1116">V300-V302-V303-V304-V305</f>
        <v>3257468.6239999984</v>
      </c>
      <c r="W306" s="16">
        <f t="shared" si="1116"/>
        <v>6031.8529999999992</v>
      </c>
      <c r="X306" s="16"/>
      <c r="Y306" s="16"/>
      <c r="Z306" s="16"/>
      <c r="AA306" s="16">
        <f t="shared" ref="AA306" si="1117">AA300-AA302-AA303-AA304-AA305</f>
        <v>3146857.8</v>
      </c>
      <c r="AB306" s="16">
        <f t="shared" ref="AB306" si="1118">AB300-AB302-AB303-AB304-AB305</f>
        <v>140881.90000000002</v>
      </c>
      <c r="AC306" s="16">
        <f t="shared" ref="AC306" si="1119">AC300-AC302-AC303-AC304-AC305</f>
        <v>3287739.7</v>
      </c>
      <c r="AD306" s="16">
        <f t="shared" ref="AD306" si="1120">AD300-AD302-AD303-AD304-AD305</f>
        <v>-13154.028000000002</v>
      </c>
      <c r="AE306" s="16">
        <f t="shared" ref="AE306" si="1121">AE300-AE302-AE303-AE304-AE305</f>
        <v>3274585.6719999993</v>
      </c>
      <c r="AF306" s="16">
        <f t="shared" ref="AF306" si="1122">AF300-AF302-AF303-AF304-AF305</f>
        <v>0</v>
      </c>
      <c r="AG306" s="16">
        <f t="shared" ref="AG306" si="1123">AG300-AG302-AG303-AG304-AG305</f>
        <v>3274585.6719999993</v>
      </c>
      <c r="AH306" s="16">
        <f t="shared" ref="AH306" si="1124">AH300-AH302-AH303-AH304-AH305</f>
        <v>-84124.5</v>
      </c>
      <c r="AI306" s="16">
        <f t="shared" ref="AI306" si="1125">AI300-AI302-AI303-AI304-AI305</f>
        <v>3190461.1719999993</v>
      </c>
      <c r="AJ306" s="16">
        <f t="shared" ref="AJ306" si="1126">AJ300-AJ302-AJ303-AJ304-AJ305</f>
        <v>-1537.3770000000004</v>
      </c>
      <c r="AK306" s="16">
        <f t="shared" ref="AK306" si="1127">AK300-AK302-AK303-AK304-AK305</f>
        <v>3188923.7949999999</v>
      </c>
      <c r="AL306" s="16">
        <f t="shared" ref="AL306" si="1128">AL300-AL302-AL303-AL304-AL305</f>
        <v>212044.46899999981</v>
      </c>
      <c r="AM306" s="16">
        <f t="shared" ref="AM306" si="1129">AM300-AM302-AM303-AM304-AM305</f>
        <v>3400968.2639999986</v>
      </c>
      <c r="AN306" s="16">
        <f t="shared" ref="AN306" si="1130">AN300-AN302-AN303-AN304-AN305</f>
        <v>0</v>
      </c>
      <c r="AO306" s="16">
        <f t="shared" ref="AO306" si="1131">AO300-AO302-AO303-AO304-AO305</f>
        <v>3400968.2639999986</v>
      </c>
      <c r="AP306" s="16">
        <f t="shared" ref="AP306" si="1132">AP300-AP302-AP303-AP304-AP305</f>
        <v>249349.36000000002</v>
      </c>
      <c r="AQ306" s="16">
        <f t="shared" ref="AQ306" si="1133">AQ300-AQ302-AQ303-AQ304-AQ305</f>
        <v>3650317.6240000008</v>
      </c>
      <c r="AR306" s="16">
        <f t="shared" ref="AR306" si="1134">AR300-AR302-AR303-AR304-AR305</f>
        <v>29908.492999999999</v>
      </c>
      <c r="AS306" s="16">
        <f t="shared" ref="AS306" si="1135">AS300-AS302-AS303-AS304-AS305</f>
        <v>3680226.1170000015</v>
      </c>
      <c r="AT306" s="16">
        <f t="shared" ref="AT306" si="1136">AT300-AT302-AT303-AT304-AT305</f>
        <v>48820.499000000069</v>
      </c>
      <c r="AU306" s="16">
        <f t="shared" ref="AU306" si="1137">AU300-AU302-AU303-AU304-AU305</f>
        <v>3729046.6160000004</v>
      </c>
      <c r="AV306" s="16">
        <f t="shared" ref="AV306" si="1138">AV300-AV302-AV303-AV304-AV305</f>
        <v>0</v>
      </c>
      <c r="AW306" s="16"/>
      <c r="AX306" s="16"/>
      <c r="AY306" s="16"/>
      <c r="AZ306" s="16">
        <f t="shared" ref="AZ306" si="1139">AZ300-AZ302-AZ303-AZ304-AZ305</f>
        <v>2784426.1000000006</v>
      </c>
      <c r="BA306" s="16">
        <f t="shared" ref="BA306" si="1140">BA300-BA302-BA303-BA304-BA305</f>
        <v>-106010.1</v>
      </c>
      <c r="BB306" s="16">
        <f t="shared" ref="BB306" si="1141">BB300-BB302-BB303-BB304-BB305</f>
        <v>2678416.0000000009</v>
      </c>
      <c r="BC306" s="16">
        <f t="shared" ref="BC306" si="1142">BC300-BC302-BC303-BC304-BC305</f>
        <v>1.1823431123048067E-11</v>
      </c>
      <c r="BD306" s="16">
        <f t="shared" ref="BD306" si="1143">BD300-BD302-BD303-BD304-BD305</f>
        <v>2678416.0000000009</v>
      </c>
      <c r="BE306" s="16">
        <f t="shared" ref="BE306" si="1144">BE300-BE302-BE303-BE304-BE305</f>
        <v>-28221.547000000006</v>
      </c>
      <c r="BF306" s="16">
        <f t="shared" ref="BF306" si="1145">BF300-BF302-BF303-BF304-BF305</f>
        <v>2650194.4530000007</v>
      </c>
      <c r="BG306" s="16">
        <f t="shared" ref="BG306" si="1146">BG300-BG302-BG303-BG304-BG305</f>
        <v>28221.546999999999</v>
      </c>
      <c r="BH306" s="16">
        <f t="shared" ref="BH306" si="1147">BH300-BH302-BH303-BH304-BH305</f>
        <v>2678416.0000000009</v>
      </c>
      <c r="BI306" s="16">
        <f t="shared" ref="BI306" si="1148">BI300-BI302-BI303-BI304-BI305</f>
        <v>285354.51999999996</v>
      </c>
      <c r="BJ306" s="16">
        <f t="shared" ref="BJ306" si="1149">BJ300-BJ302-BJ303-BJ304-BJ305</f>
        <v>2963770.5200000014</v>
      </c>
      <c r="BK306" s="16">
        <f t="shared" ref="BK306" si="1150">BK300-BK302-BK303-BK304-BK305</f>
        <v>0</v>
      </c>
      <c r="BL306" s="16">
        <f t="shared" ref="BL306" si="1151">BL300-BL302-BL303-BL304-BL305</f>
        <v>2963770.5200000014</v>
      </c>
      <c r="BM306" s="16">
        <f t="shared" ref="BM306" si="1152">BM300-BM302-BM303-BM304-BM305</f>
        <v>0</v>
      </c>
      <c r="BN306" s="16">
        <f t="shared" ref="BN306" si="1153">BN300-BN302-BN303-BN304-BN305</f>
        <v>2963770.5200000014</v>
      </c>
      <c r="BO306" s="16">
        <f t="shared" ref="BO306" si="1154">BO300-BO302-BO303-BO304-BO305</f>
        <v>8675.2999999999993</v>
      </c>
      <c r="BP306" s="16">
        <f t="shared" ref="BP306" si="1155">BP300-BP302-BP303-BP304-BP305</f>
        <v>2972445.8200000003</v>
      </c>
      <c r="BQ306" s="16">
        <f t="shared" ref="BQ306" si="1156">BQ300-BQ302-BQ303-BQ304-BQ305</f>
        <v>-53268.941999999923</v>
      </c>
      <c r="BR306" s="16">
        <f t="shared" ref="BR306" si="1157">BR300-BR302-BR303-BR304-BR305</f>
        <v>2919176.8780000005</v>
      </c>
      <c r="BS306" s="16">
        <f t="shared" ref="BS306" si="1158">BS300-BS302-BS303-BS304-BS305</f>
        <v>0</v>
      </c>
      <c r="BT306" s="16"/>
      <c r="BU306" s="16"/>
      <c r="BV306" s="16"/>
      <c r="BX306" s="13"/>
    </row>
    <row r="307" spans="1:76" x14ac:dyDescent="0.3">
      <c r="A307" s="81"/>
      <c r="B307" s="108" t="s">
        <v>14</v>
      </c>
      <c r="C307" s="109"/>
      <c r="D307" s="16">
        <f>D247+D249+D270+D271+D273+D257+D259+D261+D262+D266+D106+D107+D108+D113+D114+D116+D117+D118+D20+D21+D22+D23+D24+D25+D44+D49+D50+D55+D60+D64+D78+D163+D35</f>
        <v>2336236.7000000002</v>
      </c>
      <c r="E307" s="16">
        <f>E247+E249+E270+E271+E273+E257+E259+E261+E262+E266+E106+E107+E108+E113+E114+E116+E117+E118+E20+E21+E22+E23+E24+E25+E44+E49+E50+E55+E60+E64+E78+E163+E35+E274+E275+E276+E277+E278+E279+E280+E281+E282+E283+E284+E285+E286+E287+E288</f>
        <v>-150799.29999999993</v>
      </c>
      <c r="F307" s="15">
        <f t="shared" si="1041"/>
        <v>2185437.4000000004</v>
      </c>
      <c r="G307" s="16">
        <f>G247+G249+G270+G271+G273+G257+G259+G261+G262+G266+G106+G107+G108+G113+G114+G116+G117+G118+G20+G21+G22+G23+G24+G25+G44+G49+G50+G55+G60+G64+G78+G163+G35+G274+G275+G276+G277+G278+G279+G280+G281+G282+G283+G284+G285+G286+G287+G288+G87+G90+G132+G133+G134+G267+G297+G82+G89</f>
        <v>260819.215</v>
      </c>
      <c r="H307" s="15">
        <f t="shared" ref="H307:H315" si="1159">F307+G307</f>
        <v>2446256.6150000002</v>
      </c>
      <c r="I307" s="16">
        <f>I247+I249+I270+I271+I273+I257+I259+I261+I262+I266+I106+I107+I108+I113+I114+I116+I117+I118+I20+I21+I22+I23+I24+I25+I44+I49+I50+I55+I60+I64+I78+I163+I35+I274+I275+I276+I277+I278+I279+I280+I281+I282+I283+I284+I285+I286+I287+I288+I87+I90+I132+I133+I134+I267+I297+I82+I89</f>
        <v>-33342.248999999996</v>
      </c>
      <c r="J307" s="15">
        <f t="shared" ref="J307:J315" si="1160">H307+I307</f>
        <v>2412914.3660000004</v>
      </c>
      <c r="K307" s="16">
        <f>K247+K249+K270+K271+K273+K257+K259+K261+K262+K266+K106+K107+K108+K113+K114+K116+K117+K118+K20+K21+K22+K23+K24+K25+K44+K49+K50+K55+K60+K64+K78+K163+K35+K274+K275+K276+K277+K278+K279+K280+K281+K282+K283+K284+K285+K286+K287+K288+K87+K90+K132+K133+K134+K267+K297+K82+K89</f>
        <v>-26135.898000000001</v>
      </c>
      <c r="L307" s="15">
        <f t="shared" ref="L307:L315" si="1161">J307+K307</f>
        <v>2386778.4680000003</v>
      </c>
      <c r="M307" s="16">
        <f>M247+M249+M270+M271+M273+M257+M259+M261+M262+M266+M106+M107+M108+M113+M114+M116+M117+M118+M20+M21+M22+M23+M24+M25+M44+M49+M50+M55+M60+M64+M78+M163+M35+M274+M275+M276+M277+M278+M279+M280+M281+M282+M283+M284+M285+M286+M287+M288+M87+M90+M132+M133+M134+M267+M297+M82+M89+M92+M94+M138</f>
        <v>336647.53700000007</v>
      </c>
      <c r="N307" s="15">
        <f t="shared" ref="N307:N308" si="1162">L307+M307</f>
        <v>2723426.0050000004</v>
      </c>
      <c r="O307" s="16">
        <f>O247+O249+O270+O271+O273+O257+O259+O261+O262+O266+O106+O107+O108+O113+O114+O116+O117+O118+O20+O21+O22+O23+O24+O25+O44+O49+O50+O55+O60+O64+O78+O163+O35+O274+O275+O276+O277+O278+O279+O280+O281+O282+O283+O284+O285+O286+O287+O288+O87+O90+O132+O133+O134+O267+O297+O82+O89+O92+O94+O138</f>
        <v>0</v>
      </c>
      <c r="P307" s="15">
        <f t="shared" ref="P307:P308" si="1163">N307+O307</f>
        <v>2723426.0050000004</v>
      </c>
      <c r="Q307" s="16">
        <f>Q247+Q249+Q270+Q271+Q273+Q257+Q259+Q261+Q262+Q266+Q106+Q107+Q108+Q113+Q114+Q116+Q117+Q118+Q20+Q21+Q22+Q23+Q24+Q25+Q44+Q49+Q50+Q55+Q60+Q64+Q78+Q163+Q35+Q274+Q275+Q276+Q277+Q278+Q279+Q280+Q281+Q282+Q283+Q284+Q285+Q286+Q287+Q288+Q87+Q90+Q132+Q133+Q134+Q267+Q297+Q82+Q89+Q92+Q94+Q138+Q96+Q97+Q168</f>
        <v>-219308.807</v>
      </c>
      <c r="R307" s="15">
        <f t="shared" ref="R307:R308" si="1164">P307+Q307</f>
        <v>2504117.1980000003</v>
      </c>
      <c r="S307" s="16">
        <f>S247+S249+S270+S271+S273+S257+S259+S261+S262+S266+S106+S107+S108+S113+S114+S116+S117+S118+S20+S21+S22+S23+S24+S25+S44+S49+S50+S55+S60+S64+S78+S163+S35+S274+S275+S276+S277+S278+S279+S280+S281+S282+S283+S284+S285+S286+S287+S288+S87+S90+S132+S133+S134+S267+S297+S82+S89+S92+S94+S138+S96+S97+S168</f>
        <v>-38583.792999999998</v>
      </c>
      <c r="T307" s="15">
        <f t="shared" ref="T307:T308" si="1165">R307+S307</f>
        <v>2465533.4050000003</v>
      </c>
      <c r="U307" s="16">
        <f>U247+U249+U270+U271+U273+U257+U259+U261+U262+U266+U106+U107+U108+U113+U114+U116+U117+U118+U20+U21+U22+U23+U24+U25+U44+U49+U50+U55+U60+U64+U78+U163+U35+U274+U275+U276+U277+U278+U279+U280+U281+U282+U283+U284+U285+U286+U287+U288+U87+U90+U132+U133+U134+U267+U297+U82+U89+U92+U94+U138+U96+U97+U168</f>
        <v>-164153.70300000001</v>
      </c>
      <c r="V307" s="15">
        <f t="shared" ref="V307:V308" si="1166">T307+U307</f>
        <v>2301379.702</v>
      </c>
      <c r="W307" s="16">
        <f>W247+W249+W270+W271+W273+W257+W259+W261+W262+W266+W106+W107+W108+W113+W114+W116+W117+W118+W20+W21+W22+W23+W24+W25+W44+W49+W50+W55+W60+W64+W78+W163+W35+W274+W275+W276+W277+W278+W279+W280+W281+W282+W283+W284+W285+W286+W287+W288+W87+W90+W132+W133+W134+W267+W297+W82+W89+W92+W94+W138+W96+W97+W168</f>
        <v>5550.7559999999994</v>
      </c>
      <c r="X307" s="15">
        <f t="shared" ref="X307:X308" si="1167">V307+W307</f>
        <v>2306930.4580000001</v>
      </c>
      <c r="Y307" s="26">
        <f>Y247+Y249+Y270+Y271+Y273+Y257+Y259+Y261+Y262+Y266+Y106+Y107+Y108+Y113+Y114+Y116+Y117+Y118+Y20+Y21+Y22+Y23+Y24+Y25+Y44+Y49+Y50+Y55+Y60+Y64+Y78+Y163+Y35+Y274+Y275+Y276+Y277+Y278+Y279+Y280+Y281+Y282+Y283+Y284+Y285+Y286+Y287+Y288+Y87+Y90+Y132+Y133+Y134+Y267+Y297+Y82+Y89+Y92+Y94+Y138+Y96+Y97+Y168+Y99+Y139+Y268</f>
        <v>50032.143999999964</v>
      </c>
      <c r="Z307" s="15">
        <f t="shared" ref="Z307:Z308" si="1168">X307+Y307</f>
        <v>2356962.602</v>
      </c>
      <c r="AA307" s="16">
        <f>AA247+AA249+AA270+AA271+AA273+AA257+AA259+AA261+AA262+AA266+AA106+AA107+AA108+AA113+AA114+AA116+AA117+AA118+AA20+AA21+AA22+AA23+AA24+AA25+AA44+AA49+AA50+AA55+AA60+AA64+AA78+AA163+AA35</f>
        <v>2449973.0999999996</v>
      </c>
      <c r="AB307" s="46">
        <f>AB247+AB249+AB270+AB271+AB273+AB257+AB259+AB261+AB262+AB266+AB106+AB107+AB108+AB113+AB114+AB116+AB117+AB118+AB20+AB21+AB22+AB23+AB24+AB25+AB44+AB49+AB50+AB55+AB60+AB64+AB78+AB163+AB35+AB274+AB275+AB276+AB277+AB278+AB279+AB280+AB281+AB282+AB283+AB284+AB285+AB286</f>
        <v>224850.2</v>
      </c>
      <c r="AC307" s="15">
        <f t="shared" si="1042"/>
        <v>2674823.2999999998</v>
      </c>
      <c r="AD307" s="16">
        <f>AD247+AD249+AD270+AD271+AD273+AD257+AD259+AD261+AD262+AD266+AD106+AD107+AD108+AD113+AD114+AD116+AD117+AD118+AD20+AD21+AD22+AD23+AD24+AD25+AD44+AD49+AD50+AD55+AD60+AD64+AD78+AD163+AD35+AD274+AD275+AD276+AD277+AD278+AD279+AD280+AD281+AD282+AD283+AD284+AD285+AD286+AD287+AD288+AD87+AD90+AD132+AD133+AD134+AD267+AD297+AD82+AD89</f>
        <v>-13154.028</v>
      </c>
      <c r="AE307" s="15">
        <f t="shared" ref="AE307:AE315" si="1169">AC307+AD307</f>
        <v>2661669.2719999999</v>
      </c>
      <c r="AF307" s="16">
        <f>AF247+AF249+AF270+AF271+AF273+AF257+AF259+AF261+AF262+AF266+AF106+AF107+AF108+AF113+AF114+AF116+AF117+AF118+AF20+AF21+AF22+AF23+AF24+AF25+AF44+AF49+AF50+AF55+AF60+AF64+AF78+AF163+AF35+AF274+AF275+AF276+AF277+AF278+AF279+AF280+AF281+AF282+AF283+AF284+AF285+AF286+AF287+AF288+AF87+AF90+AF132+AF133+AF134+AF267+AF297+AF82+AF89</f>
        <v>0</v>
      </c>
      <c r="AG307" s="15">
        <f t="shared" ref="AG307:AG315" si="1170">AE307+AF307</f>
        <v>2661669.2719999999</v>
      </c>
      <c r="AH307" s="16">
        <f>AH247+AH249+AH270+AH271+AH273+AH257+AH259+AH261+AH262+AH266+AH106+AH107+AH108+AH113+AH114+AH116+AH117+AH118+AH20+AH21+AH22+AH23+AH24+AH25+AH44+AH49+AH50+AH55+AH60+AH64+AH78+AH163+AH35+AH274+AH275+AH276+AH277+AH278+AH279+AH280+AH281+AH282+AH283+AH284+AH285+AH286+AH287+AH288+AH87+AH90+AH132+AH133+AH134+AH267+AH297+AH82+AH89</f>
        <v>0</v>
      </c>
      <c r="AI307" s="15">
        <f t="shared" ref="AI307:AI315" si="1171">AG307+AH307</f>
        <v>2661669.2719999999</v>
      </c>
      <c r="AJ307" s="16">
        <f>AJ247+AJ249+AJ270+AJ271+AJ273+AJ257+AJ259+AJ261+AJ262+AJ266+AJ106+AJ107+AJ108+AJ113+AJ114+AJ116+AJ117+AJ118+AJ20+AJ21+AJ22+AJ23+AJ24+AJ25+AJ44+AJ49+AJ50+AJ55+AJ60+AJ64+AJ78+AJ163+AJ35+AJ274+AJ275+AJ276+AJ277+AJ278+AJ279+AJ280+AJ281+AJ282+AJ283+AJ284+AJ285+AJ286+AJ287+AJ288+AJ87+AJ90+AJ132+AJ133+AJ134+AJ267+AJ297+AJ82+AJ89</f>
        <v>-28858.976999999999</v>
      </c>
      <c r="AK307" s="15">
        <f t="shared" ref="AK307:AK315" si="1172">AI307+AJ307</f>
        <v>2632810.2949999999</v>
      </c>
      <c r="AL307" s="16">
        <f>AL247+AL249+AL270+AL271+AL273+AL257+AL259+AL261+AL262+AL266+AL106+AL107+AL108+AL113+AL114+AL116+AL117+AL118+AL20+AL21+AL22+AL23+AL24+AL25+AL44+AL49+AL50+AL55+AL60+AL64+AL78+AL163+AL35+AL274+AL275+AL276+AL277+AL278+AL279+AL280+AL281+AL282+AL283+AL284+AL285+AL286+AL287+AL288+AL87+AL90+AL132+AL133+AL134+AL267+AL297+AL82+AL89+AL92+AL94+AL138</f>
        <v>83866.409</v>
      </c>
      <c r="AM307" s="15">
        <f t="shared" ref="AM307:AM316" si="1173">AK307+AL307</f>
        <v>2716676.7039999999</v>
      </c>
      <c r="AN307" s="16">
        <f>AN247+AN249+AN270+AN271+AN273+AN257+AN259+AN261+AN262+AN266+AN106+AN107+AN108+AN113+AN114+AN116+AN117+AN118+AN20+AN21+AN22+AN23+AN24+AN25+AN44+AN49+AN50+AN55+AN60+AN64+AN78+AN163+AN35+AN274+AN275+AN276+AN277+AN278+AN279+AN280+AN281+AN282+AN283+AN284+AN285+AN286+AN287+AN288+AN87+AN90+AN132+AN133+AN134+AN267+AN297+AN82+AN89+AN92+AN94+AN138</f>
        <v>0</v>
      </c>
      <c r="AO307" s="15">
        <f t="shared" ref="AO307:AO316" si="1174">AM307+AN307</f>
        <v>2716676.7039999999</v>
      </c>
      <c r="AP307" s="16">
        <f>AP247+AP249+AP270+AP271+AP273+AP257+AP259+AP261+AP262+AP266+AP106+AP107+AP108+AP113+AP114+AP116+AP117+AP118+AP20+AP21+AP22+AP23+AP24+AP25+AP44+AP49+AP50+AP55+AP60+AP64+AP78+AP163+AP35+AP274+AP275+AP276+AP277+AP278+AP279+AP280+AP281+AP282+AP283+AP284+AP285+AP286+AP287+AP288+AP87+AP90+AP132+AP133+AP134+AP267+AP297+AP82+AP89+AP92+AP94+AP138+AP96+AP97+AP168</f>
        <v>223470.26</v>
      </c>
      <c r="AQ307" s="15">
        <f t="shared" ref="AQ307:AQ316" si="1175">AO307+AP307</f>
        <v>2940146.9639999997</v>
      </c>
      <c r="AR307" s="16">
        <f>AR247+AR249+AR270+AR271+AR273+AR257+AR259+AR261+AR262+AR266+AR106+AR107+AR108+AR113+AR114+AR116+AR117+AR118+AR20+AR21+AR22+AR23+AR24+AR25+AR44+AR49+AR50+AR55+AR60+AR64+AR78+AR163+AR35+AR274+AR275+AR276+AR277+AR278+AR279+AR280+AR281+AR282+AR283+AR284+AR285+AR286+AR287+AR288+AR87+AR90+AR132+AR133+AR134+AR267+AR297+AR82+AR89+AR92+AR94+AR138+AR96+AR97+AR168</f>
        <v>29908.492999999999</v>
      </c>
      <c r="AS307" s="15">
        <f t="shared" ref="AS307:AS316" si="1176">AQ307+AR307</f>
        <v>2970055.4569999995</v>
      </c>
      <c r="AT307" s="16">
        <f>AT247+AT249+AT270+AT271+AT273+AT257+AT259+AT261+AT262+AT266+AT106+AT107+AT108+AT113+AT114+AT116+AT117+AT118+AT20+AT21+AT22+AT23+AT24+AT25+AT44+AT49+AT50+AT55+AT60+AT64+AT78+AT163+AT35+AT274+AT275+AT276+AT277+AT278+AT279+AT280+AT281+AT282+AT283+AT284+AT285+AT286+AT287+AT288+AT87+AT90+AT132+AT133+AT134+AT267+AT297+AT82+AT89+AT92+AT94+AT138+AT96+AT97+AT168</f>
        <v>-563453.89700000011</v>
      </c>
      <c r="AU307" s="15">
        <f t="shared" ref="AU307:AU316" si="1177">AS307+AT307</f>
        <v>2406601.5599999996</v>
      </c>
      <c r="AV307" s="16">
        <f>AV247+AV249+AV270+AV271+AV273+AV257+AV259+AV261+AV262+AV266+AV106+AV107+AV108+AV113+AV114+AV116+AV117+AV118+AV20+AV21+AV22+AV23+AV24+AV25+AV44+AV49+AV50+AV55+AV60+AV64+AV78+AV163+AV35+AV274+AV275+AV276+AV277+AV278+AV279+AV280+AV281+AV282+AV283+AV284+AV285+AV286+AV287+AV288+AV87+AV90+AV132+AV133+AV134+AV267+AV297+AV82+AV89+AV92+AV94+AV138+AV96+AV97+AV168</f>
        <v>0</v>
      </c>
      <c r="AW307" s="15">
        <f t="shared" ref="AW307:AW316" si="1178">AU307+AV307</f>
        <v>2406601.5599999996</v>
      </c>
      <c r="AX307" s="26">
        <f>AX247+AX249+AX270+AX271+AX273+AX257+AX259+AX261+AX262+AX266+AX106+AX107+AX108+AX113+AX114+AX116+AX117+AX118+AX20+AX21+AX22+AX23+AX24+AX25+AX44+AX49+AX50+AX55+AX60+AX64+AX78+AX163+AX35+AX274+AX275+AX276+AX277+AX278+AX279+AX280+AX281+AX282+AX283+AX284+AX285+AX286+AX287+AX288+AX87+AX90+AX132+AX133+AX134+AX267+AX297+AX82+AX89+AX92+AX94+AX138+AX96+AX97+AX168+AX99+AX139+AX268</f>
        <v>141232.27900000001</v>
      </c>
      <c r="AY307" s="15">
        <f t="shared" ref="AY307:AY316" si="1179">AW307+AX307</f>
        <v>2547833.8389999997</v>
      </c>
      <c r="AZ307" s="16">
        <f>AZ247+AZ249+AZ270+AZ271+AZ273+AZ257+AZ259+AZ261+AZ262+AZ266+AZ106+AZ107+AZ108+AZ113+AZ114+AZ116+AZ117+AZ118+AZ20+AZ21+AZ22+AZ23+AZ24+AZ25+AZ44+AZ49+AZ50+AZ55+AZ60+AZ64+AZ78+AZ163+AZ35</f>
        <v>1217434.3</v>
      </c>
      <c r="BA307" s="16">
        <f>BA247+BA249+BA270+BA271+BA273+BA257+BA259+BA261+BA262+BA266+BA106+BA107+BA108+BA113+BA114+BA116+BA117+BA118+BA20+BA21+BA22+BA23+BA24+BA25+BA44+BA49+BA50+BA55+BA60+BA64+BA78+BA163+BA35+BA274+BA275+BA276+BA277+BA278+BA279+BA280+BA281+BA282+BA283+BA284+BA285+BA286</f>
        <v>-46776.10000000002</v>
      </c>
      <c r="BB307" s="16">
        <f t="shared" si="1043"/>
        <v>1170658.2</v>
      </c>
      <c r="BC307" s="16">
        <f>BC247+BC249+BC270+BC271+BC273+BC257+BC259+BC261+BC262+BC266+BC106+BC107+BC108+BC113+BC114+BC116+BC117+BC118+BC20+BC21+BC22+BC23+BC24+BC25+BC44+BC49+BC50+BC55+BC60+BC64+BC78+BC163+BC35+BC274+BC275+BC276+BC277+BC278+BC279+BC280+BC281+BC282+BC283+BC284+BC285+BC286+BC287+BC288+BC87+BC90+BC132+BC133+BC134+BC267+BC297+BC82+BC89</f>
        <v>0</v>
      </c>
      <c r="BD307" s="16">
        <f t="shared" ref="BD307:BD315" si="1180">BB307+BC307</f>
        <v>1170658.2</v>
      </c>
      <c r="BE307" s="16">
        <f>BE247+BE249+BE270+BE271+BE273+BE257+BE259+BE261+BE262+BE266+BE106+BE107+BE108+BE113+BE114+BE116+BE117+BE118+BE20+BE21+BE22+BE23+BE24+BE25+BE44+BE49+BE50+BE55+BE60+BE64+BE78+BE163+BE35+BE274+BE275+BE276+BE277+BE278+BE279+BE280+BE281+BE282+BE283+BE284+BE285+BE286+BE287+BE288+BE87+BE90+BE132+BE133+BE134+BE267+BE297+BE82+BE89</f>
        <v>0</v>
      </c>
      <c r="BF307" s="16">
        <f t="shared" ref="BF307:BF315" si="1181">BD307+BE307</f>
        <v>1170658.2</v>
      </c>
      <c r="BG307" s="16">
        <f>BG247+BG249+BG270+BG271+BG273+BG257+BG259+BG261+BG262+BG266+BG106+BG107+BG108+BG113+BG114+BG116+BG117+BG118+BG20+BG21+BG22+BG23+BG24+BG25+BG44+BG49+BG50+BG55+BG60+BG64+BG78+BG163+BG35+BG274+BG275+BG276+BG277+BG278+BG279+BG280+BG281+BG282+BG283+BG284+BG285+BG286+BG287+BG288+BG87+BG90+BG132+BG133+BG134+BG267+BG297+BG82+BG89</f>
        <v>0</v>
      </c>
      <c r="BH307" s="16">
        <f t="shared" ref="BH307:BH315" si="1182">BF307+BG307</f>
        <v>1170658.2</v>
      </c>
      <c r="BI307" s="16">
        <f>BI247+BI249+BI270+BI271+BI273+BI257+BI259+BI261+BI262+BI266+BI106+BI107+BI108+BI113+BI114+BI116+BI117+BI118+BI20+BI21+BI22+BI23+BI24+BI25+BI44+BI49+BI50+BI55+BI60+BI64+BI78+BI163+BI35+BI274+BI275+BI276+BI277+BI278+BI279+BI280+BI281+BI282+BI283+BI284+BI285+BI286+BI287+BI288+BI87+BI90+BI132+BI133+BI134+BI267+BI297+BI82+BI89+BI92+BI94+BI138</f>
        <v>283790.81900000002</v>
      </c>
      <c r="BJ307" s="16">
        <f t="shared" ref="BJ307:BJ316" si="1183">BH307+BI307</f>
        <v>1454449.0189999999</v>
      </c>
      <c r="BK307" s="16">
        <f>BK247+BK249+BK270+BK271+BK273+BK257+BK259+BK261+BK262+BK266+BK106+BK107+BK108+BK113+BK114+BK116+BK117+BK118+BK20+BK21+BK22+BK23+BK24+BK25+BK44+BK49+BK50+BK55+BK60+BK64+BK78+BK163+BK35+BK274+BK275+BK276+BK277+BK278+BK279+BK280+BK281+BK282+BK283+BK284+BK285+BK286+BK287+BK288+BK87+BK90+BK132+BK133+BK134+BK267+BK297+BK82+BK89+BK92+BK94+BK138</f>
        <v>0</v>
      </c>
      <c r="BL307" s="16">
        <f t="shared" ref="BL307:BL316" si="1184">BJ307+BK307</f>
        <v>1454449.0189999999</v>
      </c>
      <c r="BM307" s="16">
        <f>BM247+BM249+BM270+BM271+BM273+BM257+BM259+BM261+BM262+BM266+BM106+BM107+BM108+BM113+BM114+BM116+BM117+BM118+BM20+BM21+BM22+BM23+BM24+BM25+BM44+BM49+BM50+BM55+BM60+BM64+BM78+BM163+BM35+BM274+BM275+BM276+BM277+BM278+BM279+BM280+BM281+BM282+BM283+BM284+BM285+BM286+BM287+BM288+BM87+BM90+BM132+BM133+BM134+BM267+BM297+BM82+BM89+BM92+BM94+BM138+BM96+BM97+BM168</f>
        <v>-40.653000000005704</v>
      </c>
      <c r="BN307" s="16">
        <f t="shared" ref="BN307:BN316" si="1185">BL307+BM307</f>
        <v>1454408.3659999999</v>
      </c>
      <c r="BO307" s="16">
        <f>BO247+BO249+BO270+BO271+BO273+BO257+BO259+BO261+BO262+BO266+BO106+BO107+BO108+BO113+BO114+BO116+BO117+BO118+BO20+BO21+BO22+BO23+BO24+BO25+BO44+BO49+BO50+BO55+BO60+BO64+BO78+BO163+BO35+BO274+BO275+BO276+BO277+BO278+BO279+BO280+BO281+BO282+BO283+BO284+BO285+BO286+BO287+BO288+BO87+BO90+BO132+BO133+BO134+BO267+BO297+BO82+BO89+BO92+BO94+BO138+BO96+BO97+BO168</f>
        <v>8675.2999999999993</v>
      </c>
      <c r="BP307" s="16">
        <f t="shared" ref="BP307:BP316" si="1186">BN307+BO307</f>
        <v>1463083.666</v>
      </c>
      <c r="BQ307" s="16">
        <f>BQ247+BQ249+BQ270+BQ271+BQ273+BQ257+BQ259+BQ261+BQ262+BQ266+BQ106+BQ107+BQ108+BQ113+BQ114+BQ116+BQ117+BQ118+BQ20+BQ21+BQ22+BQ23+BQ24+BQ25+BQ44+BQ49+BQ50+BQ55+BQ60+BQ64+BQ78+BQ163+BQ35+BQ274+BQ275+BQ276+BQ277+BQ278+BQ279+BQ280+BQ281+BQ282+BQ283+BQ284+BQ285+BQ286+BQ287+BQ288+BQ87+BQ90+BQ132+BQ133+BQ134+BQ267+BQ297+BQ82+BQ89+BQ92+BQ94+BQ138+BQ96+BQ97+BQ168</f>
        <v>-460048.5419999999</v>
      </c>
      <c r="BR307" s="16">
        <f t="shared" ref="BR307:BR316" si="1187">BP307+BQ307</f>
        <v>1003035.1240000001</v>
      </c>
      <c r="BS307" s="16">
        <f>BS247+BS249+BS270+BS271+BS273+BS257+BS259+BS261+BS262+BS266+BS106+BS107+BS108+BS113+BS114+BS116+BS117+BS118+BS20+BS21+BS22+BS23+BS24+BS25+BS44+BS49+BS50+BS55+BS60+BS64+BS78+BS163+BS35+BS274+BS275+BS276+BS277+BS278+BS279+BS280+BS281+BS282+BS283+BS284+BS285+BS286+BS287+BS288+BS87+BS90+BS132+BS133+BS134+BS267+BS297+BS82+BS89+BS92+BS94+BS138+BS96+BS97+BS168</f>
        <v>0</v>
      </c>
      <c r="BT307" s="16">
        <f t="shared" ref="BT307:BT316" si="1188">BR307+BS307</f>
        <v>1003035.1240000001</v>
      </c>
      <c r="BU307" s="26">
        <f>BU247+BU249+BU270+BU271+BU273+BU257+BU259+BU261+BU262+BU266+BU106+BU107+BU108+BU113+BU114+BU116+BU117+BU118+BU20+BU21+BU22+BU23+BU24+BU25+BU44+BU49+BU50+BU55+BU60+BU64+BU78+BU163+BU35+BU274+BU275+BU276+BU277+BU278+BU279+BU280+BU281+BU282+BU283+BU284+BU285+BU286+BU287+BU288+BU87+BU90+BU132+BU133+BU134+BU267+BU297+BU82+BU89+BU92+BU94+BU138+BU96+BU97+BU168+BU99+BU139+BU268</f>
        <v>436212.3</v>
      </c>
      <c r="BV307" s="16">
        <f t="shared" ref="BV307:BV316" si="1189">BT307+BU307</f>
        <v>1439247.4240000001</v>
      </c>
      <c r="BX307" s="13"/>
    </row>
    <row r="308" spans="1:76" x14ac:dyDescent="0.3">
      <c r="A308" s="81"/>
      <c r="B308" s="108" t="s">
        <v>3</v>
      </c>
      <c r="C308" s="109"/>
      <c r="D308" s="16">
        <f>D120+D125+D128</f>
        <v>2285747.6</v>
      </c>
      <c r="E308" s="46">
        <f>E120+E125+E128</f>
        <v>0</v>
      </c>
      <c r="F308" s="15">
        <f t="shared" si="1041"/>
        <v>2285747.6</v>
      </c>
      <c r="G308" s="16">
        <f>G120+G125+G128</f>
        <v>13339.26</v>
      </c>
      <c r="H308" s="15">
        <f t="shared" si="1159"/>
        <v>2299086.86</v>
      </c>
      <c r="I308" s="16">
        <f>I120+I125+I128</f>
        <v>0</v>
      </c>
      <c r="J308" s="15">
        <f t="shared" si="1160"/>
        <v>2299086.86</v>
      </c>
      <c r="K308" s="16">
        <f>K120+K125+K128</f>
        <v>0</v>
      </c>
      <c r="L308" s="15">
        <f t="shared" si="1161"/>
        <v>2299086.86</v>
      </c>
      <c r="M308" s="16">
        <f>M120+M125+M128</f>
        <v>1002241.904</v>
      </c>
      <c r="N308" s="15">
        <f t="shared" si="1162"/>
        <v>3301328.764</v>
      </c>
      <c r="O308" s="16">
        <f>O120+O125+O128</f>
        <v>492.76900000000001</v>
      </c>
      <c r="P308" s="15">
        <f t="shared" si="1163"/>
        <v>3301821.5329999998</v>
      </c>
      <c r="Q308" s="16">
        <f>Q120+Q125+Q128</f>
        <v>37982.144999999997</v>
      </c>
      <c r="R308" s="15">
        <f t="shared" si="1164"/>
        <v>3339803.6779999998</v>
      </c>
      <c r="S308" s="16">
        <f>S120+S125+S128</f>
        <v>189.619</v>
      </c>
      <c r="T308" s="15">
        <f t="shared" si="1165"/>
        <v>3339993.2969999998</v>
      </c>
      <c r="U308" s="16">
        <f>U120+U125+U128</f>
        <v>23487.616999999998</v>
      </c>
      <c r="V308" s="15">
        <f t="shared" si="1166"/>
        <v>3363480.9139999999</v>
      </c>
      <c r="W308" s="16">
        <f>W120+W125+W128</f>
        <v>481.09699999999998</v>
      </c>
      <c r="X308" s="15">
        <f t="shared" si="1167"/>
        <v>3363962.0109999999</v>
      </c>
      <c r="Y308" s="26">
        <f>Y120+Y125+Y128</f>
        <v>84610.930999999997</v>
      </c>
      <c r="Z308" s="15">
        <f t="shared" si="1168"/>
        <v>3448572.9419999998</v>
      </c>
      <c r="AA308" s="16">
        <f>AA120+AA125+AA128</f>
        <v>2423996.1999999997</v>
      </c>
      <c r="AB308" s="46">
        <f>AB120+AB125+AB128</f>
        <v>0</v>
      </c>
      <c r="AC308" s="15">
        <f t="shared" si="1042"/>
        <v>2423996.1999999997</v>
      </c>
      <c r="AD308" s="16">
        <f>AD120+AD125+AD128</f>
        <v>13333</v>
      </c>
      <c r="AE308" s="15">
        <f t="shared" si="1169"/>
        <v>2437329.1999999997</v>
      </c>
      <c r="AF308" s="16">
        <f>AF120+AF125+AF128</f>
        <v>0</v>
      </c>
      <c r="AG308" s="15">
        <f t="shared" si="1170"/>
        <v>2437329.1999999997</v>
      </c>
      <c r="AH308" s="16">
        <f>AH120+AH125+AH128</f>
        <v>0</v>
      </c>
      <c r="AI308" s="15">
        <f t="shared" si="1171"/>
        <v>2437329.1999999997</v>
      </c>
      <c r="AJ308" s="16">
        <f>AJ120+AJ125+AJ128</f>
        <v>0</v>
      </c>
      <c r="AK308" s="15">
        <f t="shared" si="1172"/>
        <v>2437329.1999999997</v>
      </c>
      <c r="AL308" s="16">
        <f>AL120+AL125+AL128</f>
        <v>-1404112.203</v>
      </c>
      <c r="AM308" s="15">
        <f t="shared" si="1173"/>
        <v>1033216.9969999997</v>
      </c>
      <c r="AN308" s="16">
        <f>AN120+AN125+AN128</f>
        <v>0</v>
      </c>
      <c r="AO308" s="15">
        <f t="shared" si="1174"/>
        <v>1033216.9969999997</v>
      </c>
      <c r="AP308" s="16">
        <f>AP120+AP125+AP128</f>
        <v>0</v>
      </c>
      <c r="AQ308" s="15">
        <f t="shared" si="1175"/>
        <v>1033216.9969999997</v>
      </c>
      <c r="AR308" s="16">
        <f>AR120+AR125+AR128</f>
        <v>0</v>
      </c>
      <c r="AS308" s="15">
        <f t="shared" si="1176"/>
        <v>1033216.9969999997</v>
      </c>
      <c r="AT308" s="16">
        <f>AT120+AT125+AT128</f>
        <v>0</v>
      </c>
      <c r="AU308" s="15">
        <f t="shared" si="1177"/>
        <v>1033216.9969999997</v>
      </c>
      <c r="AV308" s="16">
        <f>AV120+AV125+AV128</f>
        <v>0</v>
      </c>
      <c r="AW308" s="15">
        <f t="shared" si="1178"/>
        <v>1033216.9969999997</v>
      </c>
      <c r="AX308" s="26">
        <f>AX120+AX125+AX128</f>
        <v>-272906</v>
      </c>
      <c r="AY308" s="15">
        <f t="shared" si="1179"/>
        <v>760310.99699999974</v>
      </c>
      <c r="AZ308" s="16">
        <f>AZ120+AZ125+AZ128</f>
        <v>2885107.2000000007</v>
      </c>
      <c r="BA308" s="16">
        <f>BA120+BA125+BA128</f>
        <v>0</v>
      </c>
      <c r="BB308" s="16">
        <f t="shared" si="1043"/>
        <v>2885107.2000000007</v>
      </c>
      <c r="BC308" s="16">
        <f>BC120+BC125+BC128</f>
        <v>7618.6999999999989</v>
      </c>
      <c r="BD308" s="16">
        <f t="shared" si="1180"/>
        <v>2892725.9000000008</v>
      </c>
      <c r="BE308" s="16">
        <f>BE120+BE125+BE128</f>
        <v>0</v>
      </c>
      <c r="BF308" s="16">
        <f t="shared" si="1181"/>
        <v>2892725.9000000008</v>
      </c>
      <c r="BG308" s="16">
        <f>BG120+BG125+BG128</f>
        <v>0</v>
      </c>
      <c r="BH308" s="16">
        <f t="shared" si="1182"/>
        <v>2892725.9000000008</v>
      </c>
      <c r="BI308" s="16">
        <f>BI120+BI125+BI128</f>
        <v>-72147.930999999997</v>
      </c>
      <c r="BJ308" s="16">
        <f t="shared" si="1183"/>
        <v>2820577.969000001</v>
      </c>
      <c r="BK308" s="16">
        <f>BK120+BK125+BK128</f>
        <v>0</v>
      </c>
      <c r="BL308" s="16">
        <f t="shared" si="1184"/>
        <v>2820577.969000001</v>
      </c>
      <c r="BM308" s="16">
        <f>BM120+BM125+BM128</f>
        <v>0</v>
      </c>
      <c r="BN308" s="16">
        <f t="shared" si="1185"/>
        <v>2820577.969000001</v>
      </c>
      <c r="BO308" s="16">
        <f>BO120+BO125+BO128</f>
        <v>0</v>
      </c>
      <c r="BP308" s="16">
        <f t="shared" si="1186"/>
        <v>2820577.969000001</v>
      </c>
      <c r="BQ308" s="16">
        <f>BQ120+BQ125+BQ128</f>
        <v>0</v>
      </c>
      <c r="BR308" s="16">
        <f t="shared" si="1187"/>
        <v>2820577.969000001</v>
      </c>
      <c r="BS308" s="16">
        <f>BS120+BS125+BS128</f>
        <v>0</v>
      </c>
      <c r="BT308" s="16">
        <f t="shared" si="1188"/>
        <v>2820577.969000001</v>
      </c>
      <c r="BU308" s="26">
        <f>BU120+BU125+BU128</f>
        <v>-262018.8</v>
      </c>
      <c r="BV308" s="16">
        <f t="shared" si="1189"/>
        <v>2558559.1690000012</v>
      </c>
      <c r="BX308" s="13"/>
    </row>
    <row r="309" spans="1:76" x14ac:dyDescent="0.3">
      <c r="A309" s="81"/>
      <c r="B309" s="108" t="s">
        <v>32</v>
      </c>
      <c r="C309" s="109"/>
      <c r="D309" s="16">
        <f>D119+D146++D150+D151+D155+D156+D157+D158+D162+D174+D178+D182+D186+D190+D194+D198+D202+D206+D210+D211+D212+D216+D220+D240</f>
        <v>5364437.0999999996</v>
      </c>
      <c r="E309" s="46">
        <f>E119+E146++E150+E151+E155+E156+E157+E158+E162+E174+E178+E182+E186+E190+E194+E198+E202+E206+E210+E211+E212+E216+E220+E240+E165+E224</f>
        <v>79625.538</v>
      </c>
      <c r="F309" s="15">
        <f t="shared" si="1041"/>
        <v>5444062.6379999993</v>
      </c>
      <c r="G309" s="16">
        <f>G119+G146++G150+G151+G155+G156+G157+G158+G162+G174+G178+G182+G186+G190+G194+G198+G202+G206+G210+G211+G212+G216+G220+G240+G165+G224+G225+G166+G167+G230+G234</f>
        <v>270857.48100000003</v>
      </c>
      <c r="H309" s="15">
        <f t="shared" si="1159"/>
        <v>5714920.118999999</v>
      </c>
      <c r="I309" s="16">
        <f>I119+I146++I150+I151+I155+I156+I157+I158+I162+I174+I178+I182+I186+I190+I194+I198+I202+I206+I210+I211+I212+I216+I220+I240+I165+I224+I225+I166+I167+I230+I234</f>
        <v>69867.7</v>
      </c>
      <c r="J309" s="15">
        <f t="shared" si="1160"/>
        <v>5784787.8189999992</v>
      </c>
      <c r="K309" s="16">
        <f>K119+K146++K150+K151+K155+K156+K157+K158+K162+K174+K178+K182+K186+K190+K194+K198+K202+K206+K210+K211+K212+K216+K220+K240+K165+K224+K225+K166+K167+K230+K234+K164</f>
        <v>21381.1</v>
      </c>
      <c r="L309" s="15">
        <f>J309+K309</f>
        <v>5806168.9189999988</v>
      </c>
      <c r="M309" s="16">
        <f>M119+M146++M150+M151+M155+M156+M157+M158+M162+M174+M178+M182+M186+M190+M194+M198+M202+M206+M210+M211+M212+M216+M220+M240+M165+M224+M225+M166+M167+M230+M234+M164+M235</f>
        <v>-475717.85999999993</v>
      </c>
      <c r="N309" s="15">
        <f>L309+M309</f>
        <v>5330451.0589999985</v>
      </c>
      <c r="O309" s="16">
        <f>O119+O146++O150+O151+O155+O156+O157+O158+O162+O174+O178+O182+O186+O190+O194+O198+O202+O206+O210+O211+O212+O216+O220+O240+O165+O224+O225+O166+O167+O230+O234+O164+O235</f>
        <v>0</v>
      </c>
      <c r="P309" s="15">
        <f>N309+O309</f>
        <v>5330451.0589999985</v>
      </c>
      <c r="Q309" s="16">
        <f>Q119+Q146++Q150+Q151+Q155+Q156+Q157+Q158+Q162+Q174+Q178+Q182+Q186+Q190+Q194+Q198+Q202+Q206+Q210+Q211+Q212+Q216+Q220+Q240+Q165+Q224+Q225+Q166+Q167+Q230+Q234+Q164+Q235</f>
        <v>-21398.400000000001</v>
      </c>
      <c r="R309" s="15">
        <f>P309+Q309</f>
        <v>5309052.6589999981</v>
      </c>
      <c r="S309" s="16">
        <f>S119+S146++S150+S151+S155+S156+S157+S158+S162+S174+S178+S182+S186+S190+S194+S198+S202+S206+S210+S211+S212+S216+S220+S240+S165+S224+S225+S166+S167+S230+S234+S164+S235</f>
        <v>0</v>
      </c>
      <c r="T309" s="15">
        <f>R309+S309</f>
        <v>5309052.6589999981</v>
      </c>
      <c r="U309" s="16">
        <f>U119+U146++U150+U151+U155+U156+U157+U158+U162+U174+U178+U182+U186+U190+U194+U198+U202+U206+U210+U211+U212+U216+U220+U240+U165+U224+U225+U166+U167+U230+U234+U164+U235+U236+U169</f>
        <v>-79271.596999999994</v>
      </c>
      <c r="V309" s="15">
        <f>T309+U309</f>
        <v>5229781.0619999981</v>
      </c>
      <c r="W309" s="16">
        <f>W119+W146++W150+W151+W155+W156+W157+W158+W162+W174+W178+W182+W186+W190+W194+W198+W202+W206+W210+W211+W212+W216+W220+W240+W165+W224+W225+W166+W167+W230+W234+W164+W235+W236+W169</f>
        <v>0</v>
      </c>
      <c r="X309" s="15">
        <f>V309+W309</f>
        <v>5229781.0619999981</v>
      </c>
      <c r="Y309" s="26">
        <f>Y119+Y146++Y150+Y151+Y155+Y156+Y157+Y158+Y162+Y174+Y178+Y182+Y186+Y190+Y194+Y198+Y202+Y206+Y210+Y211+Y212+Y216+Y220+Y240+Y165+Y224+Y225+Y166+Y167+Y230+Y234+Y164+Y235+Y236+Y169</f>
        <v>-887793.86499999999</v>
      </c>
      <c r="Z309" s="15">
        <f>X309+Y309</f>
        <v>4341987.1969999978</v>
      </c>
      <c r="AA309" s="16">
        <f>AA119+AA146++AA150+AA151+AA155+AA156+AA157+AA158+AA162+AA174+AA178+AA182+AA186+AA190+AA194+AA198+AA202+AA206+AA210+AA211+AA212+AA216+AA220+AA240</f>
        <v>3977151.9999999995</v>
      </c>
      <c r="AB309" s="46">
        <f>AB119+AB146++AB150+AB151+AB155+AB156+AB157+AB158+AB162+AB174+AB178+AB182+AB186+AB190+AB194+AB198+AB202+AB206+AB210+AB211+AB212+AB216+AB220+AB240+AB165+AB224</f>
        <v>0</v>
      </c>
      <c r="AC309" s="15">
        <f t="shared" si="1042"/>
        <v>3977151.9999999995</v>
      </c>
      <c r="AD309" s="16">
        <f>AD119+AD146++AD150+AD151+AD155+AD156+AD157+AD158+AD162+AD174+AD178+AD182+AD186+AD190+AD194+AD198+AD202+AD206+AD210+AD211+AD212+AD216+AD220+AD240+AD165+AD224+AD225+AD166+AD167+AD230+AD234</f>
        <v>-32677.599999999999</v>
      </c>
      <c r="AE309" s="15">
        <f t="shared" si="1169"/>
        <v>3944474.3999999994</v>
      </c>
      <c r="AF309" s="16">
        <f>AF119+AF146++AF150+AF151+AF155+AF156+AF157+AF158+AF162+AF174+AF178+AF182+AF186+AF190+AF194+AF198+AF202+AF206+AF210+AF211+AF212+AF216+AF220+AF240+AF165+AF224+AF225+AF166+AF167+AF230+AF234</f>
        <v>0</v>
      </c>
      <c r="AG309" s="15">
        <f t="shared" si="1170"/>
        <v>3944474.3999999994</v>
      </c>
      <c r="AH309" s="16">
        <f>AH119+AH146++AH150+AH151+AH155+AH156+AH157+AH158+AH162+AH174+AH178+AH182+AH186+AH190+AH194+AH198+AH202+AH206+AH210+AH211+AH212+AH216+AH220+AH240+AH165+AH224+AH225+AH166+AH167+AH230+AH234</f>
        <v>-84124.5</v>
      </c>
      <c r="AI309" s="15">
        <f t="shared" si="1171"/>
        <v>3860349.8999999994</v>
      </c>
      <c r="AJ309" s="16">
        <f>AJ119+AJ146++AJ150+AJ151+AJ155+AJ156+AJ157+AJ158+AJ162+AJ174+AJ178+AJ182+AJ186+AJ190+AJ194+AJ198+AJ202+AJ206+AJ210+AJ211+AJ212+AJ216+AJ220+AJ240+AJ165+AJ224+AJ225+AJ166+AJ167+AJ230+AJ234+AJ164</f>
        <v>0</v>
      </c>
      <c r="AK309" s="15">
        <f t="shared" si="1172"/>
        <v>3860349.8999999994</v>
      </c>
      <c r="AL309" s="16">
        <f>AL119+AL146++AL150+AL151+AL155+AL156+AL157+AL158+AL162+AL174+AL178+AL182+AL186+AL190+AL194+AL198+AL202+AL206+AL210+AL211+AL212+AL216+AL220+AL240+AL165+AL224+AL225+AL166+AL167+AL230+AL234+AL164+AL235</f>
        <v>507509.15999999992</v>
      </c>
      <c r="AM309" s="15">
        <f t="shared" si="1173"/>
        <v>4367859.0599999996</v>
      </c>
      <c r="AN309" s="16">
        <f>AN119+AN146++AN150+AN151+AN155+AN156+AN157+AN158+AN162+AN174+AN178+AN182+AN186+AN190+AN194+AN198+AN202+AN206+AN210+AN211+AN212+AN216+AN220+AN240+AN165+AN224+AN225+AN166+AN167+AN230+AN234+AN164+AN235</f>
        <v>0</v>
      </c>
      <c r="AO309" s="15">
        <f t="shared" si="1174"/>
        <v>4367859.0599999996</v>
      </c>
      <c r="AP309" s="16">
        <f>AP119+AP146++AP150+AP151+AP155+AP156+AP157+AP158+AP162+AP174+AP178+AP182+AP186+AP190+AP194+AP198+AP202+AP206+AP210+AP211+AP212+AP216+AP220+AP240+AP165+AP224+AP225+AP166+AP167+AP230+AP234+AP164+AP235</f>
        <v>21398.400000000001</v>
      </c>
      <c r="AQ309" s="15">
        <f t="shared" si="1175"/>
        <v>4389257.46</v>
      </c>
      <c r="AR309" s="16">
        <f>AR119+AR146++AR150+AR151+AR155+AR156+AR157+AR158+AR162+AR174+AR178+AR182+AR186+AR190+AR194+AR198+AR202+AR206+AR210+AR211+AR212+AR216+AR220+AR240+AR165+AR224+AR225+AR166+AR167+AR230+AR234+AR164+AR235</f>
        <v>0</v>
      </c>
      <c r="AS309" s="15">
        <f t="shared" si="1176"/>
        <v>4389257.46</v>
      </c>
      <c r="AT309" s="16">
        <f>AT119+AT146++AT150+AT151+AT155+AT156+AT157+AT158+AT162+AT174+AT178+AT182+AT186+AT190+AT194+AT198+AT202+AT206+AT210+AT211+AT212+AT216+AT220+AT240+AT165+AT224+AT225+AT166+AT167+AT230+AT234+AT164+AT235+AT236+AT169</f>
        <v>127472.09599999999</v>
      </c>
      <c r="AU309" s="15">
        <f t="shared" si="1177"/>
        <v>4516729.5559999999</v>
      </c>
      <c r="AV309" s="16">
        <f>AV119+AV146++AV150+AV151+AV155+AV156+AV157+AV158+AV162+AV174+AV178+AV182+AV186+AV190+AV194+AV198+AV202+AV206+AV210+AV211+AV212+AV216+AV220+AV240+AV165+AV224+AV225+AV166+AV167+AV230+AV234+AV164+AV235+AV236+AV169</f>
        <v>0</v>
      </c>
      <c r="AW309" s="15">
        <f t="shared" si="1178"/>
        <v>4516729.5559999999</v>
      </c>
      <c r="AX309" s="26">
        <f>AX119+AX146++AX150+AX151+AX155+AX156+AX157+AX158+AX162+AX174+AX178+AX182+AX186+AX190+AX194+AX198+AX202+AX206+AX210+AX211+AX212+AX216+AX220+AX240+AX165+AX224+AX225+AX166+AX167+AX230+AX234+AX164+AX235+AX236+AX169</f>
        <v>-1419244.0120000003</v>
      </c>
      <c r="AY309" s="15">
        <f t="shared" si="1179"/>
        <v>3097485.5439999998</v>
      </c>
      <c r="AZ309" s="16">
        <f>AZ119+AZ146++AZ150+AZ151+AZ155+AZ156+AZ157+AZ158+AZ162+AZ174+AZ178+AZ182+AZ186+AZ190+AZ194+AZ198+AZ202+AZ206+AZ210+AZ211+AZ212+AZ216+AZ220+AZ240</f>
        <v>3887059.7</v>
      </c>
      <c r="BA309" s="16">
        <f>BA119+BA146++BA150+BA151+BA155+BA156+BA157+BA158+BA162+BA174+BA178+BA182+BA186+BA190+BA194+BA198+BA202+BA206+BA210+BA211+BA212+BA216+BA220+BA240+BA165+BA224</f>
        <v>0</v>
      </c>
      <c r="BB309" s="16">
        <f t="shared" si="1043"/>
        <v>3887059.7</v>
      </c>
      <c r="BC309" s="16">
        <f>BC119+BC146++BC150+BC151+BC155+BC156+BC157+BC158+BC162+BC174+BC178+BC182+BC186+BC190+BC194+BC198+BC202+BC206+BC210+BC211+BC212+BC216+BC220+BC240+BC165+BC224+BC225+BC166+BC167+BC230+BC234</f>
        <v>-155766</v>
      </c>
      <c r="BD309" s="16">
        <f t="shared" si="1180"/>
        <v>3731293.7</v>
      </c>
      <c r="BE309" s="16">
        <f>BE119+BE146++BE150+BE151+BE155+BE156+BE157+BE158+BE162+BE174+BE178+BE182+BE186+BE190+BE194+BE198+BE202+BE206+BE210+BE211+BE212+BE216+BE220+BE240+BE165+BE224+BE225+BE166+BE167+BE230+BE234</f>
        <v>-28221.546999999999</v>
      </c>
      <c r="BF309" s="16">
        <f t="shared" si="1181"/>
        <v>3703072.1530000004</v>
      </c>
      <c r="BG309" s="16">
        <f>BG119+BG146++BG150+BG151+BG155+BG156+BG157+BG158+BG162+BG174+BG178+BG182+BG186+BG190+BG194+BG198+BG202+BG206+BG210+BG211+BG212+BG216+BG220+BG240+BG165+BG224+BG225+BG166+BG167+BG230+BG234+BG164</f>
        <v>28221.546999999999</v>
      </c>
      <c r="BH309" s="16">
        <f t="shared" si="1182"/>
        <v>3731293.7</v>
      </c>
      <c r="BI309" s="16">
        <f>BI119+BI146++BI150+BI151+BI155+BI156+BI157+BI158+BI162+BI174+BI178+BI182+BI186+BI190+BI194+BI198+BI202+BI206+BI210+BI211+BI212+BI216+BI220+BI240+BI165+BI224+BI225+BI166+BI167+BI230+BI234+BI164+BI235</f>
        <v>0</v>
      </c>
      <c r="BJ309" s="16">
        <f t="shared" si="1183"/>
        <v>3731293.7</v>
      </c>
      <c r="BK309" s="16">
        <f>BK119+BK146++BK150+BK151+BK155+BK156+BK157+BK158+BK162+BK174+BK178+BK182+BK186+BK190+BK194+BK198+BK202+BK206+BK210+BK211+BK212+BK216+BK220+BK240+BK165+BK224+BK225+BK166+BK167+BK230+BK234+BK164+BK235</f>
        <v>0</v>
      </c>
      <c r="BL309" s="16">
        <f t="shared" si="1184"/>
        <v>3731293.7</v>
      </c>
      <c r="BM309" s="16">
        <f>BM119+BM146++BM150+BM151+BM155+BM156+BM157+BM158+BM162+BM174+BM178+BM182+BM186+BM190+BM194+BM198+BM202+BM206+BM210+BM211+BM212+BM216+BM220+BM240+BM165+BM224+BM225+BM166+BM167+BM230+BM234+BM164+BM235</f>
        <v>0</v>
      </c>
      <c r="BN309" s="16">
        <f t="shared" si="1185"/>
        <v>3731293.7</v>
      </c>
      <c r="BO309" s="16">
        <f>BO119+BO146++BO150+BO151+BO155+BO156+BO157+BO158+BO162+BO174+BO178+BO182+BO186+BO190+BO194+BO198+BO202+BO206+BO210+BO211+BO212+BO216+BO220+BO240+BO165+BO224+BO225+BO166+BO167+BO230+BO234+BO164+BO235</f>
        <v>0</v>
      </c>
      <c r="BP309" s="16">
        <f t="shared" si="1186"/>
        <v>3731293.7</v>
      </c>
      <c r="BQ309" s="16">
        <f>BQ119+BQ146++BQ150+BQ151+BQ155+BQ156+BQ157+BQ158+BQ162+BQ174+BQ178+BQ182+BQ186+BQ190+BQ194+BQ198+BQ202+BQ206+BQ210+BQ211+BQ212+BQ216+BQ220+BQ240+BQ165+BQ224+BQ225+BQ166+BQ167+BQ230+BQ234+BQ164+BQ235+BQ236+BQ169</f>
        <v>30079.5</v>
      </c>
      <c r="BR309" s="16">
        <f t="shared" si="1187"/>
        <v>3761373.2</v>
      </c>
      <c r="BS309" s="16">
        <f>BS119+BS146++BS150+BS151+BS155+BS156+BS157+BS158+BS162+BS174+BS178+BS182+BS186+BS190+BS194+BS198+BS202+BS206+BS210+BS211+BS212+BS216+BS220+BS240+BS165+BS224+BS225+BS166+BS167+BS230+BS234+BS164+BS235+BS236+BS169</f>
        <v>0</v>
      </c>
      <c r="BT309" s="16">
        <f t="shared" si="1188"/>
        <v>3761373.2</v>
      </c>
      <c r="BU309" s="26">
        <f>BU119+BU146++BU150+BU151+BU155+BU156+BU157+BU158+BU162+BU174+BU178+BU182+BU186+BU190+BU194+BU198+BU202+BU206+BU210+BU211+BU212+BU216+BU220+BU240+BU165+BU224+BU225+BU166+BU167+BU230+BU234+BU164+BU235+BU236+BU169</f>
        <v>-2404839.6780000003</v>
      </c>
      <c r="BV309" s="16">
        <f t="shared" si="1189"/>
        <v>1356533.5219999999</v>
      </c>
      <c r="BX309" s="13"/>
    </row>
    <row r="310" spans="1:76" x14ac:dyDescent="0.3">
      <c r="A310" s="14"/>
      <c r="B310" s="108" t="s">
        <v>11</v>
      </c>
      <c r="C310" s="109"/>
      <c r="D310" s="16">
        <f>D30+D43+D54+D59+D65+D69+D73+D74+D75+D76+D77+D79+D80+D39</f>
        <v>61669.000000000007</v>
      </c>
      <c r="E310" s="46">
        <f>E30+E43+E54+E59+E65+E69+E73+E74+E75+E76+E77+E79+E80+E39</f>
        <v>0</v>
      </c>
      <c r="F310" s="15">
        <f t="shared" si="1041"/>
        <v>61669.000000000007</v>
      </c>
      <c r="G310" s="16">
        <f>G30+G43+G54+G59+G65+G69+G73+G74+G75+G76+G77+G79+G80+G39+G81+G88</f>
        <v>35610.94</v>
      </c>
      <c r="H310" s="15">
        <f t="shared" si="1159"/>
        <v>97279.94</v>
      </c>
      <c r="I310" s="16">
        <f>I30+I43+I54+I59+I65+I69+I73+I74+I75+I76+I77+I79+I80+I39+I81+I88</f>
        <v>0</v>
      </c>
      <c r="J310" s="15">
        <f t="shared" si="1160"/>
        <v>97279.94</v>
      </c>
      <c r="K310" s="16">
        <f>K30+K43+K54+K59+K65+K69+K73+K74+K75+K76+K77+K79+K80+K39+K81+K88</f>
        <v>0</v>
      </c>
      <c r="L310" s="15">
        <f t="shared" si="1161"/>
        <v>97279.94</v>
      </c>
      <c r="M310" s="16">
        <f>M30+M43+M54+M59+M65+M69+M73+M74+M75+M76+M77+M79+M80+M39+M81+M88+M91+M93+M95</f>
        <v>18216.060000000001</v>
      </c>
      <c r="N310" s="15">
        <f t="shared" ref="N310:N316" si="1190">L310+M310</f>
        <v>115496</v>
      </c>
      <c r="O310" s="16">
        <f>O30+O43+O54+O59+O65+O69+O73+O74+O75+O76+O77+O79+O80+O39+O81+O88+O91+O93+O95</f>
        <v>0</v>
      </c>
      <c r="P310" s="15">
        <f t="shared" ref="P310:P316" si="1191">N310+O310</f>
        <v>115496</v>
      </c>
      <c r="Q310" s="16">
        <f>Q30+Q43+Q54+Q59+Q65+Q69+Q73+Q74+Q75+Q76+Q77+Q79+Q80+Q39+Q81+Q88+Q91+Q93+Q95</f>
        <v>-5241.96</v>
      </c>
      <c r="R310" s="15">
        <f t="shared" ref="R310:R316" si="1192">P310+Q310</f>
        <v>110254.04</v>
      </c>
      <c r="S310" s="16">
        <f>S30+S43+S54+S59+S65+S69+S73+S74+S75+S76+S77+S79+S80+S39+S81+S88+S91+S93+S95+S98</f>
        <v>74348.252000000008</v>
      </c>
      <c r="T310" s="15">
        <f t="shared" ref="T310:T316" si="1193">R310+S310</f>
        <v>184602.29200000002</v>
      </c>
      <c r="U310" s="16">
        <f>U30+U43+U54+U59+U65+U69+U73+U74+U75+U76+U77+U79+U80+U39+U81+U88+U91+U93+U95+U98</f>
        <v>-11422.579</v>
      </c>
      <c r="V310" s="15">
        <f t="shared" ref="V310:V316" si="1194">T310+U310</f>
        <v>173179.71300000002</v>
      </c>
      <c r="W310" s="16">
        <f>W30+W43+W54+W59+W65+W69+W73+W74+W75+W76+W77+W79+W80+W39+W81+W88+W91+W93+W95+W98</f>
        <v>0</v>
      </c>
      <c r="X310" s="15">
        <f t="shared" ref="X310:X316" si="1195">V310+W310</f>
        <v>173179.71300000002</v>
      </c>
      <c r="Y310" s="26">
        <f>Y30+Y43+Y54+Y59+Y65+Y69+Y73+Y74+Y75+Y76+Y77+Y79+Y80+Y39+Y81+Y88+Y91+Y93+Y95+Y98</f>
        <v>-946.26700000000005</v>
      </c>
      <c r="Z310" s="15">
        <f t="shared" ref="Z310:Z316" si="1196">X310+Y310</f>
        <v>172233.44600000003</v>
      </c>
      <c r="AA310" s="16">
        <f>AA30+AA43+AA54+AA59+AA65+AA69+AA73+AA74+AA75+AA76+AA77+AA79+AA80+AA39</f>
        <v>203735.49999999997</v>
      </c>
      <c r="AB310" s="46">
        <f>AB30+AB43+AB54+AB59+AB65+AB69+AB73+AB74+AB75+AB76+AB77+AB79+AB80+AB39</f>
        <v>-90261.3</v>
      </c>
      <c r="AC310" s="15">
        <f t="shared" si="1042"/>
        <v>113474.19999999997</v>
      </c>
      <c r="AD310" s="16">
        <f>AD30+AD43+AD54+AD59+AD65+AD69+AD73+AD74+AD75+AD76+AD77+AD79+AD80+AD39+AD83+AD88</f>
        <v>0</v>
      </c>
      <c r="AE310" s="15">
        <f t="shared" si="1169"/>
        <v>113474.19999999997</v>
      </c>
      <c r="AF310" s="16">
        <f>AF30+AF43+AF54+AF59+AF65+AF69+AF73+AF74+AF75+AF76+AF77+AF79+AF80+AF39+AF83+AF88</f>
        <v>0</v>
      </c>
      <c r="AG310" s="15">
        <f t="shared" si="1170"/>
        <v>113474.19999999997</v>
      </c>
      <c r="AH310" s="16">
        <f>AH30+AH43+AH54+AH59+AH65+AH69+AH73+AH74+AH75+AH76+AH77+AH79+AH80+AH39+AH83+AH88</f>
        <v>0</v>
      </c>
      <c r="AI310" s="15">
        <f t="shared" si="1171"/>
        <v>113474.19999999997</v>
      </c>
      <c r="AJ310" s="16">
        <f>AJ30+AJ43+AJ54+AJ59+AJ65+AJ69+AJ73+AJ74+AJ75+AJ76+AJ77+AJ79+AJ80+AJ39+AJ83+AJ88</f>
        <v>0</v>
      </c>
      <c r="AK310" s="15">
        <f t="shared" si="1172"/>
        <v>113474.19999999997</v>
      </c>
      <c r="AL310" s="16">
        <f>AL30+AL43+AL54+AL59+AL65+AL69+AL73+AL74+AL75+AL76+AL77+AL79+AL80+AL39+AL81+AL88+AL91+AL93+AL95</f>
        <v>0</v>
      </c>
      <c r="AM310" s="15">
        <f t="shared" si="1173"/>
        <v>113474.19999999997</v>
      </c>
      <c r="AN310" s="16">
        <f>AN30+AN43+AN54+AN59+AN65+AN69+AN73+AN74+AN75+AN76+AN77+AN79+AN80+AN39+AN81+AN88+AN91+AN93+AN95</f>
        <v>0</v>
      </c>
      <c r="AO310" s="15">
        <f t="shared" si="1174"/>
        <v>113474.19999999997</v>
      </c>
      <c r="AP310" s="16">
        <f>AP30+AP43+AP54+AP59+AP65+AP69+AP73+AP74+AP75+AP76+AP77+AP79+AP80+AP39+AP81+AP88+AP91+AP93+AP95</f>
        <v>0</v>
      </c>
      <c r="AQ310" s="15">
        <f t="shared" si="1175"/>
        <v>113474.19999999997</v>
      </c>
      <c r="AR310" s="16">
        <f>AR30+AR43+AR54+AR59+AR65+AR69+AR73+AR74+AR75+AR76+AR77+AR79+AR80+AR39+AR81+AR88+AR91+AR93+AR95+AR98</f>
        <v>0</v>
      </c>
      <c r="AS310" s="15">
        <f t="shared" si="1176"/>
        <v>113474.19999999997</v>
      </c>
      <c r="AT310" s="16">
        <f>AT30+AT43+AT54+AT59+AT65+AT69+AT73+AT74+AT75+AT76+AT77+AT79+AT80+AT39+AT81+AT88+AT91+AT93+AT95+AT98</f>
        <v>0</v>
      </c>
      <c r="AU310" s="15">
        <f t="shared" si="1177"/>
        <v>113474.19999999997</v>
      </c>
      <c r="AV310" s="16">
        <f>AV30+AV43+AV54+AV59+AV65+AV69+AV73+AV74+AV75+AV76+AV77+AV79+AV80+AV39+AV81+AV88+AV91+AV93+AV95+AV98</f>
        <v>0</v>
      </c>
      <c r="AW310" s="15">
        <f t="shared" si="1178"/>
        <v>113474.19999999997</v>
      </c>
      <c r="AX310" s="26">
        <f>AX30+AX43+AX54+AX59+AX65+AX69+AX73+AX74+AX75+AX76+AX77+AX79+AX80+AX39+AX81+AX88+AX91+AX93+AX95+AX98</f>
        <v>0</v>
      </c>
      <c r="AY310" s="15">
        <f t="shared" si="1179"/>
        <v>113474.19999999997</v>
      </c>
      <c r="AZ310" s="16">
        <f>AZ30+AZ43+AZ54+AZ59+AZ65+AZ69+AZ73+AZ74+AZ75+AZ76+AZ77+AZ79+AZ80+AZ39</f>
        <v>107856.9</v>
      </c>
      <c r="BA310" s="16">
        <f>BA30+BA43+BA54+BA59+BA65+BA69+BA73+BA74+BA75+BA76+BA77+BA79+BA80+BA39</f>
        <v>-59234</v>
      </c>
      <c r="BB310" s="16">
        <f t="shared" si="1043"/>
        <v>48622.899999999994</v>
      </c>
      <c r="BC310" s="16">
        <f>BC30+BC43+BC54+BC59+BC65+BC69+BC73+BC74+BC75+BC76+BC77+BC79+BC80+BC39+BC83+BC88</f>
        <v>0</v>
      </c>
      <c r="BD310" s="16">
        <f t="shared" si="1180"/>
        <v>48622.899999999994</v>
      </c>
      <c r="BE310" s="16">
        <f>BE30+BE43+BE54+BE59+BE65+BE69+BE73+BE74+BE75+BE76+BE77+BE79+BE80+BE39+BE83+BE88</f>
        <v>0</v>
      </c>
      <c r="BF310" s="16">
        <f t="shared" si="1181"/>
        <v>48622.899999999994</v>
      </c>
      <c r="BG310" s="16">
        <f>BG30+BG43+BG54+BG59+BG65+BG69+BG73+BG74+BG75+BG76+BG77+BG79+BG80+BG39+BG83+BG88</f>
        <v>0</v>
      </c>
      <c r="BH310" s="16">
        <f t="shared" si="1182"/>
        <v>48622.899999999994</v>
      </c>
      <c r="BI310" s="16">
        <f>BI30+BI43+BI54+BI59+BI65+BI69+BI73+BI74+BI75+BI76+BI77+BI79+BI80+BI39+BI81+BI88+BI91+BI93+BI95</f>
        <v>1563.701</v>
      </c>
      <c r="BJ310" s="16">
        <f t="shared" si="1183"/>
        <v>50186.600999999995</v>
      </c>
      <c r="BK310" s="16">
        <f>BK30+BK43+BK54+BK59+BK65+BK69+BK73+BK74+BK75+BK76+BK77+BK79+BK80+BK39+BK81+BK88+BK91+BK93+BK95</f>
        <v>0</v>
      </c>
      <c r="BL310" s="16">
        <f t="shared" si="1184"/>
        <v>50186.600999999995</v>
      </c>
      <c r="BM310" s="16">
        <f>BM30+BM43+BM54+BM59+BM65+BM69+BM73+BM74+BM75+BM76+BM77+BM79+BM80+BM39+BM81+BM88+BM91+BM93+BM95</f>
        <v>40.652999999999999</v>
      </c>
      <c r="BN310" s="16">
        <f t="shared" si="1185"/>
        <v>50227.253999999994</v>
      </c>
      <c r="BO310" s="16">
        <f>BO30+BO43+BO54+BO59+BO65+BO69+BO73+BO74+BO75+BO76+BO77+BO79+BO80+BO39+BO81+BO88+BO91+BO93+BO95+BO98</f>
        <v>0</v>
      </c>
      <c r="BP310" s="16">
        <f t="shared" si="1186"/>
        <v>50227.253999999994</v>
      </c>
      <c r="BQ310" s="16">
        <f>BQ30+BQ43+BQ54+BQ59+BQ65+BQ69+BQ73+BQ74+BQ75+BQ76+BQ77+BQ79+BQ80+BQ39+BQ81+BQ88+BQ91+BQ93+BQ95+BQ98</f>
        <v>0</v>
      </c>
      <c r="BR310" s="16">
        <f t="shared" si="1187"/>
        <v>50227.253999999994</v>
      </c>
      <c r="BS310" s="16">
        <f>BS30+BS43+BS54+BS59+BS65+BS69+BS73+BS74+BS75+BS76+BS77+BS79+BS80+BS39+BS81+BS88+BS91+BS93+BS95+BS98</f>
        <v>0</v>
      </c>
      <c r="BT310" s="16">
        <f t="shared" si="1188"/>
        <v>50227.253999999994</v>
      </c>
      <c r="BU310" s="26">
        <f>BU30+BU43+BU54+BU59+BU65+BU69+BU73+BU74+BU75+BU76+BU77+BU79+BU80+BU39+BU81+BU88+BU91+BU93+BU95+BU98</f>
        <v>0</v>
      </c>
      <c r="BV310" s="16">
        <f t="shared" si="1189"/>
        <v>50227.253999999994</v>
      </c>
    </row>
    <row r="311" spans="1:76" x14ac:dyDescent="0.3">
      <c r="A311" s="14"/>
      <c r="B311" s="108" t="s">
        <v>31</v>
      </c>
      <c r="C311" s="109"/>
      <c r="D311" s="16">
        <f>D293</f>
        <v>300000</v>
      </c>
      <c r="E311" s="46">
        <f>E293</f>
        <v>0</v>
      </c>
      <c r="F311" s="15">
        <f t="shared" si="1041"/>
        <v>300000</v>
      </c>
      <c r="G311" s="16">
        <f>G293+G229</f>
        <v>91723.186000000002</v>
      </c>
      <c r="H311" s="15">
        <f t="shared" si="1159"/>
        <v>391723.18599999999</v>
      </c>
      <c r="I311" s="16">
        <f>I293+I229</f>
        <v>0</v>
      </c>
      <c r="J311" s="15">
        <f t="shared" si="1160"/>
        <v>391723.18599999999</v>
      </c>
      <c r="K311" s="16">
        <f>K293+K229</f>
        <v>0</v>
      </c>
      <c r="L311" s="15">
        <f t="shared" si="1161"/>
        <v>391723.18599999999</v>
      </c>
      <c r="M311" s="16">
        <f>M293+M229</f>
        <v>0</v>
      </c>
      <c r="N311" s="15">
        <f t="shared" si="1190"/>
        <v>391723.18599999999</v>
      </c>
      <c r="O311" s="16">
        <f>O293+O229</f>
        <v>0</v>
      </c>
      <c r="P311" s="15">
        <f t="shared" si="1191"/>
        <v>391723.18599999999</v>
      </c>
      <c r="Q311" s="16">
        <f>Q293+Q229</f>
        <v>-91723.186000000002</v>
      </c>
      <c r="R311" s="15">
        <f t="shared" si="1192"/>
        <v>300000</v>
      </c>
      <c r="S311" s="16">
        <f>S293+S229</f>
        <v>0</v>
      </c>
      <c r="T311" s="15">
        <f t="shared" si="1193"/>
        <v>300000</v>
      </c>
      <c r="U311" s="16">
        <f>U293+U229</f>
        <v>0</v>
      </c>
      <c r="V311" s="15">
        <f t="shared" si="1194"/>
        <v>300000</v>
      </c>
      <c r="W311" s="16">
        <f>W293+W229</f>
        <v>0</v>
      </c>
      <c r="X311" s="15">
        <f t="shared" si="1195"/>
        <v>300000</v>
      </c>
      <c r="Y311" s="26">
        <f>Y293+Y229</f>
        <v>0</v>
      </c>
      <c r="Z311" s="15">
        <f t="shared" si="1196"/>
        <v>300000</v>
      </c>
      <c r="AA311" s="16">
        <f t="shared" ref="AA311:AZ311" si="1197">AA293</f>
        <v>0</v>
      </c>
      <c r="AB311" s="46">
        <f>AB293</f>
        <v>0</v>
      </c>
      <c r="AC311" s="15">
        <f t="shared" si="1042"/>
        <v>0</v>
      </c>
      <c r="AD311" s="16">
        <f>AD293+AD229</f>
        <v>0</v>
      </c>
      <c r="AE311" s="15">
        <f t="shared" si="1169"/>
        <v>0</v>
      </c>
      <c r="AF311" s="16">
        <f>AF293+AF229</f>
        <v>0</v>
      </c>
      <c r="AG311" s="15">
        <f t="shared" si="1170"/>
        <v>0</v>
      </c>
      <c r="AH311" s="16">
        <f>AH293+AH229</f>
        <v>0</v>
      </c>
      <c r="AI311" s="15">
        <f t="shared" si="1171"/>
        <v>0</v>
      </c>
      <c r="AJ311" s="16">
        <f>AJ293+AJ229</f>
        <v>0</v>
      </c>
      <c r="AK311" s="15">
        <f t="shared" si="1172"/>
        <v>0</v>
      </c>
      <c r="AL311" s="16">
        <f>AL293+AL229</f>
        <v>0</v>
      </c>
      <c r="AM311" s="15">
        <f t="shared" si="1173"/>
        <v>0</v>
      </c>
      <c r="AN311" s="16">
        <f>AN293+AN229</f>
        <v>0</v>
      </c>
      <c r="AO311" s="15">
        <f t="shared" si="1174"/>
        <v>0</v>
      </c>
      <c r="AP311" s="16">
        <f>AP293+AP229</f>
        <v>0</v>
      </c>
      <c r="AQ311" s="15">
        <f t="shared" si="1175"/>
        <v>0</v>
      </c>
      <c r="AR311" s="16">
        <f>AR293+AR229</f>
        <v>0</v>
      </c>
      <c r="AS311" s="15">
        <f t="shared" si="1176"/>
        <v>0</v>
      </c>
      <c r="AT311" s="16">
        <f>AT293+AT229</f>
        <v>0</v>
      </c>
      <c r="AU311" s="15">
        <f t="shared" si="1177"/>
        <v>0</v>
      </c>
      <c r="AV311" s="16">
        <f>AV293+AV229</f>
        <v>0</v>
      </c>
      <c r="AW311" s="15">
        <f t="shared" si="1178"/>
        <v>0</v>
      </c>
      <c r="AX311" s="26">
        <f>AX293+AX229</f>
        <v>0</v>
      </c>
      <c r="AY311" s="15">
        <f t="shared" si="1179"/>
        <v>0</v>
      </c>
      <c r="AZ311" s="16">
        <f t="shared" si="1197"/>
        <v>0</v>
      </c>
      <c r="BA311" s="16">
        <f>BA293</f>
        <v>0</v>
      </c>
      <c r="BB311" s="16">
        <f t="shared" si="1043"/>
        <v>0</v>
      </c>
      <c r="BC311" s="16">
        <f>BC293+BC229</f>
        <v>0</v>
      </c>
      <c r="BD311" s="16">
        <f t="shared" si="1180"/>
        <v>0</v>
      </c>
      <c r="BE311" s="16">
        <f>BE293+BE229</f>
        <v>0</v>
      </c>
      <c r="BF311" s="16">
        <f t="shared" si="1181"/>
        <v>0</v>
      </c>
      <c r="BG311" s="16">
        <f>BG293+BG229</f>
        <v>0</v>
      </c>
      <c r="BH311" s="16">
        <f t="shared" si="1182"/>
        <v>0</v>
      </c>
      <c r="BI311" s="16">
        <f>BI293+BI229</f>
        <v>0</v>
      </c>
      <c r="BJ311" s="16">
        <f t="shared" si="1183"/>
        <v>0</v>
      </c>
      <c r="BK311" s="16">
        <f>BK293+BK229</f>
        <v>0</v>
      </c>
      <c r="BL311" s="16">
        <f t="shared" si="1184"/>
        <v>0</v>
      </c>
      <c r="BM311" s="16">
        <f>BM293+BM229</f>
        <v>0</v>
      </c>
      <c r="BN311" s="16">
        <f t="shared" si="1185"/>
        <v>0</v>
      </c>
      <c r="BO311" s="16">
        <f>BO293+BO229</f>
        <v>0</v>
      </c>
      <c r="BP311" s="16">
        <f t="shared" si="1186"/>
        <v>0</v>
      </c>
      <c r="BQ311" s="16">
        <f>BQ293+BQ229</f>
        <v>0</v>
      </c>
      <c r="BR311" s="16">
        <f t="shared" si="1187"/>
        <v>0</v>
      </c>
      <c r="BS311" s="16">
        <f>BS293+BS229</f>
        <v>0</v>
      </c>
      <c r="BT311" s="16">
        <f t="shared" si="1188"/>
        <v>0</v>
      </c>
      <c r="BU311" s="26">
        <f>BU293+BU229</f>
        <v>0</v>
      </c>
      <c r="BV311" s="16">
        <f t="shared" si="1189"/>
        <v>0</v>
      </c>
    </row>
    <row r="312" spans="1:76" x14ac:dyDescent="0.3">
      <c r="A312" s="14"/>
      <c r="B312" s="108" t="s">
        <v>127</v>
      </c>
      <c r="C312" s="109"/>
      <c r="D312" s="19">
        <f>D248</f>
        <v>0</v>
      </c>
      <c r="E312" s="47">
        <f>E248</f>
        <v>0</v>
      </c>
      <c r="F312" s="15">
        <f t="shared" si="1041"/>
        <v>0</v>
      </c>
      <c r="G312" s="19">
        <f>G248</f>
        <v>0</v>
      </c>
      <c r="H312" s="15">
        <f t="shared" si="1159"/>
        <v>0</v>
      </c>
      <c r="I312" s="16">
        <f>I248</f>
        <v>0</v>
      </c>
      <c r="J312" s="15">
        <f t="shared" si="1160"/>
        <v>0</v>
      </c>
      <c r="K312" s="16">
        <f>K248</f>
        <v>0</v>
      </c>
      <c r="L312" s="15">
        <f t="shared" si="1161"/>
        <v>0</v>
      </c>
      <c r="M312" s="16">
        <f>M248</f>
        <v>0</v>
      </c>
      <c r="N312" s="15">
        <f t="shared" si="1190"/>
        <v>0</v>
      </c>
      <c r="O312" s="16">
        <f>O248</f>
        <v>0</v>
      </c>
      <c r="P312" s="15">
        <f t="shared" si="1191"/>
        <v>0</v>
      </c>
      <c r="Q312" s="16">
        <f>Q248</f>
        <v>0</v>
      </c>
      <c r="R312" s="15">
        <f t="shared" si="1192"/>
        <v>0</v>
      </c>
      <c r="S312" s="16">
        <f>S248</f>
        <v>0</v>
      </c>
      <c r="T312" s="15">
        <f t="shared" si="1193"/>
        <v>0</v>
      </c>
      <c r="U312" s="16">
        <f>U248</f>
        <v>0</v>
      </c>
      <c r="V312" s="15">
        <f t="shared" si="1194"/>
        <v>0</v>
      </c>
      <c r="W312" s="16">
        <f>W248</f>
        <v>0</v>
      </c>
      <c r="X312" s="15">
        <f t="shared" si="1195"/>
        <v>0</v>
      </c>
      <c r="Y312" s="26">
        <f>Y248</f>
        <v>0</v>
      </c>
      <c r="Z312" s="15">
        <f t="shared" si="1196"/>
        <v>0</v>
      </c>
      <c r="AA312" s="19">
        <f>AA248</f>
        <v>13981.8</v>
      </c>
      <c r="AB312" s="47">
        <f>AB248</f>
        <v>0</v>
      </c>
      <c r="AC312" s="15">
        <f t="shared" si="1042"/>
        <v>13981.8</v>
      </c>
      <c r="AD312" s="19">
        <f>AD248</f>
        <v>0</v>
      </c>
      <c r="AE312" s="15">
        <f t="shared" si="1169"/>
        <v>13981.8</v>
      </c>
      <c r="AF312" s="19">
        <f>AF248</f>
        <v>0</v>
      </c>
      <c r="AG312" s="15">
        <f t="shared" si="1170"/>
        <v>13981.8</v>
      </c>
      <c r="AH312" s="19">
        <f>AH248</f>
        <v>0</v>
      </c>
      <c r="AI312" s="15">
        <f t="shared" si="1171"/>
        <v>13981.8</v>
      </c>
      <c r="AJ312" s="16">
        <f>AJ248</f>
        <v>0</v>
      </c>
      <c r="AK312" s="15">
        <f t="shared" si="1172"/>
        <v>13981.8</v>
      </c>
      <c r="AL312" s="16">
        <f>AL248</f>
        <v>0</v>
      </c>
      <c r="AM312" s="15">
        <f t="shared" si="1173"/>
        <v>13981.8</v>
      </c>
      <c r="AN312" s="16">
        <f>AN248</f>
        <v>0</v>
      </c>
      <c r="AO312" s="15">
        <f t="shared" si="1174"/>
        <v>13981.8</v>
      </c>
      <c r="AP312" s="16">
        <f>AP248</f>
        <v>0</v>
      </c>
      <c r="AQ312" s="15">
        <f t="shared" si="1175"/>
        <v>13981.8</v>
      </c>
      <c r="AR312" s="16">
        <f>AR248</f>
        <v>0</v>
      </c>
      <c r="AS312" s="15">
        <f t="shared" si="1176"/>
        <v>13981.8</v>
      </c>
      <c r="AT312" s="16">
        <f>AT248</f>
        <v>0</v>
      </c>
      <c r="AU312" s="15">
        <f t="shared" si="1177"/>
        <v>13981.8</v>
      </c>
      <c r="AV312" s="16">
        <f>AV248</f>
        <v>0</v>
      </c>
      <c r="AW312" s="15">
        <f t="shared" si="1178"/>
        <v>13981.8</v>
      </c>
      <c r="AX312" s="26">
        <f>AX248</f>
        <v>0</v>
      </c>
      <c r="AY312" s="15">
        <f t="shared" si="1179"/>
        <v>13981.8</v>
      </c>
      <c r="AZ312" s="19">
        <f>AZ248</f>
        <v>0</v>
      </c>
      <c r="BA312" s="19">
        <f>BA248</f>
        <v>0</v>
      </c>
      <c r="BB312" s="16">
        <f t="shared" si="1043"/>
        <v>0</v>
      </c>
      <c r="BC312" s="19">
        <f>BC248</f>
        <v>0</v>
      </c>
      <c r="BD312" s="16">
        <f t="shared" si="1180"/>
        <v>0</v>
      </c>
      <c r="BE312" s="19">
        <f>BE248</f>
        <v>0</v>
      </c>
      <c r="BF312" s="16">
        <f t="shared" si="1181"/>
        <v>0</v>
      </c>
      <c r="BG312" s="16">
        <f>BG248</f>
        <v>0</v>
      </c>
      <c r="BH312" s="16">
        <f t="shared" si="1182"/>
        <v>0</v>
      </c>
      <c r="BI312" s="16">
        <f>BI248</f>
        <v>0</v>
      </c>
      <c r="BJ312" s="16">
        <f t="shared" si="1183"/>
        <v>0</v>
      </c>
      <c r="BK312" s="16">
        <f>BK248</f>
        <v>0</v>
      </c>
      <c r="BL312" s="16">
        <f t="shared" si="1184"/>
        <v>0</v>
      </c>
      <c r="BM312" s="16">
        <f>BM248</f>
        <v>0</v>
      </c>
      <c r="BN312" s="16">
        <f t="shared" si="1185"/>
        <v>0</v>
      </c>
      <c r="BO312" s="16">
        <f>BO248</f>
        <v>0</v>
      </c>
      <c r="BP312" s="16">
        <f t="shared" si="1186"/>
        <v>0</v>
      </c>
      <c r="BQ312" s="16">
        <f>BQ248</f>
        <v>0</v>
      </c>
      <c r="BR312" s="16">
        <f t="shared" si="1187"/>
        <v>0</v>
      </c>
      <c r="BS312" s="16">
        <f>BS248</f>
        <v>0</v>
      </c>
      <c r="BT312" s="16">
        <f t="shared" si="1188"/>
        <v>0</v>
      </c>
      <c r="BU312" s="26">
        <f>BU248</f>
        <v>0</v>
      </c>
      <c r="BV312" s="16">
        <f t="shared" si="1189"/>
        <v>0</v>
      </c>
    </row>
    <row r="313" spans="1:76" x14ac:dyDescent="0.3">
      <c r="A313" s="14"/>
      <c r="B313" s="108" t="s">
        <v>130</v>
      </c>
      <c r="C313" s="109"/>
      <c r="D313" s="19">
        <f>D260+D258</f>
        <v>9180.5</v>
      </c>
      <c r="E313" s="47">
        <f>E260+E258</f>
        <v>0</v>
      </c>
      <c r="F313" s="15">
        <f t="shared" si="1041"/>
        <v>9180.5</v>
      </c>
      <c r="G313" s="19">
        <f>G260+G258</f>
        <v>0</v>
      </c>
      <c r="H313" s="15">
        <f t="shared" si="1159"/>
        <v>9180.5</v>
      </c>
      <c r="I313" s="16">
        <f>I260+I258</f>
        <v>-4699.8</v>
      </c>
      <c r="J313" s="15">
        <f t="shared" si="1160"/>
        <v>4480.7</v>
      </c>
      <c r="K313" s="16">
        <f>K260+K258</f>
        <v>4699.8</v>
      </c>
      <c r="L313" s="15">
        <f t="shared" si="1161"/>
        <v>9180.5</v>
      </c>
      <c r="M313" s="16">
        <f>M260+M258</f>
        <v>0</v>
      </c>
      <c r="N313" s="15">
        <f t="shared" si="1190"/>
        <v>9180.5</v>
      </c>
      <c r="O313" s="16">
        <f>O260+O258</f>
        <v>0</v>
      </c>
      <c r="P313" s="15">
        <f t="shared" si="1191"/>
        <v>9180.5</v>
      </c>
      <c r="Q313" s="16">
        <f>Q260+Q258</f>
        <v>-4480.7</v>
      </c>
      <c r="R313" s="15">
        <f t="shared" si="1192"/>
        <v>4699.8</v>
      </c>
      <c r="S313" s="16">
        <f>S260+S258</f>
        <v>0</v>
      </c>
      <c r="T313" s="15">
        <f t="shared" si="1193"/>
        <v>4699.8</v>
      </c>
      <c r="U313" s="16">
        <f>U260+U258</f>
        <v>0</v>
      </c>
      <c r="V313" s="15">
        <f t="shared" si="1194"/>
        <v>4699.8</v>
      </c>
      <c r="W313" s="16">
        <f>W260+W258</f>
        <v>0</v>
      </c>
      <c r="X313" s="15">
        <f t="shared" si="1195"/>
        <v>4699.8</v>
      </c>
      <c r="Y313" s="26">
        <f>Y260+Y258</f>
        <v>0</v>
      </c>
      <c r="Z313" s="15">
        <f t="shared" si="1196"/>
        <v>4699.8</v>
      </c>
      <c r="AA313" s="19">
        <f t="shared" ref="AA313:AZ313" si="1198">AA260+AA258</f>
        <v>0</v>
      </c>
      <c r="AB313" s="47">
        <f>AB260+AB258</f>
        <v>0</v>
      </c>
      <c r="AC313" s="15">
        <f t="shared" si="1042"/>
        <v>0</v>
      </c>
      <c r="AD313" s="19">
        <f>AD260+AD258</f>
        <v>0</v>
      </c>
      <c r="AE313" s="15">
        <f t="shared" si="1169"/>
        <v>0</v>
      </c>
      <c r="AF313" s="19">
        <f>AF260+AF258</f>
        <v>0</v>
      </c>
      <c r="AG313" s="15">
        <f t="shared" si="1170"/>
        <v>0</v>
      </c>
      <c r="AH313" s="19">
        <f>AH260+AH258</f>
        <v>0</v>
      </c>
      <c r="AI313" s="15">
        <f t="shared" si="1171"/>
        <v>0</v>
      </c>
      <c r="AJ313" s="16">
        <f>AJ260+AJ258</f>
        <v>0</v>
      </c>
      <c r="AK313" s="15">
        <f t="shared" si="1172"/>
        <v>0</v>
      </c>
      <c r="AL313" s="16">
        <f>AL260+AL258</f>
        <v>0</v>
      </c>
      <c r="AM313" s="15">
        <f t="shared" si="1173"/>
        <v>0</v>
      </c>
      <c r="AN313" s="16">
        <f>AN260+AN258</f>
        <v>0</v>
      </c>
      <c r="AO313" s="15">
        <f t="shared" si="1174"/>
        <v>0</v>
      </c>
      <c r="AP313" s="16">
        <f>AP260+AP258</f>
        <v>4480.7</v>
      </c>
      <c r="AQ313" s="15">
        <f t="shared" si="1175"/>
        <v>4480.7</v>
      </c>
      <c r="AR313" s="16">
        <f>AR260+AR258</f>
        <v>0</v>
      </c>
      <c r="AS313" s="15">
        <f t="shared" si="1176"/>
        <v>4480.7</v>
      </c>
      <c r="AT313" s="16">
        <f>AT260+AT258</f>
        <v>0</v>
      </c>
      <c r="AU313" s="15">
        <f t="shared" si="1177"/>
        <v>4480.7</v>
      </c>
      <c r="AV313" s="16">
        <f>AV260+AV258</f>
        <v>0</v>
      </c>
      <c r="AW313" s="15">
        <f t="shared" si="1178"/>
        <v>4480.7</v>
      </c>
      <c r="AX313" s="26">
        <f>AX260+AX258</f>
        <v>0</v>
      </c>
      <c r="AY313" s="15">
        <f t="shared" si="1179"/>
        <v>4480.7</v>
      </c>
      <c r="AZ313" s="19">
        <f t="shared" si="1198"/>
        <v>0</v>
      </c>
      <c r="BA313" s="19">
        <f>BA260+BA258</f>
        <v>0</v>
      </c>
      <c r="BB313" s="16">
        <f t="shared" si="1043"/>
        <v>0</v>
      </c>
      <c r="BC313" s="19">
        <f>BC260+BC258</f>
        <v>0</v>
      </c>
      <c r="BD313" s="16">
        <f t="shared" si="1180"/>
        <v>0</v>
      </c>
      <c r="BE313" s="19">
        <f>BE260+BE258</f>
        <v>0</v>
      </c>
      <c r="BF313" s="16">
        <f t="shared" si="1181"/>
        <v>0</v>
      </c>
      <c r="BG313" s="16">
        <f>BG260+BG258</f>
        <v>0</v>
      </c>
      <c r="BH313" s="16">
        <f t="shared" si="1182"/>
        <v>0</v>
      </c>
      <c r="BI313" s="16">
        <f>BI260+BI258</f>
        <v>0</v>
      </c>
      <c r="BJ313" s="16">
        <f t="shared" si="1183"/>
        <v>0</v>
      </c>
      <c r="BK313" s="16">
        <f>BK260+BK258</f>
        <v>0</v>
      </c>
      <c r="BL313" s="16">
        <f t="shared" si="1184"/>
        <v>0</v>
      </c>
      <c r="BM313" s="16">
        <f>BM260+BM258</f>
        <v>0</v>
      </c>
      <c r="BN313" s="16">
        <f t="shared" si="1185"/>
        <v>0</v>
      </c>
      <c r="BO313" s="16">
        <f>BO260+BO258</f>
        <v>0</v>
      </c>
      <c r="BP313" s="16">
        <f t="shared" si="1186"/>
        <v>0</v>
      </c>
      <c r="BQ313" s="16">
        <f>BQ260+BQ258</f>
        <v>0</v>
      </c>
      <c r="BR313" s="16">
        <f t="shared" si="1187"/>
        <v>0</v>
      </c>
      <c r="BS313" s="16">
        <f>BS260+BS258</f>
        <v>0</v>
      </c>
      <c r="BT313" s="16">
        <f t="shared" si="1188"/>
        <v>0</v>
      </c>
      <c r="BU313" s="26">
        <f>BU260+BU258</f>
        <v>0</v>
      </c>
      <c r="BV313" s="16">
        <f t="shared" si="1189"/>
        <v>0</v>
      </c>
    </row>
    <row r="314" spans="1:76" x14ac:dyDescent="0.3">
      <c r="A314" s="14"/>
      <c r="B314" s="108" t="s">
        <v>249</v>
      </c>
      <c r="C314" s="109"/>
      <c r="D314" s="36"/>
      <c r="E314" s="46">
        <f>E115</f>
        <v>2697</v>
      </c>
      <c r="F314" s="15">
        <f t="shared" si="1041"/>
        <v>2697</v>
      </c>
      <c r="G314" s="16">
        <f>G115+G135</f>
        <v>0</v>
      </c>
      <c r="H314" s="15">
        <f t="shared" si="1159"/>
        <v>2697</v>
      </c>
      <c r="I314" s="16">
        <f>I115+I135</f>
        <v>0</v>
      </c>
      <c r="J314" s="15">
        <f t="shared" si="1160"/>
        <v>2697</v>
      </c>
      <c r="K314" s="16">
        <f>K115+K135</f>
        <v>0</v>
      </c>
      <c r="L314" s="15">
        <f t="shared" si="1161"/>
        <v>2697</v>
      </c>
      <c r="M314" s="16">
        <f>M115+M135</f>
        <v>0</v>
      </c>
      <c r="N314" s="15">
        <f t="shared" si="1190"/>
        <v>2697</v>
      </c>
      <c r="O314" s="16">
        <f>O115+O135</f>
        <v>0</v>
      </c>
      <c r="P314" s="15">
        <f t="shared" si="1191"/>
        <v>2697</v>
      </c>
      <c r="Q314" s="16">
        <f>Q115+Q135</f>
        <v>0</v>
      </c>
      <c r="R314" s="15">
        <f t="shared" si="1192"/>
        <v>2697</v>
      </c>
      <c r="S314" s="16">
        <f>S115+S135</f>
        <v>0</v>
      </c>
      <c r="T314" s="15">
        <f t="shared" si="1193"/>
        <v>2697</v>
      </c>
      <c r="U314" s="16">
        <f>U115+U135</f>
        <v>0</v>
      </c>
      <c r="V314" s="15">
        <f t="shared" si="1194"/>
        <v>2697</v>
      </c>
      <c r="W314" s="16">
        <f>W115+W135</f>
        <v>0</v>
      </c>
      <c r="X314" s="15">
        <f t="shared" si="1195"/>
        <v>2697</v>
      </c>
      <c r="Y314" s="26">
        <f>Y115+Y135</f>
        <v>0</v>
      </c>
      <c r="Z314" s="15">
        <f t="shared" si="1196"/>
        <v>2697</v>
      </c>
      <c r="AA314" s="36"/>
      <c r="AB314" s="46">
        <f>AB115</f>
        <v>6293</v>
      </c>
      <c r="AC314" s="15">
        <f t="shared" si="1042"/>
        <v>6293</v>
      </c>
      <c r="AD314" s="16">
        <f>AD115+AD135</f>
        <v>2850</v>
      </c>
      <c r="AE314" s="15">
        <f t="shared" si="1169"/>
        <v>9143</v>
      </c>
      <c r="AF314" s="16">
        <f>AF115+AF135</f>
        <v>-2850</v>
      </c>
      <c r="AG314" s="15">
        <f t="shared" si="1170"/>
        <v>6293</v>
      </c>
      <c r="AH314" s="16">
        <f>AH115+AH135</f>
        <v>0</v>
      </c>
      <c r="AI314" s="15">
        <f t="shared" si="1171"/>
        <v>6293</v>
      </c>
      <c r="AJ314" s="16">
        <f>AJ115+AJ135</f>
        <v>0</v>
      </c>
      <c r="AK314" s="15">
        <f t="shared" si="1172"/>
        <v>6293</v>
      </c>
      <c r="AL314" s="16">
        <f>AL115+AL135</f>
        <v>0</v>
      </c>
      <c r="AM314" s="15">
        <f t="shared" si="1173"/>
        <v>6293</v>
      </c>
      <c r="AN314" s="16">
        <f>AN115+AN135</f>
        <v>0</v>
      </c>
      <c r="AO314" s="15">
        <f t="shared" si="1174"/>
        <v>6293</v>
      </c>
      <c r="AP314" s="16">
        <f>AP115+AP135</f>
        <v>0</v>
      </c>
      <c r="AQ314" s="15">
        <f t="shared" si="1175"/>
        <v>6293</v>
      </c>
      <c r="AR314" s="16">
        <f>AR115+AR135</f>
        <v>0</v>
      </c>
      <c r="AS314" s="15">
        <f t="shared" si="1176"/>
        <v>6293</v>
      </c>
      <c r="AT314" s="16">
        <f>AT115+AT135</f>
        <v>0</v>
      </c>
      <c r="AU314" s="15">
        <f t="shared" si="1177"/>
        <v>6293</v>
      </c>
      <c r="AV314" s="16">
        <f>AV115+AV135</f>
        <v>0</v>
      </c>
      <c r="AW314" s="15">
        <f t="shared" si="1178"/>
        <v>6293</v>
      </c>
      <c r="AX314" s="26">
        <f>AX115+AX135</f>
        <v>0</v>
      </c>
      <c r="AY314" s="15">
        <f t="shared" si="1179"/>
        <v>6293</v>
      </c>
      <c r="AZ314" s="36"/>
      <c r="BA314" s="36">
        <f>BA115</f>
        <v>0</v>
      </c>
      <c r="BB314" s="16">
        <f t="shared" si="1043"/>
        <v>0</v>
      </c>
      <c r="BC314" s="36">
        <f>BC115+BC135</f>
        <v>0</v>
      </c>
      <c r="BD314" s="16">
        <f t="shared" si="1180"/>
        <v>0</v>
      </c>
      <c r="BE314" s="36">
        <f>BE115+BE135</f>
        <v>0</v>
      </c>
      <c r="BF314" s="16">
        <f t="shared" si="1181"/>
        <v>0</v>
      </c>
      <c r="BG314" s="16">
        <f>BG115+BG135</f>
        <v>0</v>
      </c>
      <c r="BH314" s="16">
        <f t="shared" si="1182"/>
        <v>0</v>
      </c>
      <c r="BI314" s="16">
        <f>BI115+BI135</f>
        <v>0</v>
      </c>
      <c r="BJ314" s="16">
        <f t="shared" si="1183"/>
        <v>0</v>
      </c>
      <c r="BK314" s="16">
        <f>BK115+BK135</f>
        <v>0</v>
      </c>
      <c r="BL314" s="16">
        <f t="shared" si="1184"/>
        <v>0</v>
      </c>
      <c r="BM314" s="16">
        <f>BM115+BM135</f>
        <v>0</v>
      </c>
      <c r="BN314" s="16">
        <f t="shared" si="1185"/>
        <v>0</v>
      </c>
      <c r="BO314" s="16">
        <f>BO115+BO135</f>
        <v>0</v>
      </c>
      <c r="BP314" s="16">
        <f t="shared" si="1186"/>
        <v>0</v>
      </c>
      <c r="BQ314" s="16">
        <f>BQ115+BQ135</f>
        <v>0</v>
      </c>
      <c r="BR314" s="16">
        <f t="shared" si="1187"/>
        <v>0</v>
      </c>
      <c r="BS314" s="16">
        <f>BS115+BS135</f>
        <v>0</v>
      </c>
      <c r="BT314" s="16">
        <f t="shared" si="1188"/>
        <v>0</v>
      </c>
      <c r="BU314" s="26">
        <f>BU115+BU135</f>
        <v>0</v>
      </c>
      <c r="BV314" s="16">
        <f t="shared" si="1189"/>
        <v>0</v>
      </c>
    </row>
    <row r="315" spans="1:76" x14ac:dyDescent="0.3">
      <c r="A315" s="14"/>
      <c r="B315" s="108" t="s">
        <v>250</v>
      </c>
      <c r="C315" s="109"/>
      <c r="D315" s="36"/>
      <c r="E315" s="46">
        <f>E272</f>
        <v>11709.7</v>
      </c>
      <c r="F315" s="15">
        <f t="shared" si="1041"/>
        <v>11709.7</v>
      </c>
      <c r="G315" s="16">
        <f>G272</f>
        <v>0</v>
      </c>
      <c r="H315" s="15">
        <f t="shared" si="1159"/>
        <v>11709.7</v>
      </c>
      <c r="I315" s="16">
        <f>I272</f>
        <v>0</v>
      </c>
      <c r="J315" s="15">
        <f t="shared" si="1160"/>
        <v>11709.7</v>
      </c>
      <c r="K315" s="16">
        <f>K272</f>
        <v>0</v>
      </c>
      <c r="L315" s="15">
        <f t="shared" si="1161"/>
        <v>11709.7</v>
      </c>
      <c r="M315" s="16">
        <f>M272</f>
        <v>-24.943000000000001</v>
      </c>
      <c r="N315" s="15">
        <f t="shared" si="1190"/>
        <v>11684.757000000001</v>
      </c>
      <c r="O315" s="16">
        <f>O272</f>
        <v>0</v>
      </c>
      <c r="P315" s="15">
        <f t="shared" si="1191"/>
        <v>11684.757000000001</v>
      </c>
      <c r="Q315" s="16">
        <f>Q272</f>
        <v>-466.94299999999998</v>
      </c>
      <c r="R315" s="15">
        <f t="shared" si="1192"/>
        <v>11217.814000000002</v>
      </c>
      <c r="S315" s="16">
        <f>S272</f>
        <v>0</v>
      </c>
      <c r="T315" s="15">
        <f t="shared" si="1193"/>
        <v>11217.814000000002</v>
      </c>
      <c r="U315" s="16">
        <f>U272</f>
        <v>-0.17</v>
      </c>
      <c r="V315" s="15">
        <f t="shared" si="1194"/>
        <v>11217.644000000002</v>
      </c>
      <c r="W315" s="16">
        <f>W272</f>
        <v>0</v>
      </c>
      <c r="X315" s="15">
        <f t="shared" si="1195"/>
        <v>11217.644000000002</v>
      </c>
      <c r="Y315" s="26">
        <f>Y272</f>
        <v>-131.54</v>
      </c>
      <c r="Z315" s="15">
        <f t="shared" si="1196"/>
        <v>11086.104000000001</v>
      </c>
      <c r="AA315" s="36"/>
      <c r="AB315" s="46">
        <f>AB272</f>
        <v>0</v>
      </c>
      <c r="AC315" s="15">
        <f t="shared" si="1042"/>
        <v>0</v>
      </c>
      <c r="AD315" s="16">
        <f>AD272</f>
        <v>0</v>
      </c>
      <c r="AE315" s="15">
        <f t="shared" si="1169"/>
        <v>0</v>
      </c>
      <c r="AF315" s="16">
        <f>AF272</f>
        <v>0</v>
      </c>
      <c r="AG315" s="15">
        <f t="shared" si="1170"/>
        <v>0</v>
      </c>
      <c r="AH315" s="16">
        <f>AH272</f>
        <v>0</v>
      </c>
      <c r="AI315" s="15">
        <f t="shared" si="1171"/>
        <v>0</v>
      </c>
      <c r="AJ315" s="16">
        <f>AJ272</f>
        <v>0</v>
      </c>
      <c r="AK315" s="15">
        <f t="shared" si="1172"/>
        <v>0</v>
      </c>
      <c r="AL315" s="16">
        <f>AL272</f>
        <v>0</v>
      </c>
      <c r="AM315" s="15">
        <f t="shared" si="1173"/>
        <v>0</v>
      </c>
      <c r="AN315" s="16">
        <f>AN272</f>
        <v>0</v>
      </c>
      <c r="AO315" s="15">
        <f t="shared" si="1174"/>
        <v>0</v>
      </c>
      <c r="AP315" s="16">
        <f>AP272</f>
        <v>0</v>
      </c>
      <c r="AQ315" s="15">
        <f t="shared" si="1175"/>
        <v>0</v>
      </c>
      <c r="AR315" s="16">
        <f>AR272</f>
        <v>0</v>
      </c>
      <c r="AS315" s="15">
        <f t="shared" si="1176"/>
        <v>0</v>
      </c>
      <c r="AT315" s="16">
        <f>AT272</f>
        <v>0</v>
      </c>
      <c r="AU315" s="15">
        <f t="shared" si="1177"/>
        <v>0</v>
      </c>
      <c r="AV315" s="16">
        <f>AV272</f>
        <v>0</v>
      </c>
      <c r="AW315" s="15">
        <f t="shared" si="1178"/>
        <v>0</v>
      </c>
      <c r="AX315" s="26">
        <f>AX272</f>
        <v>0</v>
      </c>
      <c r="AY315" s="15">
        <f t="shared" si="1179"/>
        <v>0</v>
      </c>
      <c r="AZ315" s="36"/>
      <c r="BA315" s="16">
        <f>BA272</f>
        <v>0</v>
      </c>
      <c r="BB315" s="16">
        <f t="shared" si="1043"/>
        <v>0</v>
      </c>
      <c r="BC315" s="16">
        <f>BC272</f>
        <v>0</v>
      </c>
      <c r="BD315" s="16">
        <f t="shared" si="1180"/>
        <v>0</v>
      </c>
      <c r="BE315" s="16">
        <f>BE272</f>
        <v>0</v>
      </c>
      <c r="BF315" s="16">
        <f t="shared" si="1181"/>
        <v>0</v>
      </c>
      <c r="BG315" s="16">
        <f>BG272</f>
        <v>0</v>
      </c>
      <c r="BH315" s="16">
        <f t="shared" si="1182"/>
        <v>0</v>
      </c>
      <c r="BI315" s="16">
        <f>BI272</f>
        <v>0</v>
      </c>
      <c r="BJ315" s="16">
        <f t="shared" si="1183"/>
        <v>0</v>
      </c>
      <c r="BK315" s="16">
        <f>BK272</f>
        <v>0</v>
      </c>
      <c r="BL315" s="16">
        <f t="shared" si="1184"/>
        <v>0</v>
      </c>
      <c r="BM315" s="16">
        <f>BM272</f>
        <v>0</v>
      </c>
      <c r="BN315" s="16">
        <f t="shared" si="1185"/>
        <v>0</v>
      </c>
      <c r="BO315" s="16">
        <f>BO272</f>
        <v>0</v>
      </c>
      <c r="BP315" s="16">
        <f t="shared" si="1186"/>
        <v>0</v>
      </c>
      <c r="BQ315" s="16">
        <f>BQ272</f>
        <v>0</v>
      </c>
      <c r="BR315" s="16">
        <f t="shared" si="1187"/>
        <v>0</v>
      </c>
      <c r="BS315" s="16">
        <f>BS272</f>
        <v>0</v>
      </c>
      <c r="BT315" s="16">
        <f t="shared" si="1188"/>
        <v>0</v>
      </c>
      <c r="BU315" s="26">
        <f>BU272</f>
        <v>0</v>
      </c>
      <c r="BV315" s="16">
        <f t="shared" si="1189"/>
        <v>0</v>
      </c>
    </row>
    <row r="316" spans="1:76" x14ac:dyDescent="0.3">
      <c r="A316" s="14"/>
      <c r="B316" s="124" t="s">
        <v>363</v>
      </c>
      <c r="C316" s="125"/>
      <c r="D316" s="16">
        <f>D300-D307-D308-D309-D310-D311-D312-D313</f>
        <v>-1.862645149230957E-9</v>
      </c>
      <c r="E316" s="46">
        <f>E300-E307-E308-E309-E310-E311-E312-E313-E314-E315</f>
        <v>-9.0949470177292824E-11</v>
      </c>
      <c r="F316" s="16"/>
      <c r="G316" s="16">
        <f>G300-G307-G308-G309-G310-G311-G312-G313-G314-G315</f>
        <v>4.3655745685100555E-11</v>
      </c>
      <c r="H316" s="16"/>
      <c r="I316" s="16">
        <f>I300-I307-I308-I309-I310-I311-I312-I313-I314-I315</f>
        <v>-2.7284841053187847E-12</v>
      </c>
      <c r="J316" s="67"/>
      <c r="K316" s="16">
        <f>K300-K307-K308-K309-K310-K311-K312-K313-K314-K315</f>
        <v>2.7284841053187847E-12</v>
      </c>
      <c r="L316" s="67"/>
      <c r="M316" s="16">
        <f>M298</f>
        <v>13200</v>
      </c>
      <c r="N316" s="15">
        <f t="shared" si="1190"/>
        <v>13200</v>
      </c>
      <c r="O316" s="16">
        <f>O298</f>
        <v>0</v>
      </c>
      <c r="P316" s="15">
        <f t="shared" si="1191"/>
        <v>13200</v>
      </c>
      <c r="Q316" s="16">
        <f>Q298+Q299</f>
        <v>20000</v>
      </c>
      <c r="R316" s="15">
        <f t="shared" si="1192"/>
        <v>33200</v>
      </c>
      <c r="S316" s="16">
        <f>S298+S299</f>
        <v>0</v>
      </c>
      <c r="T316" s="15">
        <f t="shared" si="1193"/>
        <v>33200</v>
      </c>
      <c r="U316" s="16">
        <f>U298+U299</f>
        <v>-22</v>
      </c>
      <c r="V316" s="15">
        <f t="shared" si="1194"/>
        <v>33178</v>
      </c>
      <c r="W316" s="16">
        <f>W298+W299</f>
        <v>0</v>
      </c>
      <c r="X316" s="15">
        <f t="shared" si="1195"/>
        <v>33178</v>
      </c>
      <c r="Y316" s="26">
        <f>Y298+Y299</f>
        <v>0</v>
      </c>
      <c r="Z316" s="15">
        <f t="shared" si="1196"/>
        <v>33178</v>
      </c>
      <c r="AA316" s="16"/>
      <c r="AB316" s="16"/>
      <c r="AC316" s="16"/>
      <c r="AD316" s="16"/>
      <c r="AE316" s="16"/>
      <c r="AF316" s="16"/>
      <c r="AG316" s="16"/>
      <c r="AH316" s="16"/>
      <c r="AI316" s="67"/>
      <c r="AJ316" s="16"/>
      <c r="AK316" s="67"/>
      <c r="AL316" s="16">
        <f>AL298</f>
        <v>0</v>
      </c>
      <c r="AM316" s="15">
        <f t="shared" si="1173"/>
        <v>0</v>
      </c>
      <c r="AN316" s="16">
        <f>AN298</f>
        <v>0</v>
      </c>
      <c r="AO316" s="15">
        <f t="shared" si="1174"/>
        <v>0</v>
      </c>
      <c r="AP316" s="16">
        <f>AP298+AP299</f>
        <v>0</v>
      </c>
      <c r="AQ316" s="15">
        <f t="shared" si="1175"/>
        <v>0</v>
      </c>
      <c r="AR316" s="16">
        <f>AR298+AR299</f>
        <v>0</v>
      </c>
      <c r="AS316" s="15">
        <f t="shared" si="1176"/>
        <v>0</v>
      </c>
      <c r="AT316" s="16">
        <f>AT298+AT299</f>
        <v>0</v>
      </c>
      <c r="AU316" s="15">
        <f t="shared" si="1177"/>
        <v>0</v>
      </c>
      <c r="AV316" s="16">
        <f>AV298+AV299</f>
        <v>0</v>
      </c>
      <c r="AW316" s="15">
        <f t="shared" si="1178"/>
        <v>0</v>
      </c>
      <c r="AX316" s="26">
        <f>AX298+AX299</f>
        <v>0</v>
      </c>
      <c r="AY316" s="15">
        <f t="shared" si="1179"/>
        <v>0</v>
      </c>
      <c r="AZ316" s="16"/>
      <c r="BA316" s="16"/>
      <c r="BB316" s="16"/>
      <c r="BC316" s="16"/>
      <c r="BD316" s="16"/>
      <c r="BE316" s="16"/>
      <c r="BF316" s="67"/>
      <c r="BG316" s="16"/>
      <c r="BH316" s="67"/>
      <c r="BI316" s="16">
        <f>BI298</f>
        <v>0</v>
      </c>
      <c r="BJ316" s="16">
        <f t="shared" si="1183"/>
        <v>0</v>
      </c>
      <c r="BK316" s="16">
        <f>BK298</f>
        <v>0</v>
      </c>
      <c r="BL316" s="16">
        <f t="shared" si="1184"/>
        <v>0</v>
      </c>
      <c r="BM316" s="16">
        <f>BM298+BM299</f>
        <v>0</v>
      </c>
      <c r="BN316" s="16">
        <f t="shared" si="1185"/>
        <v>0</v>
      </c>
      <c r="BO316" s="16">
        <f>BO298+BO299</f>
        <v>0</v>
      </c>
      <c r="BP316" s="16">
        <f t="shared" si="1186"/>
        <v>0</v>
      </c>
      <c r="BQ316" s="16">
        <f>BQ298+BQ299</f>
        <v>0</v>
      </c>
      <c r="BR316" s="16">
        <f t="shared" si="1187"/>
        <v>0</v>
      </c>
      <c r="BS316" s="16">
        <f>BS298+BS299</f>
        <v>0</v>
      </c>
      <c r="BT316" s="16">
        <f t="shared" si="1188"/>
        <v>0</v>
      </c>
      <c r="BU316" s="26">
        <f>BU298+BU299</f>
        <v>0</v>
      </c>
      <c r="BV316" s="16">
        <f t="shared" si="1189"/>
        <v>0</v>
      </c>
    </row>
    <row r="317" spans="1:76" x14ac:dyDescent="0.3">
      <c r="F317" s="35"/>
      <c r="H317" s="35"/>
      <c r="J317" s="35"/>
      <c r="K317" s="35">
        <f>K20+K21+K22+K23+K24+K27+K32+K37+K41+K46+K49+K52+K57+K62+K64+K67+K71+K73+K74+K75+K76+K77+K78+K79+K80+K81+K87+K88+K90+K106+K107+K108+K113+K114+K115+K116+K117+K118+K119+K122+K132+K133+K134+K148+K150+K153+K155+K156+K157+K158+K162+K163+K165+K166+K167+K176+K180+K184+K188+K192+K196+K200+K204+K208+K210+K211+K214+K218+K222+K224+K225+K229+K230+K234+K247+K248+K251+K257+K258+K259+K260+K261+K264+K266+K267+K270+K271+K272+K273+K274+K275+K276+K277+K278+K279+K280+K281+K282+K283+K284+K285+K286+K287+K288+K295+K297+K82+K89+K164</f>
        <v>26027.302</v>
      </c>
      <c r="L317" s="35"/>
      <c r="M317" s="35">
        <f>M20+M21+M22+M23+M24+M27+M32+M37+M41+M46+M49+M52+M57+M62+M64+M67+M71+M73+M74+M75+M76+M77+M78+M79+M80+M81+M87+M88+M90+M106+M107+M113+M114+M115+M116+M117+M118+M119+M122+M132+M133+M134+M148+M150+M153+M155+M156+M157+M158+M162+M163+M165+M166+M167+M176+M180+M184+M188+M192+M196+M200+M204+M208+M210+M211+M214+M218+M222+M224+M225+M229+M230+M234+M247+M248+M251+M257+M258+M259+M260+M261+M264+M266+M267+M270+M271+M272+M273+M274+M275+M276+M277+M278+M279+M280+M281+M282+M283+M284+M285+M286+M287+M288+M295+M297+M89+M164+M298+M84+M91+M92+M94+M110+M138+M235</f>
        <v>-87999.638000000035</v>
      </c>
      <c r="N317" s="35"/>
      <c r="O317" s="35">
        <f>O20+O21+O22+O23+O24+O27+O32+O37+O41+O46+O49+O52+O57+O62+O64+O67+O71+O73+O74+O75+O76+O77+O78+O79+O80+O81+O87+O88+O90+O106+O107+O113+O114+O115+O116+O117+O118+O119+O122+O132+O133+O134+O148+O150+O153+O155+O156+O157+O158+O162+O163+O165+O166+O167+O176+O180+O184+O188+O192+O196+O200+O204+O208+O210+O211+O214+O218+O222+O224+O225+O229+O230+O234+O247+O248+O251+O257+O258+O259+O260+O261+O264+O266+O267+O270+O271+O272+O273+O274+O275+O276+O277+O278+O279+O280+O281+O282+O283+O284+O285+O286+O287+O288+O295+O297+O89+O164+O298+O84+O91+O92+O94+O110+O138+O235</f>
        <v>492.76900000000001</v>
      </c>
      <c r="P317" s="35"/>
      <c r="Q317" s="35">
        <f>Q20+Q21+Q22+Q23+Q24+Q27+Q32+Q37+Q41+Q46+Q49+Q52+Q57+Q62+Q64+Q67+Q71+Q73+Q74+Q75+Q76+Q77+Q78+Q79+Q80+Q81+Q87+Q88+Q90+Q106+Q107+Q113+Q114+Q115+Q116+Q117+Q118+Q119+Q122+Q132+Q133+Q134+Q148+Q150+Q153+Q155+Q156+Q157+Q158+Q162+Q163+Q165+Q166+Q167+Q176+Q180+Q184+Q188+Q192+Q196+Q200+Q204+Q208+Q210+Q211+Q214+Q218+Q222+Q224+Q225+Q229+Q230+Q234+Q247+Q248+Q251+Q257+Q258+Q259+Q260+Q261+Q264+Q266+Q267+Q270+Q271+Q272+Q273+Q274+Q275+Q276+Q277+Q278+Q279+Q280+Q281+Q282+Q283+Q284+Q285+Q286+Q287+Q288+Q295+Q297+Q89+Q164+Q298+Q84+Q91+Q92+Q94+Q110+Q138+Q235+Q93+Q95+Q96+Q97+Q299+Q168</f>
        <v>-284637.85100000008</v>
      </c>
      <c r="R317" s="35"/>
      <c r="S317" s="35">
        <f>S20+S21+S22+S23+S24+S27+S32+S37+S41+S46+S49+S52+S57+S62+S64+S67+S71+S73+S74+S75+S76+S77+S78+S79+S80+S81+S87+S88+S90+S106+S107+S113+S114+S115+S116+S117+S118+S119+S122+S132+S133+S134+S148+S150+S153+S155+S156+S157+S158+S162+S163+S165+S166+S167+S176+S180+S184+S188+S192+S196+S200+S204+S208+S210+S211+S214+S218+S222+S224+S225+S229+S230+S234+S247+S248+S251+S257+S258+S259+S260+S261+S264+S266+S267+S270+S271+S272+S273+S274+S275+S276+S277+S278+S279+S280+S281+S282+S283+S284+S285+S286+S287+S288+S295+S297+S89+S164+S298+S84+S91+S92+S94+S110+S138+S235+S93+S95+S96+S97+S299+S168</f>
        <v>-33152.214</v>
      </c>
      <c r="T317" s="35"/>
      <c r="U317" s="35">
        <f>U20+U21+U22+U23+U24+U27+U32+U37+U41+U46+U49+U52+U57+U62+U64+U67+U71+U73+U74+U75+U76+U77+U78+U79+U80+U81+U87+U88+U90+U106+U107+U113+U114+U115+U116+U117+U118+U119+U122+U132+U133+U134+U148+U150+U153+U155+U156+U157+U158+U162+U163+U165+U166+U167+U176+U180+U184+U188+U192+U196+U200+U204+U208+U210+U211+U214+U218+U222+U224+U229+U234+U247+U248+U251+U257+U258+U259+U260+U261+U264+U266+U267+U270+U271+U272+U273+U274+U275+U276+U277+U278+U279+U280+U281+U282+U283+U284+U285+U286+U287+U288+U295+U297+U89+U164+U298+U84+U91+U92+U94+U110+U138+U235+U93+U95+U96+U97+U299+U168+U236+U169+U98+U227+U232</f>
        <v>11422.867999999986</v>
      </c>
      <c r="V317" s="35"/>
      <c r="W317" s="35">
        <f>W20+W21+W22+W23+W24+W27+W32+W37+W41+W46+W49+W52+W57+W62+W64+W67+W71+W73+W74+W75+W76+W77+W78+W79+W80+W81+W87+W88+W90+W106+W107+W113+W114+W115+W116+W117+W118+W119+W122+W132+W133+W134+W148+W150+W153+W155+W156+W157+W158+W162+W163+W165+W166+W167+W176+W180+W184+W188+W192+W196+W200+W204+W208+W210+W211+W214+W218+W222+W224+W229+W234+W247+W248+W251+W257+W258+W259+W260+W261+W264+W266+W267+W270+W271+W272+W273+W274+W275+W276+W277+W278+W279+W280+W281+W282+W283+W284+W285+W286+W287+W288+W295+W297+W89+W164+W298+W84+W91+W92+W94+W110+W138+W235+W93+W95+W96+W97+W299+W168+W236+W169+W98+W227+W232</f>
        <v>6031.8529999999992</v>
      </c>
      <c r="X317" s="35"/>
      <c r="Y317" s="35">
        <f>Y20+Y21+Y22+Y23+Y24+Y27+Y32+Y37+Y41+Y46+Y49+Y52+Y57+Y62+Y64+Y67+Y71+Y73+Y74+Y75+Y76+Y77+Y78+Y79+Y80+Y81+Y87+Y88+Y90+Y106+Y107+Y113+Y114+Y115+Y116+Y117+Y118+Y119+Y122+Y132+Y133+Y134+Y148+Y150+Y153+Y155+Y156+Y157+Y158+Y162+Y163+Y165+Y166+Y167+Y176+Y180+Y184+Y188+Y192+Y196+Y200+Y204+Y208+Y210+Y211+Y214+Y218+Y222+Y224+Y229+Y234+Y247+Y248+Y251+Y257+Y258+Y259+Y260+Y261+Y264+Y266+Y267+Y270+Y271+Y272+Y273+Y274+Y275+Y276+Y277+Y278+Y279+Y280+Y281+Y282+Y283+Y284+Y285+Y286+Y287+Y288+Y295+Y297+Y89+Y164+Y298+Y84+Y91+Y92+Y94+Y110+Y138+Y235+Y93+Y95+Y96+Y97+Y299+Y168+Y236+Y169+Y98+Y227+Y232+Y268+Y99</f>
        <v>-300910.397</v>
      </c>
      <c r="Z317" s="35"/>
      <c r="AA317" s="35">
        <f t="shared" ref="Z317:BV317" si="1199">AA20+AA21+AA22+AA23+AA24+AA27+AA32+AA37+AA41+AA46+AA49+AA52+AA57+AA62+AA64+AA67+AA71+AA73+AA74+AA75+AA76+AA77+AA78+AA79+AA80+AA81+AA87+AA88+AA90+AA106+AA107+AA113+AA114+AA115+AA116+AA117+AA118+AA119+AA122+AA132+AA133+AA134+AA148+AA150+AA153+AA155+AA156+AA157+AA158+AA162+AA163+AA165+AA166+AA167+AA176+AA180+AA184+AA188+AA192+AA196+AA200+AA204+AA208+AA210+AA211+AA214+AA218+AA222+AA224+AA229+AA234+AA247+AA248+AA251+AA257+AA258+AA259+AA260+AA261+AA264+AA266+AA267+AA270+AA271+AA272+AA273+AA274+AA275+AA276+AA277+AA278+AA279+AA280+AA281+AA282+AA283+AA284+AA285+AA286+AA287+AA288+AA295+AA297+AA89+AA164+AA298+AA84+AA91+AA92+AA94+AA110+AA138+AA235+AA93+AA95+AA96+AA97+AA299+AA168+AA236+AA169+AA98+AA227+AA232+AA268+AA99</f>
        <v>3056596.5</v>
      </c>
      <c r="AB317" s="35">
        <f t="shared" si="1199"/>
        <v>231143.2</v>
      </c>
      <c r="AC317" s="35">
        <f t="shared" si="1199"/>
        <v>3287739.6999999997</v>
      </c>
      <c r="AD317" s="35">
        <f t="shared" si="1199"/>
        <v>-13154.028</v>
      </c>
      <c r="AE317" s="35">
        <f t="shared" si="1199"/>
        <v>3274585.6719999998</v>
      </c>
      <c r="AF317" s="35">
        <f t="shared" si="1199"/>
        <v>0</v>
      </c>
      <c r="AG317" s="35">
        <f t="shared" si="1199"/>
        <v>3274585.6719999998</v>
      </c>
      <c r="AH317" s="35">
        <f t="shared" si="1199"/>
        <v>-84124.5</v>
      </c>
      <c r="AI317" s="35">
        <f t="shared" si="1199"/>
        <v>3190461.1719999998</v>
      </c>
      <c r="AJ317" s="35">
        <f t="shared" si="1199"/>
        <v>-1537.377</v>
      </c>
      <c r="AK317" s="35">
        <f t="shared" si="1199"/>
        <v>3188923.7949999999</v>
      </c>
      <c r="AL317" s="35">
        <f t="shared" si="1199"/>
        <v>212044.46899999998</v>
      </c>
      <c r="AM317" s="35">
        <f t="shared" si="1199"/>
        <v>3400968.2640000004</v>
      </c>
      <c r="AN317" s="35">
        <f t="shared" si="1199"/>
        <v>0</v>
      </c>
      <c r="AO317" s="35">
        <f t="shared" si="1199"/>
        <v>3400968.2640000004</v>
      </c>
      <c r="AP317" s="35">
        <f t="shared" si="1199"/>
        <v>249349.36000000002</v>
      </c>
      <c r="AQ317" s="35">
        <f t="shared" si="1199"/>
        <v>3650317.6240000008</v>
      </c>
      <c r="AR317" s="35">
        <f t="shared" si="1199"/>
        <v>29908.492999999999</v>
      </c>
      <c r="AS317" s="35">
        <f t="shared" si="1199"/>
        <v>3680226.1170000006</v>
      </c>
      <c r="AT317" s="35">
        <f t="shared" si="1199"/>
        <v>48820.498999999982</v>
      </c>
      <c r="AU317" s="35">
        <f t="shared" si="1199"/>
        <v>3729046.6159999999</v>
      </c>
      <c r="AV317" s="35">
        <f t="shared" si="1199"/>
        <v>0</v>
      </c>
      <c r="AW317" s="35">
        <f t="shared" si="1199"/>
        <v>3729046.6159999999</v>
      </c>
      <c r="AX317" s="35">
        <f t="shared" si="1199"/>
        <v>-730600.93299999996</v>
      </c>
      <c r="AY317" s="35"/>
      <c r="AZ317" s="35">
        <f t="shared" si="1199"/>
        <v>2743256.5999999996</v>
      </c>
      <c r="BA317" s="35">
        <f t="shared" si="1199"/>
        <v>-46776.10000000002</v>
      </c>
      <c r="BB317" s="35">
        <f t="shared" si="1199"/>
        <v>2696480.5000000009</v>
      </c>
      <c r="BC317" s="35">
        <f t="shared" si="1199"/>
        <v>-18064.5</v>
      </c>
      <c r="BD317" s="35">
        <f t="shared" si="1199"/>
        <v>2678416.0000000009</v>
      </c>
      <c r="BE317" s="35">
        <f t="shared" si="1199"/>
        <v>-28221.546999999999</v>
      </c>
      <c r="BF317" s="35">
        <f t="shared" si="1199"/>
        <v>2650194.4530000007</v>
      </c>
      <c r="BG317" s="35">
        <f t="shared" si="1199"/>
        <v>28221.546999999999</v>
      </c>
      <c r="BH317" s="35">
        <f t="shared" si="1199"/>
        <v>2678416.0000000009</v>
      </c>
      <c r="BI317" s="35">
        <f t="shared" si="1199"/>
        <v>285354.52</v>
      </c>
      <c r="BJ317" s="35">
        <f t="shared" si="1199"/>
        <v>2963770.52</v>
      </c>
      <c r="BK317" s="35">
        <f t="shared" si="1199"/>
        <v>0</v>
      </c>
      <c r="BL317" s="35">
        <f t="shared" si="1199"/>
        <v>2963770.52</v>
      </c>
      <c r="BM317" s="35">
        <f t="shared" si="1199"/>
        <v>0</v>
      </c>
      <c r="BN317" s="35">
        <f t="shared" si="1199"/>
        <v>2963770.52</v>
      </c>
      <c r="BO317" s="35">
        <f t="shared" si="1199"/>
        <v>8675.2999999999993</v>
      </c>
      <c r="BP317" s="35">
        <f t="shared" si="1199"/>
        <v>2972445.82</v>
      </c>
      <c r="BQ317" s="35">
        <f t="shared" si="1199"/>
        <v>-53268.941999999981</v>
      </c>
      <c r="BR317" s="35">
        <f t="shared" si="1199"/>
        <v>2919176.8780000005</v>
      </c>
      <c r="BS317" s="35">
        <f t="shared" si="1199"/>
        <v>0</v>
      </c>
      <c r="BT317" s="35">
        <f t="shared" si="1199"/>
        <v>2919176.8780000005</v>
      </c>
      <c r="BU317" s="35">
        <f t="shared" si="1199"/>
        <v>-798541.67799999996</v>
      </c>
      <c r="BV317" s="35"/>
    </row>
    <row r="318" spans="1:76" x14ac:dyDescent="0.3">
      <c r="F318" s="35"/>
      <c r="H318" s="35"/>
      <c r="J318" s="35"/>
      <c r="K318" s="12">
        <f t="shared" ref="K318" si="1200">K300-K302-K303-K304-K305</f>
        <v>26027.302</v>
      </c>
      <c r="L318" s="35"/>
      <c r="M318" s="35">
        <f>M300-M302-M303-M304-M305</f>
        <v>-87999.638000000152</v>
      </c>
      <c r="N318" s="35"/>
      <c r="O318" s="35">
        <f>O300-O302-O303-O304-O305</f>
        <v>492.76900000000001</v>
      </c>
      <c r="P318" s="35"/>
      <c r="Q318" s="35">
        <f>Q300-Q302-Q303-Q304-Q305</f>
        <v>-284637.85100000008</v>
      </c>
      <c r="R318" s="35"/>
      <c r="S318" s="35">
        <f>S300-S302-S303-S304-S305</f>
        <v>35954.078000000009</v>
      </c>
      <c r="T318" s="35"/>
      <c r="U318" s="35">
        <f>U300-U302-U303-U304-U305</f>
        <v>11422.867999999988</v>
      </c>
      <c r="V318" s="35"/>
      <c r="W318" s="35">
        <f>W300-W302-W303-W304-W305</f>
        <v>6031.8529999999992</v>
      </c>
      <c r="X318" s="35"/>
      <c r="Y318" s="35">
        <f>Y300-Y302-Y303-Y304-Y305</f>
        <v>-300910.397</v>
      </c>
      <c r="Z318" s="35"/>
      <c r="AA318" s="35">
        <f t="shared" ref="Z318:BV318" si="1201">AA300-AA302-AA303-AA304-AA305</f>
        <v>3146857.8</v>
      </c>
      <c r="AB318" s="35">
        <f t="shared" si="1201"/>
        <v>140881.90000000002</v>
      </c>
      <c r="AC318" s="35">
        <f t="shared" si="1201"/>
        <v>3287739.7</v>
      </c>
      <c r="AD318" s="35">
        <f t="shared" si="1201"/>
        <v>-13154.028000000002</v>
      </c>
      <c r="AE318" s="35">
        <f t="shared" si="1201"/>
        <v>3274585.6719999993</v>
      </c>
      <c r="AF318" s="35">
        <f t="shared" si="1201"/>
        <v>0</v>
      </c>
      <c r="AG318" s="35">
        <f t="shared" si="1201"/>
        <v>3274585.6719999993</v>
      </c>
      <c r="AH318" s="35">
        <f t="shared" si="1201"/>
        <v>-84124.5</v>
      </c>
      <c r="AI318" s="35">
        <f t="shared" si="1201"/>
        <v>3190461.1719999993</v>
      </c>
      <c r="AJ318" s="35">
        <f t="shared" si="1201"/>
        <v>-1537.3770000000004</v>
      </c>
      <c r="AK318" s="35">
        <f t="shared" si="1201"/>
        <v>3188923.7949999999</v>
      </c>
      <c r="AL318" s="35">
        <f t="shared" si="1201"/>
        <v>212044.46899999981</v>
      </c>
      <c r="AM318" s="35">
        <f t="shared" si="1201"/>
        <v>3400968.2639999986</v>
      </c>
      <c r="AN318" s="35">
        <f t="shared" si="1201"/>
        <v>0</v>
      </c>
      <c r="AO318" s="35">
        <f t="shared" si="1201"/>
        <v>3400968.2639999986</v>
      </c>
      <c r="AP318" s="35">
        <f t="shared" si="1201"/>
        <v>249349.36000000002</v>
      </c>
      <c r="AQ318" s="35">
        <f t="shared" si="1201"/>
        <v>3650317.6240000008</v>
      </c>
      <c r="AR318" s="35">
        <f t="shared" si="1201"/>
        <v>29908.492999999999</v>
      </c>
      <c r="AS318" s="35">
        <f t="shared" si="1201"/>
        <v>3680226.1170000015</v>
      </c>
      <c r="AT318" s="35">
        <f t="shared" si="1201"/>
        <v>48820.499000000069</v>
      </c>
      <c r="AU318" s="35">
        <f t="shared" si="1201"/>
        <v>3729046.6160000004</v>
      </c>
      <c r="AV318" s="35">
        <f t="shared" si="1201"/>
        <v>0</v>
      </c>
      <c r="AW318" s="35">
        <f t="shared" si="1201"/>
        <v>3729046.6160000004</v>
      </c>
      <c r="AX318" s="35">
        <f t="shared" si="1201"/>
        <v>-730600.93299999996</v>
      </c>
      <c r="AY318" s="35"/>
      <c r="AZ318" s="35">
        <f t="shared" si="1201"/>
        <v>2784426.1000000006</v>
      </c>
      <c r="BA318" s="35">
        <f t="shared" si="1201"/>
        <v>-106010.1</v>
      </c>
      <c r="BB318" s="35">
        <f t="shared" si="1201"/>
        <v>2678416.0000000009</v>
      </c>
      <c r="BC318" s="35">
        <f t="shared" si="1201"/>
        <v>1.1823431123048067E-11</v>
      </c>
      <c r="BD318" s="35">
        <f t="shared" si="1201"/>
        <v>2678416.0000000009</v>
      </c>
      <c r="BE318" s="35">
        <f t="shared" si="1201"/>
        <v>-28221.547000000006</v>
      </c>
      <c r="BF318" s="35">
        <f t="shared" si="1201"/>
        <v>2650194.4530000007</v>
      </c>
      <c r="BG318" s="35">
        <f t="shared" si="1201"/>
        <v>28221.546999999999</v>
      </c>
      <c r="BH318" s="35">
        <f t="shared" si="1201"/>
        <v>2678416.0000000009</v>
      </c>
      <c r="BI318" s="35">
        <f t="shared" si="1201"/>
        <v>285354.51999999996</v>
      </c>
      <c r="BJ318" s="35">
        <f t="shared" si="1201"/>
        <v>2963770.5200000014</v>
      </c>
      <c r="BK318" s="35">
        <f t="shared" si="1201"/>
        <v>0</v>
      </c>
      <c r="BL318" s="35">
        <f t="shared" si="1201"/>
        <v>2963770.5200000014</v>
      </c>
      <c r="BM318" s="35">
        <f t="shared" si="1201"/>
        <v>0</v>
      </c>
      <c r="BN318" s="35">
        <f t="shared" si="1201"/>
        <v>2963770.5200000014</v>
      </c>
      <c r="BO318" s="35">
        <f t="shared" si="1201"/>
        <v>8675.2999999999993</v>
      </c>
      <c r="BP318" s="35">
        <f t="shared" si="1201"/>
        <v>2972445.8200000003</v>
      </c>
      <c r="BQ318" s="35">
        <f t="shared" si="1201"/>
        <v>-53268.941999999923</v>
      </c>
      <c r="BR318" s="35">
        <f t="shared" si="1201"/>
        <v>2919176.8780000005</v>
      </c>
      <c r="BS318" s="35">
        <f t="shared" si="1201"/>
        <v>0</v>
      </c>
      <c r="BT318" s="35">
        <f t="shared" si="1201"/>
        <v>2919176.8780000005</v>
      </c>
      <c r="BU318" s="35">
        <f t="shared" si="1201"/>
        <v>-798541.67800000031</v>
      </c>
      <c r="BV318" s="35"/>
    </row>
    <row r="319" spans="1:76" x14ac:dyDescent="0.3">
      <c r="E319" s="12"/>
      <c r="H319" s="35"/>
      <c r="J319" s="35"/>
      <c r="K319" s="12">
        <f>K317-K318</f>
        <v>0</v>
      </c>
      <c r="L319" s="35"/>
      <c r="M319" s="35">
        <f>M317-M318</f>
        <v>1.1641532182693481E-10</v>
      </c>
      <c r="N319" s="35"/>
      <c r="O319" s="35">
        <f>O317-O318</f>
        <v>0</v>
      </c>
      <c r="P319" s="35"/>
      <c r="Q319" s="35">
        <f>Q317-Q318</f>
        <v>0</v>
      </c>
      <c r="R319" s="35"/>
      <c r="S319" s="35">
        <f>S317-S318</f>
        <v>-69106.292000000016</v>
      </c>
      <c r="T319" s="35"/>
      <c r="U319" s="35">
        <f>U317-U318</f>
        <v>0</v>
      </c>
      <c r="V319" s="35"/>
      <c r="W319" s="35">
        <f>W317-W318</f>
        <v>0</v>
      </c>
      <c r="X319" s="35"/>
      <c r="Y319" s="35">
        <f>Y317-Y318</f>
        <v>0</v>
      </c>
      <c r="Z319" s="35"/>
      <c r="AA319" s="35">
        <f t="shared" ref="Z319:BV319" si="1202">AA317-AA318</f>
        <v>-90261.299999999814</v>
      </c>
      <c r="AB319" s="35">
        <f t="shared" si="1202"/>
        <v>90261.299999999988</v>
      </c>
      <c r="AC319" s="35">
        <f t="shared" si="1202"/>
        <v>0</v>
      </c>
      <c r="AD319" s="35">
        <f t="shared" si="1202"/>
        <v>0</v>
      </c>
      <c r="AE319" s="35">
        <f t="shared" si="1202"/>
        <v>0</v>
      </c>
      <c r="AF319" s="35">
        <f t="shared" si="1202"/>
        <v>0</v>
      </c>
      <c r="AG319" s="35">
        <f t="shared" si="1202"/>
        <v>0</v>
      </c>
      <c r="AH319" s="35">
        <f t="shared" si="1202"/>
        <v>0</v>
      </c>
      <c r="AI319" s="35">
        <f t="shared" si="1202"/>
        <v>0</v>
      </c>
      <c r="AJ319" s="35">
        <f t="shared" si="1202"/>
        <v>0</v>
      </c>
      <c r="AK319" s="35">
        <f t="shared" si="1202"/>
        <v>0</v>
      </c>
      <c r="AL319" s="35">
        <f t="shared" si="1202"/>
        <v>0</v>
      </c>
      <c r="AM319" s="35">
        <f t="shared" si="1202"/>
        <v>0</v>
      </c>
      <c r="AN319" s="35">
        <f t="shared" si="1202"/>
        <v>0</v>
      </c>
      <c r="AO319" s="35">
        <f t="shared" si="1202"/>
        <v>0</v>
      </c>
      <c r="AP319" s="35">
        <f t="shared" si="1202"/>
        <v>0</v>
      </c>
      <c r="AQ319" s="35">
        <f t="shared" si="1202"/>
        <v>0</v>
      </c>
      <c r="AR319" s="35">
        <f t="shared" si="1202"/>
        <v>0</v>
      </c>
      <c r="AS319" s="35">
        <f t="shared" si="1202"/>
        <v>0</v>
      </c>
      <c r="AT319" s="35">
        <f t="shared" si="1202"/>
        <v>-8.7311491370201111E-11</v>
      </c>
      <c r="AU319" s="35">
        <f t="shared" si="1202"/>
        <v>0</v>
      </c>
      <c r="AV319" s="35">
        <f t="shared" si="1202"/>
        <v>0</v>
      </c>
      <c r="AW319" s="35">
        <f t="shared" si="1202"/>
        <v>0</v>
      </c>
      <c r="AX319" s="35">
        <f t="shared" si="1202"/>
        <v>0</v>
      </c>
      <c r="AY319" s="35"/>
      <c r="AZ319" s="35">
        <f t="shared" si="1202"/>
        <v>-41169.500000000931</v>
      </c>
      <c r="BA319" s="35">
        <f t="shared" si="1202"/>
        <v>59233.999999999985</v>
      </c>
      <c r="BB319" s="35">
        <f t="shared" si="1202"/>
        <v>18064.5</v>
      </c>
      <c r="BC319" s="35">
        <f t="shared" si="1202"/>
        <v>-18064.500000000011</v>
      </c>
      <c r="BD319" s="35">
        <f t="shared" si="1202"/>
        <v>0</v>
      </c>
      <c r="BE319" s="35">
        <f t="shared" si="1202"/>
        <v>0</v>
      </c>
      <c r="BF319" s="35">
        <f t="shared" si="1202"/>
        <v>0</v>
      </c>
      <c r="BG319" s="35">
        <f t="shared" si="1202"/>
        <v>0</v>
      </c>
      <c r="BH319" s="35">
        <f t="shared" si="1202"/>
        <v>0</v>
      </c>
      <c r="BI319" s="35">
        <f t="shared" si="1202"/>
        <v>0</v>
      </c>
      <c r="BJ319" s="35">
        <f t="shared" si="1202"/>
        <v>0</v>
      </c>
      <c r="BK319" s="35">
        <f t="shared" si="1202"/>
        <v>0</v>
      </c>
      <c r="BL319" s="35">
        <f t="shared" si="1202"/>
        <v>0</v>
      </c>
      <c r="BM319" s="35">
        <f t="shared" si="1202"/>
        <v>0</v>
      </c>
      <c r="BN319" s="35">
        <f t="shared" si="1202"/>
        <v>0</v>
      </c>
      <c r="BO319" s="35">
        <f t="shared" si="1202"/>
        <v>0</v>
      </c>
      <c r="BP319" s="35">
        <f t="shared" si="1202"/>
        <v>0</v>
      </c>
      <c r="BQ319" s="35">
        <f t="shared" si="1202"/>
        <v>-5.8207660913467407E-11</v>
      </c>
      <c r="BR319" s="35">
        <f t="shared" si="1202"/>
        <v>0</v>
      </c>
      <c r="BS319" s="35">
        <f t="shared" si="1202"/>
        <v>0</v>
      </c>
      <c r="BT319" s="35">
        <f t="shared" si="1202"/>
        <v>0</v>
      </c>
      <c r="BU319" s="35">
        <f t="shared" si="1202"/>
        <v>0</v>
      </c>
      <c r="BV319" s="35"/>
    </row>
  </sheetData>
  <autoFilter ref="A14:BX319">
    <filterColumn colId="75">
      <filters blank="1"/>
    </filterColumn>
  </autoFilter>
  <mergeCells count="112">
    <mergeCell ref="B316:C316"/>
    <mergeCell ref="BI13:BI14"/>
    <mergeCell ref="BJ13:BJ14"/>
    <mergeCell ref="AD13:AD14"/>
    <mergeCell ref="AE13:AE14"/>
    <mergeCell ref="BC13:BC14"/>
    <mergeCell ref="BB13:BB14"/>
    <mergeCell ref="AA13:AA14"/>
    <mergeCell ref="M13:M14"/>
    <mergeCell ref="N13:N14"/>
    <mergeCell ref="AL13:AL14"/>
    <mergeCell ref="AM13:AM14"/>
    <mergeCell ref="B315:C315"/>
    <mergeCell ref="B305:C305"/>
    <mergeCell ref="BE13:BE14"/>
    <mergeCell ref="BF13:BF14"/>
    <mergeCell ref="B306:C306"/>
    <mergeCell ref="B314:C314"/>
    <mergeCell ref="B81:B82"/>
    <mergeCell ref="Q13:Q14"/>
    <mergeCell ref="R13:R14"/>
    <mergeCell ref="AB13:AB14"/>
    <mergeCell ref="AC13:AC14"/>
    <mergeCell ref="U13:U14"/>
    <mergeCell ref="A81:A82"/>
    <mergeCell ref="AG13:AG14"/>
    <mergeCell ref="I13:I14"/>
    <mergeCell ref="O13:O14"/>
    <mergeCell ref="P13:P14"/>
    <mergeCell ref="B88:B89"/>
    <mergeCell ref="A88:A89"/>
    <mergeCell ref="A92:A93"/>
    <mergeCell ref="B92:B93"/>
    <mergeCell ref="A35:A39"/>
    <mergeCell ref="B13:B14"/>
    <mergeCell ref="A25:A30"/>
    <mergeCell ref="D13:D14"/>
    <mergeCell ref="K13:K14"/>
    <mergeCell ref="G13:G14"/>
    <mergeCell ref="H13:H14"/>
    <mergeCell ref="J13:J14"/>
    <mergeCell ref="F13:F14"/>
    <mergeCell ref="B35:B39"/>
    <mergeCell ref="E13:E14"/>
    <mergeCell ref="C13:C14"/>
    <mergeCell ref="L13:L14"/>
    <mergeCell ref="S13:S14"/>
    <mergeCell ref="T13:T14"/>
    <mergeCell ref="A94:A95"/>
    <mergeCell ref="B94:B95"/>
    <mergeCell ref="B257:B258"/>
    <mergeCell ref="A257:A258"/>
    <mergeCell ref="B313:C313"/>
    <mergeCell ref="B312:C312"/>
    <mergeCell ref="B310:C310"/>
    <mergeCell ref="B311:C311"/>
    <mergeCell ref="B307:C307"/>
    <mergeCell ref="B309:C309"/>
    <mergeCell ref="B308:C308"/>
    <mergeCell ref="B303:C303"/>
    <mergeCell ref="B304:C304"/>
    <mergeCell ref="B300:C300"/>
    <mergeCell ref="B301:C301"/>
    <mergeCell ref="B302:C302"/>
    <mergeCell ref="B259:B260"/>
    <mergeCell ref="A259:A260"/>
    <mergeCell ref="A247:A248"/>
    <mergeCell ref="B247:B248"/>
    <mergeCell ref="A271:A272"/>
    <mergeCell ref="B271:B272"/>
    <mergeCell ref="BK13:BK14"/>
    <mergeCell ref="BL13:BL14"/>
    <mergeCell ref="V13:V14"/>
    <mergeCell ref="W13:W14"/>
    <mergeCell ref="X13:X14"/>
    <mergeCell ref="BG13:BG14"/>
    <mergeCell ref="BH13:BH14"/>
    <mergeCell ref="AT13:AT14"/>
    <mergeCell ref="AU13:AU14"/>
    <mergeCell ref="AV13:AV14"/>
    <mergeCell ref="AW13:AW14"/>
    <mergeCell ref="AI13:AI14"/>
    <mergeCell ref="AH13:AH14"/>
    <mergeCell ref="AF13:AF14"/>
    <mergeCell ref="Y13:Y14"/>
    <mergeCell ref="Z13:Z14"/>
    <mergeCell ref="AX13:AX14"/>
    <mergeCell ref="AY13:AY14"/>
    <mergeCell ref="BU13:BU14"/>
    <mergeCell ref="BV13:BV14"/>
    <mergeCell ref="A9:BV9"/>
    <mergeCell ref="A10:BV11"/>
    <mergeCell ref="BS13:BS14"/>
    <mergeCell ref="BT13:BT14"/>
    <mergeCell ref="BQ13:BQ14"/>
    <mergeCell ref="BR13:BR14"/>
    <mergeCell ref="BO13:BO14"/>
    <mergeCell ref="BP13:BP14"/>
    <mergeCell ref="A13:A14"/>
    <mergeCell ref="BD13:BD14"/>
    <mergeCell ref="BA13:BA14"/>
    <mergeCell ref="AZ13:AZ14"/>
    <mergeCell ref="AK13:AK14"/>
    <mergeCell ref="AN13:AN14"/>
    <mergeCell ref="AO13:AO14"/>
    <mergeCell ref="AR13:AR14"/>
    <mergeCell ref="AS13:AS14"/>
    <mergeCell ref="BN13:BN14"/>
    <mergeCell ref="AP13:AP14"/>
    <mergeCell ref="AQ13:AQ14"/>
    <mergeCell ref="AJ13:AJ14"/>
    <mergeCell ref="BM13:BM14"/>
  </mergeCells>
  <pageMargins left="0.53" right="0.28999999999999998" top="0.35" bottom="0.27" header="0.22" footer="0.18"/>
  <pageSetup paperSize="9" scale="59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2021-10-05T11:37:59Z</cp:lastPrinted>
  <dcterms:created xsi:type="dcterms:W3CDTF">2014-02-04T08:37:28Z</dcterms:created>
  <dcterms:modified xsi:type="dcterms:W3CDTF">2021-10-05T11:38:01Z</dcterms:modified>
</cp:coreProperties>
</file>