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1-2023" sheetId="1" r:id="rId1"/>
  </sheets>
  <definedNames>
    <definedName name="_xlnm._FilterDatabase" localSheetId="0" hidden="1">'2021-2023'!$A$17:$BX$322</definedName>
    <definedName name="_xlnm.Print_Titles" localSheetId="0">'2021-2023'!$16:$17</definedName>
    <definedName name="_xlnm.Print_Area" localSheetId="0">'2021-2023'!$A$1:$BV$319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2" i="1" l="1"/>
  <c r="Y125" i="1" l="1"/>
  <c r="AY31" i="1" l="1"/>
  <c r="Z31" i="1"/>
  <c r="Y119" i="1" l="1"/>
  <c r="BU27" i="1" l="1"/>
  <c r="AX27" i="1"/>
  <c r="Y27" i="1"/>
  <c r="Y26" i="1"/>
  <c r="BU26" i="1"/>
  <c r="AX265" i="1"/>
  <c r="Y265" i="1"/>
  <c r="BU127" i="1" l="1"/>
  <c r="AX127" i="1"/>
  <c r="Y106" i="1" l="1"/>
  <c r="BU22" i="1"/>
  <c r="AX22" i="1"/>
  <c r="Y22" i="1"/>
  <c r="Y21" i="1"/>
  <c r="Y20" i="1"/>
  <c r="Y258" i="1" l="1"/>
  <c r="Y259" i="1"/>
  <c r="AX31" i="1"/>
  <c r="Y31" i="1"/>
  <c r="BU105" i="1" l="1"/>
  <c r="AX105" i="1"/>
  <c r="BU258" i="1"/>
  <c r="AX258" i="1"/>
  <c r="AY271" i="1"/>
  <c r="Z271" i="1"/>
  <c r="BV271" i="1"/>
  <c r="Y199" i="1"/>
  <c r="Y113" i="1"/>
  <c r="Y105" i="1"/>
  <c r="BU142" i="1"/>
  <c r="BV142" i="1" s="1"/>
  <c r="BV144" i="1"/>
  <c r="AY144" i="1"/>
  <c r="AX142" i="1"/>
  <c r="AY142" i="1" s="1"/>
  <c r="Z144" i="1"/>
  <c r="Y142" i="1"/>
  <c r="Z142" i="1" s="1"/>
  <c r="BU108" i="1"/>
  <c r="AX108" i="1"/>
  <c r="AX168" i="1"/>
  <c r="Y108" i="1"/>
  <c r="AX20" i="1" l="1"/>
  <c r="BV102" i="1"/>
  <c r="Z102" i="1"/>
  <c r="AY102" i="1"/>
  <c r="BU20" i="1"/>
  <c r="Y50" i="1"/>
  <c r="Y47" i="1" s="1"/>
  <c r="BV51" i="1"/>
  <c r="AY51" i="1"/>
  <c r="BU47" i="1"/>
  <c r="AX47" i="1"/>
  <c r="Z51" i="1"/>
  <c r="BU319" i="1" l="1"/>
  <c r="BU318" i="1"/>
  <c r="BU317" i="1"/>
  <c r="BU316" i="1"/>
  <c r="BU315" i="1"/>
  <c r="BU296" i="1"/>
  <c r="BU314" i="1" s="1"/>
  <c r="BU295" i="1"/>
  <c r="BU294" i="1"/>
  <c r="BU272" i="1"/>
  <c r="BU265" i="1"/>
  <c r="BU259" i="1"/>
  <c r="BU252" i="1"/>
  <c r="BU249" i="1"/>
  <c r="BU248" i="1"/>
  <c r="BU243" i="1"/>
  <c r="BU242" i="1"/>
  <c r="BU240" i="1" s="1"/>
  <c r="BU223" i="1"/>
  <c r="BU219" i="1"/>
  <c r="BU215" i="1"/>
  <c r="BU209" i="1"/>
  <c r="BU205" i="1"/>
  <c r="BU201" i="1"/>
  <c r="BU197" i="1"/>
  <c r="BU193" i="1"/>
  <c r="BU189" i="1"/>
  <c r="BU185" i="1"/>
  <c r="BU181" i="1"/>
  <c r="BU177" i="1"/>
  <c r="BU176" i="1"/>
  <c r="BU305" i="1" s="1"/>
  <c r="BU175" i="1"/>
  <c r="BU161" i="1"/>
  <c r="BU320" i="1" s="1"/>
  <c r="BU154" i="1"/>
  <c r="BU149" i="1"/>
  <c r="BU148" i="1"/>
  <c r="BU147" i="1"/>
  <c r="BU131" i="1"/>
  <c r="BU128" i="1"/>
  <c r="BU123" i="1"/>
  <c r="BU308" i="1"/>
  <c r="BU107" i="1"/>
  <c r="BU106" i="1"/>
  <c r="BU72" i="1"/>
  <c r="BU68" i="1"/>
  <c r="BU63" i="1"/>
  <c r="BU58" i="1"/>
  <c r="BU53" i="1"/>
  <c r="BU42" i="1"/>
  <c r="BU33" i="1"/>
  <c r="BU28" i="1"/>
  <c r="BU21" i="1"/>
  <c r="AX319" i="1"/>
  <c r="AX318" i="1"/>
  <c r="AX316" i="1"/>
  <c r="AX315" i="1"/>
  <c r="AX296" i="1"/>
  <c r="AX314" i="1" s="1"/>
  <c r="AX295" i="1"/>
  <c r="AX294" i="1"/>
  <c r="AX272" i="1"/>
  <c r="AX259" i="1"/>
  <c r="AX252" i="1"/>
  <c r="AX249" i="1"/>
  <c r="AX248" i="1"/>
  <c r="AX243" i="1"/>
  <c r="AX242" i="1"/>
  <c r="AX240" i="1" s="1"/>
  <c r="AX223" i="1"/>
  <c r="AX219" i="1"/>
  <c r="AX215" i="1"/>
  <c r="AX209" i="1"/>
  <c r="AX205" i="1"/>
  <c r="AX201" i="1"/>
  <c r="AX197" i="1"/>
  <c r="AX193" i="1"/>
  <c r="AX189" i="1"/>
  <c r="AX185" i="1"/>
  <c r="AX181" i="1"/>
  <c r="AX177" i="1"/>
  <c r="AX176" i="1"/>
  <c r="AX305" i="1" s="1"/>
  <c r="AX175" i="1"/>
  <c r="AX161" i="1"/>
  <c r="AX320" i="1" s="1"/>
  <c r="AX154" i="1"/>
  <c r="AX149" i="1"/>
  <c r="AX148" i="1"/>
  <c r="AX147" i="1"/>
  <c r="AX138" i="1"/>
  <c r="AX317" i="1" s="1"/>
  <c r="AX131" i="1"/>
  <c r="AX128" i="1"/>
  <c r="AX123" i="1"/>
  <c r="AX111" i="1"/>
  <c r="AX308" i="1"/>
  <c r="AX107" i="1"/>
  <c r="AX106" i="1"/>
  <c r="AX72" i="1"/>
  <c r="AX68" i="1"/>
  <c r="AX63" i="1"/>
  <c r="AX58" i="1"/>
  <c r="AX53" i="1"/>
  <c r="AX42" i="1"/>
  <c r="AX33" i="1"/>
  <c r="AX28" i="1"/>
  <c r="AX21" i="1"/>
  <c r="Y319" i="1"/>
  <c r="Y318" i="1"/>
  <c r="Y317" i="1"/>
  <c r="Y316" i="1"/>
  <c r="Y315" i="1"/>
  <c r="Y296" i="1"/>
  <c r="Y295" i="1"/>
  <c r="Y294" i="1"/>
  <c r="Y272" i="1"/>
  <c r="Y252" i="1"/>
  <c r="Y249" i="1"/>
  <c r="Y248" i="1"/>
  <c r="Y243" i="1"/>
  <c r="Y242" i="1"/>
  <c r="Y240" i="1" s="1"/>
  <c r="Y233" i="1"/>
  <c r="Y228" i="1"/>
  <c r="Y223" i="1"/>
  <c r="Y219" i="1"/>
  <c r="Y215" i="1"/>
  <c r="Y209" i="1"/>
  <c r="Y205" i="1"/>
  <c r="Y201" i="1"/>
  <c r="Y197" i="1"/>
  <c r="Y193" i="1"/>
  <c r="Y189" i="1"/>
  <c r="Y185" i="1"/>
  <c r="Y181" i="1"/>
  <c r="Y177" i="1"/>
  <c r="Y176" i="1"/>
  <c r="Y305" i="1" s="1"/>
  <c r="Y175" i="1"/>
  <c r="Y161" i="1"/>
  <c r="Y320" i="1" s="1"/>
  <c r="Y154" i="1"/>
  <c r="Y149" i="1"/>
  <c r="Y148" i="1"/>
  <c r="Y147" i="1"/>
  <c r="Y131" i="1"/>
  <c r="Y128" i="1"/>
  <c r="Y123" i="1"/>
  <c r="Y111" i="1"/>
  <c r="Y107" i="1"/>
  <c r="Y85" i="1"/>
  <c r="Y72" i="1"/>
  <c r="Y68" i="1"/>
  <c r="Y63" i="1"/>
  <c r="Y58" i="1"/>
  <c r="Y53" i="1"/>
  <c r="Y42" i="1"/>
  <c r="Y38" i="1"/>
  <c r="Y33" i="1"/>
  <c r="Y28" i="1"/>
  <c r="BU292" i="1" l="1"/>
  <c r="BU310" i="1"/>
  <c r="Y310" i="1"/>
  <c r="AX310" i="1"/>
  <c r="BU311" i="1"/>
  <c r="BU246" i="1"/>
  <c r="AX292" i="1"/>
  <c r="Y18" i="1"/>
  <c r="Y256" i="1"/>
  <c r="BU313" i="1"/>
  <c r="Y292" i="1"/>
  <c r="AX145" i="1"/>
  <c r="AX311" i="1"/>
  <c r="Y246" i="1"/>
  <c r="AX307" i="1"/>
  <c r="Y314" i="1"/>
  <c r="Y313" i="1"/>
  <c r="BU306" i="1"/>
  <c r="Y307" i="1"/>
  <c r="Y311" i="1"/>
  <c r="AX313" i="1"/>
  <c r="BU145" i="1"/>
  <c r="AX312" i="1"/>
  <c r="AX246" i="1"/>
  <c r="BU307" i="1"/>
  <c r="AX256" i="1"/>
  <c r="BU256" i="1"/>
  <c r="Y306" i="1"/>
  <c r="AX103" i="1"/>
  <c r="AX18" i="1"/>
  <c r="BU312" i="1"/>
  <c r="Y173" i="1"/>
  <c r="BU103" i="1"/>
  <c r="Y103" i="1"/>
  <c r="BU18" i="1"/>
  <c r="BU173" i="1"/>
  <c r="AX306" i="1"/>
  <c r="AX173" i="1"/>
  <c r="Y145" i="1"/>
  <c r="Y308" i="1"/>
  <c r="Y312" i="1"/>
  <c r="W125" i="1"/>
  <c r="BU303" i="1" l="1"/>
  <c r="BU321" i="1" s="1"/>
  <c r="BU322" i="1" s="1"/>
  <c r="AX303" i="1"/>
  <c r="AX321" i="1" s="1"/>
  <c r="AX322" i="1" s="1"/>
  <c r="Y303" i="1"/>
  <c r="BS319" i="1"/>
  <c r="BS318" i="1"/>
  <c r="BS317" i="1"/>
  <c r="BS316" i="1"/>
  <c r="BS315" i="1"/>
  <c r="BS296" i="1"/>
  <c r="BS314" i="1" s="1"/>
  <c r="BS295" i="1"/>
  <c r="BS294" i="1"/>
  <c r="BS272" i="1"/>
  <c r="BS265" i="1"/>
  <c r="BS259" i="1"/>
  <c r="BS258" i="1"/>
  <c r="BS252" i="1"/>
  <c r="BS249" i="1"/>
  <c r="BS248" i="1"/>
  <c r="BS243" i="1"/>
  <c r="BS242" i="1"/>
  <c r="BS240" i="1" s="1"/>
  <c r="BS223" i="1"/>
  <c r="BS219" i="1"/>
  <c r="BS215" i="1"/>
  <c r="BS209" i="1"/>
  <c r="BS205" i="1"/>
  <c r="BS201" i="1"/>
  <c r="BS197" i="1"/>
  <c r="BS193" i="1"/>
  <c r="BS189" i="1"/>
  <c r="BS185" i="1"/>
  <c r="BS181" i="1"/>
  <c r="BS177" i="1"/>
  <c r="BS176" i="1"/>
  <c r="BS305" i="1" s="1"/>
  <c r="BS175" i="1"/>
  <c r="BS161" i="1"/>
  <c r="BS320" i="1" s="1"/>
  <c r="BS154" i="1"/>
  <c r="BS149" i="1"/>
  <c r="BS148" i="1"/>
  <c r="BS147" i="1"/>
  <c r="BS131" i="1"/>
  <c r="BS128" i="1"/>
  <c r="BS123" i="1"/>
  <c r="BS108" i="1"/>
  <c r="BS308" i="1" s="1"/>
  <c r="BS107" i="1"/>
  <c r="BS106" i="1"/>
  <c r="BS105" i="1"/>
  <c r="BS72" i="1"/>
  <c r="BS68" i="1"/>
  <c r="BS63" i="1"/>
  <c r="BS58" i="1"/>
  <c r="BS53" i="1"/>
  <c r="BS47" i="1"/>
  <c r="BS42" i="1"/>
  <c r="BS33" i="1"/>
  <c r="BS28" i="1"/>
  <c r="BS22" i="1"/>
  <c r="BS21" i="1"/>
  <c r="BS20" i="1"/>
  <c r="AV319" i="1"/>
  <c r="AV318" i="1"/>
  <c r="AV316" i="1"/>
  <c r="AV315" i="1"/>
  <c r="AV296" i="1"/>
  <c r="AV314" i="1" s="1"/>
  <c r="AV295" i="1"/>
  <c r="AV294" i="1"/>
  <c r="AV272" i="1"/>
  <c r="AV265" i="1"/>
  <c r="AV259" i="1"/>
  <c r="AV258" i="1"/>
  <c r="AV252" i="1"/>
  <c r="AV249" i="1"/>
  <c r="AV248" i="1"/>
  <c r="AV243" i="1"/>
  <c r="AV242" i="1"/>
  <c r="AV240" i="1" s="1"/>
  <c r="AV223" i="1"/>
  <c r="AV219" i="1"/>
  <c r="AV215" i="1"/>
  <c r="AV209" i="1"/>
  <c r="AV205" i="1"/>
  <c r="AV201" i="1"/>
  <c r="AV197" i="1"/>
  <c r="AV193" i="1"/>
  <c r="AV189" i="1"/>
  <c r="AV185" i="1"/>
  <c r="AV181" i="1"/>
  <c r="AV177" i="1"/>
  <c r="AV176" i="1"/>
  <c r="AV175" i="1"/>
  <c r="AV161" i="1"/>
  <c r="AV320" i="1" s="1"/>
  <c r="AV154" i="1"/>
  <c r="AV149" i="1"/>
  <c r="AV148" i="1"/>
  <c r="AV147" i="1"/>
  <c r="AV138" i="1"/>
  <c r="AV317" i="1" s="1"/>
  <c r="AV131" i="1"/>
  <c r="AV128" i="1"/>
  <c r="AV123" i="1"/>
  <c r="AV111" i="1"/>
  <c r="AV108" i="1"/>
  <c r="AV308" i="1" s="1"/>
  <c r="AV107" i="1"/>
  <c r="AV106" i="1"/>
  <c r="AV105" i="1"/>
  <c r="AV72" i="1"/>
  <c r="AV68" i="1"/>
  <c r="AV63" i="1"/>
  <c r="AV58" i="1"/>
  <c r="AV53" i="1"/>
  <c r="AV47" i="1"/>
  <c r="AV42" i="1"/>
  <c r="AV33" i="1"/>
  <c r="AV28" i="1"/>
  <c r="AV22" i="1"/>
  <c r="AV21" i="1"/>
  <c r="AV20" i="1"/>
  <c r="W319" i="1"/>
  <c r="W318" i="1"/>
  <c r="W317" i="1"/>
  <c r="W316" i="1"/>
  <c r="W315" i="1"/>
  <c r="W296" i="1"/>
  <c r="W314" i="1" s="1"/>
  <c r="W295" i="1"/>
  <c r="W294" i="1"/>
  <c r="W272" i="1"/>
  <c r="W265" i="1"/>
  <c r="W259" i="1"/>
  <c r="W258" i="1"/>
  <c r="W252" i="1"/>
  <c r="W249" i="1"/>
  <c r="W248" i="1"/>
  <c r="W243" i="1"/>
  <c r="W242" i="1"/>
  <c r="W240" i="1" s="1"/>
  <c r="W233" i="1"/>
  <c r="W228" i="1"/>
  <c r="W223" i="1"/>
  <c r="W219" i="1"/>
  <c r="W215" i="1"/>
  <c r="W209" i="1"/>
  <c r="W205" i="1"/>
  <c r="W197" i="1"/>
  <c r="W193" i="1"/>
  <c r="W189" i="1"/>
  <c r="W185" i="1"/>
  <c r="W181" i="1"/>
  <c r="W177" i="1"/>
  <c r="W175" i="1"/>
  <c r="W161" i="1"/>
  <c r="W154" i="1"/>
  <c r="W149" i="1"/>
  <c r="W148" i="1"/>
  <c r="W147" i="1"/>
  <c r="W131" i="1"/>
  <c r="W128" i="1"/>
  <c r="W123" i="1"/>
  <c r="W111" i="1"/>
  <c r="W108" i="1"/>
  <c r="W308" i="1" s="1"/>
  <c r="W107" i="1"/>
  <c r="W106" i="1"/>
  <c r="W105" i="1"/>
  <c r="W85" i="1"/>
  <c r="W72" i="1"/>
  <c r="W68" i="1"/>
  <c r="W63" i="1"/>
  <c r="W58" i="1"/>
  <c r="W53" i="1"/>
  <c r="W47" i="1"/>
  <c r="W320" i="1"/>
  <c r="W42" i="1"/>
  <c r="W38" i="1"/>
  <c r="W33" i="1"/>
  <c r="W28" i="1"/>
  <c r="W22" i="1"/>
  <c r="W21" i="1"/>
  <c r="W20" i="1"/>
  <c r="W246" i="1" l="1"/>
  <c r="W292" i="1"/>
  <c r="BS292" i="1"/>
  <c r="AV307" i="1"/>
  <c r="BS246" i="1"/>
  <c r="AV313" i="1"/>
  <c r="BS18" i="1"/>
  <c r="AV173" i="1"/>
  <c r="Y321" i="1"/>
  <c r="Y322" i="1" s="1"/>
  <c r="BS306" i="1"/>
  <c r="AV306" i="1"/>
  <c r="BS313" i="1"/>
  <c r="BS311" i="1"/>
  <c r="BS103" i="1"/>
  <c r="W306" i="1"/>
  <c r="W256" i="1"/>
  <c r="W311" i="1"/>
  <c r="W307" i="1"/>
  <c r="AV311" i="1"/>
  <c r="AV305" i="1"/>
  <c r="BS145" i="1"/>
  <c r="AV292" i="1"/>
  <c r="BS307" i="1"/>
  <c r="BS312" i="1"/>
  <c r="BS173" i="1"/>
  <c r="BS310" i="1"/>
  <c r="BS256" i="1"/>
  <c r="AV256" i="1"/>
  <c r="AV312" i="1"/>
  <c r="AV103" i="1"/>
  <c r="AV310" i="1"/>
  <c r="AV18" i="1"/>
  <c r="AV145" i="1"/>
  <c r="AV246" i="1"/>
  <c r="W145" i="1"/>
  <c r="W103" i="1"/>
  <c r="W313" i="1"/>
  <c r="W18" i="1"/>
  <c r="W310" i="1"/>
  <c r="W176" i="1"/>
  <c r="W201" i="1"/>
  <c r="W312" i="1" s="1"/>
  <c r="V239" i="1"/>
  <c r="X239" i="1" s="1"/>
  <c r="Z239" i="1" s="1"/>
  <c r="BS303" i="1" l="1"/>
  <c r="AV303" i="1"/>
  <c r="W305" i="1"/>
  <c r="W173" i="1"/>
  <c r="U204" i="1"/>
  <c r="U184" i="1"/>
  <c r="AV309" i="1" l="1"/>
  <c r="AV321" i="1"/>
  <c r="AV322" i="1" s="1"/>
  <c r="BS309" i="1"/>
  <c r="BS321" i="1"/>
  <c r="BS322" i="1" s="1"/>
  <c r="W303" i="1"/>
  <c r="W309" i="1" s="1"/>
  <c r="U180" i="1"/>
  <c r="W321" i="1" l="1"/>
  <c r="W322" i="1" s="1"/>
  <c r="U44" i="1"/>
  <c r="BQ147" i="1" l="1"/>
  <c r="AT147" i="1"/>
  <c r="U147" i="1"/>
  <c r="BR172" i="1"/>
  <c r="BT172" i="1" s="1"/>
  <c r="BV172" i="1" s="1"/>
  <c r="AU172" i="1"/>
  <c r="AW172" i="1" s="1"/>
  <c r="AY172" i="1" s="1"/>
  <c r="V172" i="1"/>
  <c r="X172" i="1" s="1"/>
  <c r="Z172" i="1" s="1"/>
  <c r="BQ175" i="1"/>
  <c r="AT175" i="1"/>
  <c r="U175" i="1"/>
  <c r="BR239" i="1"/>
  <c r="BT239" i="1" s="1"/>
  <c r="BV239" i="1" s="1"/>
  <c r="AU239" i="1"/>
  <c r="AW239" i="1" s="1"/>
  <c r="AY239" i="1" s="1"/>
  <c r="U125" i="1"/>
  <c r="BQ176" i="1" l="1"/>
  <c r="BQ305" i="1" s="1"/>
  <c r="AT176" i="1"/>
  <c r="AT173" i="1" s="1"/>
  <c r="U176" i="1"/>
  <c r="H230" i="1"/>
  <c r="J230" i="1" s="1"/>
  <c r="L230" i="1" s="1"/>
  <c r="N230" i="1" s="1"/>
  <c r="P230" i="1" s="1"/>
  <c r="R230" i="1" s="1"/>
  <c r="T230" i="1" s="1"/>
  <c r="V230" i="1" s="1"/>
  <c r="X230" i="1" s="1"/>
  <c r="Z230" i="1" s="1"/>
  <c r="H231" i="1"/>
  <c r="J231" i="1" s="1"/>
  <c r="L231" i="1" s="1"/>
  <c r="N231" i="1" s="1"/>
  <c r="P231" i="1" s="1"/>
  <c r="R231" i="1" s="1"/>
  <c r="T231" i="1" s="1"/>
  <c r="V231" i="1" s="1"/>
  <c r="X231" i="1" s="1"/>
  <c r="Z231" i="1" s="1"/>
  <c r="U228" i="1"/>
  <c r="BR230" i="1"/>
  <c r="BT230" i="1" s="1"/>
  <c r="BV230" i="1" s="1"/>
  <c r="BR231" i="1"/>
  <c r="BT231" i="1" s="1"/>
  <c r="BV231" i="1" s="1"/>
  <c r="AU230" i="1"/>
  <c r="AW230" i="1" s="1"/>
  <c r="AY230" i="1" s="1"/>
  <c r="AU231" i="1"/>
  <c r="AW231" i="1" s="1"/>
  <c r="AY231" i="1" s="1"/>
  <c r="U233" i="1"/>
  <c r="BR235" i="1"/>
  <c r="BT235" i="1" s="1"/>
  <c r="BV235" i="1" s="1"/>
  <c r="BR236" i="1"/>
  <c r="BT236" i="1" s="1"/>
  <c r="BV236" i="1" s="1"/>
  <c r="AU235" i="1"/>
  <c r="AW235" i="1" s="1"/>
  <c r="AY235" i="1" s="1"/>
  <c r="AU236" i="1"/>
  <c r="AW236" i="1" s="1"/>
  <c r="AY236" i="1" s="1"/>
  <c r="H235" i="1"/>
  <c r="J235" i="1" s="1"/>
  <c r="L235" i="1" s="1"/>
  <c r="N235" i="1" s="1"/>
  <c r="P235" i="1" s="1"/>
  <c r="R235" i="1" s="1"/>
  <c r="T235" i="1" s="1"/>
  <c r="V235" i="1" s="1"/>
  <c r="X235" i="1" s="1"/>
  <c r="Z235" i="1" s="1"/>
  <c r="H236" i="1"/>
  <c r="J236" i="1" s="1"/>
  <c r="L236" i="1" s="1"/>
  <c r="N236" i="1" s="1"/>
  <c r="P236" i="1" s="1"/>
  <c r="R236" i="1" s="1"/>
  <c r="T236" i="1" s="1"/>
  <c r="V236" i="1" s="1"/>
  <c r="X236" i="1" s="1"/>
  <c r="Z236" i="1" s="1"/>
  <c r="BQ319" i="1"/>
  <c r="BQ318" i="1"/>
  <c r="BQ317" i="1"/>
  <c r="BQ316" i="1"/>
  <c r="BQ315" i="1"/>
  <c r="BQ296" i="1"/>
  <c r="BQ314" i="1" s="1"/>
  <c r="BQ295" i="1"/>
  <c r="BQ294" i="1"/>
  <c r="BQ272" i="1"/>
  <c r="BQ265" i="1"/>
  <c r="BQ259" i="1"/>
  <c r="BQ258" i="1"/>
  <c r="BQ252" i="1"/>
  <c r="BQ249" i="1"/>
  <c r="BQ248" i="1"/>
  <c r="BQ243" i="1"/>
  <c r="BQ242" i="1"/>
  <c r="BQ240" i="1" s="1"/>
  <c r="BQ223" i="1"/>
  <c r="BQ219" i="1"/>
  <c r="BQ215" i="1"/>
  <c r="BQ209" i="1"/>
  <c r="BQ205" i="1"/>
  <c r="BQ201" i="1"/>
  <c r="BQ197" i="1"/>
  <c r="BQ193" i="1"/>
  <c r="BQ189" i="1"/>
  <c r="BQ185" i="1"/>
  <c r="BQ181" i="1"/>
  <c r="BQ177" i="1"/>
  <c r="BQ161" i="1"/>
  <c r="BQ320" i="1" s="1"/>
  <c r="BQ154" i="1"/>
  <c r="BQ149" i="1"/>
  <c r="BQ148" i="1"/>
  <c r="BQ145" i="1" s="1"/>
  <c r="BQ131" i="1"/>
  <c r="BQ128" i="1"/>
  <c r="BQ123" i="1"/>
  <c r="BQ108" i="1"/>
  <c r="BQ308" i="1" s="1"/>
  <c r="BQ107" i="1"/>
  <c r="BQ106" i="1"/>
  <c r="BQ105" i="1"/>
  <c r="BQ72" i="1"/>
  <c r="BQ68" i="1"/>
  <c r="BQ63" i="1"/>
  <c r="BQ58" i="1"/>
  <c r="BQ53" i="1"/>
  <c r="BQ47" i="1"/>
  <c r="BQ42" i="1"/>
  <c r="BQ33" i="1"/>
  <c r="BQ28" i="1"/>
  <c r="BQ22" i="1"/>
  <c r="BQ21" i="1"/>
  <c r="BQ20" i="1"/>
  <c r="AT319" i="1"/>
  <c r="AT318" i="1"/>
  <c r="AT316" i="1"/>
  <c r="AT315" i="1"/>
  <c r="AT296" i="1"/>
  <c r="AT314" i="1" s="1"/>
  <c r="AT295" i="1"/>
  <c r="AT294" i="1"/>
  <c r="AT272" i="1"/>
  <c r="AT265" i="1"/>
  <c r="AT259" i="1"/>
  <c r="AT258" i="1"/>
  <c r="AT252" i="1"/>
  <c r="AT249" i="1"/>
  <c r="AT248" i="1"/>
  <c r="AT243" i="1"/>
  <c r="AT242" i="1"/>
  <c r="AT240" i="1" s="1"/>
  <c r="AT223" i="1"/>
  <c r="AT219" i="1"/>
  <c r="AT215" i="1"/>
  <c r="AT209" i="1"/>
  <c r="AT205" i="1"/>
  <c r="AT201" i="1"/>
  <c r="AT197" i="1"/>
  <c r="AT193" i="1"/>
  <c r="AT189" i="1"/>
  <c r="AT185" i="1"/>
  <c r="AT181" i="1"/>
  <c r="AT177" i="1"/>
  <c r="AT161" i="1"/>
  <c r="AT320" i="1" s="1"/>
  <c r="AT154" i="1"/>
  <c r="AT149" i="1"/>
  <c r="AT148" i="1"/>
  <c r="AT145" i="1" s="1"/>
  <c r="AT138" i="1"/>
  <c r="AT317" i="1" s="1"/>
  <c r="AT131" i="1"/>
  <c r="AT128" i="1"/>
  <c r="AT123" i="1"/>
  <c r="AT111" i="1"/>
  <c r="AT108" i="1"/>
  <c r="AT308" i="1" s="1"/>
  <c r="AT107" i="1"/>
  <c r="AT106" i="1"/>
  <c r="AT105" i="1"/>
  <c r="AT72" i="1"/>
  <c r="AT68" i="1"/>
  <c r="AT63" i="1"/>
  <c r="AT58" i="1"/>
  <c r="AT53" i="1"/>
  <c r="AT47" i="1"/>
  <c r="AT42" i="1"/>
  <c r="AT33" i="1"/>
  <c r="AT28" i="1"/>
  <c r="AT22" i="1"/>
  <c r="AT21" i="1"/>
  <c r="AT20" i="1"/>
  <c r="U319" i="1"/>
  <c r="U318" i="1"/>
  <c r="U317" i="1"/>
  <c r="U316" i="1"/>
  <c r="U315" i="1"/>
  <c r="U296" i="1"/>
  <c r="U314" i="1" s="1"/>
  <c r="U295" i="1"/>
  <c r="U294" i="1"/>
  <c r="U272" i="1"/>
  <c r="U265" i="1"/>
  <c r="U259" i="1"/>
  <c r="U258" i="1"/>
  <c r="U252" i="1"/>
  <c r="U249" i="1"/>
  <c r="U248" i="1"/>
  <c r="U243" i="1"/>
  <c r="U242" i="1"/>
  <c r="U240" i="1" s="1"/>
  <c r="U223" i="1"/>
  <c r="U219" i="1"/>
  <c r="U215" i="1"/>
  <c r="U209" i="1"/>
  <c r="U205" i="1"/>
  <c r="U201" i="1"/>
  <c r="U197" i="1"/>
  <c r="U193" i="1"/>
  <c r="U189" i="1"/>
  <c r="U185" i="1"/>
  <c r="U181" i="1"/>
  <c r="U177" i="1"/>
  <c r="U161" i="1"/>
  <c r="U320" i="1" s="1"/>
  <c r="U154" i="1"/>
  <c r="U149" i="1"/>
  <c r="U148" i="1"/>
  <c r="U145" i="1" s="1"/>
  <c r="U131" i="1"/>
  <c r="U128" i="1"/>
  <c r="U123" i="1"/>
  <c r="U111" i="1"/>
  <c r="U108" i="1"/>
  <c r="U308" i="1" s="1"/>
  <c r="U107" i="1"/>
  <c r="U106" i="1"/>
  <c r="U105" i="1"/>
  <c r="U85" i="1"/>
  <c r="U72" i="1"/>
  <c r="U68" i="1"/>
  <c r="U63" i="1"/>
  <c r="U58" i="1"/>
  <c r="U53" i="1"/>
  <c r="U47" i="1"/>
  <c r="U42" i="1"/>
  <c r="U38" i="1"/>
  <c r="U33" i="1"/>
  <c r="U28" i="1"/>
  <c r="U22" i="1"/>
  <c r="U21" i="1"/>
  <c r="U20" i="1"/>
  <c r="BQ173" i="1" l="1"/>
  <c r="BQ103" i="1"/>
  <c r="BQ311" i="1"/>
  <c r="U307" i="1"/>
  <c r="AT256" i="1"/>
  <c r="AT292" i="1"/>
  <c r="AT246" i="1"/>
  <c r="BQ292" i="1"/>
  <c r="U311" i="1"/>
  <c r="U18" i="1"/>
  <c r="AT312" i="1"/>
  <c r="BQ306" i="1"/>
  <c r="AT306" i="1"/>
  <c r="AT311" i="1"/>
  <c r="BQ246" i="1"/>
  <c r="U306" i="1"/>
  <c r="U256" i="1"/>
  <c r="U292" i="1"/>
  <c r="BQ312" i="1"/>
  <c r="AT313" i="1"/>
  <c r="AT103" i="1"/>
  <c r="BQ313" i="1"/>
  <c r="U310" i="1"/>
  <c r="AT18" i="1"/>
  <c r="BQ310" i="1"/>
  <c r="U312" i="1"/>
  <c r="U173" i="1"/>
  <c r="AT305" i="1"/>
  <c r="U305" i="1"/>
  <c r="BQ256" i="1"/>
  <c r="BQ307" i="1"/>
  <c r="BQ18" i="1"/>
  <c r="AT307" i="1"/>
  <c r="AT310" i="1"/>
  <c r="U103" i="1"/>
  <c r="U313" i="1"/>
  <c r="U246" i="1"/>
  <c r="BO20" i="1"/>
  <c r="AR20" i="1"/>
  <c r="S20" i="1"/>
  <c r="BP101" i="1"/>
  <c r="BR101" i="1" s="1"/>
  <c r="BT101" i="1" s="1"/>
  <c r="BV101" i="1" s="1"/>
  <c r="AS101" i="1"/>
  <c r="AU101" i="1" s="1"/>
  <c r="AW101" i="1" s="1"/>
  <c r="AY101" i="1" s="1"/>
  <c r="T101" i="1"/>
  <c r="V101" i="1" s="1"/>
  <c r="X101" i="1" s="1"/>
  <c r="Z101" i="1" s="1"/>
  <c r="AT303" i="1" l="1"/>
  <c r="AT321" i="1" s="1"/>
  <c r="AT322" i="1" s="1"/>
  <c r="BQ303" i="1"/>
  <c r="U303" i="1"/>
  <c r="BO319" i="1"/>
  <c r="BO318" i="1"/>
  <c r="BO317" i="1"/>
  <c r="BO316" i="1"/>
  <c r="BO315" i="1"/>
  <c r="BO296" i="1"/>
  <c r="BO314" i="1" s="1"/>
  <c r="BO295" i="1"/>
  <c r="BO294" i="1"/>
  <c r="BO272" i="1"/>
  <c r="BO265" i="1"/>
  <c r="BO259" i="1"/>
  <c r="BO258" i="1"/>
  <c r="BO252" i="1"/>
  <c r="BO249" i="1"/>
  <c r="BO248" i="1"/>
  <c r="BO243" i="1"/>
  <c r="BO242" i="1"/>
  <c r="BO240" i="1" s="1"/>
  <c r="BO223" i="1"/>
  <c r="BO219" i="1"/>
  <c r="BO215" i="1"/>
  <c r="BO209" i="1"/>
  <c r="BO205" i="1"/>
  <c r="BO201" i="1"/>
  <c r="BO197" i="1"/>
  <c r="BO193" i="1"/>
  <c r="BO189" i="1"/>
  <c r="BO185" i="1"/>
  <c r="BO181" i="1"/>
  <c r="BO177" i="1"/>
  <c r="BO176" i="1"/>
  <c r="BO175" i="1"/>
  <c r="BO161" i="1"/>
  <c r="BO320" i="1" s="1"/>
  <c r="BO154" i="1"/>
  <c r="BO149" i="1"/>
  <c r="BO148" i="1"/>
  <c r="BO147" i="1"/>
  <c r="BO131" i="1"/>
  <c r="BO128" i="1"/>
  <c r="BO123" i="1"/>
  <c r="BO108" i="1"/>
  <c r="BO308" i="1" s="1"/>
  <c r="BO107" i="1"/>
  <c r="BO106" i="1"/>
  <c r="BO105" i="1"/>
  <c r="BO72" i="1"/>
  <c r="BO68" i="1"/>
  <c r="BO63" i="1"/>
  <c r="BO58" i="1"/>
  <c r="BO53" i="1"/>
  <c r="BO47" i="1"/>
  <c r="BO42" i="1"/>
  <c r="BO33" i="1"/>
  <c r="BO28" i="1"/>
  <c r="BO22" i="1"/>
  <c r="BO307" i="1" s="1"/>
  <c r="BO21" i="1"/>
  <c r="AR319" i="1"/>
  <c r="AR318" i="1"/>
  <c r="AR316" i="1"/>
  <c r="AR315" i="1"/>
  <c r="AR296" i="1"/>
  <c r="AR295" i="1"/>
  <c r="AR294" i="1"/>
  <c r="AR272" i="1"/>
  <c r="AR265" i="1"/>
  <c r="AR259" i="1"/>
  <c r="AR258" i="1"/>
  <c r="AR252" i="1"/>
  <c r="AR249" i="1"/>
  <c r="AR248" i="1"/>
  <c r="AR243" i="1"/>
  <c r="AR242" i="1"/>
  <c r="AR240" i="1" s="1"/>
  <c r="AR223" i="1"/>
  <c r="AR219" i="1"/>
  <c r="AR215" i="1"/>
  <c r="AR209" i="1"/>
  <c r="AR205" i="1"/>
  <c r="AR201" i="1"/>
  <c r="AR197" i="1"/>
  <c r="AR193" i="1"/>
  <c r="AR189" i="1"/>
  <c r="AR185" i="1"/>
  <c r="AR181" i="1"/>
  <c r="AR177" i="1"/>
  <c r="AR176" i="1"/>
  <c r="AR305" i="1" s="1"/>
  <c r="AR175" i="1"/>
  <c r="AR161" i="1"/>
  <c r="AR320" i="1" s="1"/>
  <c r="AR154" i="1"/>
  <c r="AR149" i="1"/>
  <c r="AR148" i="1"/>
  <c r="AR147" i="1"/>
  <c r="AR138" i="1"/>
  <c r="AR317" i="1" s="1"/>
  <c r="AR131" i="1"/>
  <c r="AR128" i="1"/>
  <c r="AR123" i="1"/>
  <c r="AR111" i="1"/>
  <c r="AR108" i="1"/>
  <c r="AR308" i="1" s="1"/>
  <c r="AR107" i="1"/>
  <c r="AR106" i="1"/>
  <c r="AR105" i="1"/>
  <c r="AR72" i="1"/>
  <c r="AR68" i="1"/>
  <c r="AR63" i="1"/>
  <c r="AR58" i="1"/>
  <c r="AR53" i="1"/>
  <c r="AR47" i="1"/>
  <c r="AR42" i="1"/>
  <c r="AR33" i="1"/>
  <c r="AR28" i="1"/>
  <c r="AR22" i="1"/>
  <c r="AR21" i="1"/>
  <c r="S319" i="1"/>
  <c r="S318" i="1"/>
  <c r="S317" i="1"/>
  <c r="S316" i="1"/>
  <c r="S315" i="1"/>
  <c r="S296" i="1"/>
  <c r="S314" i="1" s="1"/>
  <c r="S295" i="1"/>
  <c r="S294" i="1"/>
  <c r="S272" i="1"/>
  <c r="S265" i="1"/>
  <c r="S259" i="1"/>
  <c r="S258" i="1"/>
  <c r="S252" i="1"/>
  <c r="S249" i="1"/>
  <c r="S248" i="1"/>
  <c r="S243" i="1"/>
  <c r="S242" i="1"/>
  <c r="S240" i="1" s="1"/>
  <c r="S223" i="1"/>
  <c r="S219" i="1"/>
  <c r="S215" i="1"/>
  <c r="S209" i="1"/>
  <c r="S205" i="1"/>
  <c r="S201" i="1"/>
  <c r="S197" i="1"/>
  <c r="S193" i="1"/>
  <c r="S189" i="1"/>
  <c r="S185" i="1"/>
  <c r="S181" i="1"/>
  <c r="S177" i="1"/>
  <c r="S176" i="1"/>
  <c r="S305" i="1" s="1"/>
  <c r="S175" i="1"/>
  <c r="S161" i="1"/>
  <c r="S320" i="1" s="1"/>
  <c r="S154" i="1"/>
  <c r="S149" i="1"/>
  <c r="S148" i="1"/>
  <c r="S147" i="1"/>
  <c r="S131" i="1"/>
  <c r="S128" i="1"/>
  <c r="S123" i="1"/>
  <c r="S111" i="1"/>
  <c r="S108" i="1"/>
  <c r="S308" i="1" s="1"/>
  <c r="S107" i="1"/>
  <c r="S106" i="1"/>
  <c r="S105" i="1"/>
  <c r="S85" i="1"/>
  <c r="S72" i="1"/>
  <c r="S68" i="1"/>
  <c r="S63" i="1"/>
  <c r="S58" i="1"/>
  <c r="S53" i="1"/>
  <c r="S47" i="1"/>
  <c r="S42" i="1"/>
  <c r="S38" i="1"/>
  <c r="S33" i="1"/>
  <c r="S28" i="1"/>
  <c r="S22" i="1"/>
  <c r="S21" i="1"/>
  <c r="BQ309" i="1" l="1"/>
  <c r="BQ321" i="1"/>
  <c r="BQ322" i="1" s="1"/>
  <c r="BO256" i="1"/>
  <c r="U321" i="1"/>
  <c r="U322" i="1" s="1"/>
  <c r="U309" i="1"/>
  <c r="AT309" i="1"/>
  <c r="BO246" i="1"/>
  <c r="BO18" i="1"/>
  <c r="S292" i="1"/>
  <c r="AR18" i="1"/>
  <c r="S307" i="1"/>
  <c r="S313" i="1"/>
  <c r="S173" i="1"/>
  <c r="AR173" i="1"/>
  <c r="BO145" i="1"/>
  <c r="S310" i="1"/>
  <c r="BO305" i="1"/>
  <c r="BO173" i="1"/>
  <c r="BO311" i="1"/>
  <c r="S306" i="1"/>
  <c r="S312" i="1"/>
  <c r="AR310" i="1"/>
  <c r="S145" i="1"/>
  <c r="AR311" i="1"/>
  <c r="BO313" i="1"/>
  <c r="BO103" i="1"/>
  <c r="S311" i="1"/>
  <c r="AR292" i="1"/>
  <c r="BO306" i="1"/>
  <c r="BO312" i="1"/>
  <c r="AR313" i="1"/>
  <c r="AR103" i="1"/>
  <c r="AR145" i="1"/>
  <c r="AR306" i="1"/>
  <c r="BO292" i="1"/>
  <c r="S103" i="1"/>
  <c r="BO310" i="1"/>
  <c r="AR256" i="1"/>
  <c r="AR307" i="1"/>
  <c r="AR312" i="1"/>
  <c r="AR314" i="1"/>
  <c r="AR246" i="1"/>
  <c r="S256" i="1"/>
  <c r="S18" i="1"/>
  <c r="S246" i="1"/>
  <c r="BN84" i="1"/>
  <c r="BP84" i="1" s="1"/>
  <c r="BR84" i="1" s="1"/>
  <c r="BT84" i="1" s="1"/>
  <c r="BV84" i="1" s="1"/>
  <c r="AQ84" i="1"/>
  <c r="AS84" i="1" s="1"/>
  <c r="AU84" i="1" s="1"/>
  <c r="AW84" i="1" s="1"/>
  <c r="AY84" i="1" s="1"/>
  <c r="BO303" i="1" l="1"/>
  <c r="BO321" i="1" s="1"/>
  <c r="BO322" i="1" s="1"/>
  <c r="AR303" i="1"/>
  <c r="AR321" i="1" s="1"/>
  <c r="AR322" i="1" s="1"/>
  <c r="S303" i="1"/>
  <c r="BM319" i="1"/>
  <c r="AP319" i="1"/>
  <c r="Q319" i="1"/>
  <c r="BM294" i="1"/>
  <c r="AP294" i="1"/>
  <c r="Q294" i="1"/>
  <c r="BN302" i="1"/>
  <c r="BP302" i="1" s="1"/>
  <c r="BR302" i="1" s="1"/>
  <c r="BT302" i="1" s="1"/>
  <c r="BV302" i="1" s="1"/>
  <c r="AQ302" i="1"/>
  <c r="AS302" i="1" s="1"/>
  <c r="AU302" i="1" s="1"/>
  <c r="AW302" i="1" s="1"/>
  <c r="AY302" i="1" s="1"/>
  <c r="R302" i="1"/>
  <c r="T302" i="1" s="1"/>
  <c r="V302" i="1" s="1"/>
  <c r="X302" i="1" s="1"/>
  <c r="Z302" i="1" s="1"/>
  <c r="BO309" i="1" l="1"/>
  <c r="AR309" i="1"/>
  <c r="S321" i="1"/>
  <c r="S322" i="1" s="1"/>
  <c r="BM147" i="1"/>
  <c r="AP147" i="1"/>
  <c r="Q147" i="1"/>
  <c r="R171" i="1"/>
  <c r="T171" i="1" s="1"/>
  <c r="V171" i="1" s="1"/>
  <c r="X171" i="1" s="1"/>
  <c r="Z171" i="1" s="1"/>
  <c r="BN171" i="1"/>
  <c r="BP171" i="1" s="1"/>
  <c r="BR171" i="1" s="1"/>
  <c r="BT171" i="1" s="1"/>
  <c r="BV171" i="1" s="1"/>
  <c r="AQ171" i="1"/>
  <c r="AS171" i="1" s="1"/>
  <c r="AU171" i="1" s="1"/>
  <c r="AW171" i="1" s="1"/>
  <c r="AY171" i="1" s="1"/>
  <c r="BM20" i="1"/>
  <c r="AP20" i="1"/>
  <c r="Q20" i="1"/>
  <c r="BN100" i="1"/>
  <c r="BP100" i="1" s="1"/>
  <c r="BR100" i="1" s="1"/>
  <c r="BT100" i="1" s="1"/>
  <c r="BV100" i="1" s="1"/>
  <c r="AQ100" i="1"/>
  <c r="AS100" i="1" s="1"/>
  <c r="AU100" i="1" s="1"/>
  <c r="AW100" i="1" s="1"/>
  <c r="AY100" i="1" s="1"/>
  <c r="R100" i="1"/>
  <c r="T100" i="1" s="1"/>
  <c r="V100" i="1" s="1"/>
  <c r="X100" i="1" s="1"/>
  <c r="Z100" i="1" s="1"/>
  <c r="BN99" i="1"/>
  <c r="BP99" i="1" s="1"/>
  <c r="BR99" i="1" s="1"/>
  <c r="BT99" i="1" s="1"/>
  <c r="BV99" i="1" s="1"/>
  <c r="AQ99" i="1"/>
  <c r="AS99" i="1" s="1"/>
  <c r="AU99" i="1" s="1"/>
  <c r="AW99" i="1" s="1"/>
  <c r="AY99" i="1" s="1"/>
  <c r="R99" i="1"/>
  <c r="T99" i="1" s="1"/>
  <c r="V99" i="1" s="1"/>
  <c r="X99" i="1" s="1"/>
  <c r="Z99" i="1" s="1"/>
  <c r="BM318" i="1" l="1"/>
  <c r="BM317" i="1"/>
  <c r="BM316" i="1"/>
  <c r="BM315" i="1"/>
  <c r="BM296" i="1"/>
  <c r="BM314" i="1" s="1"/>
  <c r="BM295" i="1"/>
  <c r="BM272" i="1"/>
  <c r="BM265" i="1"/>
  <c r="BM259" i="1"/>
  <c r="BM258" i="1"/>
  <c r="BM252" i="1"/>
  <c r="BM249" i="1"/>
  <c r="BM248" i="1"/>
  <c r="BM243" i="1"/>
  <c r="BM242" i="1"/>
  <c r="BM223" i="1"/>
  <c r="BM219" i="1"/>
  <c r="BM215" i="1"/>
  <c r="BM209" i="1"/>
  <c r="BM205" i="1"/>
  <c r="BM201" i="1"/>
  <c r="BM197" i="1"/>
  <c r="BM193" i="1"/>
  <c r="BM189" i="1"/>
  <c r="BM185" i="1"/>
  <c r="BM181" i="1"/>
  <c r="BM177" i="1"/>
  <c r="BM176" i="1"/>
  <c r="BM305" i="1" s="1"/>
  <c r="BM175" i="1"/>
  <c r="BM161" i="1"/>
  <c r="BM320" i="1" s="1"/>
  <c r="BM154" i="1"/>
  <c r="BM149" i="1"/>
  <c r="BM148" i="1"/>
  <c r="BM131" i="1"/>
  <c r="BM128" i="1"/>
  <c r="BM123" i="1"/>
  <c r="BM108" i="1"/>
  <c r="BM308" i="1" s="1"/>
  <c r="BM107" i="1"/>
  <c r="BM106" i="1"/>
  <c r="BM105" i="1"/>
  <c r="BM72" i="1"/>
  <c r="BM68" i="1"/>
  <c r="BM63" i="1"/>
  <c r="BM58" i="1"/>
  <c r="BM53" i="1"/>
  <c r="BM47" i="1"/>
  <c r="BM42" i="1"/>
  <c r="BM33" i="1"/>
  <c r="BM28" i="1"/>
  <c r="BM22" i="1"/>
  <c r="BM307" i="1" s="1"/>
  <c r="BM21" i="1"/>
  <c r="AP318" i="1"/>
  <c r="AP316" i="1"/>
  <c r="AP315" i="1"/>
  <c r="AP296" i="1"/>
  <c r="AP295" i="1"/>
  <c r="AP272" i="1"/>
  <c r="AP265" i="1"/>
  <c r="AP259" i="1"/>
  <c r="AP258" i="1"/>
  <c r="AP252" i="1"/>
  <c r="AP249" i="1"/>
  <c r="AP248" i="1"/>
  <c r="AP243" i="1"/>
  <c r="AP242" i="1"/>
  <c r="AP240" i="1" s="1"/>
  <c r="AP223" i="1"/>
  <c r="AP219" i="1"/>
  <c r="AP215" i="1"/>
  <c r="AP209" i="1"/>
  <c r="AP205" i="1"/>
  <c r="AP201" i="1"/>
  <c r="AP197" i="1"/>
  <c r="AP193" i="1"/>
  <c r="AP189" i="1"/>
  <c r="AP185" i="1"/>
  <c r="AP181" i="1"/>
  <c r="AP177" i="1"/>
  <c r="AP176" i="1"/>
  <c r="AP175" i="1"/>
  <c r="AP161" i="1"/>
  <c r="AP320" i="1" s="1"/>
  <c r="AP154" i="1"/>
  <c r="AP149" i="1"/>
  <c r="AP148" i="1"/>
  <c r="AP138" i="1"/>
  <c r="AP317" i="1" s="1"/>
  <c r="AP131" i="1"/>
  <c r="AP128" i="1"/>
  <c r="AP123" i="1"/>
  <c r="AP111" i="1"/>
  <c r="AP108" i="1"/>
  <c r="AP308" i="1" s="1"/>
  <c r="AP107" i="1"/>
  <c r="AP106" i="1"/>
  <c r="AP105" i="1"/>
  <c r="AP72" i="1"/>
  <c r="AP68" i="1"/>
  <c r="AP63" i="1"/>
  <c r="AP58" i="1"/>
  <c r="AP53" i="1"/>
  <c r="AP47" i="1"/>
  <c r="AP42" i="1"/>
  <c r="AP33" i="1"/>
  <c r="AP28" i="1"/>
  <c r="AP22" i="1"/>
  <c r="AP21" i="1"/>
  <c r="Q318" i="1"/>
  <c r="Q317" i="1"/>
  <c r="Q316" i="1"/>
  <c r="Q315" i="1"/>
  <c r="Q296" i="1"/>
  <c r="Q295" i="1"/>
  <c r="Q272" i="1"/>
  <c r="Q265" i="1"/>
  <c r="Q259" i="1"/>
  <c r="Q258" i="1"/>
  <c r="Q252" i="1"/>
  <c r="Q249" i="1"/>
  <c r="Q248" i="1"/>
  <c r="Q243" i="1"/>
  <c r="Q242" i="1"/>
  <c r="Q240" i="1" s="1"/>
  <c r="Q223" i="1"/>
  <c r="Q219" i="1"/>
  <c r="Q215" i="1"/>
  <c r="Q209" i="1"/>
  <c r="Q205" i="1"/>
  <c r="Q201" i="1"/>
  <c r="Q197" i="1"/>
  <c r="Q193" i="1"/>
  <c r="Q189" i="1"/>
  <c r="Q185" i="1"/>
  <c r="Q181" i="1"/>
  <c r="Q177" i="1"/>
  <c r="Q176" i="1"/>
  <c r="Q305" i="1" s="1"/>
  <c r="Q175" i="1"/>
  <c r="Q161" i="1"/>
  <c r="Q320" i="1" s="1"/>
  <c r="Q154" i="1"/>
  <c r="Q149" i="1"/>
  <c r="Q148" i="1"/>
  <c r="Q131" i="1"/>
  <c r="Q128" i="1"/>
  <c r="Q123" i="1"/>
  <c r="Q111" i="1"/>
  <c r="Q108" i="1"/>
  <c r="Q308" i="1" s="1"/>
  <c r="Q107" i="1"/>
  <c r="Q106" i="1"/>
  <c r="Q105" i="1"/>
  <c r="Q85" i="1"/>
  <c r="Q72" i="1"/>
  <c r="Q68" i="1"/>
  <c r="Q63" i="1"/>
  <c r="Q58" i="1"/>
  <c r="Q53" i="1"/>
  <c r="Q47" i="1"/>
  <c r="Q42" i="1"/>
  <c r="Q38" i="1"/>
  <c r="Q33" i="1"/>
  <c r="Q28" i="1"/>
  <c r="Q22" i="1"/>
  <c r="Q21" i="1"/>
  <c r="BM310" i="1" l="1"/>
  <c r="Q310" i="1"/>
  <c r="AP310" i="1"/>
  <c r="AP256" i="1"/>
  <c r="Q311" i="1"/>
  <c r="AP311" i="1"/>
  <c r="BM311" i="1"/>
  <c r="BM173" i="1"/>
  <c r="AP292" i="1"/>
  <c r="AP306" i="1"/>
  <c r="Q145" i="1"/>
  <c r="BM292" i="1"/>
  <c r="BM246" i="1"/>
  <c r="AP145" i="1"/>
  <c r="Q292" i="1"/>
  <c r="AP313" i="1"/>
  <c r="Q306" i="1"/>
  <c r="Q246" i="1"/>
  <c r="Q18" i="1"/>
  <c r="Q103" i="1"/>
  <c r="Q256" i="1"/>
  <c r="AP103" i="1"/>
  <c r="AP246" i="1"/>
  <c r="BM312" i="1"/>
  <c r="BM256" i="1"/>
  <c r="BM18" i="1"/>
  <c r="BM306" i="1"/>
  <c r="BM313" i="1"/>
  <c r="BM103" i="1"/>
  <c r="AP173" i="1"/>
  <c r="Q313" i="1"/>
  <c r="BM145" i="1"/>
  <c r="BM240" i="1"/>
  <c r="AP305" i="1"/>
  <c r="AP307" i="1"/>
  <c r="AP312" i="1"/>
  <c r="AP314" i="1"/>
  <c r="AP18" i="1"/>
  <c r="Q173" i="1"/>
  <c r="Q307" i="1"/>
  <c r="Q312" i="1"/>
  <c r="Q314" i="1"/>
  <c r="BK319" i="1"/>
  <c r="BK318" i="1"/>
  <c r="BK317" i="1"/>
  <c r="BK316" i="1"/>
  <c r="BK315" i="1"/>
  <c r="BK296" i="1"/>
  <c r="BK314" i="1" s="1"/>
  <c r="BK295" i="1"/>
  <c r="BK294" i="1"/>
  <c r="BK272" i="1"/>
  <c r="BK265" i="1"/>
  <c r="BK259" i="1"/>
  <c r="BK258" i="1"/>
  <c r="BK252" i="1"/>
  <c r="BK249" i="1"/>
  <c r="BK248" i="1"/>
  <c r="BK243" i="1"/>
  <c r="BK242" i="1"/>
  <c r="BK223" i="1"/>
  <c r="BK219" i="1"/>
  <c r="BK215" i="1"/>
  <c r="BK209" i="1"/>
  <c r="BK205" i="1"/>
  <c r="BK201" i="1"/>
  <c r="BK197" i="1"/>
  <c r="BK193" i="1"/>
  <c r="BK189" i="1"/>
  <c r="BK185" i="1"/>
  <c r="BK181" i="1"/>
  <c r="BK177" i="1"/>
  <c r="BK176" i="1"/>
  <c r="BK175" i="1"/>
  <c r="BK161" i="1"/>
  <c r="BK320" i="1" s="1"/>
  <c r="BK154" i="1"/>
  <c r="BK149" i="1"/>
  <c r="BK148" i="1"/>
  <c r="BK147" i="1"/>
  <c r="BK131" i="1"/>
  <c r="BK128" i="1"/>
  <c r="BK123" i="1"/>
  <c r="BK108" i="1"/>
  <c r="BK308" i="1" s="1"/>
  <c r="BK107" i="1"/>
  <c r="BK106" i="1"/>
  <c r="BK105" i="1"/>
  <c r="BK72" i="1"/>
  <c r="BK68" i="1"/>
  <c r="BK63" i="1"/>
  <c r="BK58" i="1"/>
  <c r="BK53" i="1"/>
  <c r="BK47" i="1"/>
  <c r="BK42" i="1"/>
  <c r="BK33" i="1"/>
  <c r="BK28" i="1"/>
  <c r="BK22" i="1"/>
  <c r="BK307" i="1" s="1"/>
  <c r="BK21" i="1"/>
  <c r="BK20" i="1"/>
  <c r="AN319" i="1"/>
  <c r="AN318" i="1"/>
  <c r="AN316" i="1"/>
  <c r="AN315" i="1"/>
  <c r="AN296" i="1"/>
  <c r="AN295" i="1"/>
  <c r="AN294" i="1"/>
  <c r="AN272" i="1"/>
  <c r="AN265" i="1"/>
  <c r="AN259" i="1"/>
  <c r="AN258" i="1"/>
  <c r="AN252" i="1"/>
  <c r="AN249" i="1"/>
  <c r="AN248" i="1"/>
  <c r="AN243" i="1"/>
  <c r="AN242" i="1"/>
  <c r="AN240" i="1" s="1"/>
  <c r="AN223" i="1"/>
  <c r="AN219" i="1"/>
  <c r="AN215" i="1"/>
  <c r="AN209" i="1"/>
  <c r="AN205" i="1"/>
  <c r="AN201" i="1"/>
  <c r="AN197" i="1"/>
  <c r="AN193" i="1"/>
  <c r="AN189" i="1"/>
  <c r="AN185" i="1"/>
  <c r="AN181" i="1"/>
  <c r="AN177" i="1"/>
  <c r="AN176" i="1"/>
  <c r="AN305" i="1" s="1"/>
  <c r="AN175" i="1"/>
  <c r="AN161" i="1"/>
  <c r="AN320" i="1" s="1"/>
  <c r="AN154" i="1"/>
  <c r="AN149" i="1"/>
  <c r="AN148" i="1"/>
  <c r="AN147" i="1"/>
  <c r="AN138" i="1"/>
  <c r="AN317" i="1" s="1"/>
  <c r="AN131" i="1"/>
  <c r="AN128" i="1"/>
  <c r="AN123" i="1"/>
  <c r="AN108" i="1"/>
  <c r="AN308" i="1" s="1"/>
  <c r="AN107" i="1"/>
  <c r="AN106" i="1"/>
  <c r="AN105" i="1"/>
  <c r="AN72" i="1"/>
  <c r="AN68" i="1"/>
  <c r="AN63" i="1"/>
  <c r="AN58" i="1"/>
  <c r="AN53" i="1"/>
  <c r="AN47" i="1"/>
  <c r="AN42" i="1"/>
  <c r="AN33" i="1"/>
  <c r="AN22" i="1"/>
  <c r="AN21" i="1"/>
  <c r="AN20" i="1"/>
  <c r="O318" i="1"/>
  <c r="O317" i="1"/>
  <c r="O316" i="1"/>
  <c r="O315" i="1"/>
  <c r="O319" i="1"/>
  <c r="O296" i="1"/>
  <c r="O314" i="1" s="1"/>
  <c r="O295" i="1"/>
  <c r="O294" i="1"/>
  <c r="O272" i="1"/>
  <c r="O265" i="1"/>
  <c r="O259" i="1"/>
  <c r="O258" i="1"/>
  <c r="O252" i="1"/>
  <c r="O249" i="1"/>
  <c r="O248" i="1"/>
  <c r="O243" i="1"/>
  <c r="O242" i="1"/>
  <c r="O240" i="1" s="1"/>
  <c r="O223" i="1"/>
  <c r="O219" i="1"/>
  <c r="O215" i="1"/>
  <c r="O209" i="1"/>
  <c r="O205" i="1"/>
  <c r="O201" i="1"/>
  <c r="O197" i="1"/>
  <c r="O193" i="1"/>
  <c r="O189" i="1"/>
  <c r="O185" i="1"/>
  <c r="O181" i="1"/>
  <c r="O177" i="1"/>
  <c r="O176" i="1"/>
  <c r="O175" i="1"/>
  <c r="O161" i="1"/>
  <c r="O320" i="1" s="1"/>
  <c r="O154" i="1"/>
  <c r="O149" i="1"/>
  <c r="O148" i="1"/>
  <c r="O147" i="1"/>
  <c r="O131" i="1"/>
  <c r="O128" i="1"/>
  <c r="O123" i="1"/>
  <c r="O111" i="1"/>
  <c r="O108" i="1"/>
  <c r="O308" i="1" s="1"/>
  <c r="O107" i="1"/>
  <c r="O106" i="1"/>
  <c r="O105" i="1"/>
  <c r="O85" i="1"/>
  <c r="O72" i="1"/>
  <c r="O68" i="1"/>
  <c r="O63" i="1"/>
  <c r="O58" i="1"/>
  <c r="O53" i="1"/>
  <c r="O47" i="1"/>
  <c r="O42" i="1"/>
  <c r="O38" i="1"/>
  <c r="O33" i="1"/>
  <c r="O22" i="1"/>
  <c r="O21" i="1"/>
  <c r="O20" i="1"/>
  <c r="BK256" i="1" l="1"/>
  <c r="O145" i="1"/>
  <c r="AN307" i="1"/>
  <c r="Q303" i="1"/>
  <c r="Q321" i="1" s="1"/>
  <c r="Q322" i="1" s="1"/>
  <c r="BK246" i="1"/>
  <c r="O292" i="1"/>
  <c r="AN292" i="1"/>
  <c r="BM303" i="1"/>
  <c r="BM321" i="1" s="1"/>
  <c r="BM322" i="1" s="1"/>
  <c r="AP303" i="1"/>
  <c r="AP321" i="1" s="1"/>
  <c r="AP322" i="1" s="1"/>
  <c r="BK103" i="1"/>
  <c r="AN246" i="1"/>
  <c r="O311" i="1"/>
  <c r="BK310" i="1"/>
  <c r="O313" i="1"/>
  <c r="AN256" i="1"/>
  <c r="BK305" i="1"/>
  <c r="BK173" i="1"/>
  <c r="O312" i="1"/>
  <c r="BK18" i="1"/>
  <c r="BK313" i="1"/>
  <c r="BK145" i="1"/>
  <c r="BK312" i="1"/>
  <c r="AN313" i="1"/>
  <c r="AN311" i="1"/>
  <c r="BK306" i="1"/>
  <c r="BK311" i="1"/>
  <c r="BK292" i="1"/>
  <c r="BK240" i="1"/>
  <c r="AN306" i="1"/>
  <c r="AN103" i="1"/>
  <c r="AN111" i="1"/>
  <c r="AN145" i="1"/>
  <c r="AN173" i="1"/>
  <c r="AN312" i="1"/>
  <c r="AN314" i="1"/>
  <c r="AN18" i="1"/>
  <c r="AN28" i="1"/>
  <c r="O173" i="1"/>
  <c r="O306" i="1"/>
  <c r="O103" i="1"/>
  <c r="O246" i="1"/>
  <c r="O256" i="1"/>
  <c r="O28" i="1"/>
  <c r="O305" i="1"/>
  <c r="O307" i="1"/>
  <c r="O18" i="1"/>
  <c r="BI20" i="1"/>
  <c r="AL20" i="1"/>
  <c r="M20" i="1"/>
  <c r="BJ98" i="1"/>
  <c r="BL98" i="1" s="1"/>
  <c r="BN98" i="1" s="1"/>
  <c r="BP98" i="1" s="1"/>
  <c r="BR98" i="1" s="1"/>
  <c r="BT98" i="1" s="1"/>
  <c r="BV98" i="1" s="1"/>
  <c r="AM98" i="1"/>
  <c r="AO98" i="1" s="1"/>
  <c r="AQ98" i="1" s="1"/>
  <c r="AS98" i="1" s="1"/>
  <c r="AU98" i="1" s="1"/>
  <c r="AW98" i="1" s="1"/>
  <c r="AY98" i="1" s="1"/>
  <c r="N98" i="1"/>
  <c r="P98" i="1" s="1"/>
  <c r="R98" i="1" s="1"/>
  <c r="T98" i="1" s="1"/>
  <c r="V98" i="1" s="1"/>
  <c r="X98" i="1" s="1"/>
  <c r="Z98" i="1" s="1"/>
  <c r="BJ96" i="1"/>
  <c r="BL96" i="1" s="1"/>
  <c r="BN96" i="1" s="1"/>
  <c r="BP96" i="1" s="1"/>
  <c r="BR96" i="1" s="1"/>
  <c r="BT96" i="1" s="1"/>
  <c r="BV96" i="1" s="1"/>
  <c r="N96" i="1"/>
  <c r="P96" i="1" s="1"/>
  <c r="R96" i="1" s="1"/>
  <c r="T96" i="1" s="1"/>
  <c r="V96" i="1" s="1"/>
  <c r="X96" i="1" s="1"/>
  <c r="Z96" i="1" s="1"/>
  <c r="AM96" i="1"/>
  <c r="AO96" i="1" s="1"/>
  <c r="AQ96" i="1" s="1"/>
  <c r="AS96" i="1" s="1"/>
  <c r="AU96" i="1" s="1"/>
  <c r="AW96" i="1" s="1"/>
  <c r="AY96" i="1" s="1"/>
  <c r="BM309" i="1" l="1"/>
  <c r="AP309" i="1"/>
  <c r="BK303" i="1"/>
  <c r="BK321" i="1" s="1"/>
  <c r="BK322" i="1" s="1"/>
  <c r="AN303" i="1"/>
  <c r="AN310" i="1"/>
  <c r="O310" i="1"/>
  <c r="O303" i="1"/>
  <c r="M111" i="1"/>
  <c r="AL113" i="1"/>
  <c r="AL111" i="1" s="1"/>
  <c r="AN309" i="1" l="1"/>
  <c r="AN321" i="1"/>
  <c r="AN322" i="1" s="1"/>
  <c r="BK309" i="1"/>
  <c r="O321" i="1"/>
  <c r="O322" i="1" s="1"/>
  <c r="M85" i="1"/>
  <c r="BI22" i="1"/>
  <c r="BI21" i="1"/>
  <c r="AL22" i="1"/>
  <c r="M22" i="1"/>
  <c r="BJ87" i="1"/>
  <c r="BL87" i="1" s="1"/>
  <c r="BN87" i="1" s="1"/>
  <c r="BP87" i="1" s="1"/>
  <c r="BR87" i="1" s="1"/>
  <c r="BT87" i="1" s="1"/>
  <c r="BV87" i="1" s="1"/>
  <c r="BJ88" i="1"/>
  <c r="BL88" i="1" s="1"/>
  <c r="BN88" i="1" s="1"/>
  <c r="BP88" i="1" s="1"/>
  <c r="BR88" i="1" s="1"/>
  <c r="BT88" i="1" s="1"/>
  <c r="BV88" i="1" s="1"/>
  <c r="BJ89" i="1"/>
  <c r="BL89" i="1" s="1"/>
  <c r="BN89" i="1" s="1"/>
  <c r="BP89" i="1" s="1"/>
  <c r="BR89" i="1" s="1"/>
  <c r="BT89" i="1" s="1"/>
  <c r="BV89" i="1" s="1"/>
  <c r="AM87" i="1"/>
  <c r="AO87" i="1" s="1"/>
  <c r="AQ87" i="1" s="1"/>
  <c r="AS87" i="1" s="1"/>
  <c r="AU87" i="1" s="1"/>
  <c r="AW87" i="1" s="1"/>
  <c r="AY87" i="1" s="1"/>
  <c r="AM88" i="1"/>
  <c r="AO88" i="1" s="1"/>
  <c r="AQ88" i="1" s="1"/>
  <c r="AS88" i="1" s="1"/>
  <c r="AU88" i="1" s="1"/>
  <c r="AW88" i="1" s="1"/>
  <c r="AY88" i="1" s="1"/>
  <c r="AM89" i="1"/>
  <c r="AO89" i="1" s="1"/>
  <c r="AQ89" i="1" s="1"/>
  <c r="AS89" i="1" s="1"/>
  <c r="AU89" i="1" s="1"/>
  <c r="AW89" i="1" s="1"/>
  <c r="AY89" i="1" s="1"/>
  <c r="N89" i="1"/>
  <c r="P89" i="1" s="1"/>
  <c r="R89" i="1" s="1"/>
  <c r="T89" i="1" s="1"/>
  <c r="V89" i="1" s="1"/>
  <c r="X89" i="1" s="1"/>
  <c r="Z89" i="1" s="1"/>
  <c r="H87" i="1"/>
  <c r="J87" i="1" s="1"/>
  <c r="L87" i="1" s="1"/>
  <c r="N87" i="1" s="1"/>
  <c r="P87" i="1" s="1"/>
  <c r="R87" i="1" s="1"/>
  <c r="T87" i="1" s="1"/>
  <c r="V87" i="1" s="1"/>
  <c r="X87" i="1" s="1"/>
  <c r="Z87" i="1" s="1"/>
  <c r="H88" i="1"/>
  <c r="J88" i="1" s="1"/>
  <c r="L88" i="1" s="1"/>
  <c r="N88" i="1" s="1"/>
  <c r="P88" i="1" s="1"/>
  <c r="R88" i="1" s="1"/>
  <c r="T88" i="1" s="1"/>
  <c r="V88" i="1" s="1"/>
  <c r="X88" i="1" s="1"/>
  <c r="Z88" i="1" s="1"/>
  <c r="BI105" i="1"/>
  <c r="AL105" i="1"/>
  <c r="M105" i="1"/>
  <c r="N141" i="1"/>
  <c r="P141" i="1" s="1"/>
  <c r="R141" i="1" s="1"/>
  <c r="T141" i="1" s="1"/>
  <c r="V141" i="1" s="1"/>
  <c r="X141" i="1" s="1"/>
  <c r="Z141" i="1" s="1"/>
  <c r="BJ141" i="1"/>
  <c r="BL141" i="1" s="1"/>
  <c r="BN141" i="1" s="1"/>
  <c r="BP141" i="1" s="1"/>
  <c r="BR141" i="1" s="1"/>
  <c r="BT141" i="1" s="1"/>
  <c r="BV141" i="1" s="1"/>
  <c r="AM141" i="1"/>
  <c r="AO141" i="1" s="1"/>
  <c r="AQ141" i="1" s="1"/>
  <c r="AS141" i="1" s="1"/>
  <c r="AU141" i="1" s="1"/>
  <c r="AW141" i="1" s="1"/>
  <c r="AY141" i="1" s="1"/>
  <c r="N95" i="1"/>
  <c r="P95" i="1" s="1"/>
  <c r="R95" i="1" s="1"/>
  <c r="T95" i="1" s="1"/>
  <c r="V95" i="1" s="1"/>
  <c r="X95" i="1" s="1"/>
  <c r="Z95" i="1" s="1"/>
  <c r="N97" i="1"/>
  <c r="P97" i="1" s="1"/>
  <c r="R97" i="1" s="1"/>
  <c r="T97" i="1" s="1"/>
  <c r="V97" i="1" s="1"/>
  <c r="X97" i="1" s="1"/>
  <c r="Z97" i="1" s="1"/>
  <c r="BJ95" i="1"/>
  <c r="BL95" i="1" s="1"/>
  <c r="BN95" i="1" s="1"/>
  <c r="BP95" i="1" s="1"/>
  <c r="BR95" i="1" s="1"/>
  <c r="BT95" i="1" s="1"/>
  <c r="BV95" i="1" s="1"/>
  <c r="BJ97" i="1"/>
  <c r="BL97" i="1" s="1"/>
  <c r="BN97" i="1" s="1"/>
  <c r="BP97" i="1" s="1"/>
  <c r="BR97" i="1" s="1"/>
  <c r="BT97" i="1" s="1"/>
  <c r="BV97" i="1" s="1"/>
  <c r="AM95" i="1"/>
  <c r="AO95" i="1" s="1"/>
  <c r="AQ95" i="1" s="1"/>
  <c r="AS95" i="1" s="1"/>
  <c r="AU95" i="1" s="1"/>
  <c r="AW95" i="1" s="1"/>
  <c r="AY95" i="1" s="1"/>
  <c r="AM97" i="1"/>
  <c r="AO97" i="1" s="1"/>
  <c r="AQ97" i="1" s="1"/>
  <c r="AS97" i="1" s="1"/>
  <c r="AU97" i="1" s="1"/>
  <c r="AW97" i="1" s="1"/>
  <c r="AY97" i="1" s="1"/>
  <c r="M212" i="1"/>
  <c r="M301" i="1" l="1"/>
  <c r="BJ94" i="1" l="1"/>
  <c r="BL94" i="1" s="1"/>
  <c r="BN94" i="1" s="1"/>
  <c r="BP94" i="1" s="1"/>
  <c r="BR94" i="1" s="1"/>
  <c r="BT94" i="1" s="1"/>
  <c r="BV94" i="1" s="1"/>
  <c r="AM94" i="1"/>
  <c r="AO94" i="1" s="1"/>
  <c r="AQ94" i="1" s="1"/>
  <c r="AS94" i="1" s="1"/>
  <c r="AU94" i="1" s="1"/>
  <c r="AW94" i="1" s="1"/>
  <c r="AY94" i="1" s="1"/>
  <c r="N94" i="1"/>
  <c r="P94" i="1" s="1"/>
  <c r="R94" i="1" s="1"/>
  <c r="T94" i="1" s="1"/>
  <c r="V94" i="1" s="1"/>
  <c r="X94" i="1" s="1"/>
  <c r="Z94" i="1" s="1"/>
  <c r="BI175" i="1" l="1"/>
  <c r="AL175" i="1"/>
  <c r="M175" i="1"/>
  <c r="BJ238" i="1"/>
  <c r="BL238" i="1" s="1"/>
  <c r="BN238" i="1" s="1"/>
  <c r="BP238" i="1" s="1"/>
  <c r="BR238" i="1" s="1"/>
  <c r="BT238" i="1" s="1"/>
  <c r="BV238" i="1" s="1"/>
  <c r="AM238" i="1"/>
  <c r="AO238" i="1" s="1"/>
  <c r="AQ238" i="1" s="1"/>
  <c r="AS238" i="1" s="1"/>
  <c r="AU238" i="1" s="1"/>
  <c r="AW238" i="1" s="1"/>
  <c r="AY238" i="1" s="1"/>
  <c r="N238" i="1"/>
  <c r="P238" i="1" s="1"/>
  <c r="R238" i="1" s="1"/>
  <c r="T238" i="1" s="1"/>
  <c r="V238" i="1" s="1"/>
  <c r="X238" i="1" s="1"/>
  <c r="Z238" i="1" s="1"/>
  <c r="BI294" i="1"/>
  <c r="AL294" i="1"/>
  <c r="M294" i="1"/>
  <c r="BI319" i="1"/>
  <c r="BJ319" i="1" s="1"/>
  <c r="BL319" i="1" s="1"/>
  <c r="BN319" i="1" s="1"/>
  <c r="BP319" i="1" s="1"/>
  <c r="BR319" i="1" s="1"/>
  <c r="BT319" i="1" s="1"/>
  <c r="BV319" i="1" s="1"/>
  <c r="AL319" i="1"/>
  <c r="AM319" i="1" s="1"/>
  <c r="AO319" i="1" s="1"/>
  <c r="AQ319" i="1" s="1"/>
  <c r="AS319" i="1" s="1"/>
  <c r="AU319" i="1" s="1"/>
  <c r="AW319" i="1" s="1"/>
  <c r="AY319" i="1" s="1"/>
  <c r="M319" i="1"/>
  <c r="N319" i="1" s="1"/>
  <c r="P319" i="1" s="1"/>
  <c r="R319" i="1" s="1"/>
  <c r="T319" i="1" s="1"/>
  <c r="V319" i="1" s="1"/>
  <c r="X319" i="1" s="1"/>
  <c r="Z319" i="1" s="1"/>
  <c r="BJ301" i="1"/>
  <c r="BL301" i="1" s="1"/>
  <c r="BN301" i="1" s="1"/>
  <c r="BP301" i="1" s="1"/>
  <c r="BR301" i="1" s="1"/>
  <c r="BT301" i="1" s="1"/>
  <c r="BV301" i="1" s="1"/>
  <c r="AM301" i="1"/>
  <c r="AO301" i="1" s="1"/>
  <c r="AQ301" i="1" s="1"/>
  <c r="AS301" i="1" s="1"/>
  <c r="AU301" i="1" s="1"/>
  <c r="AW301" i="1" s="1"/>
  <c r="AY301" i="1" s="1"/>
  <c r="N301" i="1"/>
  <c r="P301" i="1" s="1"/>
  <c r="R301" i="1" s="1"/>
  <c r="T301" i="1" s="1"/>
  <c r="V301" i="1" s="1"/>
  <c r="X301" i="1" s="1"/>
  <c r="Z301" i="1" s="1"/>
  <c r="BI107" i="1" l="1"/>
  <c r="BI106" i="1"/>
  <c r="AL107" i="1"/>
  <c r="AL106" i="1"/>
  <c r="M107" i="1"/>
  <c r="M106" i="1"/>
  <c r="BJ113" i="1"/>
  <c r="BL113" i="1" s="1"/>
  <c r="BN113" i="1" s="1"/>
  <c r="BP113" i="1" s="1"/>
  <c r="BR113" i="1" s="1"/>
  <c r="BT113" i="1" s="1"/>
  <c r="BV113" i="1" s="1"/>
  <c r="BJ114" i="1"/>
  <c r="BL114" i="1" s="1"/>
  <c r="BN114" i="1" s="1"/>
  <c r="BP114" i="1" s="1"/>
  <c r="BR114" i="1" s="1"/>
  <c r="BT114" i="1" s="1"/>
  <c r="BV114" i="1" s="1"/>
  <c r="BJ115" i="1"/>
  <c r="BL115" i="1" s="1"/>
  <c r="BN115" i="1" s="1"/>
  <c r="BP115" i="1" s="1"/>
  <c r="BR115" i="1" s="1"/>
  <c r="BT115" i="1" s="1"/>
  <c r="BV115" i="1" s="1"/>
  <c r="AC111" i="1"/>
  <c r="AC112" i="1"/>
  <c r="AC113" i="1"/>
  <c r="AE113" i="1" s="1"/>
  <c r="AG113" i="1" s="1"/>
  <c r="AI113" i="1" s="1"/>
  <c r="AK113" i="1" s="1"/>
  <c r="AM113" i="1" s="1"/>
  <c r="AO113" i="1" s="1"/>
  <c r="AQ113" i="1" s="1"/>
  <c r="AS113" i="1" s="1"/>
  <c r="AU113" i="1" s="1"/>
  <c r="AW113" i="1" s="1"/>
  <c r="AY113" i="1" s="1"/>
  <c r="AC114" i="1"/>
  <c r="AE114" i="1" s="1"/>
  <c r="AG114" i="1" s="1"/>
  <c r="AI114" i="1" s="1"/>
  <c r="AK114" i="1" s="1"/>
  <c r="AM114" i="1" s="1"/>
  <c r="AO114" i="1" s="1"/>
  <c r="AQ114" i="1" s="1"/>
  <c r="AS114" i="1" s="1"/>
  <c r="AU114" i="1" s="1"/>
  <c r="AW114" i="1" s="1"/>
  <c r="AY114" i="1" s="1"/>
  <c r="AC115" i="1"/>
  <c r="AE115" i="1" s="1"/>
  <c r="AG115" i="1" s="1"/>
  <c r="AI115" i="1" s="1"/>
  <c r="AK115" i="1" s="1"/>
  <c r="AM115" i="1" s="1"/>
  <c r="AO115" i="1" s="1"/>
  <c r="AQ115" i="1" s="1"/>
  <c r="AS115" i="1" s="1"/>
  <c r="AU115" i="1" s="1"/>
  <c r="AW115" i="1" s="1"/>
  <c r="AY115" i="1" s="1"/>
  <c r="H113" i="1"/>
  <c r="J113" i="1" s="1"/>
  <c r="L113" i="1" s="1"/>
  <c r="N113" i="1" s="1"/>
  <c r="P113" i="1" s="1"/>
  <c r="R113" i="1" s="1"/>
  <c r="T113" i="1" s="1"/>
  <c r="V113" i="1" s="1"/>
  <c r="X113" i="1" s="1"/>
  <c r="Z113" i="1" s="1"/>
  <c r="H114" i="1"/>
  <c r="J114" i="1" s="1"/>
  <c r="L114" i="1" s="1"/>
  <c r="N114" i="1" s="1"/>
  <c r="P114" i="1" s="1"/>
  <c r="R114" i="1" s="1"/>
  <c r="T114" i="1" s="1"/>
  <c r="V114" i="1" s="1"/>
  <c r="X114" i="1" s="1"/>
  <c r="Z114" i="1" s="1"/>
  <c r="H115" i="1"/>
  <c r="J115" i="1" s="1"/>
  <c r="L115" i="1" s="1"/>
  <c r="N115" i="1" s="1"/>
  <c r="P115" i="1" s="1"/>
  <c r="R115" i="1" s="1"/>
  <c r="T115" i="1" s="1"/>
  <c r="V115" i="1" s="1"/>
  <c r="X115" i="1" s="1"/>
  <c r="Z115" i="1" s="1"/>
  <c r="BI318" i="1" l="1"/>
  <c r="BI317" i="1"/>
  <c r="BI316" i="1"/>
  <c r="BI315" i="1"/>
  <c r="BI296" i="1"/>
  <c r="BI314" i="1" s="1"/>
  <c r="BI295" i="1"/>
  <c r="BI292" i="1" s="1"/>
  <c r="BI272" i="1"/>
  <c r="BI265" i="1"/>
  <c r="BI259" i="1"/>
  <c r="BI258" i="1"/>
  <c r="BI252" i="1"/>
  <c r="BI249" i="1"/>
  <c r="BI248" i="1"/>
  <c r="BI243" i="1"/>
  <c r="BI242" i="1"/>
  <c r="BI240" i="1" s="1"/>
  <c r="BI223" i="1"/>
  <c r="BI219" i="1"/>
  <c r="BI215" i="1"/>
  <c r="BI209" i="1"/>
  <c r="BI205" i="1"/>
  <c r="BI201" i="1"/>
  <c r="BI197" i="1"/>
  <c r="BI193" i="1"/>
  <c r="BI189" i="1"/>
  <c r="BI185" i="1"/>
  <c r="BI181" i="1"/>
  <c r="BI177" i="1"/>
  <c r="BI176" i="1"/>
  <c r="BI305" i="1" s="1"/>
  <c r="BI161" i="1"/>
  <c r="BI320" i="1" s="1"/>
  <c r="BI154" i="1"/>
  <c r="BI149" i="1"/>
  <c r="BI148" i="1"/>
  <c r="BI147" i="1"/>
  <c r="BI131" i="1"/>
  <c r="BI128" i="1"/>
  <c r="BI123" i="1"/>
  <c r="BI108" i="1"/>
  <c r="BI103" i="1" s="1"/>
  <c r="BI72" i="1"/>
  <c r="BI68" i="1"/>
  <c r="BI63" i="1"/>
  <c r="BI58" i="1"/>
  <c r="BI53" i="1"/>
  <c r="BI47" i="1"/>
  <c r="BI42" i="1"/>
  <c r="BI33" i="1"/>
  <c r="BI28" i="1"/>
  <c r="BI307" i="1"/>
  <c r="AL318" i="1"/>
  <c r="AL316" i="1"/>
  <c r="AL315" i="1"/>
  <c r="AL296" i="1"/>
  <c r="AL314" i="1" s="1"/>
  <c r="AL295" i="1"/>
  <c r="AL292" i="1" s="1"/>
  <c r="AL272" i="1"/>
  <c r="AL265" i="1"/>
  <c r="AL259" i="1"/>
  <c r="AL258" i="1"/>
  <c r="AL252" i="1"/>
  <c r="AL249" i="1"/>
  <c r="AL248" i="1"/>
  <c r="AL243" i="1"/>
  <c r="AL242" i="1"/>
  <c r="AL240" i="1" s="1"/>
  <c r="AL223" i="1"/>
  <c r="AL219" i="1"/>
  <c r="AL215" i="1"/>
  <c r="AL209" i="1"/>
  <c r="AL205" i="1"/>
  <c r="AL201" i="1"/>
  <c r="AL197" i="1"/>
  <c r="AL193" i="1"/>
  <c r="AL189" i="1"/>
  <c r="AL185" i="1"/>
  <c r="AL181" i="1"/>
  <c r="AL177" i="1"/>
  <c r="AL176" i="1"/>
  <c r="AL305" i="1" s="1"/>
  <c r="AL161" i="1"/>
  <c r="AL320" i="1" s="1"/>
  <c r="AL154" i="1"/>
  <c r="AL149" i="1"/>
  <c r="AL148" i="1"/>
  <c r="AL147" i="1"/>
  <c r="AL138" i="1"/>
  <c r="AL317" i="1" s="1"/>
  <c r="AL131" i="1"/>
  <c r="AL128" i="1"/>
  <c r="AL123" i="1"/>
  <c r="AL108" i="1"/>
  <c r="AL308" i="1" s="1"/>
  <c r="AL72" i="1"/>
  <c r="AL68" i="1"/>
  <c r="AL63" i="1"/>
  <c r="AL58" i="1"/>
  <c r="AL53" i="1"/>
  <c r="AL47" i="1"/>
  <c r="AL42" i="1"/>
  <c r="AL33" i="1"/>
  <c r="AL31" i="1"/>
  <c r="AL21" i="1" s="1"/>
  <c r="AL307" i="1"/>
  <c r="M318" i="1"/>
  <c r="M317" i="1"/>
  <c r="M316" i="1"/>
  <c r="M315" i="1"/>
  <c r="M296" i="1"/>
  <c r="M314" i="1" s="1"/>
  <c r="M295" i="1"/>
  <c r="M292" i="1" s="1"/>
  <c r="M272" i="1"/>
  <c r="M265" i="1"/>
  <c r="M259" i="1"/>
  <c r="M258" i="1"/>
  <c r="M252" i="1"/>
  <c r="M249" i="1"/>
  <c r="M248" i="1"/>
  <c r="M243" i="1"/>
  <c r="M242" i="1"/>
  <c r="M240" i="1" s="1"/>
  <c r="M223" i="1"/>
  <c r="M219" i="1"/>
  <c r="M215" i="1"/>
  <c r="M209" i="1"/>
  <c r="M205" i="1"/>
  <c r="M201" i="1"/>
  <c r="M197" i="1"/>
  <c r="M193" i="1"/>
  <c r="M189" i="1"/>
  <c r="M185" i="1"/>
  <c r="M181" i="1"/>
  <c r="M177" i="1"/>
  <c r="M176" i="1"/>
  <c r="M305" i="1" s="1"/>
  <c r="M161" i="1"/>
  <c r="M320" i="1" s="1"/>
  <c r="M154" i="1"/>
  <c r="M149" i="1"/>
  <c r="M148" i="1"/>
  <c r="M147" i="1"/>
  <c r="M131" i="1"/>
  <c r="M128" i="1"/>
  <c r="M123" i="1"/>
  <c r="M108" i="1"/>
  <c r="M103" i="1" s="1"/>
  <c r="M72" i="1"/>
  <c r="M68" i="1"/>
  <c r="M63" i="1"/>
  <c r="M58" i="1"/>
  <c r="M53" i="1"/>
  <c r="M47" i="1"/>
  <c r="M42" i="1"/>
  <c r="M38" i="1"/>
  <c r="M33" i="1"/>
  <c r="M31" i="1"/>
  <c r="M21" i="1" s="1"/>
  <c r="M307" i="1"/>
  <c r="AL28" i="1" l="1"/>
  <c r="M28" i="1"/>
  <c r="BI306" i="1"/>
  <c r="BI256" i="1"/>
  <c r="M313" i="1"/>
  <c r="AL313" i="1"/>
  <c r="BI313" i="1"/>
  <c r="BI246" i="1"/>
  <c r="M145" i="1"/>
  <c r="M246" i="1"/>
  <c r="AL306" i="1"/>
  <c r="M306" i="1"/>
  <c r="AL103" i="1"/>
  <c r="BI145" i="1"/>
  <c r="M310" i="1"/>
  <c r="M311" i="1"/>
  <c r="M256" i="1"/>
  <c r="AL246" i="1"/>
  <c r="AL310" i="1"/>
  <c r="BI311" i="1"/>
  <c r="BI173" i="1"/>
  <c r="BI310" i="1"/>
  <c r="AL311" i="1"/>
  <c r="BI308" i="1"/>
  <c r="BI312" i="1"/>
  <c r="M308" i="1"/>
  <c r="AL145" i="1"/>
  <c r="AL256" i="1"/>
  <c r="AL173" i="1"/>
  <c r="M173" i="1"/>
  <c r="M312" i="1"/>
  <c r="AL312" i="1"/>
  <c r="BI18" i="1"/>
  <c r="AL18" i="1"/>
  <c r="M18" i="1"/>
  <c r="BG147" i="1"/>
  <c r="AJ147" i="1"/>
  <c r="K147" i="1"/>
  <c r="BH167" i="1"/>
  <c r="BJ167" i="1" s="1"/>
  <c r="BL167" i="1" s="1"/>
  <c r="BN167" i="1" s="1"/>
  <c r="BP167" i="1" s="1"/>
  <c r="BR167" i="1" s="1"/>
  <c r="BT167" i="1" s="1"/>
  <c r="BV167" i="1" s="1"/>
  <c r="AK167" i="1"/>
  <c r="AM167" i="1" s="1"/>
  <c r="AO167" i="1" s="1"/>
  <c r="AQ167" i="1" s="1"/>
  <c r="AS167" i="1" s="1"/>
  <c r="AU167" i="1" s="1"/>
  <c r="AW167" i="1" s="1"/>
  <c r="AY167" i="1" s="1"/>
  <c r="L167" i="1"/>
  <c r="N167" i="1" s="1"/>
  <c r="P167" i="1" s="1"/>
  <c r="R167" i="1" s="1"/>
  <c r="T167" i="1" s="1"/>
  <c r="V167" i="1" s="1"/>
  <c r="X167" i="1" s="1"/>
  <c r="Z167" i="1" s="1"/>
  <c r="M303" i="1" l="1"/>
  <c r="M321" i="1" s="1"/>
  <c r="M322" i="1" s="1"/>
  <c r="BI303" i="1"/>
  <c r="AL303" i="1"/>
  <c r="AJ31" i="1"/>
  <c r="AJ21" i="1" s="1"/>
  <c r="K31" i="1"/>
  <c r="BG318" i="1"/>
  <c r="BG317" i="1"/>
  <c r="BG316" i="1"/>
  <c r="BG315" i="1"/>
  <c r="BG296" i="1"/>
  <c r="BG314" i="1" s="1"/>
  <c r="BG295" i="1"/>
  <c r="BG294" i="1"/>
  <c r="BG272" i="1"/>
  <c r="BG265" i="1"/>
  <c r="BG259" i="1"/>
  <c r="BG258" i="1"/>
  <c r="BG252" i="1"/>
  <c r="BG249" i="1"/>
  <c r="BG248" i="1"/>
  <c r="BG243" i="1"/>
  <c r="BG242" i="1"/>
  <c r="BG240" i="1" s="1"/>
  <c r="BG223" i="1"/>
  <c r="BG219" i="1"/>
  <c r="BG215" i="1"/>
  <c r="BG209" i="1"/>
  <c r="BG205" i="1"/>
  <c r="BG201" i="1"/>
  <c r="BG197" i="1"/>
  <c r="BG193" i="1"/>
  <c r="BG189" i="1"/>
  <c r="BG185" i="1"/>
  <c r="BG181" i="1"/>
  <c r="BG177" i="1"/>
  <c r="BG176" i="1"/>
  <c r="BG305" i="1" s="1"/>
  <c r="BG175" i="1"/>
  <c r="BG161" i="1"/>
  <c r="BG320" i="1" s="1"/>
  <c r="BG154" i="1"/>
  <c r="BG149" i="1"/>
  <c r="BG148" i="1"/>
  <c r="BG131" i="1"/>
  <c r="BG128" i="1"/>
  <c r="BG123" i="1"/>
  <c r="BG108" i="1"/>
  <c r="BG308" i="1" s="1"/>
  <c r="BG107" i="1"/>
  <c r="BG106" i="1"/>
  <c r="BG105" i="1"/>
  <c r="BG72" i="1"/>
  <c r="BG68" i="1"/>
  <c r="BG63" i="1"/>
  <c r="BG58" i="1"/>
  <c r="BG53" i="1"/>
  <c r="BG47" i="1"/>
  <c r="BG42" i="1"/>
  <c r="BG33" i="1"/>
  <c r="BG28" i="1"/>
  <c r="BG22" i="1"/>
  <c r="BG21" i="1"/>
  <c r="BG20" i="1"/>
  <c r="AJ318" i="1"/>
  <c r="AJ316" i="1"/>
  <c r="AJ315" i="1"/>
  <c r="AJ296" i="1"/>
  <c r="AJ314" i="1" s="1"/>
  <c r="AJ295" i="1"/>
  <c r="AJ294" i="1"/>
  <c r="AJ272" i="1"/>
  <c r="AJ265" i="1"/>
  <c r="AJ259" i="1"/>
  <c r="AJ258" i="1"/>
  <c r="AJ252" i="1"/>
  <c r="AJ249" i="1"/>
  <c r="AJ248" i="1"/>
  <c r="AJ243" i="1"/>
  <c r="AJ242" i="1"/>
  <c r="AJ240" i="1" s="1"/>
  <c r="AJ223" i="1"/>
  <c r="AJ219" i="1"/>
  <c r="AJ215" i="1"/>
  <c r="AJ209" i="1"/>
  <c r="AJ205" i="1"/>
  <c r="AJ201" i="1"/>
  <c r="AJ197" i="1"/>
  <c r="AJ193" i="1"/>
  <c r="AJ189" i="1"/>
  <c r="AJ185" i="1"/>
  <c r="AJ181" i="1"/>
  <c r="AJ177" i="1"/>
  <c r="AJ176" i="1"/>
  <c r="AJ305" i="1" s="1"/>
  <c r="AJ175" i="1"/>
  <c r="AJ161" i="1"/>
  <c r="AJ320" i="1" s="1"/>
  <c r="AJ154" i="1"/>
  <c r="AJ149" i="1"/>
  <c r="AJ148" i="1"/>
  <c r="AJ145" i="1" s="1"/>
  <c r="AJ138" i="1"/>
  <c r="AJ131" i="1"/>
  <c r="AJ128" i="1"/>
  <c r="AJ123" i="1"/>
  <c r="AJ108" i="1"/>
  <c r="AJ107" i="1"/>
  <c r="AJ106" i="1"/>
  <c r="AJ105" i="1"/>
  <c r="AJ72" i="1"/>
  <c r="AJ68" i="1"/>
  <c r="AJ63" i="1"/>
  <c r="AJ58" i="1"/>
  <c r="AJ53" i="1"/>
  <c r="AJ47" i="1"/>
  <c r="AJ42" i="1"/>
  <c r="AJ33" i="1"/>
  <c r="AJ28" i="1"/>
  <c r="AJ22" i="1"/>
  <c r="AJ20" i="1"/>
  <c r="K318" i="1"/>
  <c r="K317" i="1"/>
  <c r="K316" i="1"/>
  <c r="K315" i="1"/>
  <c r="K296" i="1"/>
  <c r="K314" i="1" s="1"/>
  <c r="K295" i="1"/>
  <c r="K294" i="1"/>
  <c r="K272" i="1"/>
  <c r="K265" i="1"/>
  <c r="K259" i="1"/>
  <c r="K258" i="1"/>
  <c r="K252" i="1"/>
  <c r="K249" i="1"/>
  <c r="K248" i="1"/>
  <c r="K243" i="1"/>
  <c r="K242" i="1"/>
  <c r="K240" i="1" s="1"/>
  <c r="K223" i="1"/>
  <c r="K219" i="1"/>
  <c r="K215" i="1"/>
  <c r="K209" i="1"/>
  <c r="K205" i="1"/>
  <c r="K201" i="1"/>
  <c r="K197" i="1"/>
  <c r="K193" i="1"/>
  <c r="K189" i="1"/>
  <c r="K185" i="1"/>
  <c r="K181" i="1"/>
  <c r="K177" i="1"/>
  <c r="K176" i="1"/>
  <c r="K175" i="1"/>
  <c r="K161" i="1"/>
  <c r="K320" i="1" s="1"/>
  <c r="K154" i="1"/>
  <c r="K149" i="1"/>
  <c r="K148" i="1"/>
  <c r="K131" i="1"/>
  <c r="K128" i="1"/>
  <c r="K123" i="1"/>
  <c r="K108" i="1"/>
  <c r="K308" i="1" s="1"/>
  <c r="K107" i="1"/>
  <c r="K106" i="1"/>
  <c r="K105" i="1"/>
  <c r="K72" i="1"/>
  <c r="K68" i="1"/>
  <c r="K63" i="1"/>
  <c r="K58" i="1"/>
  <c r="K53" i="1"/>
  <c r="K47" i="1"/>
  <c r="K42" i="1"/>
  <c r="K38" i="1"/>
  <c r="K33" i="1"/>
  <c r="K28" i="1"/>
  <c r="K22" i="1"/>
  <c r="K21" i="1"/>
  <c r="K20" i="1"/>
  <c r="AL309" i="1" l="1"/>
  <c r="AL321" i="1"/>
  <c r="AL322" i="1" s="1"/>
  <c r="BI309" i="1"/>
  <c r="BI321" i="1"/>
  <c r="BI322" i="1" s="1"/>
  <c r="BG307" i="1"/>
  <c r="AJ292" i="1"/>
  <c r="BG292" i="1"/>
  <c r="BG18" i="1"/>
  <c r="BG311" i="1"/>
  <c r="K292" i="1"/>
  <c r="BG173" i="1"/>
  <c r="AJ312" i="1"/>
  <c r="K312" i="1"/>
  <c r="BG312" i="1"/>
  <c r="BG246" i="1"/>
  <c r="BG103" i="1"/>
  <c r="BG310" i="1"/>
  <c r="BG256" i="1"/>
  <c r="AJ311" i="1"/>
  <c r="BG313" i="1"/>
  <c r="K313" i="1"/>
  <c r="AJ173" i="1"/>
  <c r="AJ246" i="1"/>
  <c r="BG145" i="1"/>
  <c r="BG306" i="1"/>
  <c r="AJ306" i="1"/>
  <c r="K307" i="1"/>
  <c r="K145" i="1"/>
  <c r="AJ308" i="1"/>
  <c r="K311" i="1"/>
  <c r="K306" i="1"/>
  <c r="K305" i="1"/>
  <c r="AJ103" i="1"/>
  <c r="AJ317" i="1"/>
  <c r="AJ310" i="1"/>
  <c r="AJ256" i="1"/>
  <c r="AJ18" i="1"/>
  <c r="AJ313" i="1"/>
  <c r="AJ307" i="1"/>
  <c r="K310" i="1"/>
  <c r="K103" i="1"/>
  <c r="K173" i="1"/>
  <c r="K246" i="1"/>
  <c r="K256" i="1"/>
  <c r="K18" i="1"/>
  <c r="BE318" i="1"/>
  <c r="BE317" i="1"/>
  <c r="BE316" i="1"/>
  <c r="BE315" i="1"/>
  <c r="BE296" i="1"/>
  <c r="BE314" i="1" s="1"/>
  <c r="BE295" i="1"/>
  <c r="BE294" i="1"/>
  <c r="BE272" i="1"/>
  <c r="BE265" i="1"/>
  <c r="BE259" i="1"/>
  <c r="BE258" i="1"/>
  <c r="BE252" i="1"/>
  <c r="BE249" i="1"/>
  <c r="BE248" i="1"/>
  <c r="BE243" i="1"/>
  <c r="BE242" i="1"/>
  <c r="BE240" i="1" s="1"/>
  <c r="BE223" i="1"/>
  <c r="BE219" i="1"/>
  <c r="BE215" i="1"/>
  <c r="BE209" i="1"/>
  <c r="BE205" i="1"/>
  <c r="BE201" i="1"/>
  <c r="BE197" i="1"/>
  <c r="BE193" i="1"/>
  <c r="BE189" i="1"/>
  <c r="BE185" i="1"/>
  <c r="BE181" i="1"/>
  <c r="BE177" i="1"/>
  <c r="BE176" i="1"/>
  <c r="BE305" i="1" s="1"/>
  <c r="BE175" i="1"/>
  <c r="BE161" i="1"/>
  <c r="BE320" i="1" s="1"/>
  <c r="BE154" i="1"/>
  <c r="BE149" i="1"/>
  <c r="BE148" i="1"/>
  <c r="BE147" i="1"/>
  <c r="BE131" i="1"/>
  <c r="BE128" i="1"/>
  <c r="BE123" i="1"/>
  <c r="BE108" i="1"/>
  <c r="BE308" i="1" s="1"/>
  <c r="BE107" i="1"/>
  <c r="BE106" i="1"/>
  <c r="BE105" i="1"/>
  <c r="BE72" i="1"/>
  <c r="BE68" i="1"/>
  <c r="BE63" i="1"/>
  <c r="BE58" i="1"/>
  <c r="BE53" i="1"/>
  <c r="BE47" i="1"/>
  <c r="BE42" i="1"/>
  <c r="BE33" i="1"/>
  <c r="BE28" i="1"/>
  <c r="BE22" i="1"/>
  <c r="BE307" i="1" s="1"/>
  <c r="BE21" i="1"/>
  <c r="BE20" i="1"/>
  <c r="AH318" i="1"/>
  <c r="AH316" i="1"/>
  <c r="AH315" i="1"/>
  <c r="AH296" i="1"/>
  <c r="AH314" i="1" s="1"/>
  <c r="AH295" i="1"/>
  <c r="AH294" i="1"/>
  <c r="AH272" i="1"/>
  <c r="AH265" i="1"/>
  <c r="AH259" i="1"/>
  <c r="AH258" i="1"/>
  <c r="AH252" i="1"/>
  <c r="AH249" i="1"/>
  <c r="AH248" i="1"/>
  <c r="AH243" i="1"/>
  <c r="AH242" i="1"/>
  <c r="AH223" i="1"/>
  <c r="AH219" i="1"/>
  <c r="AH215" i="1"/>
  <c r="AH209" i="1"/>
  <c r="AH205" i="1"/>
  <c r="AH201" i="1"/>
  <c r="AH197" i="1"/>
  <c r="AH193" i="1"/>
  <c r="AH189" i="1"/>
  <c r="AH185" i="1"/>
  <c r="AH181" i="1"/>
  <c r="AH177" i="1"/>
  <c r="AH176" i="1"/>
  <c r="AH305" i="1" s="1"/>
  <c r="AH175" i="1"/>
  <c r="AH161" i="1"/>
  <c r="AH320" i="1" s="1"/>
  <c r="AH154" i="1"/>
  <c r="AH149" i="1"/>
  <c r="AH148" i="1"/>
  <c r="AH147" i="1"/>
  <c r="AH138" i="1"/>
  <c r="AH131" i="1"/>
  <c r="AH128" i="1"/>
  <c r="AH123" i="1"/>
  <c r="AH108" i="1"/>
  <c r="AH107" i="1"/>
  <c r="AH106" i="1"/>
  <c r="AH105" i="1"/>
  <c r="AH72" i="1"/>
  <c r="AH68" i="1"/>
  <c r="AH63" i="1"/>
  <c r="AH58" i="1"/>
  <c r="AH53" i="1"/>
  <c r="AH47" i="1"/>
  <c r="AH42" i="1"/>
  <c r="AH33" i="1"/>
  <c r="AH28" i="1"/>
  <c r="AH22" i="1"/>
  <c r="AH21" i="1"/>
  <c r="AH20" i="1"/>
  <c r="I42" i="1"/>
  <c r="I318" i="1"/>
  <c r="I317" i="1"/>
  <c r="I316" i="1"/>
  <c r="I315" i="1"/>
  <c r="I296" i="1"/>
  <c r="I295" i="1"/>
  <c r="I294" i="1"/>
  <c r="I272" i="1"/>
  <c r="I265" i="1"/>
  <c r="I259" i="1"/>
  <c r="I258" i="1"/>
  <c r="I252" i="1"/>
  <c r="I249" i="1"/>
  <c r="I248" i="1"/>
  <c r="I243" i="1"/>
  <c r="I242" i="1"/>
  <c r="I223" i="1"/>
  <c r="I219" i="1"/>
  <c r="I215" i="1"/>
  <c r="I209" i="1"/>
  <c r="I205" i="1"/>
  <c r="I201" i="1"/>
  <c r="I197" i="1"/>
  <c r="I193" i="1"/>
  <c r="I189" i="1"/>
  <c r="I185" i="1"/>
  <c r="I181" i="1"/>
  <c r="I177" i="1"/>
  <c r="I176" i="1"/>
  <c r="I305" i="1" s="1"/>
  <c r="I175" i="1"/>
  <c r="I161" i="1"/>
  <c r="I154" i="1"/>
  <c r="I149" i="1"/>
  <c r="I148" i="1"/>
  <c r="I147" i="1"/>
  <c r="I131" i="1"/>
  <c r="I128" i="1"/>
  <c r="I105" i="1"/>
  <c r="I108" i="1"/>
  <c r="I308" i="1" s="1"/>
  <c r="I107" i="1"/>
  <c r="I106" i="1"/>
  <c r="I72" i="1"/>
  <c r="I68" i="1"/>
  <c r="I63" i="1"/>
  <c r="I58" i="1"/>
  <c r="I53" i="1"/>
  <c r="I47" i="1"/>
  <c r="I38" i="1"/>
  <c r="I33" i="1"/>
  <c r="I28" i="1"/>
  <c r="I22" i="1"/>
  <c r="I21" i="1"/>
  <c r="BG303" i="1" l="1"/>
  <c r="AJ303" i="1"/>
  <c r="K303" i="1"/>
  <c r="K321" i="1" s="1"/>
  <c r="K322" i="1" s="1"/>
  <c r="AH311" i="1"/>
  <c r="AH256" i="1"/>
  <c r="BE292" i="1"/>
  <c r="BE173" i="1"/>
  <c r="BE246" i="1"/>
  <c r="BE18" i="1"/>
  <c r="AH308" i="1"/>
  <c r="AH292" i="1"/>
  <c r="AH173" i="1"/>
  <c r="AH240" i="1"/>
  <c r="AH246" i="1"/>
  <c r="AH310" i="1"/>
  <c r="BE311" i="1"/>
  <c r="BE310" i="1"/>
  <c r="BE256" i="1"/>
  <c r="AH145" i="1"/>
  <c r="BE103" i="1"/>
  <c r="BE306" i="1"/>
  <c r="BE313" i="1"/>
  <c r="BE312" i="1"/>
  <c r="BE145" i="1"/>
  <c r="AH317" i="1"/>
  <c r="AH103" i="1"/>
  <c r="AH18" i="1"/>
  <c r="AH306" i="1"/>
  <c r="AH313" i="1"/>
  <c r="AH307" i="1"/>
  <c r="AH312" i="1"/>
  <c r="I256" i="1"/>
  <c r="I314" i="1"/>
  <c r="I313" i="1"/>
  <c r="I307" i="1"/>
  <c r="I246" i="1"/>
  <c r="I292" i="1"/>
  <c r="I173" i="1"/>
  <c r="I145" i="1"/>
  <c r="I306" i="1"/>
  <c r="I103" i="1"/>
  <c r="I310" i="1"/>
  <c r="I312" i="1"/>
  <c r="I123" i="1"/>
  <c r="I240" i="1"/>
  <c r="I20" i="1"/>
  <c r="AF318" i="1"/>
  <c r="AF316" i="1"/>
  <c r="AF315" i="1"/>
  <c r="AF296" i="1"/>
  <c r="AF314" i="1" s="1"/>
  <c r="AF295" i="1"/>
  <c r="AF294" i="1"/>
  <c r="AF272" i="1"/>
  <c r="AF265" i="1"/>
  <c r="AF259" i="1"/>
  <c r="AF258" i="1"/>
  <c r="AF252" i="1"/>
  <c r="AF249" i="1"/>
  <c r="AF248" i="1"/>
  <c r="AF243" i="1"/>
  <c r="AF242" i="1"/>
  <c r="AF223" i="1"/>
  <c r="AF219" i="1"/>
  <c r="AF215" i="1"/>
  <c r="AF209" i="1"/>
  <c r="AF205" i="1"/>
  <c r="AF201" i="1"/>
  <c r="AF197" i="1"/>
  <c r="AF193" i="1"/>
  <c r="AF189" i="1"/>
  <c r="AF185" i="1"/>
  <c r="AF181" i="1"/>
  <c r="AF177" i="1"/>
  <c r="AF176" i="1"/>
  <c r="AF305" i="1" s="1"/>
  <c r="AF175" i="1"/>
  <c r="AF161" i="1"/>
  <c r="AF320" i="1" s="1"/>
  <c r="AF154" i="1"/>
  <c r="AF149" i="1"/>
  <c r="AF148" i="1"/>
  <c r="AF147" i="1"/>
  <c r="AF138" i="1"/>
  <c r="AF317" i="1" s="1"/>
  <c r="AF131" i="1"/>
  <c r="AF128" i="1"/>
  <c r="AF123" i="1"/>
  <c r="AF108" i="1"/>
  <c r="AF107" i="1"/>
  <c r="AF106" i="1"/>
  <c r="AF105" i="1"/>
  <c r="AF72" i="1"/>
  <c r="AF68" i="1"/>
  <c r="AF63" i="1"/>
  <c r="AF58" i="1"/>
  <c r="AF53" i="1"/>
  <c r="AF47" i="1"/>
  <c r="AF42" i="1"/>
  <c r="AF33" i="1"/>
  <c r="AF28" i="1"/>
  <c r="AF22" i="1"/>
  <c r="AF21" i="1"/>
  <c r="AF20" i="1"/>
  <c r="AJ309" i="1" l="1"/>
  <c r="AJ321" i="1"/>
  <c r="AJ322" i="1" s="1"/>
  <c r="BG309" i="1"/>
  <c r="BG321" i="1"/>
  <c r="BG322" i="1" s="1"/>
  <c r="K319" i="1"/>
  <c r="AF256" i="1"/>
  <c r="AF292" i="1"/>
  <c r="AF173" i="1"/>
  <c r="BE303" i="1"/>
  <c r="AH303" i="1"/>
  <c r="AF246" i="1"/>
  <c r="I311" i="1"/>
  <c r="I18" i="1"/>
  <c r="AF306" i="1"/>
  <c r="AF18" i="1"/>
  <c r="AF145" i="1"/>
  <c r="AF240" i="1"/>
  <c r="AF308" i="1"/>
  <c r="AF311" i="1"/>
  <c r="AF313" i="1"/>
  <c r="AF103" i="1"/>
  <c r="AF307" i="1"/>
  <c r="AF310" i="1"/>
  <c r="AF312" i="1"/>
  <c r="AH309" i="1" l="1"/>
  <c r="AH321" i="1"/>
  <c r="AH322" i="1" s="1"/>
  <c r="BE309" i="1"/>
  <c r="BE321" i="1"/>
  <c r="BE322" i="1" s="1"/>
  <c r="I303" i="1"/>
  <c r="AF303" i="1"/>
  <c r="BC20" i="1"/>
  <c r="AD20" i="1"/>
  <c r="BD85" i="1"/>
  <c r="BF85" i="1" s="1"/>
  <c r="BH85" i="1" s="1"/>
  <c r="BJ85" i="1" s="1"/>
  <c r="BL85" i="1" s="1"/>
  <c r="BN85" i="1" s="1"/>
  <c r="BP85" i="1" s="1"/>
  <c r="BR85" i="1" s="1"/>
  <c r="BT85" i="1" s="1"/>
  <c r="BV85" i="1" s="1"/>
  <c r="AE85" i="1"/>
  <c r="AG85" i="1" s="1"/>
  <c r="AI85" i="1" s="1"/>
  <c r="AK85" i="1" s="1"/>
  <c r="AM85" i="1" s="1"/>
  <c r="AO85" i="1" s="1"/>
  <c r="AQ85" i="1" s="1"/>
  <c r="AS85" i="1" s="1"/>
  <c r="AU85" i="1" s="1"/>
  <c r="AW85" i="1" s="1"/>
  <c r="AY85" i="1" s="1"/>
  <c r="BD92" i="1"/>
  <c r="BF92" i="1" s="1"/>
  <c r="BH92" i="1" s="1"/>
  <c r="BJ92" i="1" s="1"/>
  <c r="BL92" i="1" s="1"/>
  <c r="BN92" i="1" s="1"/>
  <c r="BP92" i="1" s="1"/>
  <c r="BR92" i="1" s="1"/>
  <c r="BT92" i="1" s="1"/>
  <c r="BV92" i="1" s="1"/>
  <c r="AE92" i="1"/>
  <c r="AG92" i="1" s="1"/>
  <c r="AI92" i="1" s="1"/>
  <c r="AK92" i="1" s="1"/>
  <c r="AM92" i="1" s="1"/>
  <c r="AO92" i="1" s="1"/>
  <c r="AQ92" i="1" s="1"/>
  <c r="AS92" i="1" s="1"/>
  <c r="AU92" i="1" s="1"/>
  <c r="AW92" i="1" s="1"/>
  <c r="AY92" i="1" s="1"/>
  <c r="H92" i="1"/>
  <c r="J92" i="1" s="1"/>
  <c r="L92" i="1" s="1"/>
  <c r="N92" i="1" s="1"/>
  <c r="P92" i="1" s="1"/>
  <c r="R92" i="1" s="1"/>
  <c r="T92" i="1" s="1"/>
  <c r="V92" i="1" s="1"/>
  <c r="X92" i="1" s="1"/>
  <c r="Z92" i="1" s="1"/>
  <c r="G91" i="1"/>
  <c r="G84" i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F309" i="1" l="1"/>
  <c r="AF321" i="1"/>
  <c r="AF322" i="1" s="1"/>
  <c r="I319" i="1"/>
  <c r="G272" i="1"/>
  <c r="G258" i="1"/>
  <c r="BC175" i="1"/>
  <c r="AD175" i="1"/>
  <c r="BC147" i="1"/>
  <c r="AD147" i="1"/>
  <c r="G147" i="1"/>
  <c r="BC21" i="1"/>
  <c r="AD21" i="1"/>
  <c r="G21" i="1"/>
  <c r="G317" i="1" l="1"/>
  <c r="BA21" i="1"/>
  <c r="BA20" i="1"/>
  <c r="AZ20" i="1"/>
  <c r="AB21" i="1"/>
  <c r="AA20" i="1"/>
  <c r="E21" i="1"/>
  <c r="D20" i="1"/>
  <c r="BD38" i="1"/>
  <c r="BF38" i="1" s="1"/>
  <c r="BH38" i="1" s="1"/>
  <c r="BJ38" i="1" s="1"/>
  <c r="BL38" i="1" s="1"/>
  <c r="BN38" i="1" s="1"/>
  <c r="BP38" i="1" s="1"/>
  <c r="BR38" i="1" s="1"/>
  <c r="BT38" i="1" s="1"/>
  <c r="BV38" i="1" s="1"/>
  <c r="BD39" i="1"/>
  <c r="BF39" i="1" s="1"/>
  <c r="BH39" i="1" s="1"/>
  <c r="BJ39" i="1" s="1"/>
  <c r="BL39" i="1" s="1"/>
  <c r="BN39" i="1" s="1"/>
  <c r="BP39" i="1" s="1"/>
  <c r="BR39" i="1" s="1"/>
  <c r="BT39" i="1" s="1"/>
  <c r="BV39" i="1" s="1"/>
  <c r="BD40" i="1"/>
  <c r="BF40" i="1" s="1"/>
  <c r="BH40" i="1" s="1"/>
  <c r="BJ40" i="1" s="1"/>
  <c r="BL40" i="1" s="1"/>
  <c r="BN40" i="1" s="1"/>
  <c r="BP40" i="1" s="1"/>
  <c r="BR40" i="1" s="1"/>
  <c r="BT40" i="1" s="1"/>
  <c r="BV40" i="1" s="1"/>
  <c r="BD41" i="1"/>
  <c r="BF41" i="1" s="1"/>
  <c r="BH41" i="1" s="1"/>
  <c r="BJ41" i="1" s="1"/>
  <c r="BL41" i="1" s="1"/>
  <c r="BN41" i="1" s="1"/>
  <c r="BP41" i="1" s="1"/>
  <c r="BR41" i="1" s="1"/>
  <c r="BT41" i="1" s="1"/>
  <c r="BV41" i="1" s="1"/>
  <c r="AE38" i="1"/>
  <c r="AG38" i="1" s="1"/>
  <c r="AI38" i="1" s="1"/>
  <c r="AK38" i="1" s="1"/>
  <c r="AM38" i="1" s="1"/>
  <c r="AO38" i="1" s="1"/>
  <c r="AQ38" i="1" s="1"/>
  <c r="AS38" i="1" s="1"/>
  <c r="AU38" i="1" s="1"/>
  <c r="AW38" i="1" s="1"/>
  <c r="AY38" i="1" s="1"/>
  <c r="AE39" i="1"/>
  <c r="AG39" i="1" s="1"/>
  <c r="AI39" i="1" s="1"/>
  <c r="AK39" i="1" s="1"/>
  <c r="AM39" i="1" s="1"/>
  <c r="AO39" i="1" s="1"/>
  <c r="AQ39" i="1" s="1"/>
  <c r="AS39" i="1" s="1"/>
  <c r="AU39" i="1" s="1"/>
  <c r="AW39" i="1" s="1"/>
  <c r="AY39" i="1" s="1"/>
  <c r="AE40" i="1"/>
  <c r="AG40" i="1" s="1"/>
  <c r="AI40" i="1" s="1"/>
  <c r="AK40" i="1" s="1"/>
  <c r="AM40" i="1" s="1"/>
  <c r="AO40" i="1" s="1"/>
  <c r="AQ40" i="1" s="1"/>
  <c r="AS40" i="1" s="1"/>
  <c r="AU40" i="1" s="1"/>
  <c r="AW40" i="1" s="1"/>
  <c r="AY40" i="1" s="1"/>
  <c r="AE41" i="1"/>
  <c r="AG41" i="1" s="1"/>
  <c r="AI41" i="1" s="1"/>
  <c r="AK41" i="1" s="1"/>
  <c r="AM41" i="1" s="1"/>
  <c r="AO41" i="1" s="1"/>
  <c r="AQ41" i="1" s="1"/>
  <c r="AS41" i="1" s="1"/>
  <c r="AU41" i="1" s="1"/>
  <c r="AW41" i="1" s="1"/>
  <c r="AY41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G40" i="1"/>
  <c r="G20" i="1" s="1"/>
  <c r="F40" i="1"/>
  <c r="E38" i="1"/>
  <c r="D38" i="1"/>
  <c r="BC42" i="1"/>
  <c r="AD42" i="1"/>
  <c r="BD44" i="1"/>
  <c r="BF44" i="1" s="1"/>
  <c r="BH44" i="1" s="1"/>
  <c r="BJ44" i="1" s="1"/>
  <c r="BL44" i="1" s="1"/>
  <c r="BN44" i="1" s="1"/>
  <c r="BP44" i="1" s="1"/>
  <c r="BR44" i="1" s="1"/>
  <c r="BT44" i="1" s="1"/>
  <c r="BV44" i="1" s="1"/>
  <c r="BD45" i="1"/>
  <c r="BF45" i="1" s="1"/>
  <c r="BH45" i="1" s="1"/>
  <c r="BJ45" i="1" s="1"/>
  <c r="BL45" i="1" s="1"/>
  <c r="BN45" i="1" s="1"/>
  <c r="BP45" i="1" s="1"/>
  <c r="BR45" i="1" s="1"/>
  <c r="BT45" i="1" s="1"/>
  <c r="BV45" i="1" s="1"/>
  <c r="AE44" i="1"/>
  <c r="AG44" i="1" s="1"/>
  <c r="AI44" i="1" s="1"/>
  <c r="AK44" i="1" s="1"/>
  <c r="AM44" i="1" s="1"/>
  <c r="AO44" i="1" s="1"/>
  <c r="AQ44" i="1" s="1"/>
  <c r="AS44" i="1" s="1"/>
  <c r="AU44" i="1" s="1"/>
  <c r="AW44" i="1" s="1"/>
  <c r="AY44" i="1" s="1"/>
  <c r="AE45" i="1"/>
  <c r="AG45" i="1" s="1"/>
  <c r="AI45" i="1" s="1"/>
  <c r="AK45" i="1" s="1"/>
  <c r="AM45" i="1" s="1"/>
  <c r="AO45" i="1" s="1"/>
  <c r="AQ45" i="1" s="1"/>
  <c r="AS45" i="1" s="1"/>
  <c r="AU45" i="1" s="1"/>
  <c r="AW45" i="1" s="1"/>
  <c r="AY45" i="1" s="1"/>
  <c r="H45" i="1"/>
  <c r="J45" i="1" s="1"/>
  <c r="L45" i="1" s="1"/>
  <c r="N45" i="1" s="1"/>
  <c r="P45" i="1" s="1"/>
  <c r="R45" i="1" s="1"/>
  <c r="T45" i="1" s="1"/>
  <c r="V45" i="1" s="1"/>
  <c r="X45" i="1" s="1"/>
  <c r="Z45" i="1" s="1"/>
  <c r="G42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G125" i="1"/>
  <c r="G105" i="1" s="1"/>
  <c r="G38" i="1" l="1"/>
  <c r="H40" i="1"/>
  <c r="J40" i="1" s="1"/>
  <c r="L40" i="1" s="1"/>
  <c r="N40" i="1" s="1"/>
  <c r="P40" i="1" s="1"/>
  <c r="R40" i="1" s="1"/>
  <c r="T40" i="1" s="1"/>
  <c r="V40" i="1" s="1"/>
  <c r="X40" i="1" s="1"/>
  <c r="Z40" i="1" s="1"/>
  <c r="F38" i="1"/>
  <c r="BC294" i="1"/>
  <c r="AD294" i="1"/>
  <c r="G294" i="1"/>
  <c r="BD169" i="1"/>
  <c r="BF169" i="1" s="1"/>
  <c r="BH169" i="1" s="1"/>
  <c r="BJ169" i="1" s="1"/>
  <c r="BL169" i="1" s="1"/>
  <c r="BN169" i="1" s="1"/>
  <c r="BP169" i="1" s="1"/>
  <c r="BR169" i="1" s="1"/>
  <c r="BT169" i="1" s="1"/>
  <c r="BV169" i="1" s="1"/>
  <c r="BD170" i="1"/>
  <c r="BF170" i="1" s="1"/>
  <c r="BH170" i="1" s="1"/>
  <c r="BJ170" i="1" s="1"/>
  <c r="BL170" i="1" s="1"/>
  <c r="BN170" i="1" s="1"/>
  <c r="BP170" i="1" s="1"/>
  <c r="BR170" i="1" s="1"/>
  <c r="BT170" i="1" s="1"/>
  <c r="BV170" i="1" s="1"/>
  <c r="AE169" i="1"/>
  <c r="AG169" i="1" s="1"/>
  <c r="AI169" i="1" s="1"/>
  <c r="AK169" i="1" s="1"/>
  <c r="AM169" i="1" s="1"/>
  <c r="AO169" i="1" s="1"/>
  <c r="AQ169" i="1" s="1"/>
  <c r="AS169" i="1" s="1"/>
  <c r="AU169" i="1" s="1"/>
  <c r="AW169" i="1" s="1"/>
  <c r="AY169" i="1" s="1"/>
  <c r="AE170" i="1"/>
  <c r="AG170" i="1" s="1"/>
  <c r="AI170" i="1" s="1"/>
  <c r="AK170" i="1" s="1"/>
  <c r="AM170" i="1" s="1"/>
  <c r="AO170" i="1" s="1"/>
  <c r="AQ170" i="1" s="1"/>
  <c r="AS170" i="1" s="1"/>
  <c r="AU170" i="1" s="1"/>
  <c r="AW170" i="1" s="1"/>
  <c r="AY170" i="1" s="1"/>
  <c r="H169" i="1"/>
  <c r="J169" i="1" s="1"/>
  <c r="L169" i="1" s="1"/>
  <c r="N169" i="1" s="1"/>
  <c r="P169" i="1" s="1"/>
  <c r="R169" i="1" s="1"/>
  <c r="T169" i="1" s="1"/>
  <c r="V169" i="1" s="1"/>
  <c r="X169" i="1" s="1"/>
  <c r="Z169" i="1" s="1"/>
  <c r="H170" i="1"/>
  <c r="J170" i="1" s="1"/>
  <c r="L170" i="1" s="1"/>
  <c r="N170" i="1" s="1"/>
  <c r="P170" i="1" s="1"/>
  <c r="R170" i="1" s="1"/>
  <c r="T170" i="1" s="1"/>
  <c r="V170" i="1" s="1"/>
  <c r="X170" i="1" s="1"/>
  <c r="Z170" i="1" s="1"/>
  <c r="G228" i="1"/>
  <c r="BD237" i="1"/>
  <c r="BF237" i="1" s="1"/>
  <c r="BH237" i="1" s="1"/>
  <c r="BJ237" i="1" s="1"/>
  <c r="BL237" i="1" s="1"/>
  <c r="BN237" i="1" s="1"/>
  <c r="BP237" i="1" s="1"/>
  <c r="BR237" i="1" s="1"/>
  <c r="BT237" i="1" s="1"/>
  <c r="BV237" i="1" s="1"/>
  <c r="AE237" i="1"/>
  <c r="AG237" i="1" s="1"/>
  <c r="AI237" i="1" s="1"/>
  <c r="AK237" i="1" s="1"/>
  <c r="AM237" i="1" s="1"/>
  <c r="AO237" i="1" s="1"/>
  <c r="AQ237" i="1" s="1"/>
  <c r="AS237" i="1" s="1"/>
  <c r="AU237" i="1" s="1"/>
  <c r="AW237" i="1" s="1"/>
  <c r="AY237" i="1" s="1"/>
  <c r="H237" i="1"/>
  <c r="J237" i="1" s="1"/>
  <c r="L237" i="1" s="1"/>
  <c r="N237" i="1" s="1"/>
  <c r="P237" i="1" s="1"/>
  <c r="R237" i="1" s="1"/>
  <c r="T237" i="1" s="1"/>
  <c r="V237" i="1" s="1"/>
  <c r="X237" i="1" s="1"/>
  <c r="Z237" i="1" s="1"/>
  <c r="BD233" i="1"/>
  <c r="BF233" i="1" s="1"/>
  <c r="BH233" i="1" s="1"/>
  <c r="BJ233" i="1" s="1"/>
  <c r="BL233" i="1" s="1"/>
  <c r="BN233" i="1" s="1"/>
  <c r="BP233" i="1" s="1"/>
  <c r="BR233" i="1" s="1"/>
  <c r="BT233" i="1" s="1"/>
  <c r="BV233" i="1" s="1"/>
  <c r="AE233" i="1"/>
  <c r="AG233" i="1" s="1"/>
  <c r="AI233" i="1" s="1"/>
  <c r="AK233" i="1" s="1"/>
  <c r="AM233" i="1" s="1"/>
  <c r="AO233" i="1" s="1"/>
  <c r="AQ233" i="1" s="1"/>
  <c r="AS233" i="1" s="1"/>
  <c r="AU233" i="1" s="1"/>
  <c r="AW233" i="1" s="1"/>
  <c r="AY233" i="1" s="1"/>
  <c r="H233" i="1"/>
  <c r="J233" i="1" s="1"/>
  <c r="L233" i="1" s="1"/>
  <c r="N233" i="1" s="1"/>
  <c r="P233" i="1" s="1"/>
  <c r="R233" i="1" s="1"/>
  <c r="T233" i="1" s="1"/>
  <c r="V233" i="1" s="1"/>
  <c r="X233" i="1" s="1"/>
  <c r="Z233" i="1" s="1"/>
  <c r="G179" i="1"/>
  <c r="G111" i="1"/>
  <c r="BC317" i="1"/>
  <c r="AD106" i="1"/>
  <c r="BC106" i="1"/>
  <c r="G106" i="1"/>
  <c r="BD140" i="1"/>
  <c r="BF140" i="1" s="1"/>
  <c r="BH140" i="1" s="1"/>
  <c r="BJ140" i="1" s="1"/>
  <c r="BL140" i="1" s="1"/>
  <c r="BN140" i="1" s="1"/>
  <c r="BP140" i="1" s="1"/>
  <c r="BR140" i="1" s="1"/>
  <c r="BT140" i="1" s="1"/>
  <c r="BV140" i="1" s="1"/>
  <c r="AD138" i="1"/>
  <c r="AE138" i="1" s="1"/>
  <c r="AG138" i="1" s="1"/>
  <c r="AI138" i="1" s="1"/>
  <c r="AK138" i="1" s="1"/>
  <c r="AM138" i="1" s="1"/>
  <c r="AO138" i="1" s="1"/>
  <c r="AQ138" i="1" s="1"/>
  <c r="AS138" i="1" s="1"/>
  <c r="AU138" i="1" s="1"/>
  <c r="AW138" i="1" s="1"/>
  <c r="AY138" i="1" s="1"/>
  <c r="AE140" i="1"/>
  <c r="AG140" i="1" s="1"/>
  <c r="AI140" i="1" s="1"/>
  <c r="AK140" i="1" s="1"/>
  <c r="AM140" i="1" s="1"/>
  <c r="AO140" i="1" s="1"/>
  <c r="AQ140" i="1" s="1"/>
  <c r="AS140" i="1" s="1"/>
  <c r="AU140" i="1" s="1"/>
  <c r="AW140" i="1" s="1"/>
  <c r="AY140" i="1" s="1"/>
  <c r="H140" i="1"/>
  <c r="J140" i="1" s="1"/>
  <c r="L140" i="1" s="1"/>
  <c r="N140" i="1" s="1"/>
  <c r="P140" i="1" s="1"/>
  <c r="R140" i="1" s="1"/>
  <c r="T140" i="1" s="1"/>
  <c r="V140" i="1" s="1"/>
  <c r="X140" i="1" s="1"/>
  <c r="Z140" i="1" s="1"/>
  <c r="BD138" i="1"/>
  <c r="BF138" i="1" s="1"/>
  <c r="BH138" i="1" s="1"/>
  <c r="BJ138" i="1" s="1"/>
  <c r="BL138" i="1" s="1"/>
  <c r="BN138" i="1" s="1"/>
  <c r="BP138" i="1" s="1"/>
  <c r="BR138" i="1" s="1"/>
  <c r="BT138" i="1" s="1"/>
  <c r="BV138" i="1" s="1"/>
  <c r="H138" i="1"/>
  <c r="J138" i="1" s="1"/>
  <c r="L138" i="1" s="1"/>
  <c r="N138" i="1" s="1"/>
  <c r="P138" i="1" s="1"/>
  <c r="R138" i="1" s="1"/>
  <c r="T138" i="1" s="1"/>
  <c r="V138" i="1" s="1"/>
  <c r="X138" i="1" s="1"/>
  <c r="Z138" i="1" s="1"/>
  <c r="BC272" i="1"/>
  <c r="AD272" i="1"/>
  <c r="BC258" i="1"/>
  <c r="AD258" i="1"/>
  <c r="BC105" i="1"/>
  <c r="AD105" i="1"/>
  <c r="BD300" i="1"/>
  <c r="BF300" i="1" s="1"/>
  <c r="BH300" i="1" s="1"/>
  <c r="BJ300" i="1" s="1"/>
  <c r="BL300" i="1" s="1"/>
  <c r="BN300" i="1" s="1"/>
  <c r="BP300" i="1" s="1"/>
  <c r="BR300" i="1" s="1"/>
  <c r="BT300" i="1" s="1"/>
  <c r="BV300" i="1" s="1"/>
  <c r="AE300" i="1"/>
  <c r="AG300" i="1" s="1"/>
  <c r="AI300" i="1" s="1"/>
  <c r="AK300" i="1" s="1"/>
  <c r="AM300" i="1" s="1"/>
  <c r="AO300" i="1" s="1"/>
  <c r="AQ300" i="1" s="1"/>
  <c r="AS300" i="1" s="1"/>
  <c r="AU300" i="1" s="1"/>
  <c r="AW300" i="1" s="1"/>
  <c r="AY300" i="1" s="1"/>
  <c r="H300" i="1"/>
  <c r="J300" i="1" s="1"/>
  <c r="L300" i="1" s="1"/>
  <c r="N300" i="1" s="1"/>
  <c r="P300" i="1" s="1"/>
  <c r="R300" i="1" s="1"/>
  <c r="T300" i="1" s="1"/>
  <c r="V300" i="1" s="1"/>
  <c r="X300" i="1" s="1"/>
  <c r="Z300" i="1" s="1"/>
  <c r="G250" i="1"/>
  <c r="BD270" i="1"/>
  <c r="BF270" i="1" s="1"/>
  <c r="BH270" i="1" s="1"/>
  <c r="BJ270" i="1" s="1"/>
  <c r="BL270" i="1" s="1"/>
  <c r="BN270" i="1" s="1"/>
  <c r="BP270" i="1" s="1"/>
  <c r="BR270" i="1" s="1"/>
  <c r="BT270" i="1" s="1"/>
  <c r="BV270" i="1" s="1"/>
  <c r="AE270" i="1"/>
  <c r="AG270" i="1" s="1"/>
  <c r="AI270" i="1" s="1"/>
  <c r="AK270" i="1" s="1"/>
  <c r="AM270" i="1" s="1"/>
  <c r="AO270" i="1" s="1"/>
  <c r="AQ270" i="1" s="1"/>
  <c r="AS270" i="1" s="1"/>
  <c r="AU270" i="1" s="1"/>
  <c r="AW270" i="1" s="1"/>
  <c r="AY270" i="1" s="1"/>
  <c r="H270" i="1"/>
  <c r="J270" i="1" s="1"/>
  <c r="L270" i="1" s="1"/>
  <c r="N270" i="1" s="1"/>
  <c r="P270" i="1" s="1"/>
  <c r="R270" i="1" s="1"/>
  <c r="T270" i="1" s="1"/>
  <c r="V270" i="1" s="1"/>
  <c r="X270" i="1" s="1"/>
  <c r="Z270" i="1" s="1"/>
  <c r="BD93" i="1"/>
  <c r="BF93" i="1" s="1"/>
  <c r="BH93" i="1" s="1"/>
  <c r="BJ93" i="1" s="1"/>
  <c r="BL93" i="1" s="1"/>
  <c r="BN93" i="1" s="1"/>
  <c r="BP93" i="1" s="1"/>
  <c r="BR93" i="1" s="1"/>
  <c r="BT93" i="1" s="1"/>
  <c r="BV93" i="1" s="1"/>
  <c r="AE93" i="1"/>
  <c r="AG93" i="1" s="1"/>
  <c r="AI93" i="1" s="1"/>
  <c r="AK93" i="1" s="1"/>
  <c r="AM93" i="1" s="1"/>
  <c r="AO93" i="1" s="1"/>
  <c r="AQ93" i="1" s="1"/>
  <c r="AS93" i="1" s="1"/>
  <c r="AU93" i="1" s="1"/>
  <c r="AW93" i="1" s="1"/>
  <c r="AY93" i="1" s="1"/>
  <c r="H93" i="1"/>
  <c r="J93" i="1" s="1"/>
  <c r="L93" i="1" s="1"/>
  <c r="N93" i="1" s="1"/>
  <c r="P93" i="1" s="1"/>
  <c r="R93" i="1" s="1"/>
  <c r="T93" i="1" s="1"/>
  <c r="V93" i="1" s="1"/>
  <c r="X93" i="1" s="1"/>
  <c r="Z93" i="1" s="1"/>
  <c r="H38" i="1" l="1"/>
  <c r="J38" i="1" s="1"/>
  <c r="L38" i="1" s="1"/>
  <c r="N38" i="1" s="1"/>
  <c r="P38" i="1" s="1"/>
  <c r="R38" i="1" s="1"/>
  <c r="T38" i="1" s="1"/>
  <c r="V38" i="1" s="1"/>
  <c r="X38" i="1" s="1"/>
  <c r="Z38" i="1" s="1"/>
  <c r="G175" i="1"/>
  <c r="AD317" i="1"/>
  <c r="BD91" i="1"/>
  <c r="BF91" i="1" s="1"/>
  <c r="BH91" i="1" s="1"/>
  <c r="BJ91" i="1" s="1"/>
  <c r="BL91" i="1" s="1"/>
  <c r="BN91" i="1" s="1"/>
  <c r="BP91" i="1" s="1"/>
  <c r="BR91" i="1" s="1"/>
  <c r="BT91" i="1" s="1"/>
  <c r="BV91" i="1" s="1"/>
  <c r="AE91" i="1"/>
  <c r="AG91" i="1" s="1"/>
  <c r="AI91" i="1" s="1"/>
  <c r="AK91" i="1" s="1"/>
  <c r="AM91" i="1" s="1"/>
  <c r="AO91" i="1" s="1"/>
  <c r="AQ91" i="1" s="1"/>
  <c r="AS91" i="1" s="1"/>
  <c r="AU91" i="1" s="1"/>
  <c r="AW91" i="1" s="1"/>
  <c r="AY91" i="1" s="1"/>
  <c r="H91" i="1"/>
  <c r="J91" i="1" s="1"/>
  <c r="L91" i="1" s="1"/>
  <c r="N91" i="1" s="1"/>
  <c r="P91" i="1" s="1"/>
  <c r="R91" i="1" s="1"/>
  <c r="T91" i="1" s="1"/>
  <c r="V91" i="1" s="1"/>
  <c r="X91" i="1" s="1"/>
  <c r="Z91" i="1" s="1"/>
  <c r="BD90" i="1" l="1"/>
  <c r="BF90" i="1" s="1"/>
  <c r="BH90" i="1" s="1"/>
  <c r="BJ90" i="1" s="1"/>
  <c r="BL90" i="1" s="1"/>
  <c r="BN90" i="1" s="1"/>
  <c r="BP90" i="1" s="1"/>
  <c r="BR90" i="1" s="1"/>
  <c r="BT90" i="1" s="1"/>
  <c r="BV90" i="1" s="1"/>
  <c r="AE90" i="1"/>
  <c r="AG90" i="1" s="1"/>
  <c r="AI90" i="1" s="1"/>
  <c r="AK90" i="1" s="1"/>
  <c r="AM90" i="1" s="1"/>
  <c r="AO90" i="1" s="1"/>
  <c r="AQ90" i="1" s="1"/>
  <c r="AS90" i="1" s="1"/>
  <c r="AU90" i="1" s="1"/>
  <c r="AW90" i="1" s="1"/>
  <c r="AY90" i="1" s="1"/>
  <c r="H90" i="1"/>
  <c r="J90" i="1" s="1"/>
  <c r="L90" i="1" s="1"/>
  <c r="N90" i="1" s="1"/>
  <c r="P90" i="1" s="1"/>
  <c r="R90" i="1" s="1"/>
  <c r="T90" i="1" s="1"/>
  <c r="V90" i="1" s="1"/>
  <c r="X90" i="1" s="1"/>
  <c r="Z90" i="1" s="1"/>
  <c r="H84" i="1"/>
  <c r="J84" i="1" s="1"/>
  <c r="L84" i="1" s="1"/>
  <c r="N84" i="1" s="1"/>
  <c r="P84" i="1" s="1"/>
  <c r="R84" i="1" s="1"/>
  <c r="T84" i="1" s="1"/>
  <c r="V84" i="1" s="1"/>
  <c r="X84" i="1" s="1"/>
  <c r="Z84" i="1" s="1"/>
  <c r="BD137" i="1"/>
  <c r="BF137" i="1" s="1"/>
  <c r="BH137" i="1" s="1"/>
  <c r="BJ137" i="1" s="1"/>
  <c r="BL137" i="1" s="1"/>
  <c r="BN137" i="1" s="1"/>
  <c r="BP137" i="1" s="1"/>
  <c r="BR137" i="1" s="1"/>
  <c r="BT137" i="1" s="1"/>
  <c r="BV137" i="1" s="1"/>
  <c r="AE137" i="1"/>
  <c r="AG137" i="1" s="1"/>
  <c r="AI137" i="1" s="1"/>
  <c r="AK137" i="1" s="1"/>
  <c r="AM137" i="1" s="1"/>
  <c r="AO137" i="1" s="1"/>
  <c r="AQ137" i="1" s="1"/>
  <c r="AS137" i="1" s="1"/>
  <c r="AU137" i="1" s="1"/>
  <c r="AW137" i="1" s="1"/>
  <c r="AY137" i="1" s="1"/>
  <c r="H137" i="1"/>
  <c r="J137" i="1" s="1"/>
  <c r="L137" i="1" s="1"/>
  <c r="N137" i="1" s="1"/>
  <c r="P137" i="1" s="1"/>
  <c r="R137" i="1" s="1"/>
  <c r="T137" i="1" s="1"/>
  <c r="V137" i="1" s="1"/>
  <c r="X137" i="1" s="1"/>
  <c r="Z137" i="1" s="1"/>
  <c r="BD136" i="1"/>
  <c r="BF136" i="1" s="1"/>
  <c r="BH136" i="1" s="1"/>
  <c r="BJ136" i="1" s="1"/>
  <c r="BL136" i="1" s="1"/>
  <c r="BN136" i="1" s="1"/>
  <c r="BP136" i="1" s="1"/>
  <c r="BR136" i="1" s="1"/>
  <c r="BT136" i="1" s="1"/>
  <c r="BV136" i="1" s="1"/>
  <c r="AE136" i="1"/>
  <c r="AG136" i="1" s="1"/>
  <c r="AI136" i="1" s="1"/>
  <c r="AK136" i="1" s="1"/>
  <c r="AM136" i="1" s="1"/>
  <c r="AO136" i="1" s="1"/>
  <c r="AQ136" i="1" s="1"/>
  <c r="AS136" i="1" s="1"/>
  <c r="AU136" i="1" s="1"/>
  <c r="AW136" i="1" s="1"/>
  <c r="AY136" i="1" s="1"/>
  <c r="H136" i="1"/>
  <c r="J136" i="1" s="1"/>
  <c r="L136" i="1" s="1"/>
  <c r="N136" i="1" s="1"/>
  <c r="P136" i="1" s="1"/>
  <c r="R136" i="1" s="1"/>
  <c r="T136" i="1" s="1"/>
  <c r="V136" i="1" s="1"/>
  <c r="X136" i="1" s="1"/>
  <c r="Z136" i="1" s="1"/>
  <c r="BD135" i="1"/>
  <c r="BF135" i="1" s="1"/>
  <c r="BH135" i="1" s="1"/>
  <c r="BJ135" i="1" s="1"/>
  <c r="BL135" i="1" s="1"/>
  <c r="BN135" i="1" s="1"/>
  <c r="BP135" i="1" s="1"/>
  <c r="BR135" i="1" s="1"/>
  <c r="BT135" i="1" s="1"/>
  <c r="BV135" i="1" s="1"/>
  <c r="AE135" i="1"/>
  <c r="AG135" i="1" s="1"/>
  <c r="AI135" i="1" s="1"/>
  <c r="AK135" i="1" s="1"/>
  <c r="AM135" i="1" s="1"/>
  <c r="AO135" i="1" s="1"/>
  <c r="AQ135" i="1" s="1"/>
  <c r="AS135" i="1" s="1"/>
  <c r="AU135" i="1" s="1"/>
  <c r="AW135" i="1" s="1"/>
  <c r="AY135" i="1" s="1"/>
  <c r="H135" i="1"/>
  <c r="J135" i="1" s="1"/>
  <c r="L135" i="1" s="1"/>
  <c r="N135" i="1" s="1"/>
  <c r="P135" i="1" s="1"/>
  <c r="R135" i="1" s="1"/>
  <c r="T135" i="1" s="1"/>
  <c r="V135" i="1" s="1"/>
  <c r="X135" i="1" s="1"/>
  <c r="Z135" i="1" s="1"/>
  <c r="BD290" i="1"/>
  <c r="BF290" i="1" s="1"/>
  <c r="BH290" i="1" s="1"/>
  <c r="BJ290" i="1" s="1"/>
  <c r="BL290" i="1" s="1"/>
  <c r="BN290" i="1" s="1"/>
  <c r="BP290" i="1" s="1"/>
  <c r="BR290" i="1" s="1"/>
  <c r="BT290" i="1" s="1"/>
  <c r="BV290" i="1" s="1"/>
  <c r="AE290" i="1"/>
  <c r="AG290" i="1" s="1"/>
  <c r="AI290" i="1" s="1"/>
  <c r="AK290" i="1" s="1"/>
  <c r="AM290" i="1" s="1"/>
  <c r="AO290" i="1" s="1"/>
  <c r="AQ290" i="1" s="1"/>
  <c r="AS290" i="1" s="1"/>
  <c r="AU290" i="1" s="1"/>
  <c r="AW290" i="1" s="1"/>
  <c r="AY290" i="1" s="1"/>
  <c r="H290" i="1"/>
  <c r="J290" i="1" s="1"/>
  <c r="L290" i="1" s="1"/>
  <c r="N290" i="1" s="1"/>
  <c r="P290" i="1" s="1"/>
  <c r="R290" i="1" s="1"/>
  <c r="T290" i="1" s="1"/>
  <c r="V290" i="1" s="1"/>
  <c r="X290" i="1" s="1"/>
  <c r="Z290" i="1" s="1"/>
  <c r="BD289" i="1"/>
  <c r="BF289" i="1" s="1"/>
  <c r="BH289" i="1" s="1"/>
  <c r="BJ289" i="1" s="1"/>
  <c r="BL289" i="1" s="1"/>
  <c r="BN289" i="1" s="1"/>
  <c r="BP289" i="1" s="1"/>
  <c r="BR289" i="1" s="1"/>
  <c r="BT289" i="1" s="1"/>
  <c r="BV289" i="1" s="1"/>
  <c r="AE289" i="1"/>
  <c r="AG289" i="1" s="1"/>
  <c r="AI289" i="1" s="1"/>
  <c r="AK289" i="1" s="1"/>
  <c r="AM289" i="1" s="1"/>
  <c r="AO289" i="1" s="1"/>
  <c r="AQ289" i="1" s="1"/>
  <c r="AS289" i="1" s="1"/>
  <c r="AU289" i="1" s="1"/>
  <c r="AW289" i="1" s="1"/>
  <c r="AY289" i="1" s="1"/>
  <c r="H289" i="1"/>
  <c r="J289" i="1" s="1"/>
  <c r="L289" i="1" s="1"/>
  <c r="N289" i="1" s="1"/>
  <c r="P289" i="1" s="1"/>
  <c r="R289" i="1" s="1"/>
  <c r="T289" i="1" s="1"/>
  <c r="V289" i="1" s="1"/>
  <c r="X289" i="1" s="1"/>
  <c r="Z289" i="1" s="1"/>
  <c r="BD291" i="1"/>
  <c r="BF291" i="1" s="1"/>
  <c r="BH291" i="1" s="1"/>
  <c r="BJ291" i="1" s="1"/>
  <c r="BL291" i="1" s="1"/>
  <c r="BN291" i="1" s="1"/>
  <c r="BP291" i="1" s="1"/>
  <c r="BR291" i="1" s="1"/>
  <c r="BT291" i="1" s="1"/>
  <c r="BV291" i="1" s="1"/>
  <c r="AE291" i="1"/>
  <c r="AG291" i="1" s="1"/>
  <c r="AI291" i="1" s="1"/>
  <c r="AK291" i="1" s="1"/>
  <c r="AM291" i="1" s="1"/>
  <c r="AO291" i="1" s="1"/>
  <c r="AQ291" i="1" s="1"/>
  <c r="AS291" i="1" s="1"/>
  <c r="AU291" i="1" s="1"/>
  <c r="AW291" i="1" s="1"/>
  <c r="AY291" i="1" s="1"/>
  <c r="H291" i="1"/>
  <c r="J291" i="1" s="1"/>
  <c r="L291" i="1" s="1"/>
  <c r="N291" i="1" s="1"/>
  <c r="P291" i="1" s="1"/>
  <c r="R291" i="1" s="1"/>
  <c r="T291" i="1" s="1"/>
  <c r="V291" i="1" s="1"/>
  <c r="X291" i="1" s="1"/>
  <c r="Z291" i="1" s="1"/>
  <c r="BD232" i="1" l="1"/>
  <c r="BF232" i="1" s="1"/>
  <c r="BH232" i="1" s="1"/>
  <c r="BJ232" i="1" s="1"/>
  <c r="BL232" i="1" s="1"/>
  <c r="BN232" i="1" s="1"/>
  <c r="BP232" i="1" s="1"/>
  <c r="BR232" i="1" s="1"/>
  <c r="BT232" i="1" s="1"/>
  <c r="BV232" i="1" s="1"/>
  <c r="AE232" i="1"/>
  <c r="AG232" i="1" s="1"/>
  <c r="AI232" i="1" s="1"/>
  <c r="AK232" i="1" s="1"/>
  <c r="AM232" i="1" s="1"/>
  <c r="AO232" i="1" s="1"/>
  <c r="AQ232" i="1" s="1"/>
  <c r="AS232" i="1" s="1"/>
  <c r="AU232" i="1" s="1"/>
  <c r="AW232" i="1" s="1"/>
  <c r="AY232" i="1" s="1"/>
  <c r="H232" i="1"/>
  <c r="J232" i="1" s="1"/>
  <c r="L232" i="1" s="1"/>
  <c r="N232" i="1" s="1"/>
  <c r="P232" i="1" s="1"/>
  <c r="R232" i="1" s="1"/>
  <c r="T232" i="1" s="1"/>
  <c r="V232" i="1" s="1"/>
  <c r="X232" i="1" s="1"/>
  <c r="Z232" i="1" s="1"/>
  <c r="BD228" i="1"/>
  <c r="BF228" i="1" s="1"/>
  <c r="BH228" i="1" s="1"/>
  <c r="BJ228" i="1" s="1"/>
  <c r="BL228" i="1" s="1"/>
  <c r="BN228" i="1" s="1"/>
  <c r="BP228" i="1" s="1"/>
  <c r="BR228" i="1" s="1"/>
  <c r="BT228" i="1" s="1"/>
  <c r="BV228" i="1" s="1"/>
  <c r="AE228" i="1"/>
  <c r="AG228" i="1" s="1"/>
  <c r="AI228" i="1" s="1"/>
  <c r="AK228" i="1" s="1"/>
  <c r="AM228" i="1" s="1"/>
  <c r="AO228" i="1" s="1"/>
  <c r="AQ228" i="1" s="1"/>
  <c r="AS228" i="1" s="1"/>
  <c r="AU228" i="1" s="1"/>
  <c r="AW228" i="1" s="1"/>
  <c r="AY228" i="1" s="1"/>
  <c r="H228" i="1"/>
  <c r="J228" i="1" s="1"/>
  <c r="L228" i="1" s="1"/>
  <c r="N228" i="1" s="1"/>
  <c r="P228" i="1" s="1"/>
  <c r="R228" i="1" s="1"/>
  <c r="T228" i="1" s="1"/>
  <c r="V228" i="1" s="1"/>
  <c r="X228" i="1" s="1"/>
  <c r="Z228" i="1" s="1"/>
  <c r="BC318" i="1" l="1"/>
  <c r="BC316" i="1"/>
  <c r="BC315" i="1"/>
  <c r="BC296" i="1"/>
  <c r="BC314" i="1" s="1"/>
  <c r="BC295" i="1"/>
  <c r="BC265" i="1"/>
  <c r="BC259" i="1"/>
  <c r="BC252" i="1"/>
  <c r="BC249" i="1"/>
  <c r="BC248" i="1"/>
  <c r="BC243" i="1"/>
  <c r="BC242" i="1"/>
  <c r="BC240" i="1" s="1"/>
  <c r="BC223" i="1"/>
  <c r="BC219" i="1"/>
  <c r="BC215" i="1"/>
  <c r="BC209" i="1"/>
  <c r="BC205" i="1"/>
  <c r="BC201" i="1"/>
  <c r="BC197" i="1"/>
  <c r="BC193" i="1"/>
  <c r="BC189" i="1"/>
  <c r="BC185" i="1"/>
  <c r="BC181" i="1"/>
  <c r="BC177" i="1"/>
  <c r="BC176" i="1"/>
  <c r="BC305" i="1" s="1"/>
  <c r="BC161" i="1"/>
  <c r="BC320" i="1" s="1"/>
  <c r="BC154" i="1"/>
  <c r="BC149" i="1"/>
  <c r="BC148" i="1"/>
  <c r="BC131" i="1"/>
  <c r="BC128" i="1"/>
  <c r="BC123" i="1"/>
  <c r="BC108" i="1"/>
  <c r="BC308" i="1" s="1"/>
  <c r="BC107" i="1"/>
  <c r="BC72" i="1"/>
  <c r="BC68" i="1"/>
  <c r="BC63" i="1"/>
  <c r="BC58" i="1"/>
  <c r="BC53" i="1"/>
  <c r="BC47" i="1"/>
  <c r="BC33" i="1"/>
  <c r="BC28" i="1"/>
  <c r="BC22" i="1"/>
  <c r="AD318" i="1"/>
  <c r="AD316" i="1"/>
  <c r="AD315" i="1"/>
  <c r="AD296" i="1"/>
  <c r="AD314" i="1" s="1"/>
  <c r="AD295" i="1"/>
  <c r="AD265" i="1"/>
  <c r="AD259" i="1"/>
  <c r="AD252" i="1"/>
  <c r="AD249" i="1"/>
  <c r="AD248" i="1"/>
  <c r="AD243" i="1"/>
  <c r="AD242" i="1"/>
  <c r="AD240" i="1" s="1"/>
  <c r="AD223" i="1"/>
  <c r="AD219" i="1"/>
  <c r="AD215" i="1"/>
  <c r="AD209" i="1"/>
  <c r="AD205" i="1"/>
  <c r="AD201" i="1"/>
  <c r="AD197" i="1"/>
  <c r="AD193" i="1"/>
  <c r="AD189" i="1"/>
  <c r="AD185" i="1"/>
  <c r="AD181" i="1"/>
  <c r="AD177" i="1"/>
  <c r="AD176" i="1"/>
  <c r="AD305" i="1" s="1"/>
  <c r="AD161" i="1"/>
  <c r="AD320" i="1" s="1"/>
  <c r="AD154" i="1"/>
  <c r="AD149" i="1"/>
  <c r="AD148" i="1"/>
  <c r="AD131" i="1"/>
  <c r="AD128" i="1"/>
  <c r="AD123" i="1"/>
  <c r="AD108" i="1"/>
  <c r="AD308" i="1" s="1"/>
  <c r="AD107" i="1"/>
  <c r="AD72" i="1"/>
  <c r="AD68" i="1"/>
  <c r="AD63" i="1"/>
  <c r="AD58" i="1"/>
  <c r="AD53" i="1"/>
  <c r="AD47" i="1"/>
  <c r="AD33" i="1"/>
  <c r="AD28" i="1"/>
  <c r="AD22" i="1"/>
  <c r="G28" i="1"/>
  <c r="G318" i="1"/>
  <c r="G316" i="1"/>
  <c r="G315" i="1"/>
  <c r="G296" i="1"/>
  <c r="G314" i="1" s="1"/>
  <c r="G295" i="1"/>
  <c r="G265" i="1"/>
  <c r="G259" i="1"/>
  <c r="G252" i="1"/>
  <c r="G249" i="1"/>
  <c r="G248" i="1"/>
  <c r="G243" i="1"/>
  <c r="G242" i="1"/>
  <c r="G240" i="1" s="1"/>
  <c r="G223" i="1"/>
  <c r="G219" i="1"/>
  <c r="G215" i="1"/>
  <c r="G209" i="1"/>
  <c r="G205" i="1"/>
  <c r="G201" i="1"/>
  <c r="G197" i="1"/>
  <c r="G193" i="1"/>
  <c r="G189" i="1"/>
  <c r="G185" i="1"/>
  <c r="G181" i="1"/>
  <c r="G177" i="1"/>
  <c r="G176" i="1"/>
  <c r="G161" i="1"/>
  <c r="G154" i="1"/>
  <c r="G149" i="1"/>
  <c r="G148" i="1"/>
  <c r="G131" i="1"/>
  <c r="G128" i="1"/>
  <c r="G123" i="1"/>
  <c r="G108" i="1"/>
  <c r="G308" i="1" s="1"/>
  <c r="G107" i="1"/>
  <c r="G72" i="1"/>
  <c r="G68" i="1"/>
  <c r="G63" i="1"/>
  <c r="G58" i="1"/>
  <c r="G53" i="1"/>
  <c r="G47" i="1"/>
  <c r="G33" i="1"/>
  <c r="G22" i="1"/>
  <c r="G18" i="1" s="1"/>
  <c r="G310" i="1" l="1"/>
  <c r="BC310" i="1"/>
  <c r="AD310" i="1"/>
  <c r="G313" i="1"/>
  <c r="AD313" i="1"/>
  <c r="BC313" i="1"/>
  <c r="BC312" i="1"/>
  <c r="AD312" i="1"/>
  <c r="G312" i="1"/>
  <c r="AD246" i="1"/>
  <c r="G292" i="1"/>
  <c r="BC307" i="1"/>
  <c r="BC18" i="1"/>
  <c r="AD311" i="1"/>
  <c r="AD173" i="1"/>
  <c r="AD292" i="1"/>
  <c r="BC292" i="1"/>
  <c r="AD18" i="1"/>
  <c r="G145" i="1"/>
  <c r="BC311" i="1"/>
  <c r="BC306" i="1"/>
  <c r="BC145" i="1"/>
  <c r="BC103" i="1"/>
  <c r="AD307" i="1"/>
  <c r="AD306" i="1"/>
  <c r="G307" i="1"/>
  <c r="G311" i="1"/>
  <c r="G306" i="1"/>
  <c r="G103" i="1"/>
  <c r="BC173" i="1"/>
  <c r="BC246" i="1"/>
  <c r="BC256" i="1"/>
  <c r="AD256" i="1"/>
  <c r="AD103" i="1"/>
  <c r="AD145" i="1"/>
  <c r="G256" i="1"/>
  <c r="G246" i="1"/>
  <c r="G173" i="1"/>
  <c r="G305" i="1"/>
  <c r="D22" i="1"/>
  <c r="G303" i="1" l="1"/>
  <c r="G319" i="1" s="1"/>
  <c r="BC303" i="1"/>
  <c r="AD303" i="1"/>
  <c r="BC309" i="1" l="1"/>
  <c r="BC321" i="1"/>
  <c r="BC322" i="1" s="1"/>
  <c r="AD309" i="1"/>
  <c r="AD321" i="1"/>
  <c r="AD322" i="1" s="1"/>
  <c r="BA272" i="1"/>
  <c r="AB272" i="1"/>
  <c r="BB277" i="1"/>
  <c r="BD277" i="1" s="1"/>
  <c r="BF277" i="1" s="1"/>
  <c r="BH277" i="1" s="1"/>
  <c r="BJ277" i="1" s="1"/>
  <c r="BL277" i="1" s="1"/>
  <c r="BN277" i="1" s="1"/>
  <c r="BP277" i="1" s="1"/>
  <c r="BR277" i="1" s="1"/>
  <c r="BT277" i="1" s="1"/>
  <c r="BV277" i="1" s="1"/>
  <c r="BB278" i="1"/>
  <c r="BD278" i="1" s="1"/>
  <c r="BF278" i="1" s="1"/>
  <c r="BH278" i="1" s="1"/>
  <c r="BJ278" i="1" s="1"/>
  <c r="BL278" i="1" s="1"/>
  <c r="BN278" i="1" s="1"/>
  <c r="BP278" i="1" s="1"/>
  <c r="BR278" i="1" s="1"/>
  <c r="BT278" i="1" s="1"/>
  <c r="BV278" i="1" s="1"/>
  <c r="BB279" i="1"/>
  <c r="BD279" i="1" s="1"/>
  <c r="BF279" i="1" s="1"/>
  <c r="BH279" i="1" s="1"/>
  <c r="BJ279" i="1" s="1"/>
  <c r="BL279" i="1" s="1"/>
  <c r="BN279" i="1" s="1"/>
  <c r="BP279" i="1" s="1"/>
  <c r="BR279" i="1" s="1"/>
  <c r="BT279" i="1" s="1"/>
  <c r="BV279" i="1" s="1"/>
  <c r="BB280" i="1"/>
  <c r="BD280" i="1" s="1"/>
  <c r="BF280" i="1" s="1"/>
  <c r="BH280" i="1" s="1"/>
  <c r="BJ280" i="1" s="1"/>
  <c r="BL280" i="1" s="1"/>
  <c r="BN280" i="1" s="1"/>
  <c r="BP280" i="1" s="1"/>
  <c r="BR280" i="1" s="1"/>
  <c r="BT280" i="1" s="1"/>
  <c r="BV280" i="1" s="1"/>
  <c r="BB281" i="1"/>
  <c r="BD281" i="1" s="1"/>
  <c r="BF281" i="1" s="1"/>
  <c r="BH281" i="1" s="1"/>
  <c r="BJ281" i="1" s="1"/>
  <c r="BL281" i="1" s="1"/>
  <c r="BN281" i="1" s="1"/>
  <c r="BP281" i="1" s="1"/>
  <c r="BR281" i="1" s="1"/>
  <c r="BT281" i="1" s="1"/>
  <c r="BV281" i="1" s="1"/>
  <c r="BB282" i="1"/>
  <c r="BD282" i="1" s="1"/>
  <c r="BF282" i="1" s="1"/>
  <c r="BH282" i="1" s="1"/>
  <c r="BJ282" i="1" s="1"/>
  <c r="BL282" i="1" s="1"/>
  <c r="BN282" i="1" s="1"/>
  <c r="BP282" i="1" s="1"/>
  <c r="BR282" i="1" s="1"/>
  <c r="BT282" i="1" s="1"/>
  <c r="BV282" i="1" s="1"/>
  <c r="BB283" i="1"/>
  <c r="BD283" i="1" s="1"/>
  <c r="BF283" i="1" s="1"/>
  <c r="BH283" i="1" s="1"/>
  <c r="BJ283" i="1" s="1"/>
  <c r="BL283" i="1" s="1"/>
  <c r="BN283" i="1" s="1"/>
  <c r="BP283" i="1" s="1"/>
  <c r="BR283" i="1" s="1"/>
  <c r="BT283" i="1" s="1"/>
  <c r="BV283" i="1" s="1"/>
  <c r="BB284" i="1"/>
  <c r="BD284" i="1" s="1"/>
  <c r="BF284" i="1" s="1"/>
  <c r="BH284" i="1" s="1"/>
  <c r="BJ284" i="1" s="1"/>
  <c r="BL284" i="1" s="1"/>
  <c r="BN284" i="1" s="1"/>
  <c r="BP284" i="1" s="1"/>
  <c r="BR284" i="1" s="1"/>
  <c r="BT284" i="1" s="1"/>
  <c r="BV284" i="1" s="1"/>
  <c r="BB285" i="1"/>
  <c r="BD285" i="1" s="1"/>
  <c r="BF285" i="1" s="1"/>
  <c r="BH285" i="1" s="1"/>
  <c r="BJ285" i="1" s="1"/>
  <c r="BL285" i="1" s="1"/>
  <c r="BN285" i="1" s="1"/>
  <c r="BP285" i="1" s="1"/>
  <c r="BR285" i="1" s="1"/>
  <c r="BT285" i="1" s="1"/>
  <c r="BV285" i="1" s="1"/>
  <c r="BB286" i="1"/>
  <c r="BD286" i="1" s="1"/>
  <c r="BF286" i="1" s="1"/>
  <c r="BH286" i="1" s="1"/>
  <c r="BJ286" i="1" s="1"/>
  <c r="BL286" i="1" s="1"/>
  <c r="BN286" i="1" s="1"/>
  <c r="BP286" i="1" s="1"/>
  <c r="BR286" i="1" s="1"/>
  <c r="BT286" i="1" s="1"/>
  <c r="BV286" i="1" s="1"/>
  <c r="BB287" i="1"/>
  <c r="BD287" i="1" s="1"/>
  <c r="BF287" i="1" s="1"/>
  <c r="BH287" i="1" s="1"/>
  <c r="BJ287" i="1" s="1"/>
  <c r="BL287" i="1" s="1"/>
  <c r="BN287" i="1" s="1"/>
  <c r="BP287" i="1" s="1"/>
  <c r="BR287" i="1" s="1"/>
  <c r="BT287" i="1" s="1"/>
  <c r="BV287" i="1" s="1"/>
  <c r="BB288" i="1"/>
  <c r="BD288" i="1" s="1"/>
  <c r="BF288" i="1" s="1"/>
  <c r="BH288" i="1" s="1"/>
  <c r="BJ288" i="1" s="1"/>
  <c r="BL288" i="1" s="1"/>
  <c r="BN288" i="1" s="1"/>
  <c r="BP288" i="1" s="1"/>
  <c r="BR288" i="1" s="1"/>
  <c r="BT288" i="1" s="1"/>
  <c r="BV288" i="1" s="1"/>
  <c r="AC277" i="1"/>
  <c r="AE277" i="1" s="1"/>
  <c r="AG277" i="1" s="1"/>
  <c r="AI277" i="1" s="1"/>
  <c r="AK277" i="1" s="1"/>
  <c r="AM277" i="1" s="1"/>
  <c r="AO277" i="1" s="1"/>
  <c r="AQ277" i="1" s="1"/>
  <c r="AS277" i="1" s="1"/>
  <c r="AU277" i="1" s="1"/>
  <c r="AW277" i="1" s="1"/>
  <c r="AY277" i="1" s="1"/>
  <c r="AC278" i="1"/>
  <c r="AE278" i="1" s="1"/>
  <c r="AG278" i="1" s="1"/>
  <c r="AI278" i="1" s="1"/>
  <c r="AK278" i="1" s="1"/>
  <c r="AM278" i="1" s="1"/>
  <c r="AO278" i="1" s="1"/>
  <c r="AQ278" i="1" s="1"/>
  <c r="AS278" i="1" s="1"/>
  <c r="AU278" i="1" s="1"/>
  <c r="AW278" i="1" s="1"/>
  <c r="AY278" i="1" s="1"/>
  <c r="AC279" i="1"/>
  <c r="AE279" i="1" s="1"/>
  <c r="AG279" i="1" s="1"/>
  <c r="AI279" i="1" s="1"/>
  <c r="AK279" i="1" s="1"/>
  <c r="AM279" i="1" s="1"/>
  <c r="AO279" i="1" s="1"/>
  <c r="AQ279" i="1" s="1"/>
  <c r="AS279" i="1" s="1"/>
  <c r="AU279" i="1" s="1"/>
  <c r="AW279" i="1" s="1"/>
  <c r="AY279" i="1" s="1"/>
  <c r="AC280" i="1"/>
  <c r="AE280" i="1" s="1"/>
  <c r="AG280" i="1" s="1"/>
  <c r="AI280" i="1" s="1"/>
  <c r="AK280" i="1" s="1"/>
  <c r="AM280" i="1" s="1"/>
  <c r="AO280" i="1" s="1"/>
  <c r="AQ280" i="1" s="1"/>
  <c r="AS280" i="1" s="1"/>
  <c r="AU280" i="1" s="1"/>
  <c r="AW280" i="1" s="1"/>
  <c r="AY280" i="1" s="1"/>
  <c r="AC281" i="1"/>
  <c r="AE281" i="1" s="1"/>
  <c r="AG281" i="1" s="1"/>
  <c r="AI281" i="1" s="1"/>
  <c r="AK281" i="1" s="1"/>
  <c r="AM281" i="1" s="1"/>
  <c r="AO281" i="1" s="1"/>
  <c r="AQ281" i="1" s="1"/>
  <c r="AS281" i="1" s="1"/>
  <c r="AU281" i="1" s="1"/>
  <c r="AW281" i="1" s="1"/>
  <c r="AY281" i="1" s="1"/>
  <c r="AC282" i="1"/>
  <c r="AE282" i="1" s="1"/>
  <c r="AG282" i="1" s="1"/>
  <c r="AI282" i="1" s="1"/>
  <c r="AK282" i="1" s="1"/>
  <c r="AM282" i="1" s="1"/>
  <c r="AO282" i="1" s="1"/>
  <c r="AQ282" i="1" s="1"/>
  <c r="AS282" i="1" s="1"/>
  <c r="AU282" i="1" s="1"/>
  <c r="AW282" i="1" s="1"/>
  <c r="AY282" i="1" s="1"/>
  <c r="AC283" i="1"/>
  <c r="AE283" i="1" s="1"/>
  <c r="AG283" i="1" s="1"/>
  <c r="AI283" i="1" s="1"/>
  <c r="AK283" i="1" s="1"/>
  <c r="AM283" i="1" s="1"/>
  <c r="AO283" i="1" s="1"/>
  <c r="AQ283" i="1" s="1"/>
  <c r="AS283" i="1" s="1"/>
  <c r="AU283" i="1" s="1"/>
  <c r="AW283" i="1" s="1"/>
  <c r="AY283" i="1" s="1"/>
  <c r="AC284" i="1"/>
  <c r="AE284" i="1" s="1"/>
  <c r="AG284" i="1" s="1"/>
  <c r="AI284" i="1" s="1"/>
  <c r="AK284" i="1" s="1"/>
  <c r="AM284" i="1" s="1"/>
  <c r="AO284" i="1" s="1"/>
  <c r="AQ284" i="1" s="1"/>
  <c r="AS284" i="1" s="1"/>
  <c r="AU284" i="1" s="1"/>
  <c r="AW284" i="1" s="1"/>
  <c r="AY284" i="1" s="1"/>
  <c r="AC285" i="1"/>
  <c r="AE285" i="1" s="1"/>
  <c r="AG285" i="1" s="1"/>
  <c r="AI285" i="1" s="1"/>
  <c r="AK285" i="1" s="1"/>
  <c r="AM285" i="1" s="1"/>
  <c r="AO285" i="1" s="1"/>
  <c r="AQ285" i="1" s="1"/>
  <c r="AS285" i="1" s="1"/>
  <c r="AU285" i="1" s="1"/>
  <c r="AW285" i="1" s="1"/>
  <c r="AY285" i="1" s="1"/>
  <c r="AC286" i="1"/>
  <c r="AE286" i="1" s="1"/>
  <c r="AG286" i="1" s="1"/>
  <c r="AI286" i="1" s="1"/>
  <c r="AK286" i="1" s="1"/>
  <c r="AM286" i="1" s="1"/>
  <c r="AO286" i="1" s="1"/>
  <c r="AQ286" i="1" s="1"/>
  <c r="AS286" i="1" s="1"/>
  <c r="AU286" i="1" s="1"/>
  <c r="AW286" i="1" s="1"/>
  <c r="AY286" i="1" s="1"/>
  <c r="AC287" i="1"/>
  <c r="AE287" i="1" s="1"/>
  <c r="AG287" i="1" s="1"/>
  <c r="AI287" i="1" s="1"/>
  <c r="AK287" i="1" s="1"/>
  <c r="AM287" i="1" s="1"/>
  <c r="AO287" i="1" s="1"/>
  <c r="AQ287" i="1" s="1"/>
  <c r="AS287" i="1" s="1"/>
  <c r="AU287" i="1" s="1"/>
  <c r="AW287" i="1" s="1"/>
  <c r="AY287" i="1" s="1"/>
  <c r="AC288" i="1"/>
  <c r="AE288" i="1" s="1"/>
  <c r="AG288" i="1" s="1"/>
  <c r="AI288" i="1" s="1"/>
  <c r="AK288" i="1" s="1"/>
  <c r="AM288" i="1" s="1"/>
  <c r="AO288" i="1" s="1"/>
  <c r="AQ288" i="1" s="1"/>
  <c r="AS288" i="1" s="1"/>
  <c r="AU288" i="1" s="1"/>
  <c r="AW288" i="1" s="1"/>
  <c r="AY288" i="1" s="1"/>
  <c r="F277" i="1"/>
  <c r="H277" i="1" s="1"/>
  <c r="J277" i="1" s="1"/>
  <c r="L277" i="1" s="1"/>
  <c r="N277" i="1" s="1"/>
  <c r="P277" i="1" s="1"/>
  <c r="R277" i="1" s="1"/>
  <c r="T277" i="1" s="1"/>
  <c r="V277" i="1" s="1"/>
  <c r="X277" i="1" s="1"/>
  <c r="Z277" i="1" s="1"/>
  <c r="F278" i="1"/>
  <c r="H278" i="1" s="1"/>
  <c r="J278" i="1" s="1"/>
  <c r="L278" i="1" s="1"/>
  <c r="N278" i="1" s="1"/>
  <c r="P278" i="1" s="1"/>
  <c r="R278" i="1" s="1"/>
  <c r="T278" i="1" s="1"/>
  <c r="V278" i="1" s="1"/>
  <c r="X278" i="1" s="1"/>
  <c r="Z278" i="1" s="1"/>
  <c r="F279" i="1"/>
  <c r="H279" i="1" s="1"/>
  <c r="J279" i="1" s="1"/>
  <c r="L279" i="1" s="1"/>
  <c r="N279" i="1" s="1"/>
  <c r="P279" i="1" s="1"/>
  <c r="R279" i="1" s="1"/>
  <c r="T279" i="1" s="1"/>
  <c r="V279" i="1" s="1"/>
  <c r="X279" i="1" s="1"/>
  <c r="Z279" i="1" s="1"/>
  <c r="F280" i="1"/>
  <c r="H280" i="1" s="1"/>
  <c r="J280" i="1" s="1"/>
  <c r="L280" i="1" s="1"/>
  <c r="N280" i="1" s="1"/>
  <c r="P280" i="1" s="1"/>
  <c r="R280" i="1" s="1"/>
  <c r="T280" i="1" s="1"/>
  <c r="V280" i="1" s="1"/>
  <c r="X280" i="1" s="1"/>
  <c r="Z280" i="1" s="1"/>
  <c r="F281" i="1"/>
  <c r="H281" i="1" s="1"/>
  <c r="J281" i="1" s="1"/>
  <c r="L281" i="1" s="1"/>
  <c r="N281" i="1" s="1"/>
  <c r="P281" i="1" s="1"/>
  <c r="R281" i="1" s="1"/>
  <c r="T281" i="1" s="1"/>
  <c r="V281" i="1" s="1"/>
  <c r="X281" i="1" s="1"/>
  <c r="Z281" i="1" s="1"/>
  <c r="F282" i="1"/>
  <c r="H282" i="1" s="1"/>
  <c r="J282" i="1" s="1"/>
  <c r="L282" i="1" s="1"/>
  <c r="N282" i="1" s="1"/>
  <c r="P282" i="1" s="1"/>
  <c r="R282" i="1" s="1"/>
  <c r="T282" i="1" s="1"/>
  <c r="V282" i="1" s="1"/>
  <c r="X282" i="1" s="1"/>
  <c r="Z282" i="1" s="1"/>
  <c r="F283" i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F284" i="1"/>
  <c r="H284" i="1" s="1"/>
  <c r="J284" i="1" s="1"/>
  <c r="L284" i="1" s="1"/>
  <c r="N284" i="1" s="1"/>
  <c r="P284" i="1" s="1"/>
  <c r="R284" i="1" s="1"/>
  <c r="T284" i="1" s="1"/>
  <c r="V284" i="1" s="1"/>
  <c r="X284" i="1" s="1"/>
  <c r="Z284" i="1" s="1"/>
  <c r="F285" i="1"/>
  <c r="H285" i="1" s="1"/>
  <c r="J285" i="1" s="1"/>
  <c r="L285" i="1" s="1"/>
  <c r="N285" i="1" s="1"/>
  <c r="P285" i="1" s="1"/>
  <c r="R285" i="1" s="1"/>
  <c r="T285" i="1" s="1"/>
  <c r="V285" i="1" s="1"/>
  <c r="X285" i="1" s="1"/>
  <c r="Z285" i="1" s="1"/>
  <c r="F286" i="1"/>
  <c r="H286" i="1" s="1"/>
  <c r="J286" i="1" s="1"/>
  <c r="L286" i="1" s="1"/>
  <c r="N286" i="1" s="1"/>
  <c r="P286" i="1" s="1"/>
  <c r="R286" i="1" s="1"/>
  <c r="T286" i="1" s="1"/>
  <c r="V286" i="1" s="1"/>
  <c r="X286" i="1" s="1"/>
  <c r="Z286" i="1" s="1"/>
  <c r="F287" i="1"/>
  <c r="H287" i="1" s="1"/>
  <c r="J287" i="1" s="1"/>
  <c r="L287" i="1" s="1"/>
  <c r="N287" i="1" s="1"/>
  <c r="P287" i="1" s="1"/>
  <c r="R287" i="1" s="1"/>
  <c r="T287" i="1" s="1"/>
  <c r="V287" i="1" s="1"/>
  <c r="X287" i="1" s="1"/>
  <c r="Z287" i="1" s="1"/>
  <c r="F288" i="1"/>
  <c r="H288" i="1" s="1"/>
  <c r="J288" i="1" s="1"/>
  <c r="L288" i="1" s="1"/>
  <c r="N288" i="1" s="1"/>
  <c r="P288" i="1" s="1"/>
  <c r="R288" i="1" s="1"/>
  <c r="T288" i="1" s="1"/>
  <c r="V288" i="1" s="1"/>
  <c r="X288" i="1" s="1"/>
  <c r="Z288" i="1" s="1"/>
  <c r="BA318" i="1"/>
  <c r="BB318" i="1" s="1"/>
  <c r="BD318" i="1" s="1"/>
  <c r="BF318" i="1" s="1"/>
  <c r="BH318" i="1" s="1"/>
  <c r="BJ318" i="1" s="1"/>
  <c r="BL318" i="1" s="1"/>
  <c r="BN318" i="1" s="1"/>
  <c r="BP318" i="1" s="1"/>
  <c r="BR318" i="1" s="1"/>
  <c r="BT318" i="1" s="1"/>
  <c r="BV318" i="1" s="1"/>
  <c r="AB318" i="1"/>
  <c r="AC318" i="1" s="1"/>
  <c r="AE318" i="1" s="1"/>
  <c r="AG318" i="1" s="1"/>
  <c r="AI318" i="1" s="1"/>
  <c r="AK318" i="1" s="1"/>
  <c r="AM318" i="1" s="1"/>
  <c r="AO318" i="1" s="1"/>
  <c r="AQ318" i="1" s="1"/>
  <c r="AS318" i="1" s="1"/>
  <c r="AU318" i="1" s="1"/>
  <c r="AW318" i="1" s="1"/>
  <c r="AY318" i="1" s="1"/>
  <c r="AB105" i="1"/>
  <c r="E105" i="1"/>
  <c r="E318" i="1"/>
  <c r="F318" i="1" s="1"/>
  <c r="H318" i="1" s="1"/>
  <c r="J318" i="1" s="1"/>
  <c r="L318" i="1" s="1"/>
  <c r="N318" i="1" s="1"/>
  <c r="P318" i="1" s="1"/>
  <c r="R318" i="1" s="1"/>
  <c r="T318" i="1" s="1"/>
  <c r="V318" i="1" s="1"/>
  <c r="X318" i="1" s="1"/>
  <c r="Z318" i="1" s="1"/>
  <c r="BB275" i="1"/>
  <c r="BD275" i="1" s="1"/>
  <c r="BF275" i="1" s="1"/>
  <c r="BH275" i="1" s="1"/>
  <c r="BJ275" i="1" s="1"/>
  <c r="BL275" i="1" s="1"/>
  <c r="BN275" i="1" s="1"/>
  <c r="BP275" i="1" s="1"/>
  <c r="BR275" i="1" s="1"/>
  <c r="BT275" i="1" s="1"/>
  <c r="BV275" i="1" s="1"/>
  <c r="AC275" i="1"/>
  <c r="AE275" i="1" s="1"/>
  <c r="AG275" i="1" s="1"/>
  <c r="AI275" i="1" s="1"/>
  <c r="AK275" i="1" s="1"/>
  <c r="AM275" i="1" s="1"/>
  <c r="AO275" i="1" s="1"/>
  <c r="AQ275" i="1" s="1"/>
  <c r="AS275" i="1" s="1"/>
  <c r="AU275" i="1" s="1"/>
  <c r="AW275" i="1" s="1"/>
  <c r="AY275" i="1" s="1"/>
  <c r="F275" i="1"/>
  <c r="H275" i="1" s="1"/>
  <c r="J275" i="1" s="1"/>
  <c r="L275" i="1" s="1"/>
  <c r="N275" i="1" s="1"/>
  <c r="P275" i="1" s="1"/>
  <c r="R275" i="1" s="1"/>
  <c r="T275" i="1" s="1"/>
  <c r="V275" i="1" s="1"/>
  <c r="X275" i="1" s="1"/>
  <c r="Z275" i="1" s="1"/>
  <c r="E274" i="1"/>
  <c r="E272" i="1" s="1"/>
  <c r="BA317" i="1"/>
  <c r="BB317" i="1" s="1"/>
  <c r="BD317" i="1" s="1"/>
  <c r="BF317" i="1" s="1"/>
  <c r="BH317" i="1" s="1"/>
  <c r="BJ317" i="1" s="1"/>
  <c r="BL317" i="1" s="1"/>
  <c r="BN317" i="1" s="1"/>
  <c r="BP317" i="1" s="1"/>
  <c r="BR317" i="1" s="1"/>
  <c r="BT317" i="1" s="1"/>
  <c r="BV317" i="1" s="1"/>
  <c r="AB317" i="1"/>
  <c r="AC317" i="1" s="1"/>
  <c r="AE317" i="1" s="1"/>
  <c r="AG317" i="1" s="1"/>
  <c r="AI317" i="1" s="1"/>
  <c r="AK317" i="1" s="1"/>
  <c r="AM317" i="1" s="1"/>
  <c r="AO317" i="1" s="1"/>
  <c r="AQ317" i="1" s="1"/>
  <c r="AS317" i="1" s="1"/>
  <c r="AU317" i="1" s="1"/>
  <c r="AW317" i="1" s="1"/>
  <c r="AY317" i="1" s="1"/>
  <c r="E317" i="1"/>
  <c r="F317" i="1" s="1"/>
  <c r="H317" i="1" s="1"/>
  <c r="J317" i="1" s="1"/>
  <c r="L317" i="1" s="1"/>
  <c r="N317" i="1" s="1"/>
  <c r="P317" i="1" s="1"/>
  <c r="R317" i="1" s="1"/>
  <c r="T317" i="1" s="1"/>
  <c r="V317" i="1" s="1"/>
  <c r="X317" i="1" s="1"/>
  <c r="Z317" i="1" s="1"/>
  <c r="BA105" i="1"/>
  <c r="BB118" i="1"/>
  <c r="BD118" i="1" s="1"/>
  <c r="BF118" i="1" s="1"/>
  <c r="BH118" i="1" s="1"/>
  <c r="BJ118" i="1" s="1"/>
  <c r="BL118" i="1" s="1"/>
  <c r="BN118" i="1" s="1"/>
  <c r="BP118" i="1" s="1"/>
  <c r="BR118" i="1" s="1"/>
  <c r="BT118" i="1" s="1"/>
  <c r="BV118" i="1" s="1"/>
  <c r="AC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W118" i="1" s="1"/>
  <c r="AY118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BA175" i="1"/>
  <c r="AB175" i="1"/>
  <c r="E175" i="1"/>
  <c r="BB227" i="1"/>
  <c r="BD227" i="1" s="1"/>
  <c r="BF227" i="1" s="1"/>
  <c r="BH227" i="1" s="1"/>
  <c r="BJ227" i="1" s="1"/>
  <c r="BL227" i="1" s="1"/>
  <c r="BN227" i="1" s="1"/>
  <c r="BP227" i="1" s="1"/>
  <c r="BR227" i="1" s="1"/>
  <c r="BT227" i="1" s="1"/>
  <c r="BV227" i="1" s="1"/>
  <c r="AC227" i="1"/>
  <c r="AE227" i="1" s="1"/>
  <c r="AG227" i="1" s="1"/>
  <c r="AI227" i="1" s="1"/>
  <c r="AK227" i="1" s="1"/>
  <c r="AM227" i="1" s="1"/>
  <c r="AO227" i="1" s="1"/>
  <c r="AQ227" i="1" s="1"/>
  <c r="AS227" i="1" s="1"/>
  <c r="AU227" i="1" s="1"/>
  <c r="AW227" i="1" s="1"/>
  <c r="AY227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BA147" i="1"/>
  <c r="AB147" i="1"/>
  <c r="E147" i="1"/>
  <c r="BB168" i="1"/>
  <c r="BD168" i="1" s="1"/>
  <c r="BF168" i="1" s="1"/>
  <c r="BH168" i="1" s="1"/>
  <c r="BJ168" i="1" s="1"/>
  <c r="BL168" i="1" s="1"/>
  <c r="BN168" i="1" s="1"/>
  <c r="BP168" i="1" s="1"/>
  <c r="BR168" i="1" s="1"/>
  <c r="BT168" i="1" s="1"/>
  <c r="BV168" i="1" s="1"/>
  <c r="AC168" i="1"/>
  <c r="AE168" i="1" s="1"/>
  <c r="AG168" i="1" s="1"/>
  <c r="AI168" i="1" s="1"/>
  <c r="AK168" i="1" s="1"/>
  <c r="AM168" i="1" s="1"/>
  <c r="AO168" i="1" s="1"/>
  <c r="AQ168" i="1" s="1"/>
  <c r="AS168" i="1" s="1"/>
  <c r="AU168" i="1" s="1"/>
  <c r="AW168" i="1" s="1"/>
  <c r="AY168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49" i="1"/>
  <c r="AB20" i="1" s="1"/>
  <c r="E27" i="1"/>
  <c r="E20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BB23" i="1" l="1"/>
  <c r="BB24" i="1"/>
  <c r="BD24" i="1" s="1"/>
  <c r="BF24" i="1" s="1"/>
  <c r="BH24" i="1" s="1"/>
  <c r="BJ24" i="1" s="1"/>
  <c r="BL24" i="1" s="1"/>
  <c r="BN24" i="1" s="1"/>
  <c r="BP24" i="1" s="1"/>
  <c r="BR24" i="1" s="1"/>
  <c r="BT24" i="1" s="1"/>
  <c r="BV24" i="1" s="1"/>
  <c r="BB25" i="1"/>
  <c r="BD25" i="1" s="1"/>
  <c r="BF25" i="1" s="1"/>
  <c r="BH25" i="1" s="1"/>
  <c r="BJ25" i="1" s="1"/>
  <c r="BL25" i="1" s="1"/>
  <c r="BN25" i="1" s="1"/>
  <c r="BP25" i="1" s="1"/>
  <c r="BR25" i="1" s="1"/>
  <c r="BT25" i="1" s="1"/>
  <c r="BV25" i="1" s="1"/>
  <c r="BB26" i="1"/>
  <c r="BD26" i="1" s="1"/>
  <c r="BF26" i="1" s="1"/>
  <c r="BH26" i="1" s="1"/>
  <c r="BJ26" i="1" s="1"/>
  <c r="BL26" i="1" s="1"/>
  <c r="BN26" i="1" s="1"/>
  <c r="BP26" i="1" s="1"/>
  <c r="BR26" i="1" s="1"/>
  <c r="BT26" i="1" s="1"/>
  <c r="BV26" i="1" s="1"/>
  <c r="BB27" i="1"/>
  <c r="BD27" i="1" s="1"/>
  <c r="BF27" i="1" s="1"/>
  <c r="BH27" i="1" s="1"/>
  <c r="BJ27" i="1" s="1"/>
  <c r="BL27" i="1" s="1"/>
  <c r="BN27" i="1" s="1"/>
  <c r="BP27" i="1" s="1"/>
  <c r="BR27" i="1" s="1"/>
  <c r="BT27" i="1" s="1"/>
  <c r="BV27" i="1" s="1"/>
  <c r="BB30" i="1"/>
  <c r="BD30" i="1" s="1"/>
  <c r="BF30" i="1" s="1"/>
  <c r="BH30" i="1" s="1"/>
  <c r="BJ30" i="1" s="1"/>
  <c r="BL30" i="1" s="1"/>
  <c r="BN30" i="1" s="1"/>
  <c r="BP30" i="1" s="1"/>
  <c r="BR30" i="1" s="1"/>
  <c r="BT30" i="1" s="1"/>
  <c r="BV30" i="1" s="1"/>
  <c r="BB31" i="1"/>
  <c r="BD31" i="1" s="1"/>
  <c r="BF31" i="1" s="1"/>
  <c r="BH31" i="1" s="1"/>
  <c r="BJ31" i="1" s="1"/>
  <c r="BL31" i="1" s="1"/>
  <c r="BN31" i="1" s="1"/>
  <c r="BP31" i="1" s="1"/>
  <c r="BR31" i="1" s="1"/>
  <c r="BT31" i="1" s="1"/>
  <c r="BV31" i="1" s="1"/>
  <c r="BB32" i="1"/>
  <c r="BD32" i="1" s="1"/>
  <c r="BF32" i="1" s="1"/>
  <c r="BH32" i="1" s="1"/>
  <c r="BJ32" i="1" s="1"/>
  <c r="BL32" i="1" s="1"/>
  <c r="BN32" i="1" s="1"/>
  <c r="BP32" i="1" s="1"/>
  <c r="BR32" i="1" s="1"/>
  <c r="BT32" i="1" s="1"/>
  <c r="BV32" i="1" s="1"/>
  <c r="BB35" i="1"/>
  <c r="BD35" i="1" s="1"/>
  <c r="BF35" i="1" s="1"/>
  <c r="BH35" i="1" s="1"/>
  <c r="BJ35" i="1" s="1"/>
  <c r="BL35" i="1" s="1"/>
  <c r="BN35" i="1" s="1"/>
  <c r="BP35" i="1" s="1"/>
  <c r="BR35" i="1" s="1"/>
  <c r="BT35" i="1" s="1"/>
  <c r="BV35" i="1" s="1"/>
  <c r="BB36" i="1"/>
  <c r="BD36" i="1" s="1"/>
  <c r="BF36" i="1" s="1"/>
  <c r="BH36" i="1" s="1"/>
  <c r="BJ36" i="1" s="1"/>
  <c r="BL36" i="1" s="1"/>
  <c r="BN36" i="1" s="1"/>
  <c r="BP36" i="1" s="1"/>
  <c r="BR36" i="1" s="1"/>
  <c r="BT36" i="1" s="1"/>
  <c r="BV36" i="1" s="1"/>
  <c r="BB37" i="1"/>
  <c r="BD37" i="1" s="1"/>
  <c r="BF37" i="1" s="1"/>
  <c r="BH37" i="1" s="1"/>
  <c r="BJ37" i="1" s="1"/>
  <c r="BL37" i="1" s="1"/>
  <c r="BN37" i="1" s="1"/>
  <c r="BP37" i="1" s="1"/>
  <c r="BR37" i="1" s="1"/>
  <c r="BT37" i="1" s="1"/>
  <c r="BV37" i="1" s="1"/>
  <c r="BB42" i="1"/>
  <c r="BD42" i="1" s="1"/>
  <c r="BF42" i="1" s="1"/>
  <c r="BH42" i="1" s="1"/>
  <c r="BJ42" i="1" s="1"/>
  <c r="BL42" i="1" s="1"/>
  <c r="BN42" i="1" s="1"/>
  <c r="BP42" i="1" s="1"/>
  <c r="BR42" i="1" s="1"/>
  <c r="BT42" i="1" s="1"/>
  <c r="BV42" i="1" s="1"/>
  <c r="BB46" i="1"/>
  <c r="BD46" i="1" s="1"/>
  <c r="BF46" i="1" s="1"/>
  <c r="BH46" i="1" s="1"/>
  <c r="BJ46" i="1" s="1"/>
  <c r="BL46" i="1" s="1"/>
  <c r="BN46" i="1" s="1"/>
  <c r="BP46" i="1" s="1"/>
  <c r="BR46" i="1" s="1"/>
  <c r="BT46" i="1" s="1"/>
  <c r="BV46" i="1" s="1"/>
  <c r="BB49" i="1"/>
  <c r="BD49" i="1" s="1"/>
  <c r="BF49" i="1" s="1"/>
  <c r="BH49" i="1" s="1"/>
  <c r="BJ49" i="1" s="1"/>
  <c r="BL49" i="1" s="1"/>
  <c r="BN49" i="1" s="1"/>
  <c r="BP49" i="1" s="1"/>
  <c r="BR49" i="1" s="1"/>
  <c r="BT49" i="1" s="1"/>
  <c r="BV49" i="1" s="1"/>
  <c r="BB50" i="1"/>
  <c r="BD50" i="1" s="1"/>
  <c r="BF50" i="1" s="1"/>
  <c r="BH50" i="1" s="1"/>
  <c r="BJ50" i="1" s="1"/>
  <c r="BL50" i="1" s="1"/>
  <c r="BN50" i="1" s="1"/>
  <c r="BP50" i="1" s="1"/>
  <c r="BR50" i="1" s="1"/>
  <c r="BT50" i="1" s="1"/>
  <c r="BV50" i="1" s="1"/>
  <c r="BB52" i="1"/>
  <c r="BD52" i="1" s="1"/>
  <c r="BF52" i="1" s="1"/>
  <c r="BH52" i="1" s="1"/>
  <c r="BJ52" i="1" s="1"/>
  <c r="BL52" i="1" s="1"/>
  <c r="BN52" i="1" s="1"/>
  <c r="BP52" i="1" s="1"/>
  <c r="BR52" i="1" s="1"/>
  <c r="BT52" i="1" s="1"/>
  <c r="BV52" i="1" s="1"/>
  <c r="BB55" i="1"/>
  <c r="BD55" i="1" s="1"/>
  <c r="BF55" i="1" s="1"/>
  <c r="BH55" i="1" s="1"/>
  <c r="BJ55" i="1" s="1"/>
  <c r="BL55" i="1" s="1"/>
  <c r="BN55" i="1" s="1"/>
  <c r="BP55" i="1" s="1"/>
  <c r="BR55" i="1" s="1"/>
  <c r="BT55" i="1" s="1"/>
  <c r="BV55" i="1" s="1"/>
  <c r="BB56" i="1"/>
  <c r="BD56" i="1" s="1"/>
  <c r="BF56" i="1" s="1"/>
  <c r="BH56" i="1" s="1"/>
  <c r="BJ56" i="1" s="1"/>
  <c r="BL56" i="1" s="1"/>
  <c r="BN56" i="1" s="1"/>
  <c r="BP56" i="1" s="1"/>
  <c r="BR56" i="1" s="1"/>
  <c r="BT56" i="1" s="1"/>
  <c r="BV56" i="1" s="1"/>
  <c r="BB57" i="1"/>
  <c r="BD57" i="1" s="1"/>
  <c r="BF57" i="1" s="1"/>
  <c r="BH57" i="1" s="1"/>
  <c r="BJ57" i="1" s="1"/>
  <c r="BL57" i="1" s="1"/>
  <c r="BN57" i="1" s="1"/>
  <c r="BP57" i="1" s="1"/>
  <c r="BR57" i="1" s="1"/>
  <c r="BT57" i="1" s="1"/>
  <c r="BV57" i="1" s="1"/>
  <c r="BB60" i="1"/>
  <c r="BD60" i="1" s="1"/>
  <c r="BF60" i="1" s="1"/>
  <c r="BH60" i="1" s="1"/>
  <c r="BJ60" i="1" s="1"/>
  <c r="BL60" i="1" s="1"/>
  <c r="BN60" i="1" s="1"/>
  <c r="BP60" i="1" s="1"/>
  <c r="BR60" i="1" s="1"/>
  <c r="BT60" i="1" s="1"/>
  <c r="BV60" i="1" s="1"/>
  <c r="BB61" i="1"/>
  <c r="BD61" i="1" s="1"/>
  <c r="BF61" i="1" s="1"/>
  <c r="BH61" i="1" s="1"/>
  <c r="BJ61" i="1" s="1"/>
  <c r="BL61" i="1" s="1"/>
  <c r="BN61" i="1" s="1"/>
  <c r="BP61" i="1" s="1"/>
  <c r="BR61" i="1" s="1"/>
  <c r="BT61" i="1" s="1"/>
  <c r="BV61" i="1" s="1"/>
  <c r="BB62" i="1"/>
  <c r="BD62" i="1" s="1"/>
  <c r="BF62" i="1" s="1"/>
  <c r="BH62" i="1" s="1"/>
  <c r="BJ62" i="1" s="1"/>
  <c r="BL62" i="1" s="1"/>
  <c r="BN62" i="1" s="1"/>
  <c r="BP62" i="1" s="1"/>
  <c r="BR62" i="1" s="1"/>
  <c r="BT62" i="1" s="1"/>
  <c r="BV62" i="1" s="1"/>
  <c r="BB65" i="1"/>
  <c r="BD65" i="1" s="1"/>
  <c r="BF65" i="1" s="1"/>
  <c r="BH65" i="1" s="1"/>
  <c r="BJ65" i="1" s="1"/>
  <c r="BL65" i="1" s="1"/>
  <c r="BN65" i="1" s="1"/>
  <c r="BP65" i="1" s="1"/>
  <c r="BR65" i="1" s="1"/>
  <c r="BT65" i="1" s="1"/>
  <c r="BV65" i="1" s="1"/>
  <c r="BB67" i="1"/>
  <c r="BD67" i="1" s="1"/>
  <c r="BF67" i="1" s="1"/>
  <c r="BH67" i="1" s="1"/>
  <c r="BJ67" i="1" s="1"/>
  <c r="BL67" i="1" s="1"/>
  <c r="BN67" i="1" s="1"/>
  <c r="BP67" i="1" s="1"/>
  <c r="BR67" i="1" s="1"/>
  <c r="BT67" i="1" s="1"/>
  <c r="BV67" i="1" s="1"/>
  <c r="BB70" i="1"/>
  <c r="BD70" i="1" s="1"/>
  <c r="BF70" i="1" s="1"/>
  <c r="BH70" i="1" s="1"/>
  <c r="BJ70" i="1" s="1"/>
  <c r="BL70" i="1" s="1"/>
  <c r="BN70" i="1" s="1"/>
  <c r="BP70" i="1" s="1"/>
  <c r="BR70" i="1" s="1"/>
  <c r="BT70" i="1" s="1"/>
  <c r="BV70" i="1" s="1"/>
  <c r="BB71" i="1"/>
  <c r="BD71" i="1" s="1"/>
  <c r="BF71" i="1" s="1"/>
  <c r="BH71" i="1" s="1"/>
  <c r="BJ71" i="1" s="1"/>
  <c r="BL71" i="1" s="1"/>
  <c r="BN71" i="1" s="1"/>
  <c r="BP71" i="1" s="1"/>
  <c r="BR71" i="1" s="1"/>
  <c r="BT71" i="1" s="1"/>
  <c r="BV71" i="1" s="1"/>
  <c r="BB74" i="1"/>
  <c r="BD74" i="1" s="1"/>
  <c r="BF74" i="1" s="1"/>
  <c r="BH74" i="1" s="1"/>
  <c r="BJ74" i="1" s="1"/>
  <c r="BL74" i="1" s="1"/>
  <c r="BN74" i="1" s="1"/>
  <c r="BP74" i="1" s="1"/>
  <c r="BR74" i="1" s="1"/>
  <c r="BT74" i="1" s="1"/>
  <c r="BV74" i="1" s="1"/>
  <c r="BB75" i="1"/>
  <c r="BD75" i="1" s="1"/>
  <c r="BF75" i="1" s="1"/>
  <c r="BH75" i="1" s="1"/>
  <c r="BJ75" i="1" s="1"/>
  <c r="BL75" i="1" s="1"/>
  <c r="BN75" i="1" s="1"/>
  <c r="BP75" i="1" s="1"/>
  <c r="BR75" i="1" s="1"/>
  <c r="BT75" i="1" s="1"/>
  <c r="BV75" i="1" s="1"/>
  <c r="BB76" i="1"/>
  <c r="BD76" i="1" s="1"/>
  <c r="BF76" i="1" s="1"/>
  <c r="BH76" i="1" s="1"/>
  <c r="BJ76" i="1" s="1"/>
  <c r="BL76" i="1" s="1"/>
  <c r="BN76" i="1" s="1"/>
  <c r="BP76" i="1" s="1"/>
  <c r="BR76" i="1" s="1"/>
  <c r="BT76" i="1" s="1"/>
  <c r="BV76" i="1" s="1"/>
  <c r="BB77" i="1"/>
  <c r="BD77" i="1" s="1"/>
  <c r="BF77" i="1" s="1"/>
  <c r="BH77" i="1" s="1"/>
  <c r="BJ77" i="1" s="1"/>
  <c r="BL77" i="1" s="1"/>
  <c r="BN77" i="1" s="1"/>
  <c r="BP77" i="1" s="1"/>
  <c r="BR77" i="1" s="1"/>
  <c r="BT77" i="1" s="1"/>
  <c r="BV77" i="1" s="1"/>
  <c r="BB78" i="1"/>
  <c r="BD78" i="1" s="1"/>
  <c r="BF78" i="1" s="1"/>
  <c r="BH78" i="1" s="1"/>
  <c r="BJ78" i="1" s="1"/>
  <c r="BL78" i="1" s="1"/>
  <c r="BN78" i="1" s="1"/>
  <c r="BP78" i="1" s="1"/>
  <c r="BR78" i="1" s="1"/>
  <c r="BT78" i="1" s="1"/>
  <c r="BV78" i="1" s="1"/>
  <c r="BB79" i="1"/>
  <c r="BD79" i="1" s="1"/>
  <c r="BF79" i="1" s="1"/>
  <c r="BH79" i="1" s="1"/>
  <c r="BJ79" i="1" s="1"/>
  <c r="BL79" i="1" s="1"/>
  <c r="BN79" i="1" s="1"/>
  <c r="BP79" i="1" s="1"/>
  <c r="BR79" i="1" s="1"/>
  <c r="BT79" i="1" s="1"/>
  <c r="BV79" i="1" s="1"/>
  <c r="BB80" i="1"/>
  <c r="BD80" i="1" s="1"/>
  <c r="BF80" i="1" s="1"/>
  <c r="BH80" i="1" s="1"/>
  <c r="BJ80" i="1" s="1"/>
  <c r="BL80" i="1" s="1"/>
  <c r="BN80" i="1" s="1"/>
  <c r="BP80" i="1" s="1"/>
  <c r="BR80" i="1" s="1"/>
  <c r="BT80" i="1" s="1"/>
  <c r="BV80" i="1" s="1"/>
  <c r="BB81" i="1"/>
  <c r="BD81" i="1" s="1"/>
  <c r="BF81" i="1" s="1"/>
  <c r="BH81" i="1" s="1"/>
  <c r="BJ81" i="1" s="1"/>
  <c r="BL81" i="1" s="1"/>
  <c r="BN81" i="1" s="1"/>
  <c r="BP81" i="1" s="1"/>
  <c r="BR81" i="1" s="1"/>
  <c r="BT81" i="1" s="1"/>
  <c r="BV81" i="1" s="1"/>
  <c r="BB82" i="1"/>
  <c r="BD82" i="1" s="1"/>
  <c r="BF82" i="1" s="1"/>
  <c r="BH82" i="1" s="1"/>
  <c r="BJ82" i="1" s="1"/>
  <c r="BL82" i="1" s="1"/>
  <c r="BN82" i="1" s="1"/>
  <c r="BP82" i="1" s="1"/>
  <c r="BR82" i="1" s="1"/>
  <c r="BT82" i="1" s="1"/>
  <c r="BV82" i="1" s="1"/>
  <c r="BB83" i="1"/>
  <c r="BD83" i="1" s="1"/>
  <c r="BF83" i="1" s="1"/>
  <c r="BH83" i="1" s="1"/>
  <c r="BJ83" i="1" s="1"/>
  <c r="BL83" i="1" s="1"/>
  <c r="BN83" i="1" s="1"/>
  <c r="BP83" i="1" s="1"/>
  <c r="BR83" i="1" s="1"/>
  <c r="BT83" i="1" s="1"/>
  <c r="BV83" i="1" s="1"/>
  <c r="BB109" i="1"/>
  <c r="BD109" i="1" s="1"/>
  <c r="BF109" i="1" s="1"/>
  <c r="BH109" i="1" s="1"/>
  <c r="BJ109" i="1" s="1"/>
  <c r="BL109" i="1" s="1"/>
  <c r="BN109" i="1" s="1"/>
  <c r="BP109" i="1" s="1"/>
  <c r="BR109" i="1" s="1"/>
  <c r="BT109" i="1" s="1"/>
  <c r="BV109" i="1" s="1"/>
  <c r="BB110" i="1"/>
  <c r="BD110" i="1" s="1"/>
  <c r="BF110" i="1" s="1"/>
  <c r="BH110" i="1" s="1"/>
  <c r="BJ110" i="1" s="1"/>
  <c r="BL110" i="1" s="1"/>
  <c r="BN110" i="1" s="1"/>
  <c r="BP110" i="1" s="1"/>
  <c r="BR110" i="1" s="1"/>
  <c r="BT110" i="1" s="1"/>
  <c r="BV110" i="1" s="1"/>
  <c r="BB111" i="1"/>
  <c r="BD111" i="1" s="1"/>
  <c r="BF111" i="1" s="1"/>
  <c r="BH111" i="1" s="1"/>
  <c r="BJ111" i="1" s="1"/>
  <c r="BL111" i="1" s="1"/>
  <c r="BN111" i="1" s="1"/>
  <c r="BP111" i="1" s="1"/>
  <c r="BR111" i="1" s="1"/>
  <c r="BT111" i="1" s="1"/>
  <c r="BV111" i="1" s="1"/>
  <c r="BB116" i="1"/>
  <c r="BD116" i="1" s="1"/>
  <c r="BF116" i="1" s="1"/>
  <c r="BH116" i="1" s="1"/>
  <c r="BJ116" i="1" s="1"/>
  <c r="BL116" i="1" s="1"/>
  <c r="BN116" i="1" s="1"/>
  <c r="BP116" i="1" s="1"/>
  <c r="BR116" i="1" s="1"/>
  <c r="BT116" i="1" s="1"/>
  <c r="BV116" i="1" s="1"/>
  <c r="BB117" i="1"/>
  <c r="BD117" i="1" s="1"/>
  <c r="BF117" i="1" s="1"/>
  <c r="BH117" i="1" s="1"/>
  <c r="BJ117" i="1" s="1"/>
  <c r="BL117" i="1" s="1"/>
  <c r="BN117" i="1" s="1"/>
  <c r="BP117" i="1" s="1"/>
  <c r="BR117" i="1" s="1"/>
  <c r="BT117" i="1" s="1"/>
  <c r="BV117" i="1" s="1"/>
  <c r="BB119" i="1"/>
  <c r="BD119" i="1" s="1"/>
  <c r="BF119" i="1" s="1"/>
  <c r="BH119" i="1" s="1"/>
  <c r="BJ119" i="1" s="1"/>
  <c r="BL119" i="1" s="1"/>
  <c r="BN119" i="1" s="1"/>
  <c r="BP119" i="1" s="1"/>
  <c r="BR119" i="1" s="1"/>
  <c r="BT119" i="1" s="1"/>
  <c r="BV119" i="1" s="1"/>
  <c r="BB120" i="1"/>
  <c r="BD120" i="1" s="1"/>
  <c r="BF120" i="1" s="1"/>
  <c r="BH120" i="1" s="1"/>
  <c r="BJ120" i="1" s="1"/>
  <c r="BL120" i="1" s="1"/>
  <c r="BN120" i="1" s="1"/>
  <c r="BP120" i="1" s="1"/>
  <c r="BR120" i="1" s="1"/>
  <c r="BT120" i="1" s="1"/>
  <c r="BV120" i="1" s="1"/>
  <c r="BB121" i="1"/>
  <c r="BD121" i="1" s="1"/>
  <c r="BF121" i="1" s="1"/>
  <c r="BH121" i="1" s="1"/>
  <c r="BJ121" i="1" s="1"/>
  <c r="BL121" i="1" s="1"/>
  <c r="BN121" i="1" s="1"/>
  <c r="BP121" i="1" s="1"/>
  <c r="BR121" i="1" s="1"/>
  <c r="BT121" i="1" s="1"/>
  <c r="BV121" i="1" s="1"/>
  <c r="BB122" i="1"/>
  <c r="BD122" i="1" s="1"/>
  <c r="BF122" i="1" s="1"/>
  <c r="BH122" i="1" s="1"/>
  <c r="BJ122" i="1" s="1"/>
  <c r="BL122" i="1" s="1"/>
  <c r="BN122" i="1" s="1"/>
  <c r="BP122" i="1" s="1"/>
  <c r="BR122" i="1" s="1"/>
  <c r="BT122" i="1" s="1"/>
  <c r="BV122" i="1" s="1"/>
  <c r="BB125" i="1"/>
  <c r="BD125" i="1" s="1"/>
  <c r="BF125" i="1" s="1"/>
  <c r="BH125" i="1" s="1"/>
  <c r="BJ125" i="1" s="1"/>
  <c r="BL125" i="1" s="1"/>
  <c r="BN125" i="1" s="1"/>
  <c r="BP125" i="1" s="1"/>
  <c r="BR125" i="1" s="1"/>
  <c r="BT125" i="1" s="1"/>
  <c r="BV125" i="1" s="1"/>
  <c r="BB126" i="1"/>
  <c r="BD126" i="1" s="1"/>
  <c r="BF126" i="1" s="1"/>
  <c r="BH126" i="1" s="1"/>
  <c r="BJ126" i="1" s="1"/>
  <c r="BL126" i="1" s="1"/>
  <c r="BN126" i="1" s="1"/>
  <c r="BP126" i="1" s="1"/>
  <c r="BR126" i="1" s="1"/>
  <c r="BT126" i="1" s="1"/>
  <c r="BV126" i="1" s="1"/>
  <c r="BB127" i="1"/>
  <c r="BD127" i="1" s="1"/>
  <c r="BF127" i="1" s="1"/>
  <c r="BH127" i="1" s="1"/>
  <c r="BJ127" i="1" s="1"/>
  <c r="BL127" i="1" s="1"/>
  <c r="BN127" i="1" s="1"/>
  <c r="BP127" i="1" s="1"/>
  <c r="BR127" i="1" s="1"/>
  <c r="BT127" i="1" s="1"/>
  <c r="BV127" i="1" s="1"/>
  <c r="BB130" i="1"/>
  <c r="BD130" i="1" s="1"/>
  <c r="BF130" i="1" s="1"/>
  <c r="BH130" i="1" s="1"/>
  <c r="BJ130" i="1" s="1"/>
  <c r="BL130" i="1" s="1"/>
  <c r="BN130" i="1" s="1"/>
  <c r="BP130" i="1" s="1"/>
  <c r="BR130" i="1" s="1"/>
  <c r="BT130" i="1" s="1"/>
  <c r="BV130" i="1" s="1"/>
  <c r="BB133" i="1"/>
  <c r="BD133" i="1" s="1"/>
  <c r="BF133" i="1" s="1"/>
  <c r="BH133" i="1" s="1"/>
  <c r="BJ133" i="1" s="1"/>
  <c r="BL133" i="1" s="1"/>
  <c r="BN133" i="1" s="1"/>
  <c r="BP133" i="1" s="1"/>
  <c r="BR133" i="1" s="1"/>
  <c r="BT133" i="1" s="1"/>
  <c r="BV133" i="1" s="1"/>
  <c r="BB134" i="1"/>
  <c r="BD134" i="1" s="1"/>
  <c r="BF134" i="1" s="1"/>
  <c r="BH134" i="1" s="1"/>
  <c r="BJ134" i="1" s="1"/>
  <c r="BL134" i="1" s="1"/>
  <c r="BN134" i="1" s="1"/>
  <c r="BP134" i="1" s="1"/>
  <c r="BR134" i="1" s="1"/>
  <c r="BT134" i="1" s="1"/>
  <c r="BV134" i="1" s="1"/>
  <c r="BB151" i="1"/>
  <c r="BD151" i="1" s="1"/>
  <c r="BF151" i="1" s="1"/>
  <c r="BH151" i="1" s="1"/>
  <c r="BJ151" i="1" s="1"/>
  <c r="BL151" i="1" s="1"/>
  <c r="BN151" i="1" s="1"/>
  <c r="BP151" i="1" s="1"/>
  <c r="BR151" i="1" s="1"/>
  <c r="BT151" i="1" s="1"/>
  <c r="BV151" i="1" s="1"/>
  <c r="BB152" i="1"/>
  <c r="BD152" i="1" s="1"/>
  <c r="BF152" i="1" s="1"/>
  <c r="BH152" i="1" s="1"/>
  <c r="BJ152" i="1" s="1"/>
  <c r="BL152" i="1" s="1"/>
  <c r="BN152" i="1" s="1"/>
  <c r="BP152" i="1" s="1"/>
  <c r="BR152" i="1" s="1"/>
  <c r="BT152" i="1" s="1"/>
  <c r="BV152" i="1" s="1"/>
  <c r="BB153" i="1"/>
  <c r="BD153" i="1" s="1"/>
  <c r="BF153" i="1" s="1"/>
  <c r="BH153" i="1" s="1"/>
  <c r="BJ153" i="1" s="1"/>
  <c r="BL153" i="1" s="1"/>
  <c r="BN153" i="1" s="1"/>
  <c r="BP153" i="1" s="1"/>
  <c r="BR153" i="1" s="1"/>
  <c r="BT153" i="1" s="1"/>
  <c r="BV153" i="1" s="1"/>
  <c r="BB156" i="1"/>
  <c r="BD156" i="1" s="1"/>
  <c r="BF156" i="1" s="1"/>
  <c r="BH156" i="1" s="1"/>
  <c r="BJ156" i="1" s="1"/>
  <c r="BL156" i="1" s="1"/>
  <c r="BN156" i="1" s="1"/>
  <c r="BP156" i="1" s="1"/>
  <c r="BR156" i="1" s="1"/>
  <c r="BT156" i="1" s="1"/>
  <c r="BV156" i="1" s="1"/>
  <c r="BB157" i="1"/>
  <c r="BD157" i="1" s="1"/>
  <c r="BF157" i="1" s="1"/>
  <c r="BH157" i="1" s="1"/>
  <c r="BJ157" i="1" s="1"/>
  <c r="BL157" i="1" s="1"/>
  <c r="BN157" i="1" s="1"/>
  <c r="BP157" i="1" s="1"/>
  <c r="BR157" i="1" s="1"/>
  <c r="BT157" i="1" s="1"/>
  <c r="BV157" i="1" s="1"/>
  <c r="BB158" i="1"/>
  <c r="BD158" i="1" s="1"/>
  <c r="BF158" i="1" s="1"/>
  <c r="BH158" i="1" s="1"/>
  <c r="BJ158" i="1" s="1"/>
  <c r="BL158" i="1" s="1"/>
  <c r="BN158" i="1" s="1"/>
  <c r="BP158" i="1" s="1"/>
  <c r="BR158" i="1" s="1"/>
  <c r="BT158" i="1" s="1"/>
  <c r="BV158" i="1" s="1"/>
  <c r="BB159" i="1"/>
  <c r="BD159" i="1" s="1"/>
  <c r="BF159" i="1" s="1"/>
  <c r="BH159" i="1" s="1"/>
  <c r="BJ159" i="1" s="1"/>
  <c r="BL159" i="1" s="1"/>
  <c r="BN159" i="1" s="1"/>
  <c r="BP159" i="1" s="1"/>
  <c r="BR159" i="1" s="1"/>
  <c r="BT159" i="1" s="1"/>
  <c r="BV159" i="1" s="1"/>
  <c r="BB160" i="1"/>
  <c r="BD160" i="1" s="1"/>
  <c r="BF160" i="1" s="1"/>
  <c r="BH160" i="1" s="1"/>
  <c r="BJ160" i="1" s="1"/>
  <c r="BL160" i="1" s="1"/>
  <c r="BN160" i="1" s="1"/>
  <c r="BP160" i="1" s="1"/>
  <c r="BR160" i="1" s="1"/>
  <c r="BT160" i="1" s="1"/>
  <c r="BV160" i="1" s="1"/>
  <c r="BB163" i="1"/>
  <c r="BD163" i="1" s="1"/>
  <c r="BF163" i="1" s="1"/>
  <c r="BH163" i="1" s="1"/>
  <c r="BJ163" i="1" s="1"/>
  <c r="BL163" i="1" s="1"/>
  <c r="BN163" i="1" s="1"/>
  <c r="BP163" i="1" s="1"/>
  <c r="BR163" i="1" s="1"/>
  <c r="BT163" i="1" s="1"/>
  <c r="BV163" i="1" s="1"/>
  <c r="BB164" i="1"/>
  <c r="BD164" i="1" s="1"/>
  <c r="BF164" i="1" s="1"/>
  <c r="BH164" i="1" s="1"/>
  <c r="BJ164" i="1" s="1"/>
  <c r="BL164" i="1" s="1"/>
  <c r="BN164" i="1" s="1"/>
  <c r="BP164" i="1" s="1"/>
  <c r="BR164" i="1" s="1"/>
  <c r="BT164" i="1" s="1"/>
  <c r="BV164" i="1" s="1"/>
  <c r="BB165" i="1"/>
  <c r="BD165" i="1" s="1"/>
  <c r="BF165" i="1" s="1"/>
  <c r="BH165" i="1" s="1"/>
  <c r="BJ165" i="1" s="1"/>
  <c r="BL165" i="1" s="1"/>
  <c r="BN165" i="1" s="1"/>
  <c r="BP165" i="1" s="1"/>
  <c r="BR165" i="1" s="1"/>
  <c r="BT165" i="1" s="1"/>
  <c r="BV165" i="1" s="1"/>
  <c r="BB166" i="1"/>
  <c r="BD166" i="1" s="1"/>
  <c r="BF166" i="1" s="1"/>
  <c r="BH166" i="1" s="1"/>
  <c r="BJ166" i="1" s="1"/>
  <c r="BL166" i="1" s="1"/>
  <c r="BN166" i="1" s="1"/>
  <c r="BP166" i="1" s="1"/>
  <c r="BR166" i="1" s="1"/>
  <c r="BT166" i="1" s="1"/>
  <c r="BV166" i="1" s="1"/>
  <c r="BB179" i="1"/>
  <c r="BD179" i="1" s="1"/>
  <c r="BF179" i="1" s="1"/>
  <c r="BH179" i="1" s="1"/>
  <c r="BJ179" i="1" s="1"/>
  <c r="BL179" i="1" s="1"/>
  <c r="BN179" i="1" s="1"/>
  <c r="BP179" i="1" s="1"/>
  <c r="BR179" i="1" s="1"/>
  <c r="BT179" i="1" s="1"/>
  <c r="BV179" i="1" s="1"/>
  <c r="BB180" i="1"/>
  <c r="BD180" i="1" s="1"/>
  <c r="BF180" i="1" s="1"/>
  <c r="BH180" i="1" s="1"/>
  <c r="BJ180" i="1" s="1"/>
  <c r="BL180" i="1" s="1"/>
  <c r="BN180" i="1" s="1"/>
  <c r="BP180" i="1" s="1"/>
  <c r="BR180" i="1" s="1"/>
  <c r="BT180" i="1" s="1"/>
  <c r="BV180" i="1" s="1"/>
  <c r="BB183" i="1"/>
  <c r="BD183" i="1" s="1"/>
  <c r="BF183" i="1" s="1"/>
  <c r="BH183" i="1" s="1"/>
  <c r="BJ183" i="1" s="1"/>
  <c r="BL183" i="1" s="1"/>
  <c r="BN183" i="1" s="1"/>
  <c r="BP183" i="1" s="1"/>
  <c r="BR183" i="1" s="1"/>
  <c r="BT183" i="1" s="1"/>
  <c r="BV183" i="1" s="1"/>
  <c r="BB184" i="1"/>
  <c r="BD184" i="1" s="1"/>
  <c r="BF184" i="1" s="1"/>
  <c r="BH184" i="1" s="1"/>
  <c r="BJ184" i="1" s="1"/>
  <c r="BL184" i="1" s="1"/>
  <c r="BN184" i="1" s="1"/>
  <c r="BP184" i="1" s="1"/>
  <c r="BR184" i="1" s="1"/>
  <c r="BT184" i="1" s="1"/>
  <c r="BV184" i="1" s="1"/>
  <c r="BB187" i="1"/>
  <c r="BD187" i="1" s="1"/>
  <c r="BF187" i="1" s="1"/>
  <c r="BH187" i="1" s="1"/>
  <c r="BJ187" i="1" s="1"/>
  <c r="BL187" i="1" s="1"/>
  <c r="BN187" i="1" s="1"/>
  <c r="BP187" i="1" s="1"/>
  <c r="BR187" i="1" s="1"/>
  <c r="BT187" i="1" s="1"/>
  <c r="BV187" i="1" s="1"/>
  <c r="BB188" i="1"/>
  <c r="BD188" i="1" s="1"/>
  <c r="BF188" i="1" s="1"/>
  <c r="BH188" i="1" s="1"/>
  <c r="BJ188" i="1" s="1"/>
  <c r="BL188" i="1" s="1"/>
  <c r="BN188" i="1" s="1"/>
  <c r="BP188" i="1" s="1"/>
  <c r="BR188" i="1" s="1"/>
  <c r="BT188" i="1" s="1"/>
  <c r="BV188" i="1" s="1"/>
  <c r="BB191" i="1"/>
  <c r="BD191" i="1" s="1"/>
  <c r="BF191" i="1" s="1"/>
  <c r="BH191" i="1" s="1"/>
  <c r="BJ191" i="1" s="1"/>
  <c r="BL191" i="1" s="1"/>
  <c r="BN191" i="1" s="1"/>
  <c r="BP191" i="1" s="1"/>
  <c r="BR191" i="1" s="1"/>
  <c r="BT191" i="1" s="1"/>
  <c r="BV191" i="1" s="1"/>
  <c r="BB192" i="1"/>
  <c r="BD192" i="1" s="1"/>
  <c r="BF192" i="1" s="1"/>
  <c r="BH192" i="1" s="1"/>
  <c r="BJ192" i="1" s="1"/>
  <c r="BL192" i="1" s="1"/>
  <c r="BN192" i="1" s="1"/>
  <c r="BP192" i="1" s="1"/>
  <c r="BR192" i="1" s="1"/>
  <c r="BT192" i="1" s="1"/>
  <c r="BV192" i="1" s="1"/>
  <c r="BB195" i="1"/>
  <c r="BD195" i="1" s="1"/>
  <c r="BF195" i="1" s="1"/>
  <c r="BH195" i="1" s="1"/>
  <c r="BJ195" i="1" s="1"/>
  <c r="BL195" i="1" s="1"/>
  <c r="BN195" i="1" s="1"/>
  <c r="BP195" i="1" s="1"/>
  <c r="BR195" i="1" s="1"/>
  <c r="BT195" i="1" s="1"/>
  <c r="BV195" i="1" s="1"/>
  <c r="BB196" i="1"/>
  <c r="BD196" i="1" s="1"/>
  <c r="BF196" i="1" s="1"/>
  <c r="BH196" i="1" s="1"/>
  <c r="BJ196" i="1" s="1"/>
  <c r="BL196" i="1" s="1"/>
  <c r="BN196" i="1" s="1"/>
  <c r="BP196" i="1" s="1"/>
  <c r="BR196" i="1" s="1"/>
  <c r="BT196" i="1" s="1"/>
  <c r="BV196" i="1" s="1"/>
  <c r="BB199" i="1"/>
  <c r="BD199" i="1" s="1"/>
  <c r="BF199" i="1" s="1"/>
  <c r="BH199" i="1" s="1"/>
  <c r="BJ199" i="1" s="1"/>
  <c r="BL199" i="1" s="1"/>
  <c r="BN199" i="1" s="1"/>
  <c r="BP199" i="1" s="1"/>
  <c r="BR199" i="1" s="1"/>
  <c r="BT199" i="1" s="1"/>
  <c r="BV199" i="1" s="1"/>
  <c r="BB200" i="1"/>
  <c r="BD200" i="1" s="1"/>
  <c r="BF200" i="1" s="1"/>
  <c r="BH200" i="1" s="1"/>
  <c r="BJ200" i="1" s="1"/>
  <c r="BL200" i="1" s="1"/>
  <c r="BN200" i="1" s="1"/>
  <c r="BP200" i="1" s="1"/>
  <c r="BR200" i="1" s="1"/>
  <c r="BT200" i="1" s="1"/>
  <c r="BV200" i="1" s="1"/>
  <c r="BB203" i="1"/>
  <c r="BD203" i="1" s="1"/>
  <c r="BF203" i="1" s="1"/>
  <c r="BH203" i="1" s="1"/>
  <c r="BJ203" i="1" s="1"/>
  <c r="BL203" i="1" s="1"/>
  <c r="BN203" i="1" s="1"/>
  <c r="BP203" i="1" s="1"/>
  <c r="BR203" i="1" s="1"/>
  <c r="BT203" i="1" s="1"/>
  <c r="BV203" i="1" s="1"/>
  <c r="BB204" i="1"/>
  <c r="BD204" i="1" s="1"/>
  <c r="BF204" i="1" s="1"/>
  <c r="BH204" i="1" s="1"/>
  <c r="BJ204" i="1" s="1"/>
  <c r="BL204" i="1" s="1"/>
  <c r="BN204" i="1" s="1"/>
  <c r="BP204" i="1" s="1"/>
  <c r="BR204" i="1" s="1"/>
  <c r="BT204" i="1" s="1"/>
  <c r="BV204" i="1" s="1"/>
  <c r="BB207" i="1"/>
  <c r="BD207" i="1" s="1"/>
  <c r="BF207" i="1" s="1"/>
  <c r="BH207" i="1" s="1"/>
  <c r="BJ207" i="1" s="1"/>
  <c r="BL207" i="1" s="1"/>
  <c r="BN207" i="1" s="1"/>
  <c r="BP207" i="1" s="1"/>
  <c r="BR207" i="1" s="1"/>
  <c r="BT207" i="1" s="1"/>
  <c r="BV207" i="1" s="1"/>
  <c r="BB208" i="1"/>
  <c r="BD208" i="1" s="1"/>
  <c r="BF208" i="1" s="1"/>
  <c r="BH208" i="1" s="1"/>
  <c r="BJ208" i="1" s="1"/>
  <c r="BL208" i="1" s="1"/>
  <c r="BN208" i="1" s="1"/>
  <c r="BP208" i="1" s="1"/>
  <c r="BR208" i="1" s="1"/>
  <c r="BT208" i="1" s="1"/>
  <c r="BV208" i="1" s="1"/>
  <c r="BB211" i="1"/>
  <c r="BD211" i="1" s="1"/>
  <c r="BF211" i="1" s="1"/>
  <c r="BH211" i="1" s="1"/>
  <c r="BJ211" i="1" s="1"/>
  <c r="BL211" i="1" s="1"/>
  <c r="BN211" i="1" s="1"/>
  <c r="BP211" i="1" s="1"/>
  <c r="BR211" i="1" s="1"/>
  <c r="BT211" i="1" s="1"/>
  <c r="BV211" i="1" s="1"/>
  <c r="BB212" i="1"/>
  <c r="BD212" i="1" s="1"/>
  <c r="BF212" i="1" s="1"/>
  <c r="BH212" i="1" s="1"/>
  <c r="BJ212" i="1" s="1"/>
  <c r="BL212" i="1" s="1"/>
  <c r="BN212" i="1" s="1"/>
  <c r="BP212" i="1" s="1"/>
  <c r="BR212" i="1" s="1"/>
  <c r="BT212" i="1" s="1"/>
  <c r="BV212" i="1" s="1"/>
  <c r="BB213" i="1"/>
  <c r="BD213" i="1" s="1"/>
  <c r="BF213" i="1" s="1"/>
  <c r="BH213" i="1" s="1"/>
  <c r="BJ213" i="1" s="1"/>
  <c r="BL213" i="1" s="1"/>
  <c r="BN213" i="1" s="1"/>
  <c r="BP213" i="1" s="1"/>
  <c r="BR213" i="1" s="1"/>
  <c r="BT213" i="1" s="1"/>
  <c r="BV213" i="1" s="1"/>
  <c r="BB214" i="1"/>
  <c r="BD214" i="1" s="1"/>
  <c r="BF214" i="1" s="1"/>
  <c r="BH214" i="1" s="1"/>
  <c r="BJ214" i="1" s="1"/>
  <c r="BL214" i="1" s="1"/>
  <c r="BN214" i="1" s="1"/>
  <c r="BP214" i="1" s="1"/>
  <c r="BR214" i="1" s="1"/>
  <c r="BT214" i="1" s="1"/>
  <c r="BV214" i="1" s="1"/>
  <c r="BB217" i="1"/>
  <c r="BD217" i="1" s="1"/>
  <c r="BF217" i="1" s="1"/>
  <c r="BH217" i="1" s="1"/>
  <c r="BJ217" i="1" s="1"/>
  <c r="BL217" i="1" s="1"/>
  <c r="BN217" i="1" s="1"/>
  <c r="BP217" i="1" s="1"/>
  <c r="BR217" i="1" s="1"/>
  <c r="BT217" i="1" s="1"/>
  <c r="BV217" i="1" s="1"/>
  <c r="BB218" i="1"/>
  <c r="BD218" i="1" s="1"/>
  <c r="BF218" i="1" s="1"/>
  <c r="BH218" i="1" s="1"/>
  <c r="BJ218" i="1" s="1"/>
  <c r="BL218" i="1" s="1"/>
  <c r="BN218" i="1" s="1"/>
  <c r="BP218" i="1" s="1"/>
  <c r="BR218" i="1" s="1"/>
  <c r="BT218" i="1" s="1"/>
  <c r="BV218" i="1" s="1"/>
  <c r="BB221" i="1"/>
  <c r="BD221" i="1" s="1"/>
  <c r="BF221" i="1" s="1"/>
  <c r="BH221" i="1" s="1"/>
  <c r="BJ221" i="1" s="1"/>
  <c r="BL221" i="1" s="1"/>
  <c r="BN221" i="1" s="1"/>
  <c r="BP221" i="1" s="1"/>
  <c r="BR221" i="1" s="1"/>
  <c r="BT221" i="1" s="1"/>
  <c r="BV221" i="1" s="1"/>
  <c r="BB222" i="1"/>
  <c r="BD222" i="1" s="1"/>
  <c r="BF222" i="1" s="1"/>
  <c r="BH222" i="1" s="1"/>
  <c r="BJ222" i="1" s="1"/>
  <c r="BL222" i="1" s="1"/>
  <c r="BN222" i="1" s="1"/>
  <c r="BP222" i="1" s="1"/>
  <c r="BR222" i="1" s="1"/>
  <c r="BT222" i="1" s="1"/>
  <c r="BV222" i="1" s="1"/>
  <c r="BB225" i="1"/>
  <c r="BD225" i="1" s="1"/>
  <c r="BF225" i="1" s="1"/>
  <c r="BH225" i="1" s="1"/>
  <c r="BJ225" i="1" s="1"/>
  <c r="BL225" i="1" s="1"/>
  <c r="BN225" i="1" s="1"/>
  <c r="BP225" i="1" s="1"/>
  <c r="BR225" i="1" s="1"/>
  <c r="BT225" i="1" s="1"/>
  <c r="BV225" i="1" s="1"/>
  <c r="BB226" i="1"/>
  <c r="BD226" i="1" s="1"/>
  <c r="BF226" i="1" s="1"/>
  <c r="BH226" i="1" s="1"/>
  <c r="BJ226" i="1" s="1"/>
  <c r="BL226" i="1" s="1"/>
  <c r="BN226" i="1" s="1"/>
  <c r="BP226" i="1" s="1"/>
  <c r="BR226" i="1" s="1"/>
  <c r="BT226" i="1" s="1"/>
  <c r="BV226" i="1" s="1"/>
  <c r="BB245" i="1"/>
  <c r="BD245" i="1" s="1"/>
  <c r="BF245" i="1" s="1"/>
  <c r="BH245" i="1" s="1"/>
  <c r="BJ245" i="1" s="1"/>
  <c r="BL245" i="1" s="1"/>
  <c r="BN245" i="1" s="1"/>
  <c r="BP245" i="1" s="1"/>
  <c r="BR245" i="1" s="1"/>
  <c r="BT245" i="1" s="1"/>
  <c r="BV245" i="1" s="1"/>
  <c r="BB250" i="1"/>
  <c r="BD250" i="1" s="1"/>
  <c r="BF250" i="1" s="1"/>
  <c r="BH250" i="1" s="1"/>
  <c r="BJ250" i="1" s="1"/>
  <c r="BL250" i="1" s="1"/>
  <c r="BN250" i="1" s="1"/>
  <c r="BP250" i="1" s="1"/>
  <c r="BR250" i="1" s="1"/>
  <c r="BT250" i="1" s="1"/>
  <c r="BV250" i="1" s="1"/>
  <c r="BB251" i="1"/>
  <c r="BD251" i="1" s="1"/>
  <c r="BF251" i="1" s="1"/>
  <c r="BH251" i="1" s="1"/>
  <c r="BJ251" i="1" s="1"/>
  <c r="BL251" i="1" s="1"/>
  <c r="BN251" i="1" s="1"/>
  <c r="BP251" i="1" s="1"/>
  <c r="BR251" i="1" s="1"/>
  <c r="BT251" i="1" s="1"/>
  <c r="BV251" i="1" s="1"/>
  <c r="BB254" i="1"/>
  <c r="BD254" i="1" s="1"/>
  <c r="BF254" i="1" s="1"/>
  <c r="BH254" i="1" s="1"/>
  <c r="BJ254" i="1" s="1"/>
  <c r="BL254" i="1" s="1"/>
  <c r="BN254" i="1" s="1"/>
  <c r="BP254" i="1" s="1"/>
  <c r="BR254" i="1" s="1"/>
  <c r="BT254" i="1" s="1"/>
  <c r="BV254" i="1" s="1"/>
  <c r="BB255" i="1"/>
  <c r="BD255" i="1" s="1"/>
  <c r="BF255" i="1" s="1"/>
  <c r="BH255" i="1" s="1"/>
  <c r="BJ255" i="1" s="1"/>
  <c r="BL255" i="1" s="1"/>
  <c r="BN255" i="1" s="1"/>
  <c r="BP255" i="1" s="1"/>
  <c r="BR255" i="1" s="1"/>
  <c r="BT255" i="1" s="1"/>
  <c r="BV255" i="1" s="1"/>
  <c r="BB260" i="1"/>
  <c r="BD260" i="1" s="1"/>
  <c r="BF260" i="1" s="1"/>
  <c r="BH260" i="1" s="1"/>
  <c r="BJ260" i="1" s="1"/>
  <c r="BL260" i="1" s="1"/>
  <c r="BN260" i="1" s="1"/>
  <c r="BP260" i="1" s="1"/>
  <c r="BR260" i="1" s="1"/>
  <c r="BT260" i="1" s="1"/>
  <c r="BV260" i="1" s="1"/>
  <c r="BB261" i="1"/>
  <c r="BD261" i="1" s="1"/>
  <c r="BF261" i="1" s="1"/>
  <c r="BH261" i="1" s="1"/>
  <c r="BJ261" i="1" s="1"/>
  <c r="BL261" i="1" s="1"/>
  <c r="BN261" i="1" s="1"/>
  <c r="BP261" i="1" s="1"/>
  <c r="BR261" i="1" s="1"/>
  <c r="BT261" i="1" s="1"/>
  <c r="BV261" i="1" s="1"/>
  <c r="BB262" i="1"/>
  <c r="BD262" i="1" s="1"/>
  <c r="BF262" i="1" s="1"/>
  <c r="BH262" i="1" s="1"/>
  <c r="BJ262" i="1" s="1"/>
  <c r="BL262" i="1" s="1"/>
  <c r="BN262" i="1" s="1"/>
  <c r="BP262" i="1" s="1"/>
  <c r="BR262" i="1" s="1"/>
  <c r="BT262" i="1" s="1"/>
  <c r="BV262" i="1" s="1"/>
  <c r="BB263" i="1"/>
  <c r="BD263" i="1" s="1"/>
  <c r="BF263" i="1" s="1"/>
  <c r="BH263" i="1" s="1"/>
  <c r="BJ263" i="1" s="1"/>
  <c r="BL263" i="1" s="1"/>
  <c r="BN263" i="1" s="1"/>
  <c r="BP263" i="1" s="1"/>
  <c r="BR263" i="1" s="1"/>
  <c r="BT263" i="1" s="1"/>
  <c r="BV263" i="1" s="1"/>
  <c r="BB264" i="1"/>
  <c r="BD264" i="1" s="1"/>
  <c r="BF264" i="1" s="1"/>
  <c r="BH264" i="1" s="1"/>
  <c r="BJ264" i="1" s="1"/>
  <c r="BL264" i="1" s="1"/>
  <c r="BN264" i="1" s="1"/>
  <c r="BP264" i="1" s="1"/>
  <c r="BR264" i="1" s="1"/>
  <c r="BT264" i="1" s="1"/>
  <c r="BV264" i="1" s="1"/>
  <c r="BB267" i="1"/>
  <c r="BD267" i="1" s="1"/>
  <c r="BF267" i="1" s="1"/>
  <c r="BH267" i="1" s="1"/>
  <c r="BJ267" i="1" s="1"/>
  <c r="BL267" i="1" s="1"/>
  <c r="BN267" i="1" s="1"/>
  <c r="BP267" i="1" s="1"/>
  <c r="BR267" i="1" s="1"/>
  <c r="BT267" i="1" s="1"/>
  <c r="BV267" i="1" s="1"/>
  <c r="BB268" i="1"/>
  <c r="BD268" i="1" s="1"/>
  <c r="BF268" i="1" s="1"/>
  <c r="BH268" i="1" s="1"/>
  <c r="BJ268" i="1" s="1"/>
  <c r="BL268" i="1" s="1"/>
  <c r="BN268" i="1" s="1"/>
  <c r="BP268" i="1" s="1"/>
  <c r="BR268" i="1" s="1"/>
  <c r="BT268" i="1" s="1"/>
  <c r="BV268" i="1" s="1"/>
  <c r="BB269" i="1"/>
  <c r="BD269" i="1" s="1"/>
  <c r="BF269" i="1" s="1"/>
  <c r="BH269" i="1" s="1"/>
  <c r="BJ269" i="1" s="1"/>
  <c r="BL269" i="1" s="1"/>
  <c r="BN269" i="1" s="1"/>
  <c r="BP269" i="1" s="1"/>
  <c r="BR269" i="1" s="1"/>
  <c r="BT269" i="1" s="1"/>
  <c r="BV269" i="1" s="1"/>
  <c r="BB273" i="1"/>
  <c r="BD273" i="1" s="1"/>
  <c r="BF273" i="1" s="1"/>
  <c r="BH273" i="1" s="1"/>
  <c r="BJ273" i="1" s="1"/>
  <c r="BL273" i="1" s="1"/>
  <c r="BN273" i="1" s="1"/>
  <c r="BP273" i="1" s="1"/>
  <c r="BR273" i="1" s="1"/>
  <c r="BT273" i="1" s="1"/>
  <c r="BV273" i="1" s="1"/>
  <c r="BB274" i="1"/>
  <c r="BD274" i="1" s="1"/>
  <c r="BF274" i="1" s="1"/>
  <c r="BH274" i="1" s="1"/>
  <c r="BJ274" i="1" s="1"/>
  <c r="BL274" i="1" s="1"/>
  <c r="BN274" i="1" s="1"/>
  <c r="BP274" i="1" s="1"/>
  <c r="BR274" i="1" s="1"/>
  <c r="BT274" i="1" s="1"/>
  <c r="BV274" i="1" s="1"/>
  <c r="BB276" i="1"/>
  <c r="BD276" i="1" s="1"/>
  <c r="BF276" i="1" s="1"/>
  <c r="BH276" i="1" s="1"/>
  <c r="BJ276" i="1" s="1"/>
  <c r="BL276" i="1" s="1"/>
  <c r="BN276" i="1" s="1"/>
  <c r="BP276" i="1" s="1"/>
  <c r="BR276" i="1" s="1"/>
  <c r="BT276" i="1" s="1"/>
  <c r="BV276" i="1" s="1"/>
  <c r="BB298" i="1"/>
  <c r="BD298" i="1" s="1"/>
  <c r="BF298" i="1" s="1"/>
  <c r="BH298" i="1" s="1"/>
  <c r="BJ298" i="1" s="1"/>
  <c r="BL298" i="1" s="1"/>
  <c r="BN298" i="1" s="1"/>
  <c r="BP298" i="1" s="1"/>
  <c r="BR298" i="1" s="1"/>
  <c r="BT298" i="1" s="1"/>
  <c r="BV298" i="1" s="1"/>
  <c r="BB299" i="1"/>
  <c r="BD299" i="1" s="1"/>
  <c r="BF299" i="1" s="1"/>
  <c r="BH299" i="1" s="1"/>
  <c r="BJ299" i="1" s="1"/>
  <c r="BL299" i="1" s="1"/>
  <c r="BN299" i="1" s="1"/>
  <c r="BP299" i="1" s="1"/>
  <c r="BR299" i="1" s="1"/>
  <c r="BT299" i="1" s="1"/>
  <c r="BV299" i="1" s="1"/>
  <c r="AC23" i="1"/>
  <c r="AC24" i="1"/>
  <c r="AE24" i="1" s="1"/>
  <c r="AG24" i="1" s="1"/>
  <c r="AI24" i="1" s="1"/>
  <c r="AK24" i="1" s="1"/>
  <c r="AM24" i="1" s="1"/>
  <c r="AO24" i="1" s="1"/>
  <c r="AQ24" i="1" s="1"/>
  <c r="AS24" i="1" s="1"/>
  <c r="AU24" i="1" s="1"/>
  <c r="AW24" i="1" s="1"/>
  <c r="AY24" i="1" s="1"/>
  <c r="AC25" i="1"/>
  <c r="AE25" i="1" s="1"/>
  <c r="AG25" i="1" s="1"/>
  <c r="AI25" i="1" s="1"/>
  <c r="AK25" i="1" s="1"/>
  <c r="AM25" i="1" s="1"/>
  <c r="AO25" i="1" s="1"/>
  <c r="AQ25" i="1" s="1"/>
  <c r="AS25" i="1" s="1"/>
  <c r="AU25" i="1" s="1"/>
  <c r="AW25" i="1" s="1"/>
  <c r="AY25" i="1" s="1"/>
  <c r="AC26" i="1"/>
  <c r="AE26" i="1" s="1"/>
  <c r="AG26" i="1" s="1"/>
  <c r="AI26" i="1" s="1"/>
  <c r="AK26" i="1" s="1"/>
  <c r="AM26" i="1" s="1"/>
  <c r="AO26" i="1" s="1"/>
  <c r="AQ26" i="1" s="1"/>
  <c r="AS26" i="1" s="1"/>
  <c r="AU26" i="1" s="1"/>
  <c r="AW26" i="1" s="1"/>
  <c r="AY26" i="1" s="1"/>
  <c r="AC27" i="1"/>
  <c r="AE27" i="1" s="1"/>
  <c r="AG27" i="1" s="1"/>
  <c r="AI27" i="1" s="1"/>
  <c r="AK27" i="1" s="1"/>
  <c r="AM27" i="1" s="1"/>
  <c r="AO27" i="1" s="1"/>
  <c r="AQ27" i="1" s="1"/>
  <c r="AS27" i="1" s="1"/>
  <c r="AU27" i="1" s="1"/>
  <c r="AW27" i="1" s="1"/>
  <c r="AY27" i="1" s="1"/>
  <c r="AC30" i="1"/>
  <c r="AE30" i="1" s="1"/>
  <c r="AG30" i="1" s="1"/>
  <c r="AI30" i="1" s="1"/>
  <c r="AK30" i="1" s="1"/>
  <c r="AM30" i="1" s="1"/>
  <c r="AO30" i="1" s="1"/>
  <c r="AQ30" i="1" s="1"/>
  <c r="AS30" i="1" s="1"/>
  <c r="AU30" i="1" s="1"/>
  <c r="AW30" i="1" s="1"/>
  <c r="AY30" i="1" s="1"/>
  <c r="AC31" i="1"/>
  <c r="AE31" i="1" s="1"/>
  <c r="AG31" i="1" s="1"/>
  <c r="AI31" i="1" s="1"/>
  <c r="AK31" i="1" s="1"/>
  <c r="AM31" i="1" s="1"/>
  <c r="AO31" i="1" s="1"/>
  <c r="AQ31" i="1" s="1"/>
  <c r="AS31" i="1" s="1"/>
  <c r="AU31" i="1" s="1"/>
  <c r="AW31" i="1" s="1"/>
  <c r="AC32" i="1"/>
  <c r="AE32" i="1" s="1"/>
  <c r="AG32" i="1" s="1"/>
  <c r="AI32" i="1" s="1"/>
  <c r="AK32" i="1" s="1"/>
  <c r="AM32" i="1" s="1"/>
  <c r="AO32" i="1" s="1"/>
  <c r="AQ32" i="1" s="1"/>
  <c r="AS32" i="1" s="1"/>
  <c r="AU32" i="1" s="1"/>
  <c r="AW32" i="1" s="1"/>
  <c r="AY32" i="1" s="1"/>
  <c r="AC35" i="1"/>
  <c r="AE35" i="1" s="1"/>
  <c r="AG35" i="1" s="1"/>
  <c r="AI35" i="1" s="1"/>
  <c r="AK35" i="1" s="1"/>
  <c r="AM35" i="1" s="1"/>
  <c r="AO35" i="1" s="1"/>
  <c r="AQ35" i="1" s="1"/>
  <c r="AS35" i="1" s="1"/>
  <c r="AU35" i="1" s="1"/>
  <c r="AW35" i="1" s="1"/>
  <c r="AY35" i="1" s="1"/>
  <c r="AC36" i="1"/>
  <c r="AE36" i="1" s="1"/>
  <c r="AG36" i="1" s="1"/>
  <c r="AI36" i="1" s="1"/>
  <c r="AK36" i="1" s="1"/>
  <c r="AM36" i="1" s="1"/>
  <c r="AO36" i="1" s="1"/>
  <c r="AQ36" i="1" s="1"/>
  <c r="AS36" i="1" s="1"/>
  <c r="AU36" i="1" s="1"/>
  <c r="AW36" i="1" s="1"/>
  <c r="AY36" i="1" s="1"/>
  <c r="AC37" i="1"/>
  <c r="AE37" i="1" s="1"/>
  <c r="AG37" i="1" s="1"/>
  <c r="AI37" i="1" s="1"/>
  <c r="AK37" i="1" s="1"/>
  <c r="AM37" i="1" s="1"/>
  <c r="AO37" i="1" s="1"/>
  <c r="AQ37" i="1" s="1"/>
  <c r="AS37" i="1" s="1"/>
  <c r="AU37" i="1" s="1"/>
  <c r="AW37" i="1" s="1"/>
  <c r="AY37" i="1" s="1"/>
  <c r="AC42" i="1"/>
  <c r="AE42" i="1" s="1"/>
  <c r="AG42" i="1" s="1"/>
  <c r="AI42" i="1" s="1"/>
  <c r="AK42" i="1" s="1"/>
  <c r="AM42" i="1" s="1"/>
  <c r="AO42" i="1" s="1"/>
  <c r="AQ42" i="1" s="1"/>
  <c r="AS42" i="1" s="1"/>
  <c r="AU42" i="1" s="1"/>
  <c r="AW42" i="1" s="1"/>
  <c r="AY42" i="1" s="1"/>
  <c r="AC46" i="1"/>
  <c r="AE46" i="1" s="1"/>
  <c r="AG46" i="1" s="1"/>
  <c r="AI46" i="1" s="1"/>
  <c r="AK46" i="1" s="1"/>
  <c r="AM46" i="1" s="1"/>
  <c r="AO46" i="1" s="1"/>
  <c r="AQ46" i="1" s="1"/>
  <c r="AS46" i="1" s="1"/>
  <c r="AU46" i="1" s="1"/>
  <c r="AW46" i="1" s="1"/>
  <c r="AY46" i="1" s="1"/>
  <c r="AC49" i="1"/>
  <c r="AE49" i="1" s="1"/>
  <c r="AG49" i="1" s="1"/>
  <c r="AI49" i="1" s="1"/>
  <c r="AK49" i="1" s="1"/>
  <c r="AM49" i="1" s="1"/>
  <c r="AO49" i="1" s="1"/>
  <c r="AQ49" i="1" s="1"/>
  <c r="AS49" i="1" s="1"/>
  <c r="AU49" i="1" s="1"/>
  <c r="AW49" i="1" s="1"/>
  <c r="AY49" i="1" s="1"/>
  <c r="AC50" i="1"/>
  <c r="AE50" i="1" s="1"/>
  <c r="AG50" i="1" s="1"/>
  <c r="AI50" i="1" s="1"/>
  <c r="AK50" i="1" s="1"/>
  <c r="AM50" i="1" s="1"/>
  <c r="AO50" i="1" s="1"/>
  <c r="AQ50" i="1" s="1"/>
  <c r="AS50" i="1" s="1"/>
  <c r="AU50" i="1" s="1"/>
  <c r="AW50" i="1" s="1"/>
  <c r="AY50" i="1" s="1"/>
  <c r="AC52" i="1"/>
  <c r="AE52" i="1" s="1"/>
  <c r="AG52" i="1" s="1"/>
  <c r="AI52" i="1" s="1"/>
  <c r="AK52" i="1" s="1"/>
  <c r="AM52" i="1" s="1"/>
  <c r="AO52" i="1" s="1"/>
  <c r="AQ52" i="1" s="1"/>
  <c r="AS52" i="1" s="1"/>
  <c r="AU52" i="1" s="1"/>
  <c r="AW52" i="1" s="1"/>
  <c r="AY52" i="1" s="1"/>
  <c r="AC55" i="1"/>
  <c r="AE55" i="1" s="1"/>
  <c r="AG55" i="1" s="1"/>
  <c r="AI55" i="1" s="1"/>
  <c r="AK55" i="1" s="1"/>
  <c r="AM55" i="1" s="1"/>
  <c r="AO55" i="1" s="1"/>
  <c r="AQ55" i="1" s="1"/>
  <c r="AS55" i="1" s="1"/>
  <c r="AU55" i="1" s="1"/>
  <c r="AW55" i="1" s="1"/>
  <c r="AY55" i="1" s="1"/>
  <c r="AC56" i="1"/>
  <c r="AE56" i="1" s="1"/>
  <c r="AG56" i="1" s="1"/>
  <c r="AI56" i="1" s="1"/>
  <c r="AK56" i="1" s="1"/>
  <c r="AM56" i="1" s="1"/>
  <c r="AO56" i="1" s="1"/>
  <c r="AQ56" i="1" s="1"/>
  <c r="AS56" i="1" s="1"/>
  <c r="AU56" i="1" s="1"/>
  <c r="AW56" i="1" s="1"/>
  <c r="AY56" i="1" s="1"/>
  <c r="AC57" i="1"/>
  <c r="AE57" i="1" s="1"/>
  <c r="AG57" i="1" s="1"/>
  <c r="AI57" i="1" s="1"/>
  <c r="AK57" i="1" s="1"/>
  <c r="AM57" i="1" s="1"/>
  <c r="AO57" i="1" s="1"/>
  <c r="AQ57" i="1" s="1"/>
  <c r="AS57" i="1" s="1"/>
  <c r="AU57" i="1" s="1"/>
  <c r="AW57" i="1" s="1"/>
  <c r="AY57" i="1" s="1"/>
  <c r="AC60" i="1"/>
  <c r="AE60" i="1" s="1"/>
  <c r="AG60" i="1" s="1"/>
  <c r="AI60" i="1" s="1"/>
  <c r="AK60" i="1" s="1"/>
  <c r="AM60" i="1" s="1"/>
  <c r="AO60" i="1" s="1"/>
  <c r="AQ60" i="1" s="1"/>
  <c r="AS60" i="1" s="1"/>
  <c r="AU60" i="1" s="1"/>
  <c r="AW60" i="1" s="1"/>
  <c r="AY60" i="1" s="1"/>
  <c r="AC62" i="1"/>
  <c r="AE62" i="1" s="1"/>
  <c r="AG62" i="1" s="1"/>
  <c r="AI62" i="1" s="1"/>
  <c r="AK62" i="1" s="1"/>
  <c r="AM62" i="1" s="1"/>
  <c r="AO62" i="1" s="1"/>
  <c r="AQ62" i="1" s="1"/>
  <c r="AS62" i="1" s="1"/>
  <c r="AU62" i="1" s="1"/>
  <c r="AW62" i="1" s="1"/>
  <c r="AY62" i="1" s="1"/>
  <c r="AC65" i="1"/>
  <c r="AE65" i="1" s="1"/>
  <c r="AG65" i="1" s="1"/>
  <c r="AI65" i="1" s="1"/>
  <c r="AK65" i="1" s="1"/>
  <c r="AM65" i="1" s="1"/>
  <c r="AO65" i="1" s="1"/>
  <c r="AQ65" i="1" s="1"/>
  <c r="AS65" i="1" s="1"/>
  <c r="AU65" i="1" s="1"/>
  <c r="AW65" i="1" s="1"/>
  <c r="AY65" i="1" s="1"/>
  <c r="AC66" i="1"/>
  <c r="AE66" i="1" s="1"/>
  <c r="AG66" i="1" s="1"/>
  <c r="AI66" i="1" s="1"/>
  <c r="AK66" i="1" s="1"/>
  <c r="AM66" i="1" s="1"/>
  <c r="AO66" i="1" s="1"/>
  <c r="AQ66" i="1" s="1"/>
  <c r="AS66" i="1" s="1"/>
  <c r="AU66" i="1" s="1"/>
  <c r="AW66" i="1" s="1"/>
  <c r="AY66" i="1" s="1"/>
  <c r="AC67" i="1"/>
  <c r="AE67" i="1" s="1"/>
  <c r="AG67" i="1" s="1"/>
  <c r="AI67" i="1" s="1"/>
  <c r="AK67" i="1" s="1"/>
  <c r="AM67" i="1" s="1"/>
  <c r="AO67" i="1" s="1"/>
  <c r="AQ67" i="1" s="1"/>
  <c r="AS67" i="1" s="1"/>
  <c r="AU67" i="1" s="1"/>
  <c r="AW67" i="1" s="1"/>
  <c r="AY67" i="1" s="1"/>
  <c r="AC70" i="1"/>
  <c r="AE70" i="1" s="1"/>
  <c r="AG70" i="1" s="1"/>
  <c r="AI70" i="1" s="1"/>
  <c r="AK70" i="1" s="1"/>
  <c r="AM70" i="1" s="1"/>
  <c r="AO70" i="1" s="1"/>
  <c r="AQ70" i="1" s="1"/>
  <c r="AS70" i="1" s="1"/>
  <c r="AU70" i="1" s="1"/>
  <c r="AW70" i="1" s="1"/>
  <c r="AY70" i="1" s="1"/>
  <c r="AC71" i="1"/>
  <c r="AE71" i="1" s="1"/>
  <c r="AG71" i="1" s="1"/>
  <c r="AI71" i="1" s="1"/>
  <c r="AK71" i="1" s="1"/>
  <c r="AM71" i="1" s="1"/>
  <c r="AO71" i="1" s="1"/>
  <c r="AQ71" i="1" s="1"/>
  <c r="AS71" i="1" s="1"/>
  <c r="AU71" i="1" s="1"/>
  <c r="AW71" i="1" s="1"/>
  <c r="AY71" i="1" s="1"/>
  <c r="AC74" i="1"/>
  <c r="AE74" i="1" s="1"/>
  <c r="AG74" i="1" s="1"/>
  <c r="AI74" i="1" s="1"/>
  <c r="AK74" i="1" s="1"/>
  <c r="AM74" i="1" s="1"/>
  <c r="AO74" i="1" s="1"/>
  <c r="AQ74" i="1" s="1"/>
  <c r="AS74" i="1" s="1"/>
  <c r="AU74" i="1" s="1"/>
  <c r="AW74" i="1" s="1"/>
  <c r="AY74" i="1" s="1"/>
  <c r="AC75" i="1"/>
  <c r="AE75" i="1" s="1"/>
  <c r="AG75" i="1" s="1"/>
  <c r="AI75" i="1" s="1"/>
  <c r="AK75" i="1" s="1"/>
  <c r="AM75" i="1" s="1"/>
  <c r="AO75" i="1" s="1"/>
  <c r="AQ75" i="1" s="1"/>
  <c r="AS75" i="1" s="1"/>
  <c r="AU75" i="1" s="1"/>
  <c r="AW75" i="1" s="1"/>
  <c r="AY75" i="1" s="1"/>
  <c r="AC76" i="1"/>
  <c r="AE76" i="1" s="1"/>
  <c r="AG76" i="1" s="1"/>
  <c r="AI76" i="1" s="1"/>
  <c r="AK76" i="1" s="1"/>
  <c r="AM76" i="1" s="1"/>
  <c r="AO76" i="1" s="1"/>
  <c r="AQ76" i="1" s="1"/>
  <c r="AS76" i="1" s="1"/>
  <c r="AU76" i="1" s="1"/>
  <c r="AW76" i="1" s="1"/>
  <c r="AY76" i="1" s="1"/>
  <c r="AC77" i="1"/>
  <c r="AE77" i="1" s="1"/>
  <c r="AG77" i="1" s="1"/>
  <c r="AI77" i="1" s="1"/>
  <c r="AK77" i="1" s="1"/>
  <c r="AM77" i="1" s="1"/>
  <c r="AO77" i="1" s="1"/>
  <c r="AQ77" i="1" s="1"/>
  <c r="AS77" i="1" s="1"/>
  <c r="AU77" i="1" s="1"/>
  <c r="AW77" i="1" s="1"/>
  <c r="AY77" i="1" s="1"/>
  <c r="AC78" i="1"/>
  <c r="AE78" i="1" s="1"/>
  <c r="AG78" i="1" s="1"/>
  <c r="AI78" i="1" s="1"/>
  <c r="AK78" i="1" s="1"/>
  <c r="AM78" i="1" s="1"/>
  <c r="AO78" i="1" s="1"/>
  <c r="AQ78" i="1" s="1"/>
  <c r="AS78" i="1" s="1"/>
  <c r="AU78" i="1" s="1"/>
  <c r="AW78" i="1" s="1"/>
  <c r="AY78" i="1" s="1"/>
  <c r="AC79" i="1"/>
  <c r="AE79" i="1" s="1"/>
  <c r="AG79" i="1" s="1"/>
  <c r="AI79" i="1" s="1"/>
  <c r="AK79" i="1" s="1"/>
  <c r="AM79" i="1" s="1"/>
  <c r="AO79" i="1" s="1"/>
  <c r="AQ79" i="1" s="1"/>
  <c r="AS79" i="1" s="1"/>
  <c r="AU79" i="1" s="1"/>
  <c r="AW79" i="1" s="1"/>
  <c r="AY79" i="1" s="1"/>
  <c r="AC80" i="1"/>
  <c r="AE80" i="1" s="1"/>
  <c r="AG80" i="1" s="1"/>
  <c r="AI80" i="1" s="1"/>
  <c r="AK80" i="1" s="1"/>
  <c r="AM80" i="1" s="1"/>
  <c r="AO80" i="1" s="1"/>
  <c r="AQ80" i="1" s="1"/>
  <c r="AS80" i="1" s="1"/>
  <c r="AU80" i="1" s="1"/>
  <c r="AW80" i="1" s="1"/>
  <c r="AY80" i="1" s="1"/>
  <c r="AC81" i="1"/>
  <c r="AE81" i="1" s="1"/>
  <c r="AG81" i="1" s="1"/>
  <c r="AI81" i="1" s="1"/>
  <c r="AK81" i="1" s="1"/>
  <c r="AM81" i="1" s="1"/>
  <c r="AO81" i="1" s="1"/>
  <c r="AQ81" i="1" s="1"/>
  <c r="AS81" i="1" s="1"/>
  <c r="AU81" i="1" s="1"/>
  <c r="AW81" i="1" s="1"/>
  <c r="AY81" i="1" s="1"/>
  <c r="AC82" i="1"/>
  <c r="AE82" i="1" s="1"/>
  <c r="AG82" i="1" s="1"/>
  <c r="AI82" i="1" s="1"/>
  <c r="AK82" i="1" s="1"/>
  <c r="AM82" i="1" s="1"/>
  <c r="AO82" i="1" s="1"/>
  <c r="AQ82" i="1" s="1"/>
  <c r="AS82" i="1" s="1"/>
  <c r="AU82" i="1" s="1"/>
  <c r="AW82" i="1" s="1"/>
  <c r="AY82" i="1" s="1"/>
  <c r="AC83" i="1"/>
  <c r="AE83" i="1" s="1"/>
  <c r="AG83" i="1" s="1"/>
  <c r="AI83" i="1" s="1"/>
  <c r="AK83" i="1" s="1"/>
  <c r="AM83" i="1" s="1"/>
  <c r="AO83" i="1" s="1"/>
  <c r="AQ83" i="1" s="1"/>
  <c r="AS83" i="1" s="1"/>
  <c r="AU83" i="1" s="1"/>
  <c r="AW83" i="1" s="1"/>
  <c r="AY83" i="1" s="1"/>
  <c r="AC109" i="1"/>
  <c r="AE109" i="1" s="1"/>
  <c r="AG109" i="1" s="1"/>
  <c r="AI109" i="1" s="1"/>
  <c r="AK109" i="1" s="1"/>
  <c r="AM109" i="1" s="1"/>
  <c r="AO109" i="1" s="1"/>
  <c r="AQ109" i="1" s="1"/>
  <c r="AS109" i="1" s="1"/>
  <c r="AU109" i="1" s="1"/>
  <c r="AW109" i="1" s="1"/>
  <c r="AY109" i="1" s="1"/>
  <c r="AC110" i="1"/>
  <c r="AE110" i="1" s="1"/>
  <c r="AG110" i="1" s="1"/>
  <c r="AI110" i="1" s="1"/>
  <c r="AK110" i="1" s="1"/>
  <c r="AM110" i="1" s="1"/>
  <c r="AO110" i="1" s="1"/>
  <c r="AQ110" i="1" s="1"/>
  <c r="AS110" i="1" s="1"/>
  <c r="AU110" i="1" s="1"/>
  <c r="AW110" i="1" s="1"/>
  <c r="AY110" i="1" s="1"/>
  <c r="AE111" i="1"/>
  <c r="AG111" i="1" s="1"/>
  <c r="AI111" i="1" s="1"/>
  <c r="AK111" i="1" s="1"/>
  <c r="AM111" i="1" s="1"/>
  <c r="AO111" i="1" s="1"/>
  <c r="AQ111" i="1" s="1"/>
  <c r="AS111" i="1" s="1"/>
  <c r="AU111" i="1" s="1"/>
  <c r="AW111" i="1" s="1"/>
  <c r="AY111" i="1" s="1"/>
  <c r="AC116" i="1"/>
  <c r="AE116" i="1" s="1"/>
  <c r="AG116" i="1" s="1"/>
  <c r="AI116" i="1" s="1"/>
  <c r="AK116" i="1" s="1"/>
  <c r="AM116" i="1" s="1"/>
  <c r="AO116" i="1" s="1"/>
  <c r="AQ116" i="1" s="1"/>
  <c r="AS116" i="1" s="1"/>
  <c r="AU116" i="1" s="1"/>
  <c r="AW116" i="1" s="1"/>
  <c r="AY116" i="1" s="1"/>
  <c r="AC117" i="1"/>
  <c r="AE117" i="1" s="1"/>
  <c r="AG117" i="1" s="1"/>
  <c r="AI117" i="1" s="1"/>
  <c r="AK117" i="1" s="1"/>
  <c r="AM117" i="1" s="1"/>
  <c r="AO117" i="1" s="1"/>
  <c r="AQ117" i="1" s="1"/>
  <c r="AS117" i="1" s="1"/>
  <c r="AU117" i="1" s="1"/>
  <c r="AW117" i="1" s="1"/>
  <c r="AY117" i="1" s="1"/>
  <c r="AC119" i="1"/>
  <c r="AE119" i="1" s="1"/>
  <c r="AG119" i="1" s="1"/>
  <c r="AI119" i="1" s="1"/>
  <c r="AK119" i="1" s="1"/>
  <c r="AM119" i="1" s="1"/>
  <c r="AO119" i="1" s="1"/>
  <c r="AQ119" i="1" s="1"/>
  <c r="AS119" i="1" s="1"/>
  <c r="AU119" i="1" s="1"/>
  <c r="AW119" i="1" s="1"/>
  <c r="AY119" i="1" s="1"/>
  <c r="AC120" i="1"/>
  <c r="AE120" i="1" s="1"/>
  <c r="AG120" i="1" s="1"/>
  <c r="AI120" i="1" s="1"/>
  <c r="AK120" i="1" s="1"/>
  <c r="AM120" i="1" s="1"/>
  <c r="AO120" i="1" s="1"/>
  <c r="AQ120" i="1" s="1"/>
  <c r="AS120" i="1" s="1"/>
  <c r="AU120" i="1" s="1"/>
  <c r="AW120" i="1" s="1"/>
  <c r="AY120" i="1" s="1"/>
  <c r="AC121" i="1"/>
  <c r="AE121" i="1" s="1"/>
  <c r="AG121" i="1" s="1"/>
  <c r="AI121" i="1" s="1"/>
  <c r="AK121" i="1" s="1"/>
  <c r="AM121" i="1" s="1"/>
  <c r="AO121" i="1" s="1"/>
  <c r="AQ121" i="1" s="1"/>
  <c r="AS121" i="1" s="1"/>
  <c r="AU121" i="1" s="1"/>
  <c r="AW121" i="1" s="1"/>
  <c r="AY121" i="1" s="1"/>
  <c r="AC122" i="1"/>
  <c r="AE122" i="1" s="1"/>
  <c r="AG122" i="1" s="1"/>
  <c r="AI122" i="1" s="1"/>
  <c r="AK122" i="1" s="1"/>
  <c r="AM122" i="1" s="1"/>
  <c r="AO122" i="1" s="1"/>
  <c r="AQ122" i="1" s="1"/>
  <c r="AS122" i="1" s="1"/>
  <c r="AU122" i="1" s="1"/>
  <c r="AW122" i="1" s="1"/>
  <c r="AY122" i="1" s="1"/>
  <c r="AC125" i="1"/>
  <c r="AE125" i="1" s="1"/>
  <c r="AG125" i="1" s="1"/>
  <c r="AI125" i="1" s="1"/>
  <c r="AK125" i="1" s="1"/>
  <c r="AM125" i="1" s="1"/>
  <c r="AO125" i="1" s="1"/>
  <c r="AQ125" i="1" s="1"/>
  <c r="AS125" i="1" s="1"/>
  <c r="AU125" i="1" s="1"/>
  <c r="AW125" i="1" s="1"/>
  <c r="AY125" i="1" s="1"/>
  <c r="AC126" i="1"/>
  <c r="AE126" i="1" s="1"/>
  <c r="AG126" i="1" s="1"/>
  <c r="AI126" i="1" s="1"/>
  <c r="AK126" i="1" s="1"/>
  <c r="AM126" i="1" s="1"/>
  <c r="AO126" i="1" s="1"/>
  <c r="AQ126" i="1" s="1"/>
  <c r="AS126" i="1" s="1"/>
  <c r="AU126" i="1" s="1"/>
  <c r="AW126" i="1" s="1"/>
  <c r="AY126" i="1" s="1"/>
  <c r="AC127" i="1"/>
  <c r="AE127" i="1" s="1"/>
  <c r="AG127" i="1" s="1"/>
  <c r="AI127" i="1" s="1"/>
  <c r="AK127" i="1" s="1"/>
  <c r="AM127" i="1" s="1"/>
  <c r="AO127" i="1" s="1"/>
  <c r="AQ127" i="1" s="1"/>
  <c r="AS127" i="1" s="1"/>
  <c r="AU127" i="1" s="1"/>
  <c r="AW127" i="1" s="1"/>
  <c r="AY127" i="1" s="1"/>
  <c r="AC130" i="1"/>
  <c r="AE130" i="1" s="1"/>
  <c r="AG130" i="1" s="1"/>
  <c r="AI130" i="1" s="1"/>
  <c r="AK130" i="1" s="1"/>
  <c r="AM130" i="1" s="1"/>
  <c r="AO130" i="1" s="1"/>
  <c r="AQ130" i="1" s="1"/>
  <c r="AS130" i="1" s="1"/>
  <c r="AU130" i="1" s="1"/>
  <c r="AW130" i="1" s="1"/>
  <c r="AY130" i="1" s="1"/>
  <c r="AC133" i="1"/>
  <c r="AE133" i="1" s="1"/>
  <c r="AG133" i="1" s="1"/>
  <c r="AI133" i="1" s="1"/>
  <c r="AK133" i="1" s="1"/>
  <c r="AM133" i="1" s="1"/>
  <c r="AO133" i="1" s="1"/>
  <c r="AQ133" i="1" s="1"/>
  <c r="AS133" i="1" s="1"/>
  <c r="AU133" i="1" s="1"/>
  <c r="AW133" i="1" s="1"/>
  <c r="AY133" i="1" s="1"/>
  <c r="AC134" i="1"/>
  <c r="AE134" i="1" s="1"/>
  <c r="AG134" i="1" s="1"/>
  <c r="AI134" i="1" s="1"/>
  <c r="AK134" i="1" s="1"/>
  <c r="AM134" i="1" s="1"/>
  <c r="AO134" i="1" s="1"/>
  <c r="AQ134" i="1" s="1"/>
  <c r="AS134" i="1" s="1"/>
  <c r="AU134" i="1" s="1"/>
  <c r="AW134" i="1" s="1"/>
  <c r="AY134" i="1" s="1"/>
  <c r="AC151" i="1"/>
  <c r="AE151" i="1" s="1"/>
  <c r="AG151" i="1" s="1"/>
  <c r="AI151" i="1" s="1"/>
  <c r="AK151" i="1" s="1"/>
  <c r="AM151" i="1" s="1"/>
  <c r="AO151" i="1" s="1"/>
  <c r="AQ151" i="1" s="1"/>
  <c r="AS151" i="1" s="1"/>
  <c r="AU151" i="1" s="1"/>
  <c r="AW151" i="1" s="1"/>
  <c r="AY151" i="1" s="1"/>
  <c r="AC152" i="1"/>
  <c r="AE152" i="1" s="1"/>
  <c r="AG152" i="1" s="1"/>
  <c r="AI152" i="1" s="1"/>
  <c r="AK152" i="1" s="1"/>
  <c r="AM152" i="1" s="1"/>
  <c r="AO152" i="1" s="1"/>
  <c r="AQ152" i="1" s="1"/>
  <c r="AS152" i="1" s="1"/>
  <c r="AU152" i="1" s="1"/>
  <c r="AW152" i="1" s="1"/>
  <c r="AY152" i="1" s="1"/>
  <c r="AC153" i="1"/>
  <c r="AE153" i="1" s="1"/>
  <c r="AG153" i="1" s="1"/>
  <c r="AI153" i="1" s="1"/>
  <c r="AK153" i="1" s="1"/>
  <c r="AM153" i="1" s="1"/>
  <c r="AO153" i="1" s="1"/>
  <c r="AQ153" i="1" s="1"/>
  <c r="AS153" i="1" s="1"/>
  <c r="AU153" i="1" s="1"/>
  <c r="AW153" i="1" s="1"/>
  <c r="AY153" i="1" s="1"/>
  <c r="AC156" i="1"/>
  <c r="AE156" i="1" s="1"/>
  <c r="AG156" i="1" s="1"/>
  <c r="AI156" i="1" s="1"/>
  <c r="AK156" i="1" s="1"/>
  <c r="AM156" i="1" s="1"/>
  <c r="AO156" i="1" s="1"/>
  <c r="AQ156" i="1" s="1"/>
  <c r="AS156" i="1" s="1"/>
  <c r="AU156" i="1" s="1"/>
  <c r="AW156" i="1" s="1"/>
  <c r="AY156" i="1" s="1"/>
  <c r="AC157" i="1"/>
  <c r="AE157" i="1" s="1"/>
  <c r="AG157" i="1" s="1"/>
  <c r="AI157" i="1" s="1"/>
  <c r="AK157" i="1" s="1"/>
  <c r="AM157" i="1" s="1"/>
  <c r="AO157" i="1" s="1"/>
  <c r="AQ157" i="1" s="1"/>
  <c r="AS157" i="1" s="1"/>
  <c r="AU157" i="1" s="1"/>
  <c r="AW157" i="1" s="1"/>
  <c r="AY157" i="1" s="1"/>
  <c r="AC158" i="1"/>
  <c r="AE158" i="1" s="1"/>
  <c r="AG158" i="1" s="1"/>
  <c r="AI158" i="1" s="1"/>
  <c r="AK158" i="1" s="1"/>
  <c r="AM158" i="1" s="1"/>
  <c r="AO158" i="1" s="1"/>
  <c r="AQ158" i="1" s="1"/>
  <c r="AS158" i="1" s="1"/>
  <c r="AU158" i="1" s="1"/>
  <c r="AW158" i="1" s="1"/>
  <c r="AY158" i="1" s="1"/>
  <c r="AC159" i="1"/>
  <c r="AE159" i="1" s="1"/>
  <c r="AG159" i="1" s="1"/>
  <c r="AI159" i="1" s="1"/>
  <c r="AK159" i="1" s="1"/>
  <c r="AM159" i="1" s="1"/>
  <c r="AO159" i="1" s="1"/>
  <c r="AQ159" i="1" s="1"/>
  <c r="AS159" i="1" s="1"/>
  <c r="AU159" i="1" s="1"/>
  <c r="AW159" i="1" s="1"/>
  <c r="AY159" i="1" s="1"/>
  <c r="AC160" i="1"/>
  <c r="AE160" i="1" s="1"/>
  <c r="AG160" i="1" s="1"/>
  <c r="AI160" i="1" s="1"/>
  <c r="AK160" i="1" s="1"/>
  <c r="AM160" i="1" s="1"/>
  <c r="AO160" i="1" s="1"/>
  <c r="AQ160" i="1" s="1"/>
  <c r="AS160" i="1" s="1"/>
  <c r="AU160" i="1" s="1"/>
  <c r="AW160" i="1" s="1"/>
  <c r="AY160" i="1" s="1"/>
  <c r="AC163" i="1"/>
  <c r="AE163" i="1" s="1"/>
  <c r="AG163" i="1" s="1"/>
  <c r="AI163" i="1" s="1"/>
  <c r="AK163" i="1" s="1"/>
  <c r="AM163" i="1" s="1"/>
  <c r="AO163" i="1" s="1"/>
  <c r="AQ163" i="1" s="1"/>
  <c r="AS163" i="1" s="1"/>
  <c r="AU163" i="1" s="1"/>
  <c r="AW163" i="1" s="1"/>
  <c r="AY163" i="1" s="1"/>
  <c r="AC164" i="1"/>
  <c r="AE164" i="1" s="1"/>
  <c r="AG164" i="1" s="1"/>
  <c r="AI164" i="1" s="1"/>
  <c r="AK164" i="1" s="1"/>
  <c r="AM164" i="1" s="1"/>
  <c r="AO164" i="1" s="1"/>
  <c r="AQ164" i="1" s="1"/>
  <c r="AS164" i="1" s="1"/>
  <c r="AU164" i="1" s="1"/>
  <c r="AW164" i="1" s="1"/>
  <c r="AY164" i="1" s="1"/>
  <c r="AC165" i="1"/>
  <c r="AE165" i="1" s="1"/>
  <c r="AG165" i="1" s="1"/>
  <c r="AI165" i="1" s="1"/>
  <c r="AK165" i="1" s="1"/>
  <c r="AM165" i="1" s="1"/>
  <c r="AO165" i="1" s="1"/>
  <c r="AQ165" i="1" s="1"/>
  <c r="AS165" i="1" s="1"/>
  <c r="AU165" i="1" s="1"/>
  <c r="AW165" i="1" s="1"/>
  <c r="AY165" i="1" s="1"/>
  <c r="AC166" i="1"/>
  <c r="AE166" i="1" s="1"/>
  <c r="AG166" i="1" s="1"/>
  <c r="AI166" i="1" s="1"/>
  <c r="AK166" i="1" s="1"/>
  <c r="AM166" i="1" s="1"/>
  <c r="AO166" i="1" s="1"/>
  <c r="AQ166" i="1" s="1"/>
  <c r="AS166" i="1" s="1"/>
  <c r="AU166" i="1" s="1"/>
  <c r="AW166" i="1" s="1"/>
  <c r="AY166" i="1" s="1"/>
  <c r="AC179" i="1"/>
  <c r="AE179" i="1" s="1"/>
  <c r="AG179" i="1" s="1"/>
  <c r="AI179" i="1" s="1"/>
  <c r="AK179" i="1" s="1"/>
  <c r="AM179" i="1" s="1"/>
  <c r="AO179" i="1" s="1"/>
  <c r="AQ179" i="1" s="1"/>
  <c r="AS179" i="1" s="1"/>
  <c r="AU179" i="1" s="1"/>
  <c r="AW179" i="1" s="1"/>
  <c r="AY179" i="1" s="1"/>
  <c r="AC180" i="1"/>
  <c r="AE180" i="1" s="1"/>
  <c r="AG180" i="1" s="1"/>
  <c r="AI180" i="1" s="1"/>
  <c r="AK180" i="1" s="1"/>
  <c r="AM180" i="1" s="1"/>
  <c r="AO180" i="1" s="1"/>
  <c r="AQ180" i="1" s="1"/>
  <c r="AS180" i="1" s="1"/>
  <c r="AU180" i="1" s="1"/>
  <c r="AW180" i="1" s="1"/>
  <c r="AY180" i="1" s="1"/>
  <c r="AC183" i="1"/>
  <c r="AE183" i="1" s="1"/>
  <c r="AG183" i="1" s="1"/>
  <c r="AI183" i="1" s="1"/>
  <c r="AK183" i="1" s="1"/>
  <c r="AM183" i="1" s="1"/>
  <c r="AO183" i="1" s="1"/>
  <c r="AQ183" i="1" s="1"/>
  <c r="AS183" i="1" s="1"/>
  <c r="AU183" i="1" s="1"/>
  <c r="AW183" i="1" s="1"/>
  <c r="AY183" i="1" s="1"/>
  <c r="AC184" i="1"/>
  <c r="AE184" i="1" s="1"/>
  <c r="AG184" i="1" s="1"/>
  <c r="AI184" i="1" s="1"/>
  <c r="AK184" i="1" s="1"/>
  <c r="AM184" i="1" s="1"/>
  <c r="AO184" i="1" s="1"/>
  <c r="AQ184" i="1" s="1"/>
  <c r="AS184" i="1" s="1"/>
  <c r="AU184" i="1" s="1"/>
  <c r="AW184" i="1" s="1"/>
  <c r="AY184" i="1" s="1"/>
  <c r="AC187" i="1"/>
  <c r="AE187" i="1" s="1"/>
  <c r="AG187" i="1" s="1"/>
  <c r="AI187" i="1" s="1"/>
  <c r="AK187" i="1" s="1"/>
  <c r="AM187" i="1" s="1"/>
  <c r="AO187" i="1" s="1"/>
  <c r="AQ187" i="1" s="1"/>
  <c r="AS187" i="1" s="1"/>
  <c r="AU187" i="1" s="1"/>
  <c r="AW187" i="1" s="1"/>
  <c r="AY187" i="1" s="1"/>
  <c r="AC188" i="1"/>
  <c r="AE188" i="1" s="1"/>
  <c r="AG188" i="1" s="1"/>
  <c r="AI188" i="1" s="1"/>
  <c r="AK188" i="1" s="1"/>
  <c r="AM188" i="1" s="1"/>
  <c r="AO188" i="1" s="1"/>
  <c r="AQ188" i="1" s="1"/>
  <c r="AS188" i="1" s="1"/>
  <c r="AU188" i="1" s="1"/>
  <c r="AW188" i="1" s="1"/>
  <c r="AY188" i="1" s="1"/>
  <c r="AC191" i="1"/>
  <c r="AE191" i="1" s="1"/>
  <c r="AG191" i="1" s="1"/>
  <c r="AI191" i="1" s="1"/>
  <c r="AK191" i="1" s="1"/>
  <c r="AM191" i="1" s="1"/>
  <c r="AO191" i="1" s="1"/>
  <c r="AQ191" i="1" s="1"/>
  <c r="AS191" i="1" s="1"/>
  <c r="AU191" i="1" s="1"/>
  <c r="AW191" i="1" s="1"/>
  <c r="AY191" i="1" s="1"/>
  <c r="AC192" i="1"/>
  <c r="AE192" i="1" s="1"/>
  <c r="AG192" i="1" s="1"/>
  <c r="AI192" i="1" s="1"/>
  <c r="AK192" i="1" s="1"/>
  <c r="AM192" i="1" s="1"/>
  <c r="AO192" i="1" s="1"/>
  <c r="AQ192" i="1" s="1"/>
  <c r="AS192" i="1" s="1"/>
  <c r="AU192" i="1" s="1"/>
  <c r="AW192" i="1" s="1"/>
  <c r="AY192" i="1" s="1"/>
  <c r="AC195" i="1"/>
  <c r="AE195" i="1" s="1"/>
  <c r="AG195" i="1" s="1"/>
  <c r="AI195" i="1" s="1"/>
  <c r="AK195" i="1" s="1"/>
  <c r="AM195" i="1" s="1"/>
  <c r="AO195" i="1" s="1"/>
  <c r="AQ195" i="1" s="1"/>
  <c r="AS195" i="1" s="1"/>
  <c r="AU195" i="1" s="1"/>
  <c r="AW195" i="1" s="1"/>
  <c r="AY195" i="1" s="1"/>
  <c r="AC196" i="1"/>
  <c r="AE196" i="1" s="1"/>
  <c r="AG196" i="1" s="1"/>
  <c r="AI196" i="1" s="1"/>
  <c r="AK196" i="1" s="1"/>
  <c r="AM196" i="1" s="1"/>
  <c r="AO196" i="1" s="1"/>
  <c r="AQ196" i="1" s="1"/>
  <c r="AS196" i="1" s="1"/>
  <c r="AU196" i="1" s="1"/>
  <c r="AW196" i="1" s="1"/>
  <c r="AY196" i="1" s="1"/>
  <c r="AC199" i="1"/>
  <c r="AE199" i="1" s="1"/>
  <c r="AG199" i="1" s="1"/>
  <c r="AI199" i="1" s="1"/>
  <c r="AK199" i="1" s="1"/>
  <c r="AM199" i="1" s="1"/>
  <c r="AO199" i="1" s="1"/>
  <c r="AQ199" i="1" s="1"/>
  <c r="AS199" i="1" s="1"/>
  <c r="AU199" i="1" s="1"/>
  <c r="AW199" i="1" s="1"/>
  <c r="AY199" i="1" s="1"/>
  <c r="AC200" i="1"/>
  <c r="AE200" i="1" s="1"/>
  <c r="AG200" i="1" s="1"/>
  <c r="AI200" i="1" s="1"/>
  <c r="AK200" i="1" s="1"/>
  <c r="AM200" i="1" s="1"/>
  <c r="AO200" i="1" s="1"/>
  <c r="AQ200" i="1" s="1"/>
  <c r="AS200" i="1" s="1"/>
  <c r="AU200" i="1" s="1"/>
  <c r="AW200" i="1" s="1"/>
  <c r="AY200" i="1" s="1"/>
  <c r="AC203" i="1"/>
  <c r="AE203" i="1" s="1"/>
  <c r="AG203" i="1" s="1"/>
  <c r="AI203" i="1" s="1"/>
  <c r="AK203" i="1" s="1"/>
  <c r="AM203" i="1" s="1"/>
  <c r="AO203" i="1" s="1"/>
  <c r="AQ203" i="1" s="1"/>
  <c r="AS203" i="1" s="1"/>
  <c r="AU203" i="1" s="1"/>
  <c r="AW203" i="1" s="1"/>
  <c r="AY203" i="1" s="1"/>
  <c r="AC204" i="1"/>
  <c r="AE204" i="1" s="1"/>
  <c r="AG204" i="1" s="1"/>
  <c r="AI204" i="1" s="1"/>
  <c r="AK204" i="1" s="1"/>
  <c r="AM204" i="1" s="1"/>
  <c r="AO204" i="1" s="1"/>
  <c r="AQ204" i="1" s="1"/>
  <c r="AS204" i="1" s="1"/>
  <c r="AU204" i="1" s="1"/>
  <c r="AW204" i="1" s="1"/>
  <c r="AY204" i="1" s="1"/>
  <c r="AC207" i="1"/>
  <c r="AE207" i="1" s="1"/>
  <c r="AG207" i="1" s="1"/>
  <c r="AI207" i="1" s="1"/>
  <c r="AK207" i="1" s="1"/>
  <c r="AM207" i="1" s="1"/>
  <c r="AO207" i="1" s="1"/>
  <c r="AQ207" i="1" s="1"/>
  <c r="AS207" i="1" s="1"/>
  <c r="AU207" i="1" s="1"/>
  <c r="AW207" i="1" s="1"/>
  <c r="AY207" i="1" s="1"/>
  <c r="AC208" i="1"/>
  <c r="AE208" i="1" s="1"/>
  <c r="AG208" i="1" s="1"/>
  <c r="AI208" i="1" s="1"/>
  <c r="AK208" i="1" s="1"/>
  <c r="AM208" i="1" s="1"/>
  <c r="AO208" i="1" s="1"/>
  <c r="AQ208" i="1" s="1"/>
  <c r="AS208" i="1" s="1"/>
  <c r="AU208" i="1" s="1"/>
  <c r="AW208" i="1" s="1"/>
  <c r="AY208" i="1" s="1"/>
  <c r="AC211" i="1"/>
  <c r="AE211" i="1" s="1"/>
  <c r="AG211" i="1" s="1"/>
  <c r="AI211" i="1" s="1"/>
  <c r="AK211" i="1" s="1"/>
  <c r="AM211" i="1" s="1"/>
  <c r="AO211" i="1" s="1"/>
  <c r="AQ211" i="1" s="1"/>
  <c r="AS211" i="1" s="1"/>
  <c r="AU211" i="1" s="1"/>
  <c r="AW211" i="1" s="1"/>
  <c r="AY211" i="1" s="1"/>
  <c r="AC212" i="1"/>
  <c r="AE212" i="1" s="1"/>
  <c r="AG212" i="1" s="1"/>
  <c r="AI212" i="1" s="1"/>
  <c r="AK212" i="1" s="1"/>
  <c r="AM212" i="1" s="1"/>
  <c r="AO212" i="1" s="1"/>
  <c r="AQ212" i="1" s="1"/>
  <c r="AS212" i="1" s="1"/>
  <c r="AU212" i="1" s="1"/>
  <c r="AW212" i="1" s="1"/>
  <c r="AY212" i="1" s="1"/>
  <c r="AC213" i="1"/>
  <c r="AE213" i="1" s="1"/>
  <c r="AG213" i="1" s="1"/>
  <c r="AI213" i="1" s="1"/>
  <c r="AK213" i="1" s="1"/>
  <c r="AM213" i="1" s="1"/>
  <c r="AO213" i="1" s="1"/>
  <c r="AQ213" i="1" s="1"/>
  <c r="AS213" i="1" s="1"/>
  <c r="AU213" i="1" s="1"/>
  <c r="AW213" i="1" s="1"/>
  <c r="AY213" i="1" s="1"/>
  <c r="AC214" i="1"/>
  <c r="AE214" i="1" s="1"/>
  <c r="AG214" i="1" s="1"/>
  <c r="AI214" i="1" s="1"/>
  <c r="AK214" i="1" s="1"/>
  <c r="AM214" i="1" s="1"/>
  <c r="AO214" i="1" s="1"/>
  <c r="AQ214" i="1" s="1"/>
  <c r="AS214" i="1" s="1"/>
  <c r="AU214" i="1" s="1"/>
  <c r="AW214" i="1" s="1"/>
  <c r="AY214" i="1" s="1"/>
  <c r="AC217" i="1"/>
  <c r="AE217" i="1" s="1"/>
  <c r="AG217" i="1" s="1"/>
  <c r="AI217" i="1" s="1"/>
  <c r="AK217" i="1" s="1"/>
  <c r="AM217" i="1" s="1"/>
  <c r="AO217" i="1" s="1"/>
  <c r="AQ217" i="1" s="1"/>
  <c r="AS217" i="1" s="1"/>
  <c r="AU217" i="1" s="1"/>
  <c r="AW217" i="1" s="1"/>
  <c r="AY217" i="1" s="1"/>
  <c r="AC218" i="1"/>
  <c r="AE218" i="1" s="1"/>
  <c r="AG218" i="1" s="1"/>
  <c r="AI218" i="1" s="1"/>
  <c r="AK218" i="1" s="1"/>
  <c r="AM218" i="1" s="1"/>
  <c r="AO218" i="1" s="1"/>
  <c r="AQ218" i="1" s="1"/>
  <c r="AS218" i="1" s="1"/>
  <c r="AU218" i="1" s="1"/>
  <c r="AW218" i="1" s="1"/>
  <c r="AY218" i="1" s="1"/>
  <c r="AC221" i="1"/>
  <c r="AE221" i="1" s="1"/>
  <c r="AG221" i="1" s="1"/>
  <c r="AI221" i="1" s="1"/>
  <c r="AK221" i="1" s="1"/>
  <c r="AM221" i="1" s="1"/>
  <c r="AO221" i="1" s="1"/>
  <c r="AQ221" i="1" s="1"/>
  <c r="AS221" i="1" s="1"/>
  <c r="AU221" i="1" s="1"/>
  <c r="AW221" i="1" s="1"/>
  <c r="AY221" i="1" s="1"/>
  <c r="AC222" i="1"/>
  <c r="AE222" i="1" s="1"/>
  <c r="AG222" i="1" s="1"/>
  <c r="AI222" i="1" s="1"/>
  <c r="AK222" i="1" s="1"/>
  <c r="AM222" i="1" s="1"/>
  <c r="AO222" i="1" s="1"/>
  <c r="AQ222" i="1" s="1"/>
  <c r="AS222" i="1" s="1"/>
  <c r="AU222" i="1" s="1"/>
  <c r="AW222" i="1" s="1"/>
  <c r="AY222" i="1" s="1"/>
  <c r="AC225" i="1"/>
  <c r="AE225" i="1" s="1"/>
  <c r="AG225" i="1" s="1"/>
  <c r="AI225" i="1" s="1"/>
  <c r="AK225" i="1" s="1"/>
  <c r="AM225" i="1" s="1"/>
  <c r="AO225" i="1" s="1"/>
  <c r="AQ225" i="1" s="1"/>
  <c r="AS225" i="1" s="1"/>
  <c r="AU225" i="1" s="1"/>
  <c r="AW225" i="1" s="1"/>
  <c r="AY225" i="1" s="1"/>
  <c r="AC226" i="1"/>
  <c r="AE226" i="1" s="1"/>
  <c r="AG226" i="1" s="1"/>
  <c r="AI226" i="1" s="1"/>
  <c r="AK226" i="1" s="1"/>
  <c r="AM226" i="1" s="1"/>
  <c r="AO226" i="1" s="1"/>
  <c r="AQ226" i="1" s="1"/>
  <c r="AS226" i="1" s="1"/>
  <c r="AU226" i="1" s="1"/>
  <c r="AW226" i="1" s="1"/>
  <c r="AY226" i="1" s="1"/>
  <c r="AC245" i="1"/>
  <c r="AE245" i="1" s="1"/>
  <c r="AG245" i="1" s="1"/>
  <c r="AI245" i="1" s="1"/>
  <c r="AK245" i="1" s="1"/>
  <c r="AM245" i="1" s="1"/>
  <c r="AO245" i="1" s="1"/>
  <c r="AQ245" i="1" s="1"/>
  <c r="AS245" i="1" s="1"/>
  <c r="AU245" i="1" s="1"/>
  <c r="AW245" i="1" s="1"/>
  <c r="AY245" i="1" s="1"/>
  <c r="AC250" i="1"/>
  <c r="AE250" i="1" s="1"/>
  <c r="AG250" i="1" s="1"/>
  <c r="AI250" i="1" s="1"/>
  <c r="AK250" i="1" s="1"/>
  <c r="AM250" i="1" s="1"/>
  <c r="AO250" i="1" s="1"/>
  <c r="AQ250" i="1" s="1"/>
  <c r="AS250" i="1" s="1"/>
  <c r="AU250" i="1" s="1"/>
  <c r="AW250" i="1" s="1"/>
  <c r="AY250" i="1" s="1"/>
  <c r="AC251" i="1"/>
  <c r="AE251" i="1" s="1"/>
  <c r="AG251" i="1" s="1"/>
  <c r="AI251" i="1" s="1"/>
  <c r="AK251" i="1" s="1"/>
  <c r="AM251" i="1" s="1"/>
  <c r="AO251" i="1" s="1"/>
  <c r="AQ251" i="1" s="1"/>
  <c r="AS251" i="1" s="1"/>
  <c r="AU251" i="1" s="1"/>
  <c r="AW251" i="1" s="1"/>
  <c r="AY251" i="1" s="1"/>
  <c r="AC254" i="1"/>
  <c r="AE254" i="1" s="1"/>
  <c r="AG254" i="1" s="1"/>
  <c r="AI254" i="1" s="1"/>
  <c r="AK254" i="1" s="1"/>
  <c r="AM254" i="1" s="1"/>
  <c r="AO254" i="1" s="1"/>
  <c r="AQ254" i="1" s="1"/>
  <c r="AS254" i="1" s="1"/>
  <c r="AU254" i="1" s="1"/>
  <c r="AW254" i="1" s="1"/>
  <c r="AY254" i="1" s="1"/>
  <c r="AC255" i="1"/>
  <c r="AE255" i="1" s="1"/>
  <c r="AG255" i="1" s="1"/>
  <c r="AI255" i="1" s="1"/>
  <c r="AK255" i="1" s="1"/>
  <c r="AM255" i="1" s="1"/>
  <c r="AO255" i="1" s="1"/>
  <c r="AQ255" i="1" s="1"/>
  <c r="AS255" i="1" s="1"/>
  <c r="AU255" i="1" s="1"/>
  <c r="AW255" i="1" s="1"/>
  <c r="AY255" i="1" s="1"/>
  <c r="AC260" i="1"/>
  <c r="AE260" i="1" s="1"/>
  <c r="AG260" i="1" s="1"/>
  <c r="AI260" i="1" s="1"/>
  <c r="AK260" i="1" s="1"/>
  <c r="AM260" i="1" s="1"/>
  <c r="AO260" i="1" s="1"/>
  <c r="AQ260" i="1" s="1"/>
  <c r="AS260" i="1" s="1"/>
  <c r="AU260" i="1" s="1"/>
  <c r="AW260" i="1" s="1"/>
  <c r="AY260" i="1" s="1"/>
  <c r="AC261" i="1"/>
  <c r="AE261" i="1" s="1"/>
  <c r="AG261" i="1" s="1"/>
  <c r="AI261" i="1" s="1"/>
  <c r="AK261" i="1" s="1"/>
  <c r="AM261" i="1" s="1"/>
  <c r="AO261" i="1" s="1"/>
  <c r="AQ261" i="1" s="1"/>
  <c r="AS261" i="1" s="1"/>
  <c r="AU261" i="1" s="1"/>
  <c r="AW261" i="1" s="1"/>
  <c r="AY261" i="1" s="1"/>
  <c r="AC262" i="1"/>
  <c r="AE262" i="1" s="1"/>
  <c r="AG262" i="1" s="1"/>
  <c r="AI262" i="1" s="1"/>
  <c r="AK262" i="1" s="1"/>
  <c r="AM262" i="1" s="1"/>
  <c r="AO262" i="1" s="1"/>
  <c r="AQ262" i="1" s="1"/>
  <c r="AS262" i="1" s="1"/>
  <c r="AU262" i="1" s="1"/>
  <c r="AW262" i="1" s="1"/>
  <c r="AY262" i="1" s="1"/>
  <c r="AC263" i="1"/>
  <c r="AE263" i="1" s="1"/>
  <c r="AG263" i="1" s="1"/>
  <c r="AI263" i="1" s="1"/>
  <c r="AK263" i="1" s="1"/>
  <c r="AM263" i="1" s="1"/>
  <c r="AO263" i="1" s="1"/>
  <c r="AQ263" i="1" s="1"/>
  <c r="AS263" i="1" s="1"/>
  <c r="AU263" i="1" s="1"/>
  <c r="AW263" i="1" s="1"/>
  <c r="AY263" i="1" s="1"/>
  <c r="AC264" i="1"/>
  <c r="AE264" i="1" s="1"/>
  <c r="AG264" i="1" s="1"/>
  <c r="AI264" i="1" s="1"/>
  <c r="AK264" i="1" s="1"/>
  <c r="AM264" i="1" s="1"/>
  <c r="AO264" i="1" s="1"/>
  <c r="AQ264" i="1" s="1"/>
  <c r="AS264" i="1" s="1"/>
  <c r="AU264" i="1" s="1"/>
  <c r="AW264" i="1" s="1"/>
  <c r="AY264" i="1" s="1"/>
  <c r="AC267" i="1"/>
  <c r="AE267" i="1" s="1"/>
  <c r="AG267" i="1" s="1"/>
  <c r="AI267" i="1" s="1"/>
  <c r="AK267" i="1" s="1"/>
  <c r="AM267" i="1" s="1"/>
  <c r="AO267" i="1" s="1"/>
  <c r="AQ267" i="1" s="1"/>
  <c r="AS267" i="1" s="1"/>
  <c r="AU267" i="1" s="1"/>
  <c r="AW267" i="1" s="1"/>
  <c r="AY267" i="1" s="1"/>
  <c r="AC268" i="1"/>
  <c r="AE268" i="1" s="1"/>
  <c r="AG268" i="1" s="1"/>
  <c r="AI268" i="1" s="1"/>
  <c r="AK268" i="1" s="1"/>
  <c r="AM268" i="1" s="1"/>
  <c r="AO268" i="1" s="1"/>
  <c r="AQ268" i="1" s="1"/>
  <c r="AS268" i="1" s="1"/>
  <c r="AU268" i="1" s="1"/>
  <c r="AW268" i="1" s="1"/>
  <c r="AY268" i="1" s="1"/>
  <c r="AC269" i="1"/>
  <c r="AE269" i="1" s="1"/>
  <c r="AG269" i="1" s="1"/>
  <c r="AI269" i="1" s="1"/>
  <c r="AK269" i="1" s="1"/>
  <c r="AM269" i="1" s="1"/>
  <c r="AO269" i="1" s="1"/>
  <c r="AQ269" i="1" s="1"/>
  <c r="AS269" i="1" s="1"/>
  <c r="AU269" i="1" s="1"/>
  <c r="AW269" i="1" s="1"/>
  <c r="AY269" i="1" s="1"/>
  <c r="AC273" i="1"/>
  <c r="AE273" i="1" s="1"/>
  <c r="AG273" i="1" s="1"/>
  <c r="AI273" i="1" s="1"/>
  <c r="AK273" i="1" s="1"/>
  <c r="AM273" i="1" s="1"/>
  <c r="AO273" i="1" s="1"/>
  <c r="AQ273" i="1" s="1"/>
  <c r="AS273" i="1" s="1"/>
  <c r="AU273" i="1" s="1"/>
  <c r="AW273" i="1" s="1"/>
  <c r="AY273" i="1" s="1"/>
  <c r="AC274" i="1"/>
  <c r="AE274" i="1" s="1"/>
  <c r="AG274" i="1" s="1"/>
  <c r="AI274" i="1" s="1"/>
  <c r="AK274" i="1" s="1"/>
  <c r="AM274" i="1" s="1"/>
  <c r="AO274" i="1" s="1"/>
  <c r="AQ274" i="1" s="1"/>
  <c r="AS274" i="1" s="1"/>
  <c r="AU274" i="1" s="1"/>
  <c r="AW274" i="1" s="1"/>
  <c r="AY274" i="1" s="1"/>
  <c r="AC276" i="1"/>
  <c r="AE276" i="1" s="1"/>
  <c r="AG276" i="1" s="1"/>
  <c r="AI276" i="1" s="1"/>
  <c r="AK276" i="1" s="1"/>
  <c r="AM276" i="1" s="1"/>
  <c r="AO276" i="1" s="1"/>
  <c r="AQ276" i="1" s="1"/>
  <c r="AS276" i="1" s="1"/>
  <c r="AU276" i="1" s="1"/>
  <c r="AW276" i="1" s="1"/>
  <c r="AY276" i="1" s="1"/>
  <c r="AC298" i="1"/>
  <c r="AE298" i="1" s="1"/>
  <c r="AG298" i="1" s="1"/>
  <c r="AI298" i="1" s="1"/>
  <c r="AK298" i="1" s="1"/>
  <c r="AM298" i="1" s="1"/>
  <c r="AO298" i="1" s="1"/>
  <c r="AQ298" i="1" s="1"/>
  <c r="AS298" i="1" s="1"/>
  <c r="AU298" i="1" s="1"/>
  <c r="AW298" i="1" s="1"/>
  <c r="AY298" i="1" s="1"/>
  <c r="AC299" i="1"/>
  <c r="AE299" i="1" s="1"/>
  <c r="AG299" i="1" s="1"/>
  <c r="AI299" i="1" s="1"/>
  <c r="AK299" i="1" s="1"/>
  <c r="AM299" i="1" s="1"/>
  <c r="AO299" i="1" s="1"/>
  <c r="AQ299" i="1" s="1"/>
  <c r="AS299" i="1" s="1"/>
  <c r="AU299" i="1" s="1"/>
  <c r="AW299" i="1" s="1"/>
  <c r="AY299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F119" i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F126" i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F130" i="1"/>
  <c r="H130" i="1" s="1"/>
  <c r="J130" i="1" s="1"/>
  <c r="L130" i="1" s="1"/>
  <c r="N130" i="1" s="1"/>
  <c r="P130" i="1" s="1"/>
  <c r="R130" i="1" s="1"/>
  <c r="T130" i="1" s="1"/>
  <c r="V130" i="1" s="1"/>
  <c r="X130" i="1" s="1"/>
  <c r="Z130" i="1" s="1"/>
  <c r="F133" i="1"/>
  <c r="H133" i="1" s="1"/>
  <c r="J133" i="1" s="1"/>
  <c r="L133" i="1" s="1"/>
  <c r="N133" i="1" s="1"/>
  <c r="P133" i="1" s="1"/>
  <c r="R133" i="1" s="1"/>
  <c r="T133" i="1" s="1"/>
  <c r="V133" i="1" s="1"/>
  <c r="X133" i="1" s="1"/>
  <c r="Z133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F212" i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F213" i="1"/>
  <c r="H213" i="1" s="1"/>
  <c r="J213" i="1" s="1"/>
  <c r="L213" i="1" s="1"/>
  <c r="N213" i="1" s="1"/>
  <c r="P213" i="1" s="1"/>
  <c r="R213" i="1" s="1"/>
  <c r="T213" i="1" s="1"/>
  <c r="V213" i="1" s="1"/>
  <c r="X213" i="1" s="1"/>
  <c r="Z213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F217" i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F250" i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F254" i="1"/>
  <c r="H254" i="1" s="1"/>
  <c r="J254" i="1" s="1"/>
  <c r="L254" i="1" s="1"/>
  <c r="N254" i="1" s="1"/>
  <c r="P254" i="1" s="1"/>
  <c r="R254" i="1" s="1"/>
  <c r="T254" i="1" s="1"/>
  <c r="V254" i="1" s="1"/>
  <c r="X254" i="1" s="1"/>
  <c r="Z254" i="1" s="1"/>
  <c r="F255" i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F260" i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F261" i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F262" i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F263" i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F264" i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F267" i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F268" i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F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F273" i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F274" i="1"/>
  <c r="H274" i="1" s="1"/>
  <c r="J274" i="1" s="1"/>
  <c r="L274" i="1" s="1"/>
  <c r="N274" i="1" s="1"/>
  <c r="P274" i="1" s="1"/>
  <c r="R274" i="1" s="1"/>
  <c r="T274" i="1" s="1"/>
  <c r="V274" i="1" s="1"/>
  <c r="X274" i="1" s="1"/>
  <c r="Z274" i="1" s="1"/>
  <c r="F276" i="1"/>
  <c r="H276" i="1" s="1"/>
  <c r="J276" i="1" s="1"/>
  <c r="L276" i="1" s="1"/>
  <c r="N276" i="1" s="1"/>
  <c r="P276" i="1" s="1"/>
  <c r="R276" i="1" s="1"/>
  <c r="T276" i="1" s="1"/>
  <c r="V276" i="1" s="1"/>
  <c r="X276" i="1" s="1"/>
  <c r="Z276" i="1" s="1"/>
  <c r="F298" i="1"/>
  <c r="H298" i="1" s="1"/>
  <c r="J298" i="1" s="1"/>
  <c r="L298" i="1" s="1"/>
  <c r="N298" i="1" s="1"/>
  <c r="P298" i="1" s="1"/>
  <c r="R298" i="1" s="1"/>
  <c r="T298" i="1" s="1"/>
  <c r="V298" i="1" s="1"/>
  <c r="X298" i="1" s="1"/>
  <c r="Z298" i="1" s="1"/>
  <c r="F299" i="1"/>
  <c r="H299" i="1" s="1"/>
  <c r="J299" i="1" s="1"/>
  <c r="L299" i="1" s="1"/>
  <c r="N299" i="1" s="1"/>
  <c r="P299" i="1" s="1"/>
  <c r="R299" i="1" s="1"/>
  <c r="T299" i="1" s="1"/>
  <c r="V299" i="1" s="1"/>
  <c r="X299" i="1" s="1"/>
  <c r="Z299" i="1" s="1"/>
  <c r="BA316" i="1"/>
  <c r="BA315" i="1"/>
  <c r="BA296" i="1"/>
  <c r="BA314" i="1" s="1"/>
  <c r="BA295" i="1"/>
  <c r="BA294" i="1"/>
  <c r="BA265" i="1"/>
  <c r="BA259" i="1"/>
  <c r="BA258" i="1"/>
  <c r="BA252" i="1"/>
  <c r="BA249" i="1"/>
  <c r="BA248" i="1"/>
  <c r="BA243" i="1"/>
  <c r="BA242" i="1"/>
  <c r="BA240" i="1" s="1"/>
  <c r="BA223" i="1"/>
  <c r="BA219" i="1"/>
  <c r="BA215" i="1"/>
  <c r="BA209" i="1"/>
  <c r="BA205" i="1"/>
  <c r="BA201" i="1"/>
  <c r="BA197" i="1"/>
  <c r="BA193" i="1"/>
  <c r="BA189" i="1"/>
  <c r="BA185" i="1"/>
  <c r="BA181" i="1"/>
  <c r="BA177" i="1"/>
  <c r="BA176" i="1"/>
  <c r="BA305" i="1" s="1"/>
  <c r="BA161" i="1"/>
  <c r="BA320" i="1" s="1"/>
  <c r="BA154" i="1"/>
  <c r="BA149" i="1"/>
  <c r="BA148" i="1"/>
  <c r="BA131" i="1"/>
  <c r="BA128" i="1"/>
  <c r="BA123" i="1"/>
  <c r="BA108" i="1"/>
  <c r="BA308" i="1" s="1"/>
  <c r="BA107" i="1"/>
  <c r="BA106" i="1"/>
  <c r="BA72" i="1"/>
  <c r="BA68" i="1"/>
  <c r="BA63" i="1"/>
  <c r="BA58" i="1"/>
  <c r="BA53" i="1"/>
  <c r="BA47" i="1"/>
  <c r="BA33" i="1"/>
  <c r="BA28" i="1"/>
  <c r="BA22" i="1"/>
  <c r="AB316" i="1"/>
  <c r="AB315" i="1"/>
  <c r="AB296" i="1"/>
  <c r="AB314" i="1" s="1"/>
  <c r="AB295" i="1"/>
  <c r="AB294" i="1"/>
  <c r="AB265" i="1"/>
  <c r="AB259" i="1"/>
  <c r="AB258" i="1"/>
  <c r="AB252" i="1"/>
  <c r="AB249" i="1"/>
  <c r="AB248" i="1"/>
  <c r="AB243" i="1"/>
  <c r="AB242" i="1"/>
  <c r="AB240" i="1" s="1"/>
  <c r="AB223" i="1"/>
  <c r="AB219" i="1"/>
  <c r="AB215" i="1"/>
  <c r="AB209" i="1"/>
  <c r="AB205" i="1"/>
  <c r="AB201" i="1"/>
  <c r="AB197" i="1"/>
  <c r="AB193" i="1"/>
  <c r="AB189" i="1"/>
  <c r="AB185" i="1"/>
  <c r="AB181" i="1"/>
  <c r="AB177" i="1"/>
  <c r="AB176" i="1"/>
  <c r="AB305" i="1" s="1"/>
  <c r="AB161" i="1"/>
  <c r="AB320" i="1" s="1"/>
  <c r="AB154" i="1"/>
  <c r="AB149" i="1"/>
  <c r="AB148" i="1"/>
  <c r="AB131" i="1"/>
  <c r="AB128" i="1"/>
  <c r="AB123" i="1"/>
  <c r="AB108" i="1"/>
  <c r="AB308" i="1" s="1"/>
  <c r="AB107" i="1"/>
  <c r="AB106" i="1"/>
  <c r="AB72" i="1"/>
  <c r="AB68" i="1"/>
  <c r="AB63" i="1"/>
  <c r="AB58" i="1"/>
  <c r="AB53" i="1"/>
  <c r="AB47" i="1"/>
  <c r="AB33" i="1"/>
  <c r="AB28" i="1"/>
  <c r="AB22" i="1"/>
  <c r="E215" i="1"/>
  <c r="E316" i="1"/>
  <c r="E315" i="1"/>
  <c r="E296" i="1"/>
  <c r="E314" i="1" s="1"/>
  <c r="E295" i="1"/>
  <c r="E294" i="1"/>
  <c r="E265" i="1"/>
  <c r="E259" i="1"/>
  <c r="E258" i="1"/>
  <c r="E252" i="1"/>
  <c r="E249" i="1"/>
  <c r="E248" i="1"/>
  <c r="E243" i="1"/>
  <c r="E242" i="1"/>
  <c r="E240" i="1" s="1"/>
  <c r="E223" i="1"/>
  <c r="E219" i="1"/>
  <c r="E209" i="1"/>
  <c r="E205" i="1"/>
  <c r="E201" i="1"/>
  <c r="E197" i="1"/>
  <c r="E193" i="1"/>
  <c r="E189" i="1"/>
  <c r="E185" i="1"/>
  <c r="E181" i="1"/>
  <c r="E177" i="1"/>
  <c r="E176" i="1"/>
  <c r="E305" i="1" s="1"/>
  <c r="E161" i="1"/>
  <c r="E154" i="1"/>
  <c r="E149" i="1"/>
  <c r="E148" i="1"/>
  <c r="E131" i="1"/>
  <c r="E128" i="1"/>
  <c r="E123" i="1"/>
  <c r="E108" i="1"/>
  <c r="E308" i="1" s="1"/>
  <c r="E107" i="1"/>
  <c r="E106" i="1"/>
  <c r="E72" i="1"/>
  <c r="E68" i="1"/>
  <c r="E63" i="1"/>
  <c r="E58" i="1"/>
  <c r="E53" i="1"/>
  <c r="E47" i="1"/>
  <c r="E33" i="1"/>
  <c r="E28" i="1"/>
  <c r="E22" i="1"/>
  <c r="AE23" i="1" l="1"/>
  <c r="BD23" i="1"/>
  <c r="AB310" i="1"/>
  <c r="BA310" i="1"/>
  <c r="E310" i="1"/>
  <c r="E103" i="1"/>
  <c r="AB313" i="1"/>
  <c r="AB312" i="1"/>
  <c r="E313" i="1"/>
  <c r="BA313" i="1"/>
  <c r="E312" i="1"/>
  <c r="BA312" i="1"/>
  <c r="BA18" i="1"/>
  <c r="BA307" i="1"/>
  <c r="BA145" i="1"/>
  <c r="BA292" i="1"/>
  <c r="AB292" i="1"/>
  <c r="E246" i="1"/>
  <c r="AB103" i="1"/>
  <c r="AB311" i="1"/>
  <c r="AB173" i="1"/>
  <c r="AB256" i="1"/>
  <c r="BA246" i="1"/>
  <c r="AB306" i="1"/>
  <c r="E311" i="1"/>
  <c r="E173" i="1"/>
  <c r="E292" i="1"/>
  <c r="AB18" i="1"/>
  <c r="AB307" i="1"/>
  <c r="AB145" i="1"/>
  <c r="AB246" i="1"/>
  <c r="BA103" i="1"/>
  <c r="BA311" i="1"/>
  <c r="BA173" i="1"/>
  <c r="BA256" i="1"/>
  <c r="BA306" i="1"/>
  <c r="E256" i="1"/>
  <c r="E145" i="1"/>
  <c r="E307" i="1"/>
  <c r="E306" i="1"/>
  <c r="E18" i="1"/>
  <c r="AA316" i="1"/>
  <c r="AC316" i="1" s="1"/>
  <c r="AE316" i="1" s="1"/>
  <c r="AG316" i="1" s="1"/>
  <c r="AI316" i="1" s="1"/>
  <c r="AK316" i="1" s="1"/>
  <c r="AM316" i="1" s="1"/>
  <c r="AO316" i="1" s="1"/>
  <c r="AQ316" i="1" s="1"/>
  <c r="AS316" i="1" s="1"/>
  <c r="AU316" i="1" s="1"/>
  <c r="AW316" i="1" s="1"/>
  <c r="AY316" i="1" s="1"/>
  <c r="AZ316" i="1"/>
  <c r="BB316" i="1" s="1"/>
  <c r="BD316" i="1" s="1"/>
  <c r="BF316" i="1" s="1"/>
  <c r="BH316" i="1" s="1"/>
  <c r="BJ316" i="1" s="1"/>
  <c r="BL316" i="1" s="1"/>
  <c r="BN316" i="1" s="1"/>
  <c r="BP316" i="1" s="1"/>
  <c r="BR316" i="1" s="1"/>
  <c r="BT316" i="1" s="1"/>
  <c r="BV316" i="1" s="1"/>
  <c r="D316" i="1"/>
  <c r="F316" i="1" s="1"/>
  <c r="H316" i="1" s="1"/>
  <c r="J316" i="1" s="1"/>
  <c r="L316" i="1" s="1"/>
  <c r="N316" i="1" s="1"/>
  <c r="P316" i="1" s="1"/>
  <c r="R316" i="1" s="1"/>
  <c r="T316" i="1" s="1"/>
  <c r="V316" i="1" s="1"/>
  <c r="X316" i="1" s="1"/>
  <c r="Z316" i="1" s="1"/>
  <c r="BF23" i="1" l="1"/>
  <c r="AG23" i="1"/>
  <c r="E303" i="1"/>
  <c r="E319" i="1" s="1"/>
  <c r="AB303" i="1"/>
  <c r="BA303" i="1"/>
  <c r="AA242" i="1"/>
  <c r="AC242" i="1" s="1"/>
  <c r="AE242" i="1" s="1"/>
  <c r="AG242" i="1" s="1"/>
  <c r="AI242" i="1" s="1"/>
  <c r="AK242" i="1" s="1"/>
  <c r="AM242" i="1" s="1"/>
  <c r="AO242" i="1" s="1"/>
  <c r="AQ242" i="1" s="1"/>
  <c r="AS242" i="1" s="1"/>
  <c r="AU242" i="1" s="1"/>
  <c r="AW242" i="1" s="1"/>
  <c r="AY242" i="1" s="1"/>
  <c r="AZ242" i="1"/>
  <c r="BB242" i="1" s="1"/>
  <c r="BD242" i="1" s="1"/>
  <c r="BF242" i="1" s="1"/>
  <c r="BH242" i="1" s="1"/>
  <c r="BJ242" i="1" s="1"/>
  <c r="BL242" i="1" s="1"/>
  <c r="BN242" i="1" s="1"/>
  <c r="BP242" i="1" s="1"/>
  <c r="BR242" i="1" s="1"/>
  <c r="BT242" i="1" s="1"/>
  <c r="BV242" i="1" s="1"/>
  <c r="D242" i="1"/>
  <c r="F242" i="1" s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BA309" i="1" l="1"/>
  <c r="BA321" i="1"/>
  <c r="BA322" i="1" s="1"/>
  <c r="AB309" i="1"/>
  <c r="AB321" i="1"/>
  <c r="AB322" i="1" s="1"/>
  <c r="AI23" i="1"/>
  <c r="BH23" i="1"/>
  <c r="AA147" i="1"/>
  <c r="AC147" i="1" s="1"/>
  <c r="AE147" i="1" s="1"/>
  <c r="AG147" i="1" s="1"/>
  <c r="AI147" i="1" s="1"/>
  <c r="AK147" i="1" s="1"/>
  <c r="AM147" i="1" s="1"/>
  <c r="AO147" i="1" s="1"/>
  <c r="AQ147" i="1" s="1"/>
  <c r="AS147" i="1" s="1"/>
  <c r="AU147" i="1" s="1"/>
  <c r="AW147" i="1" s="1"/>
  <c r="AY147" i="1" s="1"/>
  <c r="AZ147" i="1"/>
  <c r="BB147" i="1" s="1"/>
  <c r="BD147" i="1" s="1"/>
  <c r="BF147" i="1" s="1"/>
  <c r="BH147" i="1" s="1"/>
  <c r="BJ147" i="1" s="1"/>
  <c r="BL147" i="1" s="1"/>
  <c r="BN147" i="1" s="1"/>
  <c r="BP147" i="1" s="1"/>
  <c r="BR147" i="1" s="1"/>
  <c r="BT147" i="1" s="1"/>
  <c r="BV147" i="1" s="1"/>
  <c r="AA148" i="1"/>
  <c r="AC148" i="1" s="1"/>
  <c r="AE148" i="1" s="1"/>
  <c r="AG148" i="1" s="1"/>
  <c r="AI148" i="1" s="1"/>
  <c r="AK148" i="1" s="1"/>
  <c r="AM148" i="1" s="1"/>
  <c r="AO148" i="1" s="1"/>
  <c r="AQ148" i="1" s="1"/>
  <c r="AS148" i="1" s="1"/>
  <c r="AU148" i="1" s="1"/>
  <c r="AW148" i="1" s="1"/>
  <c r="AY148" i="1" s="1"/>
  <c r="AZ148" i="1"/>
  <c r="BB148" i="1" s="1"/>
  <c r="BD148" i="1" s="1"/>
  <c r="BF148" i="1" s="1"/>
  <c r="BH148" i="1" s="1"/>
  <c r="BJ148" i="1" s="1"/>
  <c r="BL148" i="1" s="1"/>
  <c r="BN148" i="1" s="1"/>
  <c r="BP148" i="1" s="1"/>
  <c r="BR148" i="1" s="1"/>
  <c r="BT148" i="1" s="1"/>
  <c r="BV148" i="1" s="1"/>
  <c r="D148" i="1"/>
  <c r="F148" i="1" s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D147" i="1"/>
  <c r="F147" i="1" s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A154" i="1"/>
  <c r="AC154" i="1" s="1"/>
  <c r="AE154" i="1" s="1"/>
  <c r="AG154" i="1" s="1"/>
  <c r="AI154" i="1" s="1"/>
  <c r="AK154" i="1" s="1"/>
  <c r="AM154" i="1" s="1"/>
  <c r="AO154" i="1" s="1"/>
  <c r="AQ154" i="1" s="1"/>
  <c r="AS154" i="1" s="1"/>
  <c r="AU154" i="1" s="1"/>
  <c r="AW154" i="1" s="1"/>
  <c r="AY154" i="1" s="1"/>
  <c r="AZ154" i="1"/>
  <c r="BB154" i="1" s="1"/>
  <c r="BD154" i="1" s="1"/>
  <c r="BF154" i="1" s="1"/>
  <c r="BH154" i="1" s="1"/>
  <c r="BJ154" i="1" s="1"/>
  <c r="BL154" i="1" s="1"/>
  <c r="BN154" i="1" s="1"/>
  <c r="BP154" i="1" s="1"/>
  <c r="BR154" i="1" s="1"/>
  <c r="BT154" i="1" s="1"/>
  <c r="BV154" i="1" s="1"/>
  <c r="D154" i="1"/>
  <c r="F154" i="1" s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A161" i="1"/>
  <c r="AA320" i="1" s="1"/>
  <c r="AZ161" i="1"/>
  <c r="AZ320" i="1" s="1"/>
  <c r="D161" i="1"/>
  <c r="F161" i="1" s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BJ23" i="1" l="1"/>
  <c r="AK23" i="1"/>
  <c r="BB161" i="1"/>
  <c r="BB320" i="1" s="1"/>
  <c r="AC161" i="1"/>
  <c r="AC320" i="1" s="1"/>
  <c r="AC20" i="1"/>
  <c r="AE20" i="1" s="1"/>
  <c r="AG20" i="1" s="1"/>
  <c r="AI20" i="1" s="1"/>
  <c r="AK20" i="1" s="1"/>
  <c r="AM20" i="1" s="1"/>
  <c r="AO20" i="1" s="1"/>
  <c r="AQ20" i="1" s="1"/>
  <c r="AS20" i="1" s="1"/>
  <c r="AU20" i="1" s="1"/>
  <c r="AW20" i="1" s="1"/>
  <c r="AY20" i="1" s="1"/>
  <c r="AA22" i="1"/>
  <c r="AC22" i="1" s="1"/>
  <c r="AE22" i="1" s="1"/>
  <c r="AG22" i="1" s="1"/>
  <c r="AI22" i="1" s="1"/>
  <c r="AK22" i="1" s="1"/>
  <c r="AM22" i="1" s="1"/>
  <c r="AO22" i="1" s="1"/>
  <c r="AQ22" i="1" s="1"/>
  <c r="AS22" i="1" s="1"/>
  <c r="AU22" i="1" s="1"/>
  <c r="AW22" i="1" s="1"/>
  <c r="AY22" i="1" s="1"/>
  <c r="AZ22" i="1"/>
  <c r="BB22" i="1" s="1"/>
  <c r="BD22" i="1" s="1"/>
  <c r="BF22" i="1" s="1"/>
  <c r="BH22" i="1" s="1"/>
  <c r="BJ22" i="1" s="1"/>
  <c r="BL22" i="1" s="1"/>
  <c r="BN22" i="1" s="1"/>
  <c r="BP22" i="1" s="1"/>
  <c r="BR22" i="1" s="1"/>
  <c r="BT22" i="1" s="1"/>
  <c r="BV22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BB20" i="1"/>
  <c r="BD20" i="1" s="1"/>
  <c r="BF20" i="1" s="1"/>
  <c r="BH20" i="1" s="1"/>
  <c r="BJ20" i="1" s="1"/>
  <c r="BL20" i="1" s="1"/>
  <c r="BN20" i="1" s="1"/>
  <c r="BP20" i="1" s="1"/>
  <c r="BR20" i="1" s="1"/>
  <c r="BT20" i="1" s="1"/>
  <c r="BV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A33" i="1"/>
  <c r="AZ33" i="1"/>
  <c r="D33" i="1"/>
  <c r="BL23" i="1" l="1"/>
  <c r="AM23" i="1"/>
  <c r="AE161" i="1"/>
  <c r="AE320" i="1" s="1"/>
  <c r="BD161" i="1"/>
  <c r="BD320" i="1" s="1"/>
  <c r="BB33" i="1"/>
  <c r="BD33" i="1" s="1"/>
  <c r="BF33" i="1" s="1"/>
  <c r="BH33" i="1" s="1"/>
  <c r="BJ33" i="1" s="1"/>
  <c r="BL33" i="1" s="1"/>
  <c r="BN33" i="1" s="1"/>
  <c r="BP33" i="1" s="1"/>
  <c r="BR33" i="1" s="1"/>
  <c r="BT33" i="1" s="1"/>
  <c r="BV33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C33" i="1"/>
  <c r="AE33" i="1" s="1"/>
  <c r="AG33" i="1" s="1"/>
  <c r="AI33" i="1" s="1"/>
  <c r="AK33" i="1" s="1"/>
  <c r="AM33" i="1" s="1"/>
  <c r="AO33" i="1" s="1"/>
  <c r="AQ33" i="1" s="1"/>
  <c r="AS33" i="1" s="1"/>
  <c r="AU33" i="1" s="1"/>
  <c r="AW33" i="1" s="1"/>
  <c r="AY33" i="1" s="1"/>
  <c r="AA258" i="1"/>
  <c r="AC258" i="1" s="1"/>
  <c r="AE258" i="1" s="1"/>
  <c r="AG258" i="1" s="1"/>
  <c r="AI258" i="1" s="1"/>
  <c r="AK258" i="1" s="1"/>
  <c r="AM258" i="1" s="1"/>
  <c r="AO258" i="1" s="1"/>
  <c r="AQ258" i="1" s="1"/>
  <c r="AS258" i="1" s="1"/>
  <c r="AU258" i="1" s="1"/>
  <c r="AW258" i="1" s="1"/>
  <c r="AY258" i="1" s="1"/>
  <c r="AZ258" i="1"/>
  <c r="BB258" i="1" s="1"/>
  <c r="BD258" i="1" s="1"/>
  <c r="BF258" i="1" s="1"/>
  <c r="BH258" i="1" s="1"/>
  <c r="BJ258" i="1" s="1"/>
  <c r="BL258" i="1" s="1"/>
  <c r="BN258" i="1" s="1"/>
  <c r="BP258" i="1" s="1"/>
  <c r="BR258" i="1" s="1"/>
  <c r="BT258" i="1" s="1"/>
  <c r="BV258" i="1" s="1"/>
  <c r="D258" i="1"/>
  <c r="F258" i="1" s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BN23" i="1" l="1"/>
  <c r="AO23" i="1"/>
  <c r="BF161" i="1"/>
  <c r="BF320" i="1" s="1"/>
  <c r="AG161" i="1"/>
  <c r="AG320" i="1" s="1"/>
  <c r="AA248" i="1"/>
  <c r="AC248" i="1" s="1"/>
  <c r="AE248" i="1" s="1"/>
  <c r="AG248" i="1" s="1"/>
  <c r="AI248" i="1" s="1"/>
  <c r="AK248" i="1" s="1"/>
  <c r="AM248" i="1" s="1"/>
  <c r="AO248" i="1" s="1"/>
  <c r="AQ248" i="1" s="1"/>
  <c r="AS248" i="1" s="1"/>
  <c r="AU248" i="1" s="1"/>
  <c r="AW248" i="1" s="1"/>
  <c r="AY248" i="1" s="1"/>
  <c r="AZ248" i="1"/>
  <c r="BB248" i="1" s="1"/>
  <c r="BD248" i="1" s="1"/>
  <c r="BF248" i="1" s="1"/>
  <c r="BH248" i="1" s="1"/>
  <c r="BJ248" i="1" s="1"/>
  <c r="BL248" i="1" s="1"/>
  <c r="BN248" i="1" s="1"/>
  <c r="BP248" i="1" s="1"/>
  <c r="BR248" i="1" s="1"/>
  <c r="BT248" i="1" s="1"/>
  <c r="BV248" i="1" s="1"/>
  <c r="AA249" i="1"/>
  <c r="AC249" i="1" s="1"/>
  <c r="AE249" i="1" s="1"/>
  <c r="AG249" i="1" s="1"/>
  <c r="AI249" i="1" s="1"/>
  <c r="AK249" i="1" s="1"/>
  <c r="AM249" i="1" s="1"/>
  <c r="AO249" i="1" s="1"/>
  <c r="AQ249" i="1" s="1"/>
  <c r="AS249" i="1" s="1"/>
  <c r="AU249" i="1" s="1"/>
  <c r="AW249" i="1" s="1"/>
  <c r="AY249" i="1" s="1"/>
  <c r="AZ249" i="1"/>
  <c r="BB249" i="1" s="1"/>
  <c r="BD249" i="1" s="1"/>
  <c r="BF249" i="1" s="1"/>
  <c r="BH249" i="1" s="1"/>
  <c r="BJ249" i="1" s="1"/>
  <c r="BL249" i="1" s="1"/>
  <c r="BN249" i="1" s="1"/>
  <c r="BP249" i="1" s="1"/>
  <c r="BR249" i="1" s="1"/>
  <c r="BT249" i="1" s="1"/>
  <c r="BV249" i="1" s="1"/>
  <c r="D249" i="1"/>
  <c r="F249" i="1" s="1"/>
  <c r="H249" i="1" s="1"/>
  <c r="J249" i="1" s="1"/>
  <c r="D248" i="1"/>
  <c r="F248" i="1" s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A259" i="1"/>
  <c r="AZ259" i="1"/>
  <c r="D259" i="1"/>
  <c r="AA315" i="1"/>
  <c r="AC315" i="1" s="1"/>
  <c r="AE315" i="1" s="1"/>
  <c r="AG315" i="1" s="1"/>
  <c r="AI315" i="1" s="1"/>
  <c r="AK315" i="1" s="1"/>
  <c r="AM315" i="1" s="1"/>
  <c r="AO315" i="1" s="1"/>
  <c r="AQ315" i="1" s="1"/>
  <c r="AS315" i="1" s="1"/>
  <c r="AU315" i="1" s="1"/>
  <c r="AW315" i="1" s="1"/>
  <c r="AY315" i="1" s="1"/>
  <c r="AZ315" i="1"/>
  <c r="BB315" i="1" s="1"/>
  <c r="BD315" i="1" s="1"/>
  <c r="BF315" i="1" s="1"/>
  <c r="BH315" i="1" s="1"/>
  <c r="BJ315" i="1" s="1"/>
  <c r="BL315" i="1" s="1"/>
  <c r="BN315" i="1" s="1"/>
  <c r="BP315" i="1" s="1"/>
  <c r="BR315" i="1" s="1"/>
  <c r="BT315" i="1" s="1"/>
  <c r="BV315" i="1" s="1"/>
  <c r="D315" i="1"/>
  <c r="F315" i="1" s="1"/>
  <c r="H315" i="1" s="1"/>
  <c r="J315" i="1" s="1"/>
  <c r="L315" i="1" s="1"/>
  <c r="N315" i="1" s="1"/>
  <c r="P315" i="1" s="1"/>
  <c r="R315" i="1" s="1"/>
  <c r="T315" i="1" s="1"/>
  <c r="V315" i="1" s="1"/>
  <c r="X315" i="1" s="1"/>
  <c r="Z315" i="1" s="1"/>
  <c r="BP23" i="1" l="1"/>
  <c r="AQ23" i="1"/>
  <c r="L249" i="1"/>
  <c r="N249" i="1" s="1"/>
  <c r="P249" i="1" s="1"/>
  <c r="R249" i="1" s="1"/>
  <c r="T249" i="1" s="1"/>
  <c r="V249" i="1" s="1"/>
  <c r="X249" i="1" s="1"/>
  <c r="Z249" i="1" s="1"/>
  <c r="AI161" i="1"/>
  <c r="AI320" i="1" s="1"/>
  <c r="BH161" i="1"/>
  <c r="BH320" i="1" s="1"/>
  <c r="AZ256" i="1"/>
  <c r="BB256" i="1" s="1"/>
  <c r="BD256" i="1" s="1"/>
  <c r="BF256" i="1" s="1"/>
  <c r="BH256" i="1" s="1"/>
  <c r="BJ256" i="1" s="1"/>
  <c r="BL256" i="1" s="1"/>
  <c r="BN256" i="1" s="1"/>
  <c r="BP256" i="1" s="1"/>
  <c r="BR256" i="1" s="1"/>
  <c r="BT256" i="1" s="1"/>
  <c r="BV256" i="1" s="1"/>
  <c r="BB259" i="1"/>
  <c r="BD259" i="1" s="1"/>
  <c r="BF259" i="1" s="1"/>
  <c r="BH259" i="1" s="1"/>
  <c r="BJ259" i="1" s="1"/>
  <c r="BL259" i="1" s="1"/>
  <c r="BN259" i="1" s="1"/>
  <c r="BP259" i="1" s="1"/>
  <c r="BR259" i="1" s="1"/>
  <c r="BT259" i="1" s="1"/>
  <c r="BV259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F259" i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A256" i="1"/>
  <c r="AC256" i="1" s="1"/>
  <c r="AE256" i="1" s="1"/>
  <c r="AG256" i="1" s="1"/>
  <c r="AI256" i="1" s="1"/>
  <c r="AK256" i="1" s="1"/>
  <c r="AM256" i="1" s="1"/>
  <c r="AO256" i="1" s="1"/>
  <c r="AQ256" i="1" s="1"/>
  <c r="AS256" i="1" s="1"/>
  <c r="AU256" i="1" s="1"/>
  <c r="AW256" i="1" s="1"/>
  <c r="AY256" i="1" s="1"/>
  <c r="AC259" i="1"/>
  <c r="AE259" i="1" s="1"/>
  <c r="AG259" i="1" s="1"/>
  <c r="AI259" i="1" s="1"/>
  <c r="AK259" i="1" s="1"/>
  <c r="AM259" i="1" s="1"/>
  <c r="AO259" i="1" s="1"/>
  <c r="AQ259" i="1" s="1"/>
  <c r="AS259" i="1" s="1"/>
  <c r="AU259" i="1" s="1"/>
  <c r="AW259" i="1" s="1"/>
  <c r="AY259" i="1" s="1"/>
  <c r="D246" i="1"/>
  <c r="F246" i="1" s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A246" i="1"/>
  <c r="AC246" i="1" s="1"/>
  <c r="AE246" i="1" s="1"/>
  <c r="AG246" i="1" s="1"/>
  <c r="AI246" i="1" s="1"/>
  <c r="AK246" i="1" s="1"/>
  <c r="AM246" i="1" s="1"/>
  <c r="AO246" i="1" s="1"/>
  <c r="AQ246" i="1" s="1"/>
  <c r="AS246" i="1" s="1"/>
  <c r="AU246" i="1" s="1"/>
  <c r="AW246" i="1" s="1"/>
  <c r="AY246" i="1" s="1"/>
  <c r="AZ246" i="1"/>
  <c r="BB246" i="1" s="1"/>
  <c r="BD246" i="1" s="1"/>
  <c r="BF246" i="1" s="1"/>
  <c r="BH246" i="1" s="1"/>
  <c r="BJ246" i="1" s="1"/>
  <c r="BL246" i="1" s="1"/>
  <c r="BN246" i="1" s="1"/>
  <c r="BP246" i="1" s="1"/>
  <c r="BR246" i="1" s="1"/>
  <c r="BT246" i="1" s="1"/>
  <c r="BV246" i="1" s="1"/>
  <c r="AA175" i="1"/>
  <c r="AC175" i="1" s="1"/>
  <c r="AE175" i="1" s="1"/>
  <c r="AG175" i="1" s="1"/>
  <c r="AI175" i="1" s="1"/>
  <c r="AK175" i="1" s="1"/>
  <c r="AM175" i="1" s="1"/>
  <c r="AO175" i="1" s="1"/>
  <c r="AQ175" i="1" s="1"/>
  <c r="AS175" i="1" s="1"/>
  <c r="AU175" i="1" s="1"/>
  <c r="AW175" i="1" s="1"/>
  <c r="AY175" i="1" s="1"/>
  <c r="AZ175" i="1"/>
  <c r="BB175" i="1" s="1"/>
  <c r="BD175" i="1" s="1"/>
  <c r="BF175" i="1" s="1"/>
  <c r="BH175" i="1" s="1"/>
  <c r="BJ175" i="1" s="1"/>
  <c r="BL175" i="1" s="1"/>
  <c r="BN175" i="1" s="1"/>
  <c r="BP175" i="1" s="1"/>
  <c r="BR175" i="1" s="1"/>
  <c r="BT175" i="1" s="1"/>
  <c r="BV175" i="1" s="1"/>
  <c r="D175" i="1"/>
  <c r="F175" i="1" s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A294" i="1"/>
  <c r="AC294" i="1" s="1"/>
  <c r="AE294" i="1" s="1"/>
  <c r="AG294" i="1" s="1"/>
  <c r="AI294" i="1" s="1"/>
  <c r="AK294" i="1" s="1"/>
  <c r="AM294" i="1" s="1"/>
  <c r="AO294" i="1" s="1"/>
  <c r="AQ294" i="1" s="1"/>
  <c r="AS294" i="1" s="1"/>
  <c r="AU294" i="1" s="1"/>
  <c r="AW294" i="1" s="1"/>
  <c r="AY294" i="1" s="1"/>
  <c r="AZ294" i="1"/>
  <c r="BB294" i="1" s="1"/>
  <c r="BD294" i="1" s="1"/>
  <c r="BF294" i="1" s="1"/>
  <c r="BH294" i="1" s="1"/>
  <c r="BJ294" i="1" s="1"/>
  <c r="BL294" i="1" s="1"/>
  <c r="BN294" i="1" s="1"/>
  <c r="BP294" i="1" s="1"/>
  <c r="BR294" i="1" s="1"/>
  <c r="BT294" i="1" s="1"/>
  <c r="BV294" i="1" s="1"/>
  <c r="AA295" i="1"/>
  <c r="AC295" i="1" s="1"/>
  <c r="AE295" i="1" s="1"/>
  <c r="AG295" i="1" s="1"/>
  <c r="AI295" i="1" s="1"/>
  <c r="AK295" i="1" s="1"/>
  <c r="AM295" i="1" s="1"/>
  <c r="AO295" i="1" s="1"/>
  <c r="AQ295" i="1" s="1"/>
  <c r="AS295" i="1" s="1"/>
  <c r="AU295" i="1" s="1"/>
  <c r="AW295" i="1" s="1"/>
  <c r="AY295" i="1" s="1"/>
  <c r="AZ295" i="1"/>
  <c r="BB295" i="1" s="1"/>
  <c r="BD295" i="1" s="1"/>
  <c r="BF295" i="1" s="1"/>
  <c r="BH295" i="1" s="1"/>
  <c r="BJ295" i="1" s="1"/>
  <c r="BL295" i="1" s="1"/>
  <c r="BN295" i="1" s="1"/>
  <c r="BP295" i="1" s="1"/>
  <c r="BR295" i="1" s="1"/>
  <c r="BT295" i="1" s="1"/>
  <c r="BV295" i="1" s="1"/>
  <c r="D295" i="1"/>
  <c r="F295" i="1" s="1"/>
  <c r="H295" i="1" s="1"/>
  <c r="J295" i="1" s="1"/>
  <c r="L295" i="1" s="1"/>
  <c r="N295" i="1" s="1"/>
  <c r="P295" i="1" s="1"/>
  <c r="R295" i="1" s="1"/>
  <c r="T295" i="1" s="1"/>
  <c r="V295" i="1" s="1"/>
  <c r="X295" i="1" s="1"/>
  <c r="Z295" i="1" s="1"/>
  <c r="D294" i="1"/>
  <c r="F294" i="1" s="1"/>
  <c r="H294" i="1" s="1"/>
  <c r="J294" i="1" s="1"/>
  <c r="L294" i="1" s="1"/>
  <c r="N294" i="1" s="1"/>
  <c r="P294" i="1" s="1"/>
  <c r="R294" i="1" s="1"/>
  <c r="T294" i="1" s="1"/>
  <c r="V294" i="1" s="1"/>
  <c r="X294" i="1" s="1"/>
  <c r="Z294" i="1" s="1"/>
  <c r="AA296" i="1"/>
  <c r="AZ296" i="1"/>
  <c r="D296" i="1"/>
  <c r="BR23" i="1" l="1"/>
  <c r="AS23" i="1"/>
  <c r="BJ161" i="1"/>
  <c r="AK161" i="1"/>
  <c r="AK320" i="1" s="1"/>
  <c r="AZ314" i="1"/>
  <c r="BB314" i="1" s="1"/>
  <c r="BD314" i="1" s="1"/>
  <c r="BF314" i="1" s="1"/>
  <c r="BH314" i="1" s="1"/>
  <c r="BJ314" i="1" s="1"/>
  <c r="BL314" i="1" s="1"/>
  <c r="BN314" i="1" s="1"/>
  <c r="BP314" i="1" s="1"/>
  <c r="BR314" i="1" s="1"/>
  <c r="BT314" i="1" s="1"/>
  <c r="BV314" i="1" s="1"/>
  <c r="BB296" i="1"/>
  <c r="BD296" i="1" s="1"/>
  <c r="BF296" i="1" s="1"/>
  <c r="BH296" i="1" s="1"/>
  <c r="BJ296" i="1" s="1"/>
  <c r="BL296" i="1" s="1"/>
  <c r="BN296" i="1" s="1"/>
  <c r="BP296" i="1" s="1"/>
  <c r="BR296" i="1" s="1"/>
  <c r="BT296" i="1" s="1"/>
  <c r="BV296" i="1" s="1"/>
  <c r="D314" i="1"/>
  <c r="F314" i="1" s="1"/>
  <c r="H314" i="1" s="1"/>
  <c r="J314" i="1" s="1"/>
  <c r="L314" i="1" s="1"/>
  <c r="N314" i="1" s="1"/>
  <c r="P314" i="1" s="1"/>
  <c r="R314" i="1" s="1"/>
  <c r="T314" i="1" s="1"/>
  <c r="V314" i="1" s="1"/>
  <c r="X314" i="1" s="1"/>
  <c r="Z314" i="1" s="1"/>
  <c r="F296" i="1"/>
  <c r="H296" i="1" s="1"/>
  <c r="J296" i="1" s="1"/>
  <c r="L296" i="1" s="1"/>
  <c r="N296" i="1" s="1"/>
  <c r="P296" i="1" s="1"/>
  <c r="R296" i="1" s="1"/>
  <c r="T296" i="1" s="1"/>
  <c r="V296" i="1" s="1"/>
  <c r="X296" i="1" s="1"/>
  <c r="Z296" i="1" s="1"/>
  <c r="AA314" i="1"/>
  <c r="AC314" i="1" s="1"/>
  <c r="AE314" i="1" s="1"/>
  <c r="AG314" i="1" s="1"/>
  <c r="AI314" i="1" s="1"/>
  <c r="AK314" i="1" s="1"/>
  <c r="AM314" i="1" s="1"/>
  <c r="AO314" i="1" s="1"/>
  <c r="AQ314" i="1" s="1"/>
  <c r="AS314" i="1" s="1"/>
  <c r="AU314" i="1" s="1"/>
  <c r="AW314" i="1" s="1"/>
  <c r="AY314" i="1" s="1"/>
  <c r="AC296" i="1"/>
  <c r="AE296" i="1" s="1"/>
  <c r="AG296" i="1" s="1"/>
  <c r="AI296" i="1" s="1"/>
  <c r="AK296" i="1" s="1"/>
  <c r="AM296" i="1" s="1"/>
  <c r="AO296" i="1" s="1"/>
  <c r="AQ296" i="1" s="1"/>
  <c r="AS296" i="1" s="1"/>
  <c r="AU296" i="1" s="1"/>
  <c r="AW296" i="1" s="1"/>
  <c r="AY296" i="1" s="1"/>
  <c r="D292" i="1"/>
  <c r="F292" i="1" s="1"/>
  <c r="H292" i="1" s="1"/>
  <c r="J292" i="1" s="1"/>
  <c r="L292" i="1" s="1"/>
  <c r="N292" i="1" s="1"/>
  <c r="P292" i="1" s="1"/>
  <c r="R292" i="1" s="1"/>
  <c r="T292" i="1" s="1"/>
  <c r="V292" i="1" s="1"/>
  <c r="X292" i="1" s="1"/>
  <c r="Z292" i="1" s="1"/>
  <c r="AZ292" i="1"/>
  <c r="BB292" i="1" s="1"/>
  <c r="BD292" i="1" s="1"/>
  <c r="BF292" i="1" s="1"/>
  <c r="BH292" i="1" s="1"/>
  <c r="BJ292" i="1" s="1"/>
  <c r="BL292" i="1" s="1"/>
  <c r="BN292" i="1" s="1"/>
  <c r="BP292" i="1" s="1"/>
  <c r="BR292" i="1" s="1"/>
  <c r="BT292" i="1" s="1"/>
  <c r="BV292" i="1" s="1"/>
  <c r="AA292" i="1"/>
  <c r="AC292" i="1" s="1"/>
  <c r="AE292" i="1" s="1"/>
  <c r="AG292" i="1" s="1"/>
  <c r="AI292" i="1" s="1"/>
  <c r="AK292" i="1" s="1"/>
  <c r="AM292" i="1" s="1"/>
  <c r="AO292" i="1" s="1"/>
  <c r="AQ292" i="1" s="1"/>
  <c r="AS292" i="1" s="1"/>
  <c r="AU292" i="1" s="1"/>
  <c r="AW292" i="1" s="1"/>
  <c r="AY292" i="1" s="1"/>
  <c r="BL161" i="1" l="1"/>
  <c r="BJ320" i="1"/>
  <c r="BT23" i="1"/>
  <c r="AU23" i="1"/>
  <c r="AM161" i="1"/>
  <c r="AA105" i="1"/>
  <c r="AC105" i="1" s="1"/>
  <c r="AE105" i="1" s="1"/>
  <c r="AG105" i="1" s="1"/>
  <c r="AI105" i="1" s="1"/>
  <c r="AK105" i="1" s="1"/>
  <c r="AM105" i="1" s="1"/>
  <c r="AO105" i="1" s="1"/>
  <c r="AQ105" i="1" s="1"/>
  <c r="AS105" i="1" s="1"/>
  <c r="AU105" i="1" s="1"/>
  <c r="AW105" i="1" s="1"/>
  <c r="AY105" i="1" s="1"/>
  <c r="AZ105" i="1"/>
  <c r="BB105" i="1" s="1"/>
  <c r="BD105" i="1" s="1"/>
  <c r="BF105" i="1" s="1"/>
  <c r="BH105" i="1" s="1"/>
  <c r="BJ105" i="1" s="1"/>
  <c r="BL105" i="1" s="1"/>
  <c r="BN105" i="1" s="1"/>
  <c r="BP105" i="1" s="1"/>
  <c r="BR105" i="1" s="1"/>
  <c r="BT105" i="1" s="1"/>
  <c r="BV105" i="1" s="1"/>
  <c r="AA106" i="1"/>
  <c r="AC106" i="1" s="1"/>
  <c r="AE106" i="1" s="1"/>
  <c r="AG106" i="1" s="1"/>
  <c r="AI106" i="1" s="1"/>
  <c r="AK106" i="1" s="1"/>
  <c r="AM106" i="1" s="1"/>
  <c r="AO106" i="1" s="1"/>
  <c r="AQ106" i="1" s="1"/>
  <c r="AS106" i="1" s="1"/>
  <c r="AU106" i="1" s="1"/>
  <c r="AW106" i="1" s="1"/>
  <c r="AY106" i="1" s="1"/>
  <c r="AZ106" i="1"/>
  <c r="BB106" i="1" s="1"/>
  <c r="BD106" i="1" s="1"/>
  <c r="BF106" i="1" s="1"/>
  <c r="BH106" i="1" s="1"/>
  <c r="BJ106" i="1" s="1"/>
  <c r="BL106" i="1" s="1"/>
  <c r="BN106" i="1" s="1"/>
  <c r="BP106" i="1" s="1"/>
  <c r="BR106" i="1" s="1"/>
  <c r="BT106" i="1" s="1"/>
  <c r="BV106" i="1" s="1"/>
  <c r="AA107" i="1"/>
  <c r="AZ107" i="1"/>
  <c r="BB107" i="1" s="1"/>
  <c r="BD107" i="1" s="1"/>
  <c r="BF107" i="1" s="1"/>
  <c r="BH107" i="1" s="1"/>
  <c r="BJ107" i="1" s="1"/>
  <c r="BL107" i="1" s="1"/>
  <c r="BN107" i="1" s="1"/>
  <c r="BP107" i="1" s="1"/>
  <c r="BR107" i="1" s="1"/>
  <c r="BT107" i="1" s="1"/>
  <c r="BV107" i="1" s="1"/>
  <c r="AA108" i="1"/>
  <c r="AZ108" i="1"/>
  <c r="D108" i="1"/>
  <c r="D107" i="1"/>
  <c r="D106" i="1"/>
  <c r="F106" i="1" s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D105" i="1"/>
  <c r="F105" i="1" s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A131" i="1"/>
  <c r="AC131" i="1" s="1"/>
  <c r="AE131" i="1" s="1"/>
  <c r="AG131" i="1" s="1"/>
  <c r="AI131" i="1" s="1"/>
  <c r="AK131" i="1" s="1"/>
  <c r="AM131" i="1" s="1"/>
  <c r="AO131" i="1" s="1"/>
  <c r="AQ131" i="1" s="1"/>
  <c r="AS131" i="1" s="1"/>
  <c r="AU131" i="1" s="1"/>
  <c r="AW131" i="1" s="1"/>
  <c r="AY131" i="1" s="1"/>
  <c r="AZ131" i="1"/>
  <c r="BB131" i="1" s="1"/>
  <c r="BD131" i="1" s="1"/>
  <c r="BF131" i="1" s="1"/>
  <c r="BH131" i="1" s="1"/>
  <c r="BJ131" i="1" s="1"/>
  <c r="BL131" i="1" s="1"/>
  <c r="BN131" i="1" s="1"/>
  <c r="BP131" i="1" s="1"/>
  <c r="BR131" i="1" s="1"/>
  <c r="BT131" i="1" s="1"/>
  <c r="BV131" i="1" s="1"/>
  <c r="D131" i="1"/>
  <c r="F131" i="1" s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A128" i="1"/>
  <c r="AC128" i="1" s="1"/>
  <c r="AE128" i="1" s="1"/>
  <c r="AG128" i="1" s="1"/>
  <c r="AI128" i="1" s="1"/>
  <c r="AK128" i="1" s="1"/>
  <c r="AM128" i="1" s="1"/>
  <c r="AO128" i="1" s="1"/>
  <c r="AQ128" i="1" s="1"/>
  <c r="AS128" i="1" s="1"/>
  <c r="AU128" i="1" s="1"/>
  <c r="AW128" i="1" s="1"/>
  <c r="AY128" i="1" s="1"/>
  <c r="AZ128" i="1"/>
  <c r="BB128" i="1" s="1"/>
  <c r="BD128" i="1" s="1"/>
  <c r="BF128" i="1" s="1"/>
  <c r="BH128" i="1" s="1"/>
  <c r="BJ128" i="1" s="1"/>
  <c r="BL128" i="1" s="1"/>
  <c r="BN128" i="1" s="1"/>
  <c r="BP128" i="1" s="1"/>
  <c r="BR128" i="1" s="1"/>
  <c r="BT128" i="1" s="1"/>
  <c r="BV128" i="1" s="1"/>
  <c r="D128" i="1"/>
  <c r="F128" i="1" s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A123" i="1"/>
  <c r="AC123" i="1" s="1"/>
  <c r="AE123" i="1" s="1"/>
  <c r="AG123" i="1" s="1"/>
  <c r="AI123" i="1" s="1"/>
  <c r="AK123" i="1" s="1"/>
  <c r="AM123" i="1" s="1"/>
  <c r="AO123" i="1" s="1"/>
  <c r="AQ123" i="1" s="1"/>
  <c r="AS123" i="1" s="1"/>
  <c r="AU123" i="1" s="1"/>
  <c r="AW123" i="1" s="1"/>
  <c r="AY123" i="1" s="1"/>
  <c r="AZ123" i="1"/>
  <c r="BB123" i="1" s="1"/>
  <c r="BD123" i="1" s="1"/>
  <c r="BF123" i="1" s="1"/>
  <c r="BH123" i="1" s="1"/>
  <c r="BJ123" i="1" s="1"/>
  <c r="BL123" i="1" s="1"/>
  <c r="BN123" i="1" s="1"/>
  <c r="BP123" i="1" s="1"/>
  <c r="BR123" i="1" s="1"/>
  <c r="BT123" i="1" s="1"/>
  <c r="BV123" i="1" s="1"/>
  <c r="D123" i="1"/>
  <c r="F123" i="1" s="1"/>
  <c r="H123" i="1" s="1"/>
  <c r="J123" i="1" s="1"/>
  <c r="L123" i="1" s="1"/>
  <c r="N123" i="1" s="1"/>
  <c r="P123" i="1" s="1"/>
  <c r="R123" i="1" s="1"/>
  <c r="T123" i="1" s="1"/>
  <c r="V123" i="1" s="1"/>
  <c r="X123" i="1" s="1"/>
  <c r="Z123" i="1" s="1"/>
  <c r="AZ307" i="1"/>
  <c r="BB307" i="1" s="1"/>
  <c r="BD307" i="1" s="1"/>
  <c r="BF307" i="1" s="1"/>
  <c r="BH307" i="1" s="1"/>
  <c r="BJ307" i="1" s="1"/>
  <c r="BL307" i="1" s="1"/>
  <c r="BN307" i="1" s="1"/>
  <c r="BP307" i="1" s="1"/>
  <c r="BR307" i="1" s="1"/>
  <c r="BT307" i="1" s="1"/>
  <c r="BV307" i="1" s="1"/>
  <c r="AO161" i="1" l="1"/>
  <c r="AM320" i="1"/>
  <c r="BV23" i="1"/>
  <c r="AW23" i="1"/>
  <c r="BN161" i="1"/>
  <c r="BL320" i="1"/>
  <c r="D307" i="1"/>
  <c r="F307" i="1" s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Z308" i="1"/>
  <c r="BB308" i="1" s="1"/>
  <c r="BD308" i="1" s="1"/>
  <c r="BF308" i="1" s="1"/>
  <c r="BH308" i="1" s="1"/>
  <c r="BJ308" i="1" s="1"/>
  <c r="BL308" i="1" s="1"/>
  <c r="BN308" i="1" s="1"/>
  <c r="BP308" i="1" s="1"/>
  <c r="BR308" i="1" s="1"/>
  <c r="BT308" i="1" s="1"/>
  <c r="BV308" i="1" s="1"/>
  <c r="BB108" i="1"/>
  <c r="BD108" i="1" s="1"/>
  <c r="BF108" i="1" s="1"/>
  <c r="BH108" i="1" s="1"/>
  <c r="BJ108" i="1" s="1"/>
  <c r="BL108" i="1" s="1"/>
  <c r="BN108" i="1" s="1"/>
  <c r="BP108" i="1" s="1"/>
  <c r="BR108" i="1" s="1"/>
  <c r="BT108" i="1" s="1"/>
  <c r="BV108" i="1" s="1"/>
  <c r="D308" i="1"/>
  <c r="F308" i="1" s="1"/>
  <c r="H308" i="1" s="1"/>
  <c r="J308" i="1" s="1"/>
  <c r="L308" i="1" s="1"/>
  <c r="N308" i="1" s="1"/>
  <c r="P308" i="1" s="1"/>
  <c r="R308" i="1" s="1"/>
  <c r="T308" i="1" s="1"/>
  <c r="V308" i="1" s="1"/>
  <c r="X308" i="1" s="1"/>
  <c r="Z308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A308" i="1"/>
  <c r="AC308" i="1" s="1"/>
  <c r="AE308" i="1" s="1"/>
  <c r="AG308" i="1" s="1"/>
  <c r="AI308" i="1" s="1"/>
  <c r="AK308" i="1" s="1"/>
  <c r="AM308" i="1" s="1"/>
  <c r="AO308" i="1" s="1"/>
  <c r="AQ308" i="1" s="1"/>
  <c r="AS308" i="1" s="1"/>
  <c r="AU308" i="1" s="1"/>
  <c r="AW308" i="1" s="1"/>
  <c r="AY308" i="1" s="1"/>
  <c r="AC108" i="1"/>
  <c r="AE108" i="1" s="1"/>
  <c r="AG108" i="1" s="1"/>
  <c r="AI108" i="1" s="1"/>
  <c r="AK108" i="1" s="1"/>
  <c r="AM108" i="1" s="1"/>
  <c r="AO108" i="1" s="1"/>
  <c r="AQ108" i="1" s="1"/>
  <c r="AS108" i="1" s="1"/>
  <c r="AU108" i="1" s="1"/>
  <c r="AW108" i="1" s="1"/>
  <c r="AY108" i="1" s="1"/>
  <c r="AA307" i="1"/>
  <c r="AC307" i="1" s="1"/>
  <c r="AE307" i="1" s="1"/>
  <c r="AG307" i="1" s="1"/>
  <c r="AI307" i="1" s="1"/>
  <c r="AK307" i="1" s="1"/>
  <c r="AM307" i="1" s="1"/>
  <c r="AO307" i="1" s="1"/>
  <c r="AQ307" i="1" s="1"/>
  <c r="AS307" i="1" s="1"/>
  <c r="AU307" i="1" s="1"/>
  <c r="AW307" i="1" s="1"/>
  <c r="AY307" i="1" s="1"/>
  <c r="AC107" i="1"/>
  <c r="AE107" i="1" s="1"/>
  <c r="AG107" i="1" s="1"/>
  <c r="AI107" i="1" s="1"/>
  <c r="AK107" i="1" s="1"/>
  <c r="AM107" i="1" s="1"/>
  <c r="AO107" i="1" s="1"/>
  <c r="AQ107" i="1" s="1"/>
  <c r="AS107" i="1" s="1"/>
  <c r="AU107" i="1" s="1"/>
  <c r="AW107" i="1" s="1"/>
  <c r="AY107" i="1" s="1"/>
  <c r="AZ311" i="1"/>
  <c r="BB311" i="1" s="1"/>
  <c r="BD311" i="1" s="1"/>
  <c r="BF311" i="1" s="1"/>
  <c r="BH311" i="1" s="1"/>
  <c r="BJ311" i="1" s="1"/>
  <c r="BL311" i="1" s="1"/>
  <c r="BN311" i="1" s="1"/>
  <c r="BP311" i="1" s="1"/>
  <c r="BR311" i="1" s="1"/>
  <c r="BT311" i="1" s="1"/>
  <c r="BV311" i="1" s="1"/>
  <c r="D311" i="1"/>
  <c r="F311" i="1" s="1"/>
  <c r="H311" i="1" s="1"/>
  <c r="J311" i="1" s="1"/>
  <c r="L311" i="1" s="1"/>
  <c r="N311" i="1" s="1"/>
  <c r="P311" i="1" s="1"/>
  <c r="R311" i="1" s="1"/>
  <c r="T311" i="1" s="1"/>
  <c r="V311" i="1" s="1"/>
  <c r="X311" i="1" s="1"/>
  <c r="Z311" i="1" s="1"/>
  <c r="AA311" i="1"/>
  <c r="AC311" i="1" s="1"/>
  <c r="AE311" i="1" s="1"/>
  <c r="AG311" i="1" s="1"/>
  <c r="AI311" i="1" s="1"/>
  <c r="AK311" i="1" s="1"/>
  <c r="AM311" i="1" s="1"/>
  <c r="AO311" i="1" s="1"/>
  <c r="AQ311" i="1" s="1"/>
  <c r="AS311" i="1" s="1"/>
  <c r="AU311" i="1" s="1"/>
  <c r="AW311" i="1" s="1"/>
  <c r="AY311" i="1" s="1"/>
  <c r="AA72" i="1"/>
  <c r="AC72" i="1" s="1"/>
  <c r="AE72" i="1" s="1"/>
  <c r="AG72" i="1" s="1"/>
  <c r="AI72" i="1" s="1"/>
  <c r="AK72" i="1" s="1"/>
  <c r="AM72" i="1" s="1"/>
  <c r="AO72" i="1" s="1"/>
  <c r="AQ72" i="1" s="1"/>
  <c r="AS72" i="1" s="1"/>
  <c r="AU72" i="1" s="1"/>
  <c r="AW72" i="1" s="1"/>
  <c r="AY72" i="1" s="1"/>
  <c r="AZ72" i="1"/>
  <c r="BB72" i="1" s="1"/>
  <c r="BD72" i="1" s="1"/>
  <c r="BF72" i="1" s="1"/>
  <c r="BH72" i="1" s="1"/>
  <c r="BJ72" i="1" s="1"/>
  <c r="BL72" i="1" s="1"/>
  <c r="BN72" i="1" s="1"/>
  <c r="BP72" i="1" s="1"/>
  <c r="BR72" i="1" s="1"/>
  <c r="BT72" i="1" s="1"/>
  <c r="BV72" i="1" s="1"/>
  <c r="D72" i="1"/>
  <c r="F72" i="1" s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A68" i="1"/>
  <c r="AZ68" i="1"/>
  <c r="D68" i="1"/>
  <c r="AA63" i="1"/>
  <c r="AC63" i="1" s="1"/>
  <c r="AE63" i="1" s="1"/>
  <c r="AG63" i="1" s="1"/>
  <c r="AI63" i="1" s="1"/>
  <c r="AK63" i="1" s="1"/>
  <c r="AM63" i="1" s="1"/>
  <c r="AO63" i="1" s="1"/>
  <c r="AQ63" i="1" s="1"/>
  <c r="AS63" i="1" s="1"/>
  <c r="AU63" i="1" s="1"/>
  <c r="AW63" i="1" s="1"/>
  <c r="AY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Z66" i="1"/>
  <c r="AZ21" i="1" s="1"/>
  <c r="AZ58" i="1"/>
  <c r="BB58" i="1" s="1"/>
  <c r="BD58" i="1" s="1"/>
  <c r="BF58" i="1" s="1"/>
  <c r="BH58" i="1" s="1"/>
  <c r="BJ58" i="1" s="1"/>
  <c r="BL58" i="1" s="1"/>
  <c r="BN58" i="1" s="1"/>
  <c r="BP58" i="1" s="1"/>
  <c r="BR58" i="1" s="1"/>
  <c r="BT58" i="1" s="1"/>
  <c r="BV58" i="1" s="1"/>
  <c r="D58" i="1"/>
  <c r="F58" i="1" s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A61" i="1"/>
  <c r="AA21" i="1" s="1"/>
  <c r="AA53" i="1"/>
  <c r="AC53" i="1" s="1"/>
  <c r="AE53" i="1" s="1"/>
  <c r="AG53" i="1" s="1"/>
  <c r="AI53" i="1" s="1"/>
  <c r="AK53" i="1" s="1"/>
  <c r="AM53" i="1" s="1"/>
  <c r="AO53" i="1" s="1"/>
  <c r="AQ53" i="1" s="1"/>
  <c r="AS53" i="1" s="1"/>
  <c r="AU53" i="1" s="1"/>
  <c r="AW53" i="1" s="1"/>
  <c r="AY53" i="1" s="1"/>
  <c r="AZ53" i="1"/>
  <c r="BB53" i="1" s="1"/>
  <c r="BD53" i="1" s="1"/>
  <c r="BF53" i="1" s="1"/>
  <c r="BH53" i="1" s="1"/>
  <c r="BJ53" i="1" s="1"/>
  <c r="BL53" i="1" s="1"/>
  <c r="BN53" i="1" s="1"/>
  <c r="BP53" i="1" s="1"/>
  <c r="BR53" i="1" s="1"/>
  <c r="BT53" i="1" s="1"/>
  <c r="BV53" i="1" s="1"/>
  <c r="D53" i="1"/>
  <c r="F53" i="1" s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A47" i="1"/>
  <c r="AC47" i="1" s="1"/>
  <c r="AE47" i="1" s="1"/>
  <c r="AG47" i="1" s="1"/>
  <c r="AI47" i="1" s="1"/>
  <c r="AK47" i="1" s="1"/>
  <c r="AM47" i="1" s="1"/>
  <c r="AO47" i="1" s="1"/>
  <c r="AQ47" i="1" s="1"/>
  <c r="AS47" i="1" s="1"/>
  <c r="AU47" i="1" s="1"/>
  <c r="AW47" i="1" s="1"/>
  <c r="AY47" i="1" s="1"/>
  <c r="AZ47" i="1"/>
  <c r="BB47" i="1" s="1"/>
  <c r="BD47" i="1" s="1"/>
  <c r="BF47" i="1" s="1"/>
  <c r="BH47" i="1" s="1"/>
  <c r="BJ47" i="1" s="1"/>
  <c r="BL47" i="1" s="1"/>
  <c r="BN47" i="1" s="1"/>
  <c r="BP47" i="1" s="1"/>
  <c r="BR47" i="1" s="1"/>
  <c r="BT47" i="1" s="1"/>
  <c r="BV47" i="1" s="1"/>
  <c r="D47" i="1"/>
  <c r="F47" i="1" s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A28" i="1"/>
  <c r="AC28" i="1" s="1"/>
  <c r="AE28" i="1" s="1"/>
  <c r="AG28" i="1" s="1"/>
  <c r="AI28" i="1" s="1"/>
  <c r="AK28" i="1" s="1"/>
  <c r="AM28" i="1" s="1"/>
  <c r="AO28" i="1" s="1"/>
  <c r="AQ28" i="1" s="1"/>
  <c r="AS28" i="1" s="1"/>
  <c r="AU28" i="1" s="1"/>
  <c r="AW28" i="1" s="1"/>
  <c r="AY28" i="1" s="1"/>
  <c r="AZ28" i="1"/>
  <c r="BB28" i="1" s="1"/>
  <c r="BD28" i="1" s="1"/>
  <c r="BF28" i="1" s="1"/>
  <c r="BH28" i="1" s="1"/>
  <c r="BJ28" i="1" s="1"/>
  <c r="BL28" i="1" s="1"/>
  <c r="BN28" i="1" s="1"/>
  <c r="BP28" i="1" s="1"/>
  <c r="BR28" i="1" s="1"/>
  <c r="BT28" i="1" s="1"/>
  <c r="BV28" i="1" s="1"/>
  <c r="D31" i="1"/>
  <c r="D21" i="1" s="1"/>
  <c r="AA240" i="1"/>
  <c r="AC240" i="1" s="1"/>
  <c r="AE240" i="1" s="1"/>
  <c r="AG240" i="1" s="1"/>
  <c r="AI240" i="1" s="1"/>
  <c r="AK240" i="1" s="1"/>
  <c r="AM240" i="1" s="1"/>
  <c r="AO240" i="1" s="1"/>
  <c r="AQ240" i="1" s="1"/>
  <c r="AS240" i="1" s="1"/>
  <c r="AU240" i="1" s="1"/>
  <c r="AW240" i="1" s="1"/>
  <c r="AY240" i="1" s="1"/>
  <c r="AZ240" i="1"/>
  <c r="BB240" i="1" s="1"/>
  <c r="BD240" i="1" s="1"/>
  <c r="BF240" i="1" s="1"/>
  <c r="BH240" i="1" s="1"/>
  <c r="BJ240" i="1" s="1"/>
  <c r="BL240" i="1" s="1"/>
  <c r="BN240" i="1" s="1"/>
  <c r="BP240" i="1" s="1"/>
  <c r="BR240" i="1" s="1"/>
  <c r="BT240" i="1" s="1"/>
  <c r="BV240" i="1" s="1"/>
  <c r="D240" i="1"/>
  <c r="F240" i="1" s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A176" i="1"/>
  <c r="AC176" i="1" s="1"/>
  <c r="AE176" i="1" s="1"/>
  <c r="AG176" i="1" s="1"/>
  <c r="AI176" i="1" s="1"/>
  <c r="AK176" i="1" s="1"/>
  <c r="AM176" i="1" s="1"/>
  <c r="AO176" i="1" s="1"/>
  <c r="AQ176" i="1" s="1"/>
  <c r="AS176" i="1" s="1"/>
  <c r="AU176" i="1" s="1"/>
  <c r="AW176" i="1" s="1"/>
  <c r="AY176" i="1" s="1"/>
  <c r="AZ176" i="1"/>
  <c r="BB176" i="1" s="1"/>
  <c r="BD176" i="1" s="1"/>
  <c r="BF176" i="1" s="1"/>
  <c r="BH176" i="1" s="1"/>
  <c r="BJ176" i="1" s="1"/>
  <c r="BL176" i="1" s="1"/>
  <c r="BN176" i="1" s="1"/>
  <c r="BP176" i="1" s="1"/>
  <c r="BR176" i="1" s="1"/>
  <c r="BT176" i="1" s="1"/>
  <c r="BV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D181" i="1"/>
  <c r="F181" i="1" s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Z177" i="1"/>
  <c r="BB177" i="1" s="1"/>
  <c r="BD177" i="1" s="1"/>
  <c r="BF177" i="1" s="1"/>
  <c r="BH177" i="1" s="1"/>
  <c r="BJ177" i="1" s="1"/>
  <c r="BL177" i="1" s="1"/>
  <c r="BN177" i="1" s="1"/>
  <c r="BP177" i="1" s="1"/>
  <c r="BR177" i="1" s="1"/>
  <c r="BT177" i="1" s="1"/>
  <c r="BV177" i="1" s="1"/>
  <c r="AA177" i="1"/>
  <c r="AC177" i="1" s="1"/>
  <c r="AE177" i="1" s="1"/>
  <c r="AG177" i="1" s="1"/>
  <c r="AI177" i="1" s="1"/>
  <c r="AK177" i="1" s="1"/>
  <c r="AM177" i="1" s="1"/>
  <c r="AO177" i="1" s="1"/>
  <c r="AQ177" i="1" s="1"/>
  <c r="AS177" i="1" s="1"/>
  <c r="AU177" i="1" s="1"/>
  <c r="AW177" i="1" s="1"/>
  <c r="AY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BP161" i="1" l="1"/>
  <c r="BN320" i="1"/>
  <c r="AY23" i="1"/>
  <c r="AQ161" i="1"/>
  <c r="AO320" i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BB21" i="1"/>
  <c r="BD21" i="1" s="1"/>
  <c r="BF21" i="1" s="1"/>
  <c r="BH21" i="1" s="1"/>
  <c r="BJ21" i="1" s="1"/>
  <c r="BL21" i="1" s="1"/>
  <c r="BN21" i="1" s="1"/>
  <c r="BP21" i="1" s="1"/>
  <c r="BR21" i="1" s="1"/>
  <c r="BT21" i="1" s="1"/>
  <c r="BV21" i="1" s="1"/>
  <c r="BB66" i="1"/>
  <c r="BD66" i="1" s="1"/>
  <c r="BF66" i="1" s="1"/>
  <c r="BH66" i="1" s="1"/>
  <c r="BJ66" i="1" s="1"/>
  <c r="BL66" i="1" s="1"/>
  <c r="BN66" i="1" s="1"/>
  <c r="BP66" i="1" s="1"/>
  <c r="BR66" i="1" s="1"/>
  <c r="BT66" i="1" s="1"/>
  <c r="BV66" i="1" s="1"/>
  <c r="AC61" i="1"/>
  <c r="AE61" i="1" s="1"/>
  <c r="AG61" i="1" s="1"/>
  <c r="AI61" i="1" s="1"/>
  <c r="AK61" i="1" s="1"/>
  <c r="AM61" i="1" s="1"/>
  <c r="AO61" i="1" s="1"/>
  <c r="AQ61" i="1" s="1"/>
  <c r="AS61" i="1" s="1"/>
  <c r="AU61" i="1" s="1"/>
  <c r="AW61" i="1" s="1"/>
  <c r="AY61" i="1" s="1"/>
  <c r="D313" i="1"/>
  <c r="F313" i="1" s="1"/>
  <c r="H313" i="1" s="1"/>
  <c r="J313" i="1" s="1"/>
  <c r="L313" i="1" s="1"/>
  <c r="N313" i="1" s="1"/>
  <c r="P313" i="1" s="1"/>
  <c r="R313" i="1" s="1"/>
  <c r="T313" i="1" s="1"/>
  <c r="V313" i="1" s="1"/>
  <c r="X313" i="1" s="1"/>
  <c r="Z313" i="1" s="1"/>
  <c r="BB68" i="1"/>
  <c r="BD68" i="1" s="1"/>
  <c r="BF68" i="1" s="1"/>
  <c r="BH68" i="1" s="1"/>
  <c r="BJ68" i="1" s="1"/>
  <c r="BL68" i="1" s="1"/>
  <c r="BN68" i="1" s="1"/>
  <c r="BP68" i="1" s="1"/>
  <c r="BR68" i="1" s="1"/>
  <c r="BT68" i="1" s="1"/>
  <c r="BV68" i="1" s="1"/>
  <c r="AZ313" i="1"/>
  <c r="BB313" i="1" s="1"/>
  <c r="BD313" i="1" s="1"/>
  <c r="BF313" i="1" s="1"/>
  <c r="BH313" i="1" s="1"/>
  <c r="BJ313" i="1" s="1"/>
  <c r="BL313" i="1" s="1"/>
  <c r="BN313" i="1" s="1"/>
  <c r="BP313" i="1" s="1"/>
  <c r="BR313" i="1" s="1"/>
  <c r="BT313" i="1" s="1"/>
  <c r="BV313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C68" i="1"/>
  <c r="AE68" i="1" s="1"/>
  <c r="AG68" i="1" s="1"/>
  <c r="AI68" i="1" s="1"/>
  <c r="AK68" i="1" s="1"/>
  <c r="AM68" i="1" s="1"/>
  <c r="AO68" i="1" s="1"/>
  <c r="AQ68" i="1" s="1"/>
  <c r="AS68" i="1" s="1"/>
  <c r="AU68" i="1" s="1"/>
  <c r="AW68" i="1" s="1"/>
  <c r="AY68" i="1" s="1"/>
  <c r="AA313" i="1"/>
  <c r="AC313" i="1" s="1"/>
  <c r="AE313" i="1" s="1"/>
  <c r="AG313" i="1" s="1"/>
  <c r="AI313" i="1" s="1"/>
  <c r="AK313" i="1" s="1"/>
  <c r="AM313" i="1" s="1"/>
  <c r="AO313" i="1" s="1"/>
  <c r="AQ313" i="1" s="1"/>
  <c r="AS313" i="1" s="1"/>
  <c r="AU313" i="1" s="1"/>
  <c r="AW313" i="1" s="1"/>
  <c r="AY313" i="1" s="1"/>
  <c r="AZ63" i="1"/>
  <c r="BB63" i="1" s="1"/>
  <c r="BD63" i="1" s="1"/>
  <c r="BF63" i="1" s="1"/>
  <c r="BH63" i="1" s="1"/>
  <c r="BJ63" i="1" s="1"/>
  <c r="BL63" i="1" s="1"/>
  <c r="BN63" i="1" s="1"/>
  <c r="BP63" i="1" s="1"/>
  <c r="BR63" i="1" s="1"/>
  <c r="BT63" i="1" s="1"/>
  <c r="BV63" i="1" s="1"/>
  <c r="AA58" i="1"/>
  <c r="AC58" i="1" s="1"/>
  <c r="AE58" i="1" s="1"/>
  <c r="AG58" i="1" s="1"/>
  <c r="AI58" i="1" s="1"/>
  <c r="AK58" i="1" s="1"/>
  <c r="AM58" i="1" s="1"/>
  <c r="AO58" i="1" s="1"/>
  <c r="AQ58" i="1" s="1"/>
  <c r="AS58" i="1" s="1"/>
  <c r="AU58" i="1" s="1"/>
  <c r="AW58" i="1" s="1"/>
  <c r="AY58" i="1" s="1"/>
  <c r="AZ305" i="1"/>
  <c r="BB305" i="1" s="1"/>
  <c r="BD305" i="1" s="1"/>
  <c r="BF305" i="1" s="1"/>
  <c r="BH305" i="1" s="1"/>
  <c r="BJ305" i="1" s="1"/>
  <c r="BL305" i="1" s="1"/>
  <c r="BN305" i="1" s="1"/>
  <c r="BP305" i="1" s="1"/>
  <c r="BR305" i="1" s="1"/>
  <c r="BT305" i="1" s="1"/>
  <c r="BV305" i="1" s="1"/>
  <c r="AZ173" i="1"/>
  <c r="BB173" i="1" s="1"/>
  <c r="BD173" i="1" s="1"/>
  <c r="BF173" i="1" s="1"/>
  <c r="BH173" i="1" s="1"/>
  <c r="BJ173" i="1" s="1"/>
  <c r="BL173" i="1" s="1"/>
  <c r="BN173" i="1" s="1"/>
  <c r="BP173" i="1" s="1"/>
  <c r="BR173" i="1" s="1"/>
  <c r="BT173" i="1" s="1"/>
  <c r="BV173" i="1" s="1"/>
  <c r="AA305" i="1"/>
  <c r="AC305" i="1" s="1"/>
  <c r="AE305" i="1" s="1"/>
  <c r="AG305" i="1" s="1"/>
  <c r="AI305" i="1" s="1"/>
  <c r="AK305" i="1" s="1"/>
  <c r="AM305" i="1" s="1"/>
  <c r="AO305" i="1" s="1"/>
  <c r="AQ305" i="1" s="1"/>
  <c r="AS305" i="1" s="1"/>
  <c r="AU305" i="1" s="1"/>
  <c r="AW305" i="1" s="1"/>
  <c r="AY305" i="1" s="1"/>
  <c r="AA173" i="1"/>
  <c r="AC173" i="1" s="1"/>
  <c r="AE173" i="1" s="1"/>
  <c r="AG173" i="1" s="1"/>
  <c r="AI173" i="1" s="1"/>
  <c r="AK173" i="1" s="1"/>
  <c r="AM173" i="1" s="1"/>
  <c r="AO173" i="1" s="1"/>
  <c r="AQ173" i="1" s="1"/>
  <c r="AS173" i="1" s="1"/>
  <c r="AU173" i="1" s="1"/>
  <c r="AW173" i="1" s="1"/>
  <c r="AY173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X305" i="1" s="1"/>
  <c r="Z305" i="1" s="1"/>
  <c r="D173" i="1"/>
  <c r="F173" i="1" s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D306" i="1"/>
  <c r="F306" i="1" s="1"/>
  <c r="H306" i="1" s="1"/>
  <c r="J306" i="1" s="1"/>
  <c r="L306" i="1" s="1"/>
  <c r="N306" i="1" s="1"/>
  <c r="P306" i="1" s="1"/>
  <c r="R306" i="1" s="1"/>
  <c r="T306" i="1" s="1"/>
  <c r="V306" i="1" s="1"/>
  <c r="X306" i="1" s="1"/>
  <c r="Z306" i="1" s="1"/>
  <c r="AZ306" i="1"/>
  <c r="BB306" i="1" s="1"/>
  <c r="BD306" i="1" s="1"/>
  <c r="BF306" i="1" s="1"/>
  <c r="BH306" i="1" s="1"/>
  <c r="BJ306" i="1" s="1"/>
  <c r="BL306" i="1" s="1"/>
  <c r="BN306" i="1" s="1"/>
  <c r="BP306" i="1" s="1"/>
  <c r="BR306" i="1" s="1"/>
  <c r="BT306" i="1" s="1"/>
  <c r="BV306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D272" i="1"/>
  <c r="F272" i="1" s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A252" i="1"/>
  <c r="AZ252" i="1"/>
  <c r="D252" i="1"/>
  <c r="AA265" i="1"/>
  <c r="AC265" i="1" s="1"/>
  <c r="AE265" i="1" s="1"/>
  <c r="AG265" i="1" s="1"/>
  <c r="AI265" i="1" s="1"/>
  <c r="AK265" i="1" s="1"/>
  <c r="AM265" i="1" s="1"/>
  <c r="AO265" i="1" s="1"/>
  <c r="AQ265" i="1" s="1"/>
  <c r="AS265" i="1" s="1"/>
  <c r="AU265" i="1" s="1"/>
  <c r="AW265" i="1" s="1"/>
  <c r="AY265" i="1" s="1"/>
  <c r="AZ265" i="1"/>
  <c r="BB265" i="1" s="1"/>
  <c r="BD265" i="1" s="1"/>
  <c r="BF265" i="1" s="1"/>
  <c r="BH265" i="1" s="1"/>
  <c r="BJ265" i="1" s="1"/>
  <c r="BL265" i="1" s="1"/>
  <c r="BN265" i="1" s="1"/>
  <c r="BP265" i="1" s="1"/>
  <c r="BR265" i="1" s="1"/>
  <c r="BT265" i="1" s="1"/>
  <c r="BV265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A243" i="1"/>
  <c r="AC243" i="1" s="1"/>
  <c r="AE243" i="1" s="1"/>
  <c r="AG243" i="1" s="1"/>
  <c r="AI243" i="1" s="1"/>
  <c r="AK243" i="1" s="1"/>
  <c r="AM243" i="1" s="1"/>
  <c r="AO243" i="1" s="1"/>
  <c r="AQ243" i="1" s="1"/>
  <c r="AS243" i="1" s="1"/>
  <c r="AU243" i="1" s="1"/>
  <c r="AW243" i="1" s="1"/>
  <c r="AY243" i="1" s="1"/>
  <c r="AZ243" i="1"/>
  <c r="BB243" i="1" s="1"/>
  <c r="BD243" i="1" s="1"/>
  <c r="BF243" i="1" s="1"/>
  <c r="BH243" i="1" s="1"/>
  <c r="BJ243" i="1" s="1"/>
  <c r="BL243" i="1" s="1"/>
  <c r="BN243" i="1" s="1"/>
  <c r="BP243" i="1" s="1"/>
  <c r="BR243" i="1" s="1"/>
  <c r="BT243" i="1" s="1"/>
  <c r="BV243" i="1" s="1"/>
  <c r="D243" i="1"/>
  <c r="F243" i="1" s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A149" i="1"/>
  <c r="AC149" i="1" s="1"/>
  <c r="AE149" i="1" s="1"/>
  <c r="AG149" i="1" s="1"/>
  <c r="AI149" i="1" s="1"/>
  <c r="AK149" i="1" s="1"/>
  <c r="AM149" i="1" s="1"/>
  <c r="AO149" i="1" s="1"/>
  <c r="AQ149" i="1" s="1"/>
  <c r="AS149" i="1" s="1"/>
  <c r="AU149" i="1" s="1"/>
  <c r="AW149" i="1" s="1"/>
  <c r="AY149" i="1" s="1"/>
  <c r="AZ149" i="1"/>
  <c r="BB149" i="1" s="1"/>
  <c r="BD149" i="1" s="1"/>
  <c r="BF149" i="1" s="1"/>
  <c r="BH149" i="1" s="1"/>
  <c r="BJ149" i="1" s="1"/>
  <c r="BL149" i="1" s="1"/>
  <c r="BN149" i="1" s="1"/>
  <c r="BP149" i="1" s="1"/>
  <c r="BR149" i="1" s="1"/>
  <c r="BT149" i="1" s="1"/>
  <c r="BV149" i="1" s="1"/>
  <c r="D149" i="1"/>
  <c r="F149" i="1" s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A223" i="1"/>
  <c r="AC223" i="1" s="1"/>
  <c r="AE223" i="1" s="1"/>
  <c r="AG223" i="1" s="1"/>
  <c r="AI223" i="1" s="1"/>
  <c r="AK223" i="1" s="1"/>
  <c r="AM223" i="1" s="1"/>
  <c r="AO223" i="1" s="1"/>
  <c r="AQ223" i="1" s="1"/>
  <c r="AS223" i="1" s="1"/>
  <c r="AU223" i="1" s="1"/>
  <c r="AW223" i="1" s="1"/>
  <c r="AY223" i="1" s="1"/>
  <c r="AZ223" i="1"/>
  <c r="BB223" i="1" s="1"/>
  <c r="BD223" i="1" s="1"/>
  <c r="BF223" i="1" s="1"/>
  <c r="BH223" i="1" s="1"/>
  <c r="BJ223" i="1" s="1"/>
  <c r="BL223" i="1" s="1"/>
  <c r="BN223" i="1" s="1"/>
  <c r="BP223" i="1" s="1"/>
  <c r="BR223" i="1" s="1"/>
  <c r="BT223" i="1" s="1"/>
  <c r="BV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A219" i="1"/>
  <c r="AC219" i="1" s="1"/>
  <c r="AE219" i="1" s="1"/>
  <c r="AG219" i="1" s="1"/>
  <c r="AI219" i="1" s="1"/>
  <c r="AK219" i="1" s="1"/>
  <c r="AM219" i="1" s="1"/>
  <c r="AO219" i="1" s="1"/>
  <c r="AQ219" i="1" s="1"/>
  <c r="AS219" i="1" s="1"/>
  <c r="AU219" i="1" s="1"/>
  <c r="AW219" i="1" s="1"/>
  <c r="AY219" i="1" s="1"/>
  <c r="AZ219" i="1"/>
  <c r="BB219" i="1" s="1"/>
  <c r="BD219" i="1" s="1"/>
  <c r="BF219" i="1" s="1"/>
  <c r="BH219" i="1" s="1"/>
  <c r="BJ219" i="1" s="1"/>
  <c r="BL219" i="1" s="1"/>
  <c r="BN219" i="1" s="1"/>
  <c r="BP219" i="1" s="1"/>
  <c r="BR219" i="1" s="1"/>
  <c r="BT219" i="1" s="1"/>
  <c r="BV219" i="1" s="1"/>
  <c r="D219" i="1"/>
  <c r="F219" i="1" s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A215" i="1"/>
  <c r="AC215" i="1" s="1"/>
  <c r="AE215" i="1" s="1"/>
  <c r="AG215" i="1" s="1"/>
  <c r="AI215" i="1" s="1"/>
  <c r="AK215" i="1" s="1"/>
  <c r="AM215" i="1" s="1"/>
  <c r="AO215" i="1" s="1"/>
  <c r="AQ215" i="1" s="1"/>
  <c r="AS215" i="1" s="1"/>
  <c r="AU215" i="1" s="1"/>
  <c r="AW215" i="1" s="1"/>
  <c r="AY215" i="1" s="1"/>
  <c r="AZ215" i="1"/>
  <c r="BB215" i="1" s="1"/>
  <c r="BD215" i="1" s="1"/>
  <c r="BF215" i="1" s="1"/>
  <c r="BH215" i="1" s="1"/>
  <c r="BJ215" i="1" s="1"/>
  <c r="BL215" i="1" s="1"/>
  <c r="BN215" i="1" s="1"/>
  <c r="BP215" i="1" s="1"/>
  <c r="BR215" i="1" s="1"/>
  <c r="BT215" i="1" s="1"/>
  <c r="BV215" i="1" s="1"/>
  <c r="D215" i="1"/>
  <c r="F215" i="1" s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AA209" i="1"/>
  <c r="AC209" i="1" s="1"/>
  <c r="AE209" i="1" s="1"/>
  <c r="AG209" i="1" s="1"/>
  <c r="AI209" i="1" s="1"/>
  <c r="AK209" i="1" s="1"/>
  <c r="AM209" i="1" s="1"/>
  <c r="AO209" i="1" s="1"/>
  <c r="AQ209" i="1" s="1"/>
  <c r="AS209" i="1" s="1"/>
  <c r="AU209" i="1" s="1"/>
  <c r="AW209" i="1" s="1"/>
  <c r="AY209" i="1" s="1"/>
  <c r="AZ209" i="1"/>
  <c r="BB209" i="1" s="1"/>
  <c r="BD209" i="1" s="1"/>
  <c r="BF209" i="1" s="1"/>
  <c r="BH209" i="1" s="1"/>
  <c r="BJ209" i="1" s="1"/>
  <c r="BL209" i="1" s="1"/>
  <c r="BN209" i="1" s="1"/>
  <c r="BP209" i="1" s="1"/>
  <c r="BR209" i="1" s="1"/>
  <c r="BT209" i="1" s="1"/>
  <c r="BV209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AA205" i="1"/>
  <c r="AC205" i="1" s="1"/>
  <c r="AE205" i="1" s="1"/>
  <c r="AG205" i="1" s="1"/>
  <c r="AI205" i="1" s="1"/>
  <c r="AK205" i="1" s="1"/>
  <c r="AM205" i="1" s="1"/>
  <c r="AO205" i="1" s="1"/>
  <c r="AQ205" i="1" s="1"/>
  <c r="AS205" i="1" s="1"/>
  <c r="AU205" i="1" s="1"/>
  <c r="AW205" i="1" s="1"/>
  <c r="AY205" i="1" s="1"/>
  <c r="AZ205" i="1"/>
  <c r="BB205" i="1" s="1"/>
  <c r="BD205" i="1" s="1"/>
  <c r="BF205" i="1" s="1"/>
  <c r="BH205" i="1" s="1"/>
  <c r="BJ205" i="1" s="1"/>
  <c r="BL205" i="1" s="1"/>
  <c r="BN205" i="1" s="1"/>
  <c r="BP205" i="1" s="1"/>
  <c r="BR205" i="1" s="1"/>
  <c r="BT205" i="1" s="1"/>
  <c r="BV205" i="1" s="1"/>
  <c r="D205" i="1"/>
  <c r="F205" i="1" s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A201" i="1"/>
  <c r="AC201" i="1" s="1"/>
  <c r="AE201" i="1" s="1"/>
  <c r="AG201" i="1" s="1"/>
  <c r="AI201" i="1" s="1"/>
  <c r="AK201" i="1" s="1"/>
  <c r="AM201" i="1" s="1"/>
  <c r="AO201" i="1" s="1"/>
  <c r="AQ201" i="1" s="1"/>
  <c r="AS201" i="1" s="1"/>
  <c r="AU201" i="1" s="1"/>
  <c r="AW201" i="1" s="1"/>
  <c r="AY201" i="1" s="1"/>
  <c r="AZ201" i="1"/>
  <c r="BB201" i="1" s="1"/>
  <c r="BD201" i="1" s="1"/>
  <c r="BF201" i="1" s="1"/>
  <c r="BH201" i="1" s="1"/>
  <c r="BJ201" i="1" s="1"/>
  <c r="BL201" i="1" s="1"/>
  <c r="BN201" i="1" s="1"/>
  <c r="BP201" i="1" s="1"/>
  <c r="BR201" i="1" s="1"/>
  <c r="BT201" i="1" s="1"/>
  <c r="BV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A197" i="1"/>
  <c r="AC197" i="1" s="1"/>
  <c r="AE197" i="1" s="1"/>
  <c r="AG197" i="1" s="1"/>
  <c r="AI197" i="1" s="1"/>
  <c r="AK197" i="1" s="1"/>
  <c r="AM197" i="1" s="1"/>
  <c r="AO197" i="1" s="1"/>
  <c r="AQ197" i="1" s="1"/>
  <c r="AS197" i="1" s="1"/>
  <c r="AU197" i="1" s="1"/>
  <c r="AW197" i="1" s="1"/>
  <c r="AY197" i="1" s="1"/>
  <c r="AZ197" i="1"/>
  <c r="BB197" i="1" s="1"/>
  <c r="BD197" i="1" s="1"/>
  <c r="BF197" i="1" s="1"/>
  <c r="BH197" i="1" s="1"/>
  <c r="BJ197" i="1" s="1"/>
  <c r="BL197" i="1" s="1"/>
  <c r="BN197" i="1" s="1"/>
  <c r="BP197" i="1" s="1"/>
  <c r="BR197" i="1" s="1"/>
  <c r="BT197" i="1" s="1"/>
  <c r="BV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A193" i="1"/>
  <c r="AC193" i="1" s="1"/>
  <c r="AE193" i="1" s="1"/>
  <c r="AG193" i="1" s="1"/>
  <c r="AI193" i="1" s="1"/>
  <c r="AK193" i="1" s="1"/>
  <c r="AM193" i="1" s="1"/>
  <c r="AO193" i="1" s="1"/>
  <c r="AQ193" i="1" s="1"/>
  <c r="AS193" i="1" s="1"/>
  <c r="AU193" i="1" s="1"/>
  <c r="AW193" i="1" s="1"/>
  <c r="AY193" i="1" s="1"/>
  <c r="AZ193" i="1"/>
  <c r="BB193" i="1" s="1"/>
  <c r="BD193" i="1" s="1"/>
  <c r="BF193" i="1" s="1"/>
  <c r="BH193" i="1" s="1"/>
  <c r="BJ193" i="1" s="1"/>
  <c r="BL193" i="1" s="1"/>
  <c r="BN193" i="1" s="1"/>
  <c r="BP193" i="1" s="1"/>
  <c r="BR193" i="1" s="1"/>
  <c r="BT193" i="1" s="1"/>
  <c r="BV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A189" i="1"/>
  <c r="AC189" i="1" s="1"/>
  <c r="AE189" i="1" s="1"/>
  <c r="AG189" i="1" s="1"/>
  <c r="AI189" i="1" s="1"/>
  <c r="AK189" i="1" s="1"/>
  <c r="AM189" i="1" s="1"/>
  <c r="AO189" i="1" s="1"/>
  <c r="AQ189" i="1" s="1"/>
  <c r="AS189" i="1" s="1"/>
  <c r="AU189" i="1" s="1"/>
  <c r="AW189" i="1" s="1"/>
  <c r="AY189" i="1" s="1"/>
  <c r="AZ189" i="1"/>
  <c r="BB189" i="1" s="1"/>
  <c r="BD189" i="1" s="1"/>
  <c r="BF189" i="1" s="1"/>
  <c r="BH189" i="1" s="1"/>
  <c r="BJ189" i="1" s="1"/>
  <c r="BL189" i="1" s="1"/>
  <c r="BN189" i="1" s="1"/>
  <c r="BP189" i="1" s="1"/>
  <c r="BR189" i="1" s="1"/>
  <c r="BT189" i="1" s="1"/>
  <c r="BV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A185" i="1"/>
  <c r="AC185" i="1" s="1"/>
  <c r="AE185" i="1" s="1"/>
  <c r="AG185" i="1" s="1"/>
  <c r="AI185" i="1" s="1"/>
  <c r="AK185" i="1" s="1"/>
  <c r="AM185" i="1" s="1"/>
  <c r="AO185" i="1" s="1"/>
  <c r="AQ185" i="1" s="1"/>
  <c r="AS185" i="1" s="1"/>
  <c r="AU185" i="1" s="1"/>
  <c r="AW185" i="1" s="1"/>
  <c r="AY185" i="1" s="1"/>
  <c r="AZ185" i="1"/>
  <c r="BB185" i="1" s="1"/>
  <c r="BD185" i="1" s="1"/>
  <c r="BF185" i="1" s="1"/>
  <c r="BH185" i="1" s="1"/>
  <c r="BJ185" i="1" s="1"/>
  <c r="BL185" i="1" s="1"/>
  <c r="BN185" i="1" s="1"/>
  <c r="BP185" i="1" s="1"/>
  <c r="BR185" i="1" s="1"/>
  <c r="BT185" i="1" s="1"/>
  <c r="BV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A181" i="1"/>
  <c r="AC181" i="1" s="1"/>
  <c r="AE181" i="1" s="1"/>
  <c r="AG181" i="1" s="1"/>
  <c r="AI181" i="1" s="1"/>
  <c r="AK181" i="1" s="1"/>
  <c r="AM181" i="1" s="1"/>
  <c r="AO181" i="1" s="1"/>
  <c r="AQ181" i="1" s="1"/>
  <c r="AS181" i="1" s="1"/>
  <c r="AU181" i="1" s="1"/>
  <c r="AW181" i="1" s="1"/>
  <c r="AY181" i="1" s="1"/>
  <c r="AZ181" i="1"/>
  <c r="BB181" i="1" s="1"/>
  <c r="BD181" i="1" s="1"/>
  <c r="BF181" i="1" s="1"/>
  <c r="BH181" i="1" s="1"/>
  <c r="BJ181" i="1" s="1"/>
  <c r="BL181" i="1" s="1"/>
  <c r="BN181" i="1" s="1"/>
  <c r="BP181" i="1" s="1"/>
  <c r="BR181" i="1" s="1"/>
  <c r="BT181" i="1" s="1"/>
  <c r="BV181" i="1" s="1"/>
  <c r="AS161" i="1" l="1"/>
  <c r="AQ320" i="1"/>
  <c r="BR161" i="1"/>
  <c r="BP320" i="1"/>
  <c r="D310" i="1"/>
  <c r="F310" i="1" s="1"/>
  <c r="H310" i="1" s="1"/>
  <c r="J310" i="1" s="1"/>
  <c r="L310" i="1" s="1"/>
  <c r="N310" i="1" s="1"/>
  <c r="P310" i="1" s="1"/>
  <c r="R310" i="1" s="1"/>
  <c r="T310" i="1" s="1"/>
  <c r="V310" i="1" s="1"/>
  <c r="X310" i="1" s="1"/>
  <c r="Z310" i="1" s="1"/>
  <c r="AZ310" i="1"/>
  <c r="BB310" i="1" s="1"/>
  <c r="BD310" i="1" s="1"/>
  <c r="BF310" i="1" s="1"/>
  <c r="BH310" i="1" s="1"/>
  <c r="BJ310" i="1" s="1"/>
  <c r="BL310" i="1" s="1"/>
  <c r="BN310" i="1" s="1"/>
  <c r="BP310" i="1" s="1"/>
  <c r="BR310" i="1" s="1"/>
  <c r="BT310" i="1" s="1"/>
  <c r="BV310" i="1" s="1"/>
  <c r="AA310" i="1"/>
  <c r="AC310" i="1" s="1"/>
  <c r="AE310" i="1" s="1"/>
  <c r="AG310" i="1" s="1"/>
  <c r="AI310" i="1" s="1"/>
  <c r="AK310" i="1" s="1"/>
  <c r="AM310" i="1" s="1"/>
  <c r="AO310" i="1" s="1"/>
  <c r="AQ310" i="1" s="1"/>
  <c r="AS310" i="1" s="1"/>
  <c r="AU310" i="1" s="1"/>
  <c r="AW310" i="1" s="1"/>
  <c r="AY310" i="1" s="1"/>
  <c r="BB252" i="1"/>
  <c r="BD252" i="1" s="1"/>
  <c r="BF252" i="1" s="1"/>
  <c r="BH252" i="1" s="1"/>
  <c r="BJ252" i="1" s="1"/>
  <c r="BL252" i="1" s="1"/>
  <c r="BN252" i="1" s="1"/>
  <c r="BP252" i="1" s="1"/>
  <c r="BR252" i="1" s="1"/>
  <c r="BT252" i="1" s="1"/>
  <c r="BV252" i="1" s="1"/>
  <c r="F252" i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AC252" i="1"/>
  <c r="AE252" i="1" s="1"/>
  <c r="AG252" i="1" s="1"/>
  <c r="AI252" i="1" s="1"/>
  <c r="AK252" i="1" s="1"/>
  <c r="AM252" i="1" s="1"/>
  <c r="AO252" i="1" s="1"/>
  <c r="AQ252" i="1" s="1"/>
  <c r="AS252" i="1" s="1"/>
  <c r="AU252" i="1" s="1"/>
  <c r="AW252" i="1" s="1"/>
  <c r="AY252" i="1" s="1"/>
  <c r="AA306" i="1"/>
  <c r="AC306" i="1" s="1"/>
  <c r="AE306" i="1" s="1"/>
  <c r="AG306" i="1" s="1"/>
  <c r="AI306" i="1" s="1"/>
  <c r="AK306" i="1" s="1"/>
  <c r="AM306" i="1" s="1"/>
  <c r="AO306" i="1" s="1"/>
  <c r="AQ306" i="1" s="1"/>
  <c r="AS306" i="1" s="1"/>
  <c r="AU306" i="1" s="1"/>
  <c r="AW306" i="1" s="1"/>
  <c r="AY306" i="1" s="1"/>
  <c r="AC21" i="1"/>
  <c r="AE21" i="1" s="1"/>
  <c r="AG21" i="1" s="1"/>
  <c r="AI21" i="1" s="1"/>
  <c r="AK21" i="1" s="1"/>
  <c r="AM21" i="1" s="1"/>
  <c r="AO21" i="1" s="1"/>
  <c r="AQ21" i="1" s="1"/>
  <c r="AS21" i="1" s="1"/>
  <c r="AU21" i="1" s="1"/>
  <c r="AW21" i="1" s="1"/>
  <c r="AY21" i="1" s="1"/>
  <c r="AZ312" i="1"/>
  <c r="BB312" i="1" s="1"/>
  <c r="BD312" i="1" s="1"/>
  <c r="BF312" i="1" s="1"/>
  <c r="BH312" i="1" s="1"/>
  <c r="BJ312" i="1" s="1"/>
  <c r="BL312" i="1" s="1"/>
  <c r="BN312" i="1" s="1"/>
  <c r="BP312" i="1" s="1"/>
  <c r="BR312" i="1" s="1"/>
  <c r="BT312" i="1" s="1"/>
  <c r="BV312" i="1" s="1"/>
  <c r="AA312" i="1"/>
  <c r="AC312" i="1" s="1"/>
  <c r="AE312" i="1" s="1"/>
  <c r="AG312" i="1" s="1"/>
  <c r="AI312" i="1" s="1"/>
  <c r="AK312" i="1" s="1"/>
  <c r="AM312" i="1" s="1"/>
  <c r="AO312" i="1" s="1"/>
  <c r="AQ312" i="1" s="1"/>
  <c r="AS312" i="1" s="1"/>
  <c r="AU312" i="1" s="1"/>
  <c r="AW312" i="1" s="1"/>
  <c r="AY312" i="1" s="1"/>
  <c r="D312" i="1"/>
  <c r="F312" i="1" s="1"/>
  <c r="H312" i="1" s="1"/>
  <c r="J312" i="1" s="1"/>
  <c r="L312" i="1" s="1"/>
  <c r="N312" i="1" s="1"/>
  <c r="P312" i="1" s="1"/>
  <c r="R312" i="1" s="1"/>
  <c r="T312" i="1" s="1"/>
  <c r="V312" i="1" s="1"/>
  <c r="X312" i="1" s="1"/>
  <c r="Z312" i="1" s="1"/>
  <c r="D18" i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BT161" i="1" l="1"/>
  <c r="BR320" i="1"/>
  <c r="AU161" i="1"/>
  <c r="AS320" i="1"/>
  <c r="AA18" i="1"/>
  <c r="AC18" i="1" s="1"/>
  <c r="AE18" i="1" s="1"/>
  <c r="AG18" i="1" s="1"/>
  <c r="AI18" i="1" s="1"/>
  <c r="AK18" i="1" s="1"/>
  <c r="AM18" i="1" s="1"/>
  <c r="AO18" i="1" s="1"/>
  <c r="AQ18" i="1" s="1"/>
  <c r="AS18" i="1" s="1"/>
  <c r="AU18" i="1" s="1"/>
  <c r="AW18" i="1" s="1"/>
  <c r="AY18" i="1" s="1"/>
  <c r="AZ18" i="1"/>
  <c r="BB18" i="1" s="1"/>
  <c r="BD18" i="1" s="1"/>
  <c r="BF18" i="1" s="1"/>
  <c r="BH18" i="1" s="1"/>
  <c r="BJ18" i="1" s="1"/>
  <c r="BL18" i="1" s="1"/>
  <c r="BN18" i="1" s="1"/>
  <c r="BP18" i="1" s="1"/>
  <c r="BR18" i="1" s="1"/>
  <c r="BT18" i="1" s="1"/>
  <c r="BV18" i="1" s="1"/>
  <c r="BV161" i="1" l="1"/>
  <c r="BT320" i="1"/>
  <c r="AW161" i="1"/>
  <c r="AU320" i="1"/>
  <c r="AA272" i="1"/>
  <c r="AC272" i="1" s="1"/>
  <c r="AE272" i="1" s="1"/>
  <c r="AG272" i="1" s="1"/>
  <c r="AI272" i="1" s="1"/>
  <c r="AK272" i="1" s="1"/>
  <c r="AM272" i="1" s="1"/>
  <c r="AO272" i="1" s="1"/>
  <c r="AQ272" i="1" s="1"/>
  <c r="AS272" i="1" s="1"/>
  <c r="AU272" i="1" s="1"/>
  <c r="AW272" i="1" s="1"/>
  <c r="AY272" i="1" s="1"/>
  <c r="AZ272" i="1"/>
  <c r="BB272" i="1" s="1"/>
  <c r="BD272" i="1" s="1"/>
  <c r="BF272" i="1" s="1"/>
  <c r="BH272" i="1" s="1"/>
  <c r="BJ272" i="1" s="1"/>
  <c r="BL272" i="1" s="1"/>
  <c r="BN272" i="1" s="1"/>
  <c r="BP272" i="1" s="1"/>
  <c r="BR272" i="1" s="1"/>
  <c r="BT272" i="1" s="1"/>
  <c r="BV272" i="1" s="1"/>
  <c r="AY161" i="1" l="1"/>
  <c r="AW320" i="1"/>
  <c r="AZ103" i="1"/>
  <c r="BB103" i="1" s="1"/>
  <c r="BD103" i="1" s="1"/>
  <c r="BF103" i="1" s="1"/>
  <c r="BH103" i="1" s="1"/>
  <c r="BJ103" i="1" s="1"/>
  <c r="BL103" i="1" s="1"/>
  <c r="BN103" i="1" s="1"/>
  <c r="BP103" i="1" s="1"/>
  <c r="BR103" i="1" s="1"/>
  <c r="BT103" i="1" s="1"/>
  <c r="BV103" i="1" s="1"/>
  <c r="D103" i="1"/>
  <c r="F103" i="1" s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A103" i="1"/>
  <c r="AC103" i="1" s="1"/>
  <c r="AE103" i="1" s="1"/>
  <c r="AG103" i="1" s="1"/>
  <c r="AI103" i="1" s="1"/>
  <c r="AK103" i="1" s="1"/>
  <c r="AM103" i="1" s="1"/>
  <c r="AO103" i="1" s="1"/>
  <c r="AQ103" i="1" s="1"/>
  <c r="AS103" i="1" s="1"/>
  <c r="AU103" i="1" s="1"/>
  <c r="AW103" i="1" s="1"/>
  <c r="AY103" i="1" s="1"/>
  <c r="D145" i="1" l="1"/>
  <c r="AA145" i="1"/>
  <c r="AZ145" i="1"/>
  <c r="AA303" i="1" l="1"/>
  <c r="AC145" i="1"/>
  <c r="AE145" i="1" s="1"/>
  <c r="AG145" i="1" s="1"/>
  <c r="AI145" i="1" s="1"/>
  <c r="AK145" i="1" s="1"/>
  <c r="AM145" i="1" s="1"/>
  <c r="AO145" i="1" s="1"/>
  <c r="AQ145" i="1" s="1"/>
  <c r="AS145" i="1" s="1"/>
  <c r="AU145" i="1" s="1"/>
  <c r="AW145" i="1" s="1"/>
  <c r="AY145" i="1" s="1"/>
  <c r="AZ303" i="1"/>
  <c r="BB145" i="1"/>
  <c r="BD145" i="1" s="1"/>
  <c r="BF145" i="1" s="1"/>
  <c r="BH145" i="1" s="1"/>
  <c r="BJ145" i="1" s="1"/>
  <c r="BL145" i="1" s="1"/>
  <c r="BN145" i="1" s="1"/>
  <c r="BP145" i="1" s="1"/>
  <c r="BR145" i="1" s="1"/>
  <c r="BT145" i="1" s="1"/>
  <c r="BV145" i="1" s="1"/>
  <c r="D303" i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Z309" i="1" l="1"/>
  <c r="AZ321" i="1"/>
  <c r="AZ322" i="1" s="1"/>
  <c r="AA309" i="1"/>
  <c r="AA321" i="1"/>
  <c r="AA322" i="1" s="1"/>
  <c r="F303" i="1"/>
  <c r="H303" i="1" s="1"/>
  <c r="J303" i="1" s="1"/>
  <c r="L303" i="1" s="1"/>
  <c r="N303" i="1" s="1"/>
  <c r="P303" i="1" s="1"/>
  <c r="R303" i="1" s="1"/>
  <c r="T303" i="1" s="1"/>
  <c r="V303" i="1" s="1"/>
  <c r="D319" i="1"/>
  <c r="BB303" i="1"/>
  <c r="AC303" i="1"/>
  <c r="BB309" i="1" l="1"/>
  <c r="BB321" i="1"/>
  <c r="BB322" i="1" s="1"/>
  <c r="AC309" i="1"/>
  <c r="AC321" i="1"/>
  <c r="AC322" i="1" s="1"/>
  <c r="V309" i="1"/>
  <c r="X303" i="1"/>
  <c r="AE303" i="1"/>
  <c r="BD303" i="1"/>
  <c r="BD309" i="1" l="1"/>
  <c r="BD321" i="1"/>
  <c r="BD322" i="1" s="1"/>
  <c r="AE309" i="1"/>
  <c r="AE321" i="1"/>
  <c r="AE322" i="1" s="1"/>
  <c r="Z303" i="1"/>
  <c r="BF303" i="1"/>
  <c r="BF321" i="1" s="1"/>
  <c r="BF322" i="1" s="1"/>
  <c r="AG303" i="1"/>
  <c r="AG309" i="1" l="1"/>
  <c r="AG321" i="1"/>
  <c r="AG322" i="1" s="1"/>
  <c r="BF309" i="1"/>
  <c r="BH303" i="1"/>
  <c r="BH321" i="1" s="1"/>
  <c r="BH322" i="1" s="1"/>
  <c r="AI303" i="1"/>
  <c r="AI321" i="1" s="1"/>
  <c r="AI322" i="1" s="1"/>
  <c r="BH309" i="1" l="1"/>
  <c r="AI309" i="1"/>
  <c r="AK303" i="1"/>
  <c r="AK321" i="1" s="1"/>
  <c r="AK322" i="1" s="1"/>
  <c r="BJ303" i="1"/>
  <c r="BJ309" i="1" l="1"/>
  <c r="BJ321" i="1"/>
  <c r="BJ322" i="1" s="1"/>
  <c r="AK309" i="1"/>
  <c r="BL303" i="1"/>
  <c r="AM303" i="1"/>
  <c r="BL309" i="1" l="1"/>
  <c r="BL321" i="1"/>
  <c r="BL322" i="1" s="1"/>
  <c r="AM309" i="1"/>
  <c r="AM321" i="1"/>
  <c r="AM322" i="1" s="1"/>
  <c r="AO303" i="1"/>
  <c r="BN303" i="1"/>
  <c r="BN309" i="1" l="1"/>
  <c r="BN321" i="1"/>
  <c r="BN322" i="1" s="1"/>
  <c r="AO309" i="1"/>
  <c r="AO321" i="1"/>
  <c r="AO322" i="1" s="1"/>
  <c r="BP303" i="1"/>
  <c r="AQ303" i="1"/>
  <c r="AQ309" i="1" l="1"/>
  <c r="AQ321" i="1"/>
  <c r="AQ322" i="1" s="1"/>
  <c r="BP309" i="1"/>
  <c r="BP321" i="1"/>
  <c r="BP322" i="1" s="1"/>
  <c r="AS303" i="1"/>
  <c r="BR303" i="1"/>
  <c r="BR321" i="1" s="1"/>
  <c r="BR322" i="1" s="1"/>
  <c r="AS309" i="1" l="1"/>
  <c r="AS321" i="1"/>
  <c r="AS322" i="1" s="1"/>
  <c r="BR309" i="1"/>
  <c r="BT303" i="1"/>
  <c r="BT321" i="1" s="1"/>
  <c r="BT322" i="1" s="1"/>
  <c r="AU303" i="1"/>
  <c r="AU321" i="1" s="1"/>
  <c r="AU322" i="1" s="1"/>
  <c r="BV303" i="1" l="1"/>
  <c r="AU309" i="1"/>
  <c r="AW303" i="1"/>
  <c r="AW321" i="1" s="1"/>
  <c r="AW322" i="1" s="1"/>
  <c r="AY303" i="1" l="1"/>
</calcChain>
</file>

<file path=xl/sharedStrings.xml><?xml version="1.0" encoding="utf-8"?>
<sst xmlns="http://schemas.openxmlformats.org/spreadsheetml/2006/main" count="805" uniqueCount="419">
  <si>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</si>
  <si>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</si>
  <si>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</si>
  <si>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</si>
  <si>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</si>
  <si>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</si>
  <si>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</si>
  <si>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</si>
  <si>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</si>
  <si>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</si>
  <si>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</si>
  <si>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</si>
  <si>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</si>
  <si>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</si>
  <si>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</si>
  <si>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</si>
  <si>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</si>
  <si>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</si>
  <si>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</si>
  <si>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</si>
  <si>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</si>
  <si>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</si>
  <si>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</si>
  <si>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</si>
  <si>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</si>
  <si>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</si>
  <si>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</si>
  <si>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</si>
  <si>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</si>
  <si>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</si>
  <si>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</si>
  <si>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</si>
  <si>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</si>
  <si>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</si>
  <si>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</si>
  <si>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</si>
  <si>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</si>
  <si>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</si>
  <si>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</si>
  <si>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</si>
  <si>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</si>
  <si>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</si>
  <si>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</si>
  <si>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</si>
  <si>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</si>
  <si>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</si>
  <si>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</si>
  <si>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</si>
  <si>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</si>
  <si>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</si>
  <si>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</si>
  <si>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</si>
  <si>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</si>
  <si>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</si>
  <si>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</si>
  <si>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</si>
  <si>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</si>
  <si>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</si>
  <si>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</si>
  <si>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</si>
  <si>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</si>
  <si>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</si>
  <si>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</si>
  <si>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</si>
  <si>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</si>
  <si>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</si>
  <si>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</si>
  <si>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</si>
  <si>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</si>
  <si>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</si>
  <si>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</si>
  <si>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</si>
  <si>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</si>
  <si>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</si>
  <si>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</si>
  <si>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</si>
  <si>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</si>
  <si>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</si>
  <si>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</si>
  <si>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</si>
  <si>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</si>
  <si>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</si>
  <si>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</si>
  <si>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</si>
  <si>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</si>
  <si>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</si>
  <si>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</si>
  <si>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</si>
  <si>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</si>
  <si>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</si>
  <si>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</si>
  <si>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</si>
  <si>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</si>
  <si>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</si>
  <si>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</si>
  <si>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</si>
  <si>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</si>
  <si>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</si>
  <si>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</si>
  <si>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</si>
  <si>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</si>
  <si>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</si>
  <si>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</si>
  <si>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</si>
  <si>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</si>
  <si>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</si>
  <si>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</si>
  <si>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</si>
  <si>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</si>
  <si>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</si>
  <si>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</si>
  <si>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</si>
  <si>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</si>
  <si>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</si>
  <si>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</si>
  <si>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</si>
  <si>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</si>
  <si>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</si>
  <si>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</si>
  <si>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</si>
  <si>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</si>
  <si>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</si>
  <si>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</si>
  <si>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</si>
  <si>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</si>
  <si>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</si>
  <si>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</si>
  <si>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</si>
  <si>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</si>
  <si>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</si>
  <si>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</si>
  <si>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</si>
  <si>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</si>
  <si>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</si>
  <si>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</si>
  <si>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</si>
  <si>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</si>
  <si>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</si>
  <si>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</si>
  <si>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</si>
  <si>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</si>
  <si>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</si>
  <si>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</si>
  <si>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</si>
  <si>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</si>
  <si>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</si>
  <si>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</si>
  <si>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</si>
  <si>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</si>
  <si>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</si>
  <si>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</si>
  <si>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</si>
  <si>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</si>
  <si>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</si>
  <si>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</si>
  <si>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</si>
  <si>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</si>
  <si>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</si>
  <si>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</si>
  <si>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</si>
  <si>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</si>
  <si>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</si>
  <si>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</si>
  <si>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</si>
  <si>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</si>
  <si>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</si>
  <si>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</si>
  <si>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</si>
  <si>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</si>
  <si>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</si>
  <si>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</si>
  <si>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</si>
  <si>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</si>
  <si>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</si>
  <si>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</si>
  <si>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</si>
  <si>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</si>
  <si>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</si>
  <si>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</si>
  <si>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</si>
  <si>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</si>
  <si>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</si>
  <si>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</si>
  <si>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</si>
  <si>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</si>
  <si>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</si>
  <si>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</si>
  <si>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</si>
  <si>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</si>
  <si>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</si>
  <si>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</si>
  <si>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</si>
  <si>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</si>
  <si>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</si>
  <si>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</si>
  <si>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</si>
  <si>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</si>
  <si>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</si>
  <si>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</si>
  <si>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</si>
  <si>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</si>
  <si>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</si>
  <si>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</si>
  <si>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</si>
  <si>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</si>
  <si>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</si>
  <si>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</si>
  <si>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</si>
  <si>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</si>
  <si>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</si>
  <si>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</si>
  <si>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</si>
  <si>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</si>
  <si>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</si>
  <si>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</si>
  <si>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</si>
  <si>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</si>
  <si>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</si>
  <si>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</si>
  <si>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</si>
  <si>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</si>
  <si>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</si>
  <si>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</si>
  <si>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</si>
  <si>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</si>
  <si>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</si>
  <si>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</si>
  <si>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</si>
  <si>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</si>
  <si>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</si>
  <si>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</si>
  <si>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</si>
  <si>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</si>
  <si>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</si>
  <si>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</si>
  <si>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</si>
  <si>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</si>
  <si>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</si>
  <si>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</si>
  <si>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</si>
  <si>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</si>
  <si>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</si>
  <si>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</si>
  <si>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</si>
  <si>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</si>
  <si>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</si>
  <si>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</si>
  <si>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</si>
  <si>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</si>
  <si>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</si>
  <si>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</si>
  <si>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</si>
  <si>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</si>
  <si>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</si>
  <si>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</si>
  <si>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</si>
  <si>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</si>
  <si>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</si>
  <si>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</si>
  <si>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</si>
  <si>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</si>
  <si>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</si>
  <si>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</si>
  <si>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</si>
  <si>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</si>
  <si>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</si>
  <si>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</si>
  <si>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</si>
  <si>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</si>
  <si>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</si>
  <si>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</si>
  <si>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</si>
  <si>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</si>
  <si>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</si>
  <si>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</si>
  <si>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</si>
  <si>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</si>
  <si>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</si>
  <si>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</si>
  <si>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</si>
  <si>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</si>
  <si>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</si>
  <si>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</si>
  <si>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</si>
  <si>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</si>
  <si>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</si>
  <si>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</si>
  <si>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</si>
  <si>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</si>
  <si>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</si>
  <si>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</si>
  <si>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</si>
  <si>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</si>
  <si>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</si>
  <si>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</si>
  <si>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</si>
  <si>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</si>
  <si>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</si>
  <si>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</si>
  <si>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</si>
  <si>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</si>
  <si>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</si>
  <si>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</si>
  <si>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</si>
  <si>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</si>
  <si>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</si>
  <si>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</si>
  <si>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</si>
  <si>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</si>
  <si>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</si>
  <si>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</si>
  <si>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</si>
  <si>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</si>
  <si>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</si>
  <si>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</si>
  <si>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</si>
  <si>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</si>
  <si>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</si>
  <si>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</si>
  <si>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</si>
  <si>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</si>
  <si>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</si>
  <si>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</si>
  <si>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</si>
  <si>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</si>
  <si>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</si>
  <si>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</si>
  <si>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</si>
  <si>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</si>
  <si>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</si>
  <si>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</si>
  <si>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</si>
  <si>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</si>
  <si>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</si>
  <si>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</si>
  <si>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</si>
  <si>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</si>
  <si>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</si>
  <si>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</si>
  <si>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</si>
  <si>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</si>
  <si>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</si>
  <si>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</si>
  <si>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</si>
  <si>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</si>
  <si>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</si>
  <si>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</si>
  <si>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</si>
  <si>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</si>
  <si>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</si>
  <si>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</si>
  <si>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</si>
  <si>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</si>
  <si>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</si>
  <si>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</si>
  <si>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</si>
  <si>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</si>
  <si>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</si>
  <si>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</si>
  <si>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</si>
  <si>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</si>
  <si>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</si>
  <si>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</si>
  <si>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</si>
  <si>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</si>
  <si>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</si>
  <si>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</si>
  <si>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</si>
  <si>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</si>
  <si>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</si>
  <si>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</si>
  <si>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</si>
  <si>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</si>
  <si>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</si>
  <si>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</si>
  <si>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</si>
  <si>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</si>
  <si>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</si>
  <si>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</si>
  <si>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</si>
  <si>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</si>
  <si>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</si>
  <si>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</si>
  <si>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</si>
  <si>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</si>
  <si>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</si>
  <si>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</si>
  <si>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</si>
  <si>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</si>
  <si>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</si>
  <si>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</si>
  <si>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</si>
  <si>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</si>
  <si>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</si>
  <si>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</si>
  <si>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</si>
  <si>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</si>
  <si>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</si>
  <si>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</si>
  <si>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</si>
  <si>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</si>
  <si>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</si>
  <si>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</si>
  <si>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</si>
  <si>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</si>
  <si>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</si>
  <si>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</si>
  <si>
    <t>Комитет август</t>
  </si>
  <si>
    <t>Уточнение октябрь</t>
  </si>
  <si>
    <t>08201SН070, 082Е153050</t>
  </si>
  <si>
    <t>082Е153050</t>
  </si>
  <si>
    <t>0820141390</t>
  </si>
  <si>
    <t xml:space="preserve"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 </t>
  </si>
  <si>
    <t>106.</t>
  </si>
  <si>
    <t>107.</t>
  </si>
  <si>
    <t>0510141440</t>
  </si>
  <si>
    <r>
      <t xml:space="preserve">Реконструкция здания муниципального автономного учреждения дополнительного образования </t>
    </r>
    <r>
      <rPr>
        <b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Детско-юношеский центр имени Василия Соломина"</t>
    </r>
  </si>
  <si>
    <t>Строительство спортивной базы "Летающий лыжник" г. Перми, ул. Тихая, 22</t>
  </si>
  <si>
    <t>от 26.10.2021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</si>
</sst>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164" fontId="1" fillId="3" borderId="4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2" fontId="1" fillId="2" borderId="7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X322"/>
  <sheetViews>
    <sheetView tabSelected="1" topLeftCell="A121" zoomScale="78" zoomScaleNormal="78" workbookViewId="0">
      <selection activeCell="B130" sqref="B130"/>
    </sheetView>
  </sheetViews>
  <sheetFormatPr defaultColWidth="9.109375" defaultRowHeight="18" x14ac:dyDescent="0.35"/>
  <cols>
    <col min="1" max="1" width="5.5546875" style="82" customWidth="1"/>
    <col min="2" max="2" width="82.6640625" style="83" customWidth="1"/>
    <col min="3" max="3" width="21.33203125" style="83" customWidth="1"/>
    <col min="4" max="4" width="17.5546875" style="9" hidden="1" customWidth="1"/>
    <col min="5" max="5" width="17.5546875" style="39" hidden="1" customWidth="1"/>
    <col min="6" max="24" width="17.5546875" style="9" hidden="1" customWidth="1"/>
    <col min="25" max="25" width="17.44140625" style="20" hidden="1" customWidth="1"/>
    <col min="26" max="26" width="17.5546875" style="39" customWidth="1"/>
    <col min="27" max="27" width="17.5546875" style="9" hidden="1" customWidth="1"/>
    <col min="28" max="28" width="17.5546875" style="39" hidden="1" customWidth="1"/>
    <col min="29" max="49" width="17.5546875" style="9" hidden="1" customWidth="1"/>
    <col min="50" max="50" width="17.5546875" style="20" hidden="1" customWidth="1"/>
    <col min="51" max="51" width="17.5546875" style="39" customWidth="1"/>
    <col min="52" max="72" width="17.5546875" style="9" hidden="1" customWidth="1"/>
    <col min="73" max="73" width="17.33203125" style="20" hidden="1" customWidth="1"/>
    <col min="74" max="74" width="17.5546875" style="39" customWidth="1"/>
    <col min="75" max="75" width="15" style="8" hidden="1" customWidth="1"/>
    <col min="76" max="76" width="9.44140625" style="3" hidden="1" customWidth="1"/>
    <col min="77" max="78" width="9.109375" style="82" customWidth="1"/>
    <col min="79" max="16384" width="9.109375" style="82"/>
  </cols>
  <sheetData>
    <row r="1" spans="1:74" ht="18" customHeight="1" x14ac:dyDescent="0.35">
      <c r="BV1" s="39" t="s">
        <v>33</v>
      </c>
    </row>
    <row r="2" spans="1:74" ht="18" customHeight="1" x14ac:dyDescent="0.35">
      <c r="BV2" s="39" t="s">
        <v>17</v>
      </c>
    </row>
    <row r="3" spans="1:74" ht="18" customHeight="1" x14ac:dyDescent="0.35">
      <c r="BV3" s="39" t="s">
        <v>18</v>
      </c>
    </row>
    <row r="4" spans="1:74" ht="18" customHeight="1" x14ac:dyDescent="0.35">
      <c r="AY4" s="109" t="s">
        <v>418</v>
      </c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09"/>
    </row>
    <row r="5" spans="1:74" ht="18" customHeight="1" x14ac:dyDescent="0.35"/>
    <row r="6" spans="1:74" ht="18" customHeight="1" x14ac:dyDescent="0.35">
      <c r="BD6" s="59"/>
      <c r="BF6" s="59"/>
      <c r="BH6" s="59"/>
      <c r="BJ6" s="59"/>
      <c r="BL6" s="59"/>
      <c r="BN6" s="59"/>
      <c r="BP6" s="59"/>
      <c r="BR6" s="59"/>
      <c r="BT6" s="59"/>
      <c r="BV6" s="88" t="s">
        <v>33</v>
      </c>
    </row>
    <row r="7" spans="1:74" ht="18" customHeight="1" x14ac:dyDescent="0.35">
      <c r="BD7" s="59"/>
      <c r="BF7" s="59"/>
      <c r="BH7" s="59"/>
      <c r="BJ7" s="59"/>
      <c r="BL7" s="59"/>
      <c r="BN7" s="59"/>
      <c r="BP7" s="59"/>
      <c r="BR7" s="59"/>
      <c r="BT7" s="59"/>
      <c r="BV7" s="88" t="s">
        <v>17</v>
      </c>
    </row>
    <row r="8" spans="1:74" ht="18" customHeight="1" x14ac:dyDescent="0.35">
      <c r="BD8" s="59"/>
      <c r="BF8" s="59"/>
      <c r="BH8" s="59"/>
      <c r="BJ8" s="59"/>
      <c r="BL8" s="59"/>
      <c r="BN8" s="59"/>
      <c r="BP8" s="59"/>
      <c r="BR8" s="59"/>
      <c r="BT8" s="59"/>
      <c r="BV8" s="88" t="s">
        <v>18</v>
      </c>
    </row>
    <row r="9" spans="1:74" ht="18" customHeight="1" x14ac:dyDescent="0.35">
      <c r="BV9" s="39" t="s">
        <v>352</v>
      </c>
    </row>
    <row r="10" spans="1:74" ht="18" customHeight="1" x14ac:dyDescent="0.35"/>
    <row r="11" spans="1:74" ht="18" customHeight="1" x14ac:dyDescent="0.35">
      <c r="A11" s="115" t="s">
        <v>22</v>
      </c>
      <c r="B11" s="116"/>
      <c r="C11" s="11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8"/>
      <c r="AZ11" s="119"/>
      <c r="BA11" s="120"/>
      <c r="BB11" s="119"/>
      <c r="BC11" s="120"/>
      <c r="BD11" s="119"/>
      <c r="BE11" s="120"/>
      <c r="BF11" s="119"/>
      <c r="BG11" s="120"/>
      <c r="BH11" s="119"/>
      <c r="BI11" s="120"/>
      <c r="BJ11" s="119"/>
      <c r="BK11" s="120"/>
      <c r="BL11" s="120"/>
      <c r="BM11" s="120"/>
      <c r="BN11" s="119"/>
      <c r="BO11" s="120"/>
      <c r="BP11" s="119"/>
      <c r="BQ11" s="120"/>
      <c r="BR11" s="119"/>
      <c r="BS11" s="120"/>
      <c r="BT11" s="120"/>
      <c r="BU11" s="120"/>
      <c r="BV11" s="121"/>
    </row>
    <row r="12" spans="1:74" ht="18" customHeight="1" x14ac:dyDescent="0.35">
      <c r="A12" s="115" t="s">
        <v>34</v>
      </c>
      <c r="B12" s="116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8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8"/>
      <c r="AZ12" s="119"/>
      <c r="BA12" s="120"/>
      <c r="BB12" s="119"/>
      <c r="BC12" s="120"/>
      <c r="BD12" s="119"/>
      <c r="BE12" s="120"/>
      <c r="BF12" s="119"/>
      <c r="BG12" s="120"/>
      <c r="BH12" s="119"/>
      <c r="BI12" s="120"/>
      <c r="BJ12" s="119"/>
      <c r="BK12" s="120"/>
      <c r="BL12" s="120"/>
      <c r="BM12" s="120"/>
      <c r="BN12" s="119"/>
      <c r="BO12" s="120"/>
      <c r="BP12" s="119"/>
      <c r="BQ12" s="120"/>
      <c r="BR12" s="119"/>
      <c r="BS12" s="120"/>
      <c r="BT12" s="120"/>
      <c r="BU12" s="120"/>
      <c r="BV12" s="121"/>
    </row>
    <row r="13" spans="1:74" ht="18" customHeight="1" x14ac:dyDescent="0.35">
      <c r="A13" s="122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8"/>
      <c r="AZ13" s="119"/>
      <c r="BA13" s="120"/>
      <c r="BB13" s="119"/>
      <c r="BC13" s="120"/>
      <c r="BD13" s="119"/>
      <c r="BE13" s="120"/>
      <c r="BF13" s="119"/>
      <c r="BG13" s="120"/>
      <c r="BH13" s="119"/>
      <c r="BI13" s="120"/>
      <c r="BJ13" s="119"/>
      <c r="BK13" s="120"/>
      <c r="BL13" s="120"/>
      <c r="BM13" s="120"/>
      <c r="BN13" s="119"/>
      <c r="BO13" s="120"/>
      <c r="BP13" s="119"/>
      <c r="BQ13" s="120"/>
      <c r="BR13" s="119"/>
      <c r="BS13" s="120"/>
      <c r="BT13" s="120"/>
      <c r="BU13" s="120"/>
      <c r="BV13" s="121"/>
    </row>
    <row r="14" spans="1:74" ht="18" customHeight="1" x14ac:dyDescent="0.35">
      <c r="A14" s="105"/>
      <c r="B14" s="106"/>
      <c r="C14" s="10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10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107"/>
      <c r="AZ14" s="78"/>
      <c r="BA14" s="79"/>
      <c r="BB14" s="78"/>
      <c r="BC14" s="79"/>
      <c r="BD14" s="78"/>
      <c r="BE14" s="79"/>
      <c r="BF14" s="78"/>
      <c r="BG14" s="79"/>
      <c r="BH14" s="78"/>
      <c r="BI14" s="79"/>
      <c r="BJ14" s="78"/>
      <c r="BK14" s="79"/>
      <c r="BL14" s="79"/>
      <c r="BM14" s="79"/>
      <c r="BN14" s="78"/>
      <c r="BO14" s="79"/>
      <c r="BP14" s="78"/>
      <c r="BQ14" s="79"/>
      <c r="BR14" s="78"/>
      <c r="BS14" s="79"/>
      <c r="BT14" s="79"/>
      <c r="BU14" s="79"/>
      <c r="BV14" s="108"/>
    </row>
    <row r="15" spans="1:74" x14ac:dyDescent="0.35">
      <c r="A15" s="84"/>
      <c r="B15" s="85"/>
      <c r="C15" s="85"/>
      <c r="BV15" s="39" t="s">
        <v>16</v>
      </c>
    </row>
    <row r="16" spans="1:74" ht="18.75" customHeight="1" x14ac:dyDescent="0.35">
      <c r="A16" s="127" t="s">
        <v>0</v>
      </c>
      <c r="B16" s="127" t="s">
        <v>13</v>
      </c>
      <c r="C16" s="127" t="s">
        <v>1</v>
      </c>
      <c r="D16" s="129" t="s">
        <v>23</v>
      </c>
      <c r="E16" s="154" t="s">
        <v>244</v>
      </c>
      <c r="F16" s="129" t="s">
        <v>23</v>
      </c>
      <c r="G16" s="123" t="s">
        <v>288</v>
      </c>
      <c r="H16" s="129" t="s">
        <v>23</v>
      </c>
      <c r="I16" s="123" t="s">
        <v>355</v>
      </c>
      <c r="J16" s="129" t="s">
        <v>23</v>
      </c>
      <c r="K16" s="123" t="s">
        <v>356</v>
      </c>
      <c r="L16" s="129" t="s">
        <v>23</v>
      </c>
      <c r="M16" s="123" t="s">
        <v>359</v>
      </c>
      <c r="N16" s="129" t="s">
        <v>23</v>
      </c>
      <c r="O16" s="123" t="s">
        <v>377</v>
      </c>
      <c r="P16" s="129" t="s">
        <v>23</v>
      </c>
      <c r="Q16" s="123" t="s">
        <v>379</v>
      </c>
      <c r="R16" s="129" t="s">
        <v>23</v>
      </c>
      <c r="S16" s="123" t="s">
        <v>391</v>
      </c>
      <c r="T16" s="129" t="s">
        <v>23</v>
      </c>
      <c r="U16" s="123" t="s">
        <v>397</v>
      </c>
      <c r="V16" s="129" t="s">
        <v>23</v>
      </c>
      <c r="W16" s="123" t="s">
        <v>407</v>
      </c>
      <c r="X16" s="129" t="s">
        <v>23</v>
      </c>
      <c r="Y16" s="111" t="s">
        <v>408</v>
      </c>
      <c r="Z16" s="131" t="s">
        <v>23</v>
      </c>
      <c r="AA16" s="125" t="s">
        <v>24</v>
      </c>
      <c r="AB16" s="154" t="s">
        <v>244</v>
      </c>
      <c r="AC16" s="125" t="s">
        <v>24</v>
      </c>
      <c r="AD16" s="123" t="s">
        <v>288</v>
      </c>
      <c r="AE16" s="125" t="s">
        <v>24</v>
      </c>
      <c r="AF16" s="123" t="s">
        <v>354</v>
      </c>
      <c r="AG16" s="125" t="s">
        <v>24</v>
      </c>
      <c r="AH16" s="123" t="s">
        <v>355</v>
      </c>
      <c r="AI16" s="125" t="s">
        <v>24</v>
      </c>
      <c r="AJ16" s="123" t="s">
        <v>356</v>
      </c>
      <c r="AK16" s="125" t="s">
        <v>24</v>
      </c>
      <c r="AL16" s="123" t="s">
        <v>359</v>
      </c>
      <c r="AM16" s="125" t="s">
        <v>24</v>
      </c>
      <c r="AN16" s="123" t="s">
        <v>377</v>
      </c>
      <c r="AO16" s="125" t="s">
        <v>24</v>
      </c>
      <c r="AP16" s="123" t="s">
        <v>379</v>
      </c>
      <c r="AQ16" s="125" t="s">
        <v>24</v>
      </c>
      <c r="AR16" s="123" t="s">
        <v>391</v>
      </c>
      <c r="AS16" s="125" t="s">
        <v>24</v>
      </c>
      <c r="AT16" s="123" t="s">
        <v>397</v>
      </c>
      <c r="AU16" s="125" t="s">
        <v>24</v>
      </c>
      <c r="AV16" s="123" t="s">
        <v>407</v>
      </c>
      <c r="AW16" s="125" t="s">
        <v>24</v>
      </c>
      <c r="AX16" s="111" t="s">
        <v>408</v>
      </c>
      <c r="AY16" s="113" t="s">
        <v>24</v>
      </c>
      <c r="AZ16" s="125" t="s">
        <v>35</v>
      </c>
      <c r="BA16" s="123" t="s">
        <v>244</v>
      </c>
      <c r="BB16" s="125" t="s">
        <v>35</v>
      </c>
      <c r="BC16" s="123" t="s">
        <v>288</v>
      </c>
      <c r="BD16" s="125" t="s">
        <v>35</v>
      </c>
      <c r="BE16" s="123" t="s">
        <v>355</v>
      </c>
      <c r="BF16" s="125" t="s">
        <v>35</v>
      </c>
      <c r="BG16" s="123" t="s">
        <v>355</v>
      </c>
      <c r="BH16" s="125" t="s">
        <v>35</v>
      </c>
      <c r="BI16" s="123" t="s">
        <v>359</v>
      </c>
      <c r="BJ16" s="125" t="s">
        <v>35</v>
      </c>
      <c r="BK16" s="123" t="s">
        <v>377</v>
      </c>
      <c r="BL16" s="125" t="s">
        <v>35</v>
      </c>
      <c r="BM16" s="123" t="s">
        <v>379</v>
      </c>
      <c r="BN16" s="125" t="s">
        <v>35</v>
      </c>
      <c r="BO16" s="123" t="s">
        <v>391</v>
      </c>
      <c r="BP16" s="125" t="s">
        <v>35</v>
      </c>
      <c r="BQ16" s="123" t="s">
        <v>397</v>
      </c>
      <c r="BR16" s="125" t="s">
        <v>35</v>
      </c>
      <c r="BS16" s="123" t="s">
        <v>407</v>
      </c>
      <c r="BT16" s="125" t="s">
        <v>35</v>
      </c>
      <c r="BU16" s="111" t="s">
        <v>408</v>
      </c>
      <c r="BV16" s="113" t="s">
        <v>35</v>
      </c>
    </row>
    <row r="17" spans="1:76" x14ac:dyDescent="0.35">
      <c r="A17" s="128"/>
      <c r="B17" s="147"/>
      <c r="C17" s="128"/>
      <c r="D17" s="130"/>
      <c r="E17" s="155"/>
      <c r="F17" s="130"/>
      <c r="G17" s="124"/>
      <c r="H17" s="130"/>
      <c r="I17" s="124"/>
      <c r="J17" s="130"/>
      <c r="K17" s="124"/>
      <c r="L17" s="130"/>
      <c r="M17" s="124"/>
      <c r="N17" s="130"/>
      <c r="O17" s="124"/>
      <c r="P17" s="130"/>
      <c r="Q17" s="124"/>
      <c r="R17" s="130"/>
      <c r="S17" s="124"/>
      <c r="T17" s="130"/>
      <c r="U17" s="124"/>
      <c r="V17" s="130"/>
      <c r="W17" s="124"/>
      <c r="X17" s="130"/>
      <c r="Y17" s="112"/>
      <c r="Z17" s="132"/>
      <c r="AA17" s="126"/>
      <c r="AB17" s="155"/>
      <c r="AC17" s="126"/>
      <c r="AD17" s="124"/>
      <c r="AE17" s="126"/>
      <c r="AF17" s="124"/>
      <c r="AG17" s="126"/>
      <c r="AH17" s="124"/>
      <c r="AI17" s="126"/>
      <c r="AJ17" s="124"/>
      <c r="AK17" s="126"/>
      <c r="AL17" s="124"/>
      <c r="AM17" s="126"/>
      <c r="AN17" s="124"/>
      <c r="AO17" s="126"/>
      <c r="AP17" s="124"/>
      <c r="AQ17" s="126"/>
      <c r="AR17" s="124"/>
      <c r="AS17" s="126"/>
      <c r="AT17" s="124"/>
      <c r="AU17" s="126"/>
      <c r="AV17" s="124"/>
      <c r="AW17" s="126"/>
      <c r="AX17" s="112"/>
      <c r="AY17" s="114"/>
      <c r="AZ17" s="126"/>
      <c r="BA17" s="124"/>
      <c r="BB17" s="126"/>
      <c r="BC17" s="124"/>
      <c r="BD17" s="126"/>
      <c r="BE17" s="124"/>
      <c r="BF17" s="126"/>
      <c r="BG17" s="124"/>
      <c r="BH17" s="126"/>
      <c r="BI17" s="124"/>
      <c r="BJ17" s="126"/>
      <c r="BK17" s="124"/>
      <c r="BL17" s="126"/>
      <c r="BM17" s="124"/>
      <c r="BN17" s="126"/>
      <c r="BO17" s="124"/>
      <c r="BP17" s="126"/>
      <c r="BQ17" s="124"/>
      <c r="BR17" s="126"/>
      <c r="BS17" s="124"/>
      <c r="BT17" s="126"/>
      <c r="BU17" s="112"/>
      <c r="BV17" s="114"/>
    </row>
    <row r="18" spans="1:76" x14ac:dyDescent="0.35">
      <c r="A18" s="86"/>
      <c r="B18" s="87" t="s">
        <v>2</v>
      </c>
      <c r="C18" s="87"/>
      <c r="D18" s="26">
        <f>D20+D21+D22</f>
        <v>1392505.5</v>
      </c>
      <c r="E18" s="26">
        <f>E20+E21+E22</f>
        <v>-160420.6</v>
      </c>
      <c r="F18" s="26">
        <f>D18+E18</f>
        <v>1232084.8999999999</v>
      </c>
      <c r="G18" s="26">
        <f>G20+G21+G22</f>
        <v>180275.78900000002</v>
      </c>
      <c r="H18" s="26">
        <f>F18+G18</f>
        <v>1412360.689</v>
      </c>
      <c r="I18" s="26">
        <f>I20+I21+I22</f>
        <v>-1481.5470000000005</v>
      </c>
      <c r="J18" s="26">
        <f>H18+I18</f>
        <v>1410879.142</v>
      </c>
      <c r="K18" s="26">
        <f>K20+K21+K22</f>
        <v>-26082.3</v>
      </c>
      <c r="L18" s="26">
        <f>J18+K18</f>
        <v>1384796.8419999999</v>
      </c>
      <c r="M18" s="26">
        <f>M20+M21+M22</f>
        <v>-136280.77800000002</v>
      </c>
      <c r="N18" s="26">
        <f>L18+M18</f>
        <v>1248516.064</v>
      </c>
      <c r="O18" s="26">
        <f>O20+O21+O22</f>
        <v>0</v>
      </c>
      <c r="P18" s="26">
        <f>N18+O18</f>
        <v>1248516.064</v>
      </c>
      <c r="Q18" s="26">
        <f>Q20+Q21+Q22</f>
        <v>-60400.86</v>
      </c>
      <c r="R18" s="26">
        <f>P18+Q18</f>
        <v>1188115.2039999999</v>
      </c>
      <c r="S18" s="26">
        <f>S20+S21+S22</f>
        <v>44439.759000000005</v>
      </c>
      <c r="T18" s="26">
        <f>R18+S18</f>
        <v>1232554.963</v>
      </c>
      <c r="U18" s="26">
        <f>U20+U21+U22</f>
        <v>-254227.87899999999</v>
      </c>
      <c r="V18" s="26">
        <f>T18+U18</f>
        <v>978327.08400000003</v>
      </c>
      <c r="W18" s="12">
        <f>W20+W21+W22</f>
        <v>-10430.071</v>
      </c>
      <c r="X18" s="26">
        <f>V18+W18</f>
        <v>967897.01300000004</v>
      </c>
      <c r="Y18" s="26">
        <f>Y20+Y21+Y22</f>
        <v>130463.77599999997</v>
      </c>
      <c r="Z18" s="40">
        <f>X18+Y18</f>
        <v>1098360.7890000001</v>
      </c>
      <c r="AA18" s="26">
        <f t="shared" ref="AA18:AZ18" si="0">AA20+AA21+AA22</f>
        <v>1411436.5</v>
      </c>
      <c r="AB18" s="26">
        <f>AB20+AB21+AB22</f>
        <v>144990.90000000002</v>
      </c>
      <c r="AC18" s="26">
        <f>AA18+AB18</f>
        <v>1556427.4</v>
      </c>
      <c r="AD18" s="26">
        <f>AD20+AD21+AD22</f>
        <v>0</v>
      </c>
      <c r="AE18" s="26">
        <f>AC18+AD18</f>
        <v>1556427.4</v>
      </c>
      <c r="AF18" s="26">
        <f>AF20+AF21+AF22</f>
        <v>0</v>
      </c>
      <c r="AG18" s="26">
        <f>AE18+AF18</f>
        <v>1556427.4</v>
      </c>
      <c r="AH18" s="26">
        <f>AH20+AH21+AH22</f>
        <v>0</v>
      </c>
      <c r="AI18" s="26">
        <f>AG18+AH18</f>
        <v>1556427.4</v>
      </c>
      <c r="AJ18" s="26">
        <f>AJ20+AJ21+AJ22</f>
        <v>-28858.976999999999</v>
      </c>
      <c r="AK18" s="26">
        <f>AI18+AJ18</f>
        <v>1527568.423</v>
      </c>
      <c r="AL18" s="26">
        <f>AL20+AL21+AL22</f>
        <v>216664.13500000001</v>
      </c>
      <c r="AM18" s="26">
        <f>AK18+AL18</f>
        <v>1744232.558</v>
      </c>
      <c r="AN18" s="26">
        <f>AN20+AN21+AN22</f>
        <v>0</v>
      </c>
      <c r="AO18" s="26">
        <f>AM18+AN18</f>
        <v>1744232.558</v>
      </c>
      <c r="AP18" s="26">
        <f>AP20+AP21+AP22</f>
        <v>55158.9</v>
      </c>
      <c r="AQ18" s="26">
        <f>AO18+AP18</f>
        <v>1799391.4579999999</v>
      </c>
      <c r="AR18" s="26">
        <f>AR20+AR21+AR22</f>
        <v>29908.492999999999</v>
      </c>
      <c r="AS18" s="26">
        <f>AQ18+AR18</f>
        <v>1829299.9509999999</v>
      </c>
      <c r="AT18" s="26">
        <f>AT20+AT21+AT22</f>
        <v>-484802.30000000005</v>
      </c>
      <c r="AU18" s="26">
        <f>AS18+AT18</f>
        <v>1344497.6509999998</v>
      </c>
      <c r="AV18" s="12">
        <f>AV20+AV21+AV22</f>
        <v>0</v>
      </c>
      <c r="AW18" s="26">
        <f>AU18+AV18</f>
        <v>1344497.6509999998</v>
      </c>
      <c r="AX18" s="26">
        <f>AX20+AX21+AX22</f>
        <v>-211434.00300000003</v>
      </c>
      <c r="AY18" s="40">
        <f>AW18+AX18</f>
        <v>1133063.6479999998</v>
      </c>
      <c r="AZ18" s="26">
        <f t="shared" si="0"/>
        <v>1015988</v>
      </c>
      <c r="BA18" s="27">
        <f>BA20+BA21+BA22</f>
        <v>-106010.1</v>
      </c>
      <c r="BB18" s="27">
        <f>AZ18+BA18</f>
        <v>909977.9</v>
      </c>
      <c r="BC18" s="27">
        <f>BC20+BC21+BC22</f>
        <v>0</v>
      </c>
      <c r="BD18" s="27">
        <f>BB18+BC18</f>
        <v>909977.9</v>
      </c>
      <c r="BE18" s="27">
        <f>BE20+BE21+BE22</f>
        <v>0</v>
      </c>
      <c r="BF18" s="27">
        <f>BD18+BE18</f>
        <v>909977.9</v>
      </c>
      <c r="BG18" s="27">
        <f>BG20+BG21+BG22</f>
        <v>0</v>
      </c>
      <c r="BH18" s="27">
        <f>BF18+BG18</f>
        <v>909977.9</v>
      </c>
      <c r="BI18" s="27">
        <f>BI20+BI21+BI22</f>
        <v>203684.962</v>
      </c>
      <c r="BJ18" s="27">
        <f>BH18+BI18</f>
        <v>1113662.862</v>
      </c>
      <c r="BK18" s="27">
        <f>BK20+BK21+BK22</f>
        <v>0</v>
      </c>
      <c r="BL18" s="27">
        <f>BJ18+BK18</f>
        <v>1113662.862</v>
      </c>
      <c r="BM18" s="27">
        <f>BM20+BM21+BM22</f>
        <v>0</v>
      </c>
      <c r="BN18" s="27">
        <f>BL18+BM18</f>
        <v>1113662.862</v>
      </c>
      <c r="BO18" s="13">
        <f>BO20+BO21+BO22</f>
        <v>0</v>
      </c>
      <c r="BP18" s="13">
        <f>BN18+BO18</f>
        <v>1113662.862</v>
      </c>
      <c r="BQ18" s="13">
        <f>BQ20+BQ21+BQ22</f>
        <v>-605410.21399999992</v>
      </c>
      <c r="BR18" s="13">
        <f>BP18+BQ18</f>
        <v>508252.64800000004</v>
      </c>
      <c r="BS18" s="13">
        <f>BS20+BS21+BS22</f>
        <v>0</v>
      </c>
      <c r="BT18" s="27">
        <f>BR18+BS18</f>
        <v>508252.64800000004</v>
      </c>
      <c r="BU18" s="27">
        <f>BU20+BU21+BU22</f>
        <v>174193.5</v>
      </c>
      <c r="BV18" s="42">
        <f>BT18+BU18</f>
        <v>682446.14800000004</v>
      </c>
    </row>
    <row r="19" spans="1:76" x14ac:dyDescent="0.35">
      <c r="A19" s="86"/>
      <c r="B19" s="87" t="s">
        <v>5</v>
      </c>
      <c r="C19" s="8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12"/>
      <c r="X19" s="26"/>
      <c r="Y19" s="26"/>
      <c r="Z19" s="40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12"/>
      <c r="AW19" s="26"/>
      <c r="AX19" s="26"/>
      <c r="AY19" s="40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13"/>
      <c r="BP19" s="13"/>
      <c r="BQ19" s="13"/>
      <c r="BR19" s="13"/>
      <c r="BS19" s="13"/>
      <c r="BT19" s="27"/>
      <c r="BU19" s="27"/>
      <c r="BV19" s="42"/>
    </row>
    <row r="20" spans="1:76" s="29" customFormat="1" hidden="1" x14ac:dyDescent="0.35">
      <c r="A20" s="25"/>
      <c r="B20" s="34" t="s">
        <v>6</v>
      </c>
      <c r="C20" s="35"/>
      <c r="D20" s="36">
        <f>D23+D24+D25+D26+D30+D42+D49+D55+D60+D65+D67+D70+D74+D77+D78+D79+D80+D81+D82+D83+D27+D52+D76+D35+D46+D57+D62+D40</f>
        <v>611119.5</v>
      </c>
      <c r="E20" s="36">
        <f>E23+E24+E25+E26+E30+E42+E49+E55+E60+E65+E67+E70+E74+E77+E78+E79+E80+E81+E82+E83+E27+E52+E76+E35+E46+E57+E62+E40</f>
        <v>-160420.6</v>
      </c>
      <c r="F20" s="26">
        <f t="shared" ref="F20:F108" si="1">D20+E20</f>
        <v>450698.9</v>
      </c>
      <c r="G20" s="36">
        <f>G23+G24+G25+G26+G30+G49+G55+G60+G65+G67+G70+G74+G77+G78+G79+G80+G81+G82+G83+G27+G52+G76+G35+G46+G57+G62+G40+G44+G84+G90+G91+G93+G85+G92</f>
        <v>180275.78900000002</v>
      </c>
      <c r="H20" s="26">
        <f t="shared" ref="H20:H28" si="2">F20+G20</f>
        <v>630974.68900000001</v>
      </c>
      <c r="I20" s="36">
        <f>I23+I24+I25+I26+I30+I49+I55+I60+I65+I67+I70+I74+I77+I78+I79+I80+I81+I82+I83+I27+I52+I76+I35+I46+I57+I62+I40+I44+I84+I90+I91+I93+I85+I92</f>
        <v>-5690.5220000000008</v>
      </c>
      <c r="J20" s="26">
        <f t="shared" ref="J20:J28" si="3">H20+I20</f>
        <v>625284.16700000002</v>
      </c>
      <c r="K20" s="36">
        <f>K23+K24+K25+K26+K30+K49+K55+K60+K65+K67+K70+K74+K77+K78+K79+K80+K81+K82+K83+K27+K52+K76+K35+K46+K57+K62+K40+K44+K84+K90+K91+K93+K85+K92</f>
        <v>0</v>
      </c>
      <c r="L20" s="26">
        <f t="shared" ref="L20:L28" si="4">J20+K20</f>
        <v>625284.16700000002</v>
      </c>
      <c r="M20" s="36">
        <f>M23+M24+M25+M26+M30+M49+M55+M60+M65+M67+M70+M74+M77+M78+M79+M80+M81+M82+M83+M27+M52+M76+M35+M46+M57+M62+M40+M44+M84+M90+M91+M93+M92+M94+M95+M97+M87+M96+M98</f>
        <v>-145632.04100000003</v>
      </c>
      <c r="N20" s="26">
        <f t="shared" ref="N20:N28" si="5">L20+M20</f>
        <v>479652.12599999999</v>
      </c>
      <c r="O20" s="36">
        <f>O23+O24+O25+O26+O30+O49+O55+O60+O65+O67+O70+O74+O77+O78+O79+O80+O81+O82+O83+O27+O52+O76+O35+O46+O57+O62+O40+O44+O84+O90+O91+O93+O92+O94+O95+O97+O87+O96+O98</f>
        <v>0</v>
      </c>
      <c r="P20" s="26">
        <f t="shared" ref="P20:P28" si="6">N20+O20</f>
        <v>479652.12599999999</v>
      </c>
      <c r="Q20" s="36">
        <f>Q23+Q24+Q25+Q26+Q30+Q49+Q55+Q60+Q65+Q67+Q70+Q74+Q77+Q78+Q79+Q80+Q81+Q82+Q83+Q27+Q52+Q76+Q35+Q46+Q57+Q62+Q40+Q44+Q84+Q90+Q91+Q93+Q92+Q94+Q95+Q97+Q87+Q96+Q98+Q99+Q100</f>
        <v>-60400.86</v>
      </c>
      <c r="R20" s="26">
        <f t="shared" ref="R20:R28" si="7">P20+Q20</f>
        <v>419251.266</v>
      </c>
      <c r="S20" s="36">
        <f>S23+S24+S25+S26+S30+S49+S55+S60+S65+S67+S70+S74+S77+S78+S79+S80+S81+S82+S83+S27+S52+S76+S35+S46+S57+S62+S40+S44+S84+S90+S91+S93+S92+S94+S95+S97+S87+S96+S98+S99+S100+S101</f>
        <v>44439.759000000005</v>
      </c>
      <c r="T20" s="26">
        <f t="shared" ref="T20:T28" si="8">R20+S20</f>
        <v>463691.02500000002</v>
      </c>
      <c r="U20" s="36">
        <f>U23+U24+U25+U26+U30+U49+U55+U60+U65+U67+U70+U74+U77+U78+U79+U80+U81+U82+U83+U27+U52+U76+U35+U46+U57+U62+U40+U44+U84+U90+U91+U93+U92+U94+U95+U97+U87+U96+U98+U99+U100+U101</f>
        <v>-11422.579000000002</v>
      </c>
      <c r="V20" s="26">
        <f t="shared" ref="V20:V28" si="9">T20+U20</f>
        <v>452268.446</v>
      </c>
      <c r="W20" s="15">
        <f>W23+W24+W25+W26+W30+W49+W55+W60+W65+W67+W70+W74+W77+W78+W79+W80+W81+W82+W83+W27+W52+W76+W35+W46+W57+W62+W40+W44+W84+W90+W91+W93+W92+W94+W95+W97+W87+W96+W98+W99+W100+W101</f>
        <v>-10430.071</v>
      </c>
      <c r="X20" s="26">
        <f t="shared" ref="X20:X28" si="10">V20+W20</f>
        <v>441838.375</v>
      </c>
      <c r="Y20" s="36">
        <f>Y23+Y24+Y25+Y26+Y30+Y49+Y55+Y60+Y65+Y67+Y70+Y74+Y77+Y78+Y79+Y80+Y81+Y82+Y83+Y27+Y52+Y76+Y35+Y46+Y57+Y62+Y40+Y44+Y84+Y90+Y91+Y93+Y92+Y94+Y95+Y97+Y87+Y96+Y98+Y99+Y100+Y101+Y102</f>
        <v>-99205.724000000017</v>
      </c>
      <c r="Z20" s="26">
        <f t="shared" ref="Z20:Z28" si="11">X20+Y20</f>
        <v>342632.65099999995</v>
      </c>
      <c r="AA20" s="36">
        <f>AA23+AA24+AA25+AA26+AA30+AA42+AA49+AA55+AA60+AA65+AA67+AA70+AA74+AA77+AA78+AA79+AA80+AA81+AA82+AA83+AA27+AA52+AA76+AA35+AA46+AA57+AA62+AA40</f>
        <v>524618.50000000012</v>
      </c>
      <c r="AB20" s="36">
        <f>AB23+AB24+AB25+AB26+AB30+AB42+AB49+AB55+AB60+AB65+AB67+AB70+AB74+AB77+AB78+AB79+AB80+AB81+AB82+AB83+AB27+AB52+AB76+AB35+AB46+AB57+AB62+AB40</f>
        <v>144990.90000000002</v>
      </c>
      <c r="AC20" s="26">
        <f t="shared" ref="AC20:AC108" si="12">AA20+AB20</f>
        <v>669609.40000000014</v>
      </c>
      <c r="AD20" s="36">
        <f>AD23+AD24+AD25+AD26+AD30+AD49+AD55+AD60+AD65+AD67+AD70+AD74+AD77+AD78+AD79+AD80+AD81+AD82+AD83+AD27+AD52+AD76+AD35+AD46+AD57+AD62+AD40+AD44+AD86+AD90+AD91+AD93+AD85+AD92</f>
        <v>0</v>
      </c>
      <c r="AE20" s="26">
        <f t="shared" ref="AE20:AE28" si="13">AC20+AD20</f>
        <v>669609.40000000014</v>
      </c>
      <c r="AF20" s="36">
        <f>AF23+AF24+AF25+AF26+AF30+AF49+AF55+AF60+AF65+AF67+AF70+AF74+AF77+AF78+AF79+AF80+AF81+AF82+AF83+AF27+AF52+AF76+AF35+AF46+AF57+AF62+AF40+AF44+AF86+AF90+AF91+AF93+AF85+AF92</f>
        <v>0</v>
      </c>
      <c r="AG20" s="26">
        <f t="shared" ref="AG20:AG28" si="14">AE20+AF20</f>
        <v>669609.40000000014</v>
      </c>
      <c r="AH20" s="36">
        <f>AH23+AH24+AH25+AH26+AH30+AH49+AH55+AH60+AH65+AH67+AH70+AH74+AH77+AH78+AH79+AH80+AH81+AH82+AH83+AH27+AH52+AH76+AH35+AH46+AH57+AH62+AH40+AH44+AH86+AH90+AH91+AH93+AH85+AH92</f>
        <v>0</v>
      </c>
      <c r="AI20" s="26">
        <f t="shared" ref="AI20:AI28" si="15">AG20+AH20</f>
        <v>669609.40000000014</v>
      </c>
      <c r="AJ20" s="36">
        <f>AJ23+AJ24+AJ25+AJ26+AJ30+AJ49+AJ55+AJ60+AJ65+AJ67+AJ70+AJ74+AJ77+AJ78+AJ79+AJ80+AJ81+AJ82+AJ83+AJ27+AJ52+AJ76+AJ35+AJ46+AJ57+AJ62+AJ40+AJ44+AJ86+AJ90+AJ91+AJ93+AJ85+AJ92</f>
        <v>-1537.377</v>
      </c>
      <c r="AK20" s="26">
        <f t="shared" ref="AK20:AK28" si="16">AI20+AJ20</f>
        <v>668072.02300000016</v>
      </c>
      <c r="AL20" s="36">
        <f>AL23+AL24+AL25+AL26+AL30+AL49+AL55+AL60+AL65+AL67+AL70+AL74+AL77+AL78+AL79+AL80+AL81+AL82+AL83+AL27+AL52+AL76+AL35+AL46+AL57+AL62+AL40+AL44+AL84+AL90+AL91+AL93+AL92+AL94+AL95+AL97+AL87+AL96+AL98</f>
        <v>216664.13500000001</v>
      </c>
      <c r="AM20" s="26">
        <f t="shared" ref="AM20:AM28" si="17">AK20+AL20</f>
        <v>884736.15800000017</v>
      </c>
      <c r="AN20" s="36">
        <f>AN23+AN24+AN25+AN26+AN30+AN49+AN55+AN60+AN65+AN67+AN70+AN74+AN77+AN78+AN79+AN80+AN81+AN82+AN83+AN27+AN52+AN76+AN35+AN46+AN57+AN62+AN40+AN44+AN84+AN90+AN91+AN93+AN92+AN94+AN95+AN97+AN87+AN96+AN98</f>
        <v>0</v>
      </c>
      <c r="AO20" s="26">
        <f t="shared" ref="AO20:AO28" si="18">AM20+AN20</f>
        <v>884736.15800000017</v>
      </c>
      <c r="AP20" s="36">
        <f>AP23+AP24+AP25+AP26+AP30+AP49+AP55+AP60+AP65+AP67+AP70+AP74+AP77+AP78+AP79+AP80+AP81+AP82+AP83+AP27+AP52+AP76+AP35+AP46+AP57+AP62+AP40+AP44+AP84+AP90+AP91+AP93+AP92+AP94+AP95+AP97+AP87+AP96+AP98+AP99+AP100</f>
        <v>55158.9</v>
      </c>
      <c r="AQ20" s="26">
        <f t="shared" ref="AQ20:AQ28" si="19">AO20+AP20</f>
        <v>939895.05800000019</v>
      </c>
      <c r="AR20" s="36">
        <f>AR23+AR24+AR25+AR26+AR30+AR49+AR55+AR60+AR65+AR67+AR70+AR74+AR77+AR78+AR79+AR80+AR81+AR82+AR83+AR27+AR52+AR76+AR35+AR46+AR57+AR62+AR40+AR44+AR84+AR90+AR91+AR93+AR92+AR94+AR95+AR97+AR87+AR96+AR98+AR99+AR100+AR101</f>
        <v>29908.492999999999</v>
      </c>
      <c r="AS20" s="26">
        <f t="shared" ref="AS20:AS28" si="20">AQ20+AR20</f>
        <v>969803.55100000021</v>
      </c>
      <c r="AT20" s="36">
        <f>AT23+AT24+AT25+AT26+AT30+AT49+AT55+AT60+AT65+AT67+AT70+AT74+AT77+AT78+AT79+AT80+AT81+AT82+AT83+AT27+AT52+AT76+AT35+AT46+AT57+AT62+AT40+AT44+AT84+AT90+AT91+AT93+AT92+AT94+AT95+AT97+AT87+AT96+AT98+AT99+AT100+AT101</f>
        <v>-1.4551915228366852E-11</v>
      </c>
      <c r="AU20" s="26">
        <f t="shared" ref="AU20:AU28" si="21">AS20+AT20</f>
        <v>969803.55100000021</v>
      </c>
      <c r="AV20" s="15">
        <f>AV23+AV24+AV25+AV26+AV30+AV49+AV55+AV60+AV65+AV67+AV70+AV74+AV77+AV78+AV79+AV80+AV81+AV82+AV83+AV27+AV52+AV76+AV35+AV46+AV57+AV62+AV40+AV44+AV84+AV90+AV91+AV93+AV92+AV94+AV95+AV97+AV87+AV96+AV98+AV99+AV100+AV101</f>
        <v>0</v>
      </c>
      <c r="AW20" s="26">
        <f t="shared" ref="AW20:AW28" si="22">AU20+AV20</f>
        <v>969803.55100000021</v>
      </c>
      <c r="AX20" s="36">
        <f>AX23+AX24+AX25+AX26+AX30+AX49+AX55+AX60+AX65+AX67+AX70+AX74+AX77+AX78+AX79+AX80+AX81+AX82+AX83+AX27+AX52+AX76+AX35+AX46+AX57+AX62+AX40+AX44+AX84+AX90+AX91+AX93+AX92+AX94+AX95+AX97+AX87+AX96+AX98+AX99+AX100+AX101+AX102</f>
        <v>-431849.00300000003</v>
      </c>
      <c r="AY20" s="26">
        <f t="shared" ref="AY20:AY28" si="23">AW20+AX20</f>
        <v>537954.54800000018</v>
      </c>
      <c r="AZ20" s="36">
        <f>AZ23+AZ24+AZ25+AZ26+AZ30+AZ42+AZ49+AZ55+AZ60+AZ65+AZ67+AZ70+AZ74+AZ77+AZ78+AZ79+AZ80+AZ81+AZ82+AZ83+AZ27+AZ52+AZ76+AZ35+AZ46+AZ57+AZ62+AZ40</f>
        <v>618176.1</v>
      </c>
      <c r="BA20" s="37">
        <f>BA23+BA24+BA25+BA26+BA30+BA42+BA49+BA55+BA60+BA65+BA67+BA70+BA74+BA77+BA78+BA79+BA80+BA81+BA82+BA83+BA27+BA52+BA76+BA35+BA46+BA57+BA62+BA40</f>
        <v>-106010.1</v>
      </c>
      <c r="BB20" s="27">
        <f t="shared" ref="BB20:BB108" si="24">AZ20+BA20</f>
        <v>512166</v>
      </c>
      <c r="BC20" s="37">
        <f>BC23+BC24+BC25+BC26+BC30+BC49+BC55+BC60+BC65+BC67+BC70+BC74+BC77+BC78+BC79+BC80+BC81+BC82+BC83+BC27+BC52+BC76+BC35+BC46+BC57+BC62+BC40+BC44+BC86+BC90+BC91+BC93+BC85+BC92</f>
        <v>0</v>
      </c>
      <c r="BD20" s="27">
        <f t="shared" ref="BD20:BD28" si="25">BB20+BC20</f>
        <v>512166</v>
      </c>
      <c r="BE20" s="37">
        <f>BE23+BE24+BE25+BE26+BE30+BE49+BE55+BE60+BE65+BE67+BE70+BE74+BE77+BE78+BE79+BE80+BE81+BE82+BE83+BE27+BE52+BE76+BE35+BE46+BE57+BE62+BE40+BE44+BE86+BE90+BE91+BE93+BE85+BE92</f>
        <v>0</v>
      </c>
      <c r="BF20" s="27">
        <f t="shared" ref="BF20:BF28" si="26">BD20+BE20</f>
        <v>512166</v>
      </c>
      <c r="BG20" s="37">
        <f>BG23+BG24+BG25+BG26+BG30+BG49+BG55+BG60+BG65+BG67+BG70+BG74+BG77+BG78+BG79+BG80+BG81+BG82+BG83+BG27+BG52+BG76+BG35+BG46+BG57+BG62+BG40+BG44+BG86+BG90+BG91+BG93+BG85+BG92</f>
        <v>0</v>
      </c>
      <c r="BH20" s="27">
        <f t="shared" ref="BH20:BH28" si="27">BF20+BG20</f>
        <v>512166</v>
      </c>
      <c r="BI20" s="37">
        <f>BI23+BI24+BI25+BI26+BI30+BI49+BI55+BI60+BI65+BI67+BI70+BI74+BI77+BI78+BI79+BI80+BI81+BI82+BI83+BI27+BI52+BI76+BI35+BI46+BI57+BI62+BI40+BI44+BI84+BI90+BI91+BI93+BI92+BI94+BI95+BI97+BI87+BI96+BI98</f>
        <v>203684.962</v>
      </c>
      <c r="BJ20" s="27">
        <f t="shared" ref="BJ20:BJ28" si="28">BH20+BI20</f>
        <v>715850.96200000006</v>
      </c>
      <c r="BK20" s="37">
        <f>BK23+BK24+BK25+BK26+BK30+BK49+BK55+BK60+BK65+BK67+BK70+BK74+BK77+BK78+BK79+BK80+BK81+BK82+BK83+BK27+BK52+BK76+BK35+BK46+BK57+BK62+BK40+BK44+BK84+BK90+BK91+BK93+BK92+BK94+BK95+BK97+BK87+BK96+BK98</f>
        <v>0</v>
      </c>
      <c r="BL20" s="27">
        <f t="shared" ref="BL20:BL28" si="29">BJ20+BK20</f>
        <v>715850.96200000006</v>
      </c>
      <c r="BM20" s="37">
        <f>BM23+BM24+BM25+BM26+BM30+BM49+BM55+BM60+BM65+BM67+BM70+BM74+BM77+BM78+BM79+BM80+BM81+BM82+BM83+BM27+BM52+BM76+BM35+BM46+BM57+BM62+BM40+BM44+BM84+BM90+BM91+BM93+BM92+BM94+BM95+BM97+BM87+BM96+BM98+BM99+BM100</f>
        <v>0</v>
      </c>
      <c r="BN20" s="27">
        <f t="shared" ref="BN20:BN28" si="30">BL20+BM20</f>
        <v>715850.96200000006</v>
      </c>
      <c r="BO20" s="14">
        <f>BO23+BO24+BO25+BO26+BO30+BO49+BO55+BO60+BO65+BO67+BO70+BO74+BO77+BO78+BO79+BO80+BO81+BO82+BO83+BO27+BO52+BO76+BO35+BO46+BO57+BO62+BO40+BO44+BO84+BO90+BO91+BO93+BO92+BO94+BO95+BO97+BO87+BO96+BO98+BO99+BO100+BO101</f>
        <v>0</v>
      </c>
      <c r="BP20" s="13">
        <f t="shared" ref="BP20:BP28" si="31">BN20+BO20</f>
        <v>715850.96200000006</v>
      </c>
      <c r="BQ20" s="14">
        <f>BQ23+BQ24+BQ25+BQ26+BQ30+BQ49+BQ55+BQ60+BQ65+BQ67+BQ70+BQ74+BQ77+BQ78+BQ79+BQ80+BQ81+BQ82+BQ83+BQ27+BQ52+BQ76+BQ35+BQ46+BQ57+BQ62+BQ40+BQ44+BQ84+BQ90+BQ91+BQ93+BQ92+BQ94+BQ95+BQ97+BQ87+BQ96+BQ98+BQ99+BQ100+BQ101</f>
        <v>-228710.11399999997</v>
      </c>
      <c r="BR20" s="13">
        <f t="shared" ref="BR20:BR28" si="32">BP20+BQ20</f>
        <v>487140.84800000011</v>
      </c>
      <c r="BS20" s="14">
        <f>BS23+BS24+BS25+BS26+BS30+BS49+BS55+BS60+BS65+BS67+BS70+BS74+BS77+BS78+BS79+BS80+BS81+BS82+BS83+BS27+BS52+BS76+BS35+BS46+BS57+BS62+BS40+BS44+BS84+BS90+BS91+BS93+BS92+BS94+BS95+BS97+BS87+BS96+BS98+BS99+BS100+BS101</f>
        <v>0</v>
      </c>
      <c r="BT20" s="27">
        <f t="shared" ref="BT20:BT28" si="33">BR20+BS20</f>
        <v>487140.84800000011</v>
      </c>
      <c r="BU20" s="37">
        <f>BU23+BU24+BU25+BU26+BU30+BU49+BU55+BU60+BU65+BU67+BU70+BU74+BU77+BU78+BU79+BU80+BU81+BU82+BU83+BU27+BU52+BU76+BU35+BU46+BU57+BU62+BU40+BU44+BU84+BU90+BU91+BU93+BU92+BU94+BU95+BU97+BU87+BU96+BU98+BU99+BU100+BU101+BU102</f>
        <v>174193.5</v>
      </c>
      <c r="BV20" s="27">
        <f t="shared" ref="BV20:BV28" si="34">BT20+BU20</f>
        <v>661334.34800000011</v>
      </c>
      <c r="BW20" s="28"/>
      <c r="BX20" s="30">
        <v>0</v>
      </c>
    </row>
    <row r="21" spans="1:76" x14ac:dyDescent="0.35">
      <c r="A21" s="86"/>
      <c r="B21" s="89" t="s">
        <v>12</v>
      </c>
      <c r="C21" s="87"/>
      <c r="D21" s="26">
        <f>D31+D50+D61+D66+D71+D75+D56+D36+D41</f>
        <v>523839.19999999995</v>
      </c>
      <c r="E21" s="26">
        <f>E31+E50+E61+E66+E71+E75+E56+E36+E41</f>
        <v>0</v>
      </c>
      <c r="F21" s="26">
        <f t="shared" si="1"/>
        <v>523839.19999999995</v>
      </c>
      <c r="G21" s="26">
        <f>G31+G50+G61+G66+G71+G75+G56+G36+G41+G45</f>
        <v>0</v>
      </c>
      <c r="H21" s="26">
        <f t="shared" si="2"/>
        <v>523839.19999999995</v>
      </c>
      <c r="I21" s="26">
        <f>I31+I50+I61+I66+I71+I75+I56+I36+I41+I45</f>
        <v>4208.9750000000004</v>
      </c>
      <c r="J21" s="26">
        <f t="shared" si="3"/>
        <v>528048.17499999993</v>
      </c>
      <c r="K21" s="26">
        <f>K31+K50+K61+K66+K71+K75+K56+K36+K41+K45</f>
        <v>0</v>
      </c>
      <c r="L21" s="26">
        <f t="shared" si="4"/>
        <v>528048.17499999993</v>
      </c>
      <c r="M21" s="26">
        <f>M31+M50+M61+M66+M71+M75+M56+M36+M41+M45+M88</f>
        <v>467.56299999999999</v>
      </c>
      <c r="N21" s="26">
        <f t="shared" si="5"/>
        <v>528515.7379999999</v>
      </c>
      <c r="O21" s="26">
        <f>O31+O50+O61+O66+O71+O75+O56+O36+O41+O45+O88</f>
        <v>0</v>
      </c>
      <c r="P21" s="26">
        <f t="shared" si="6"/>
        <v>528515.7379999999</v>
      </c>
      <c r="Q21" s="26">
        <f>Q31+Q50+Q61+Q66+Q71+Q75+Q56+Q36+Q41+Q45+Q88</f>
        <v>0</v>
      </c>
      <c r="R21" s="26">
        <f t="shared" si="7"/>
        <v>528515.7379999999</v>
      </c>
      <c r="S21" s="26">
        <f>S31+S50+S61+S66+S71+S75+S56+S36+S41+S45+S88</f>
        <v>0</v>
      </c>
      <c r="T21" s="26">
        <f t="shared" si="8"/>
        <v>528515.7379999999</v>
      </c>
      <c r="U21" s="26">
        <f>U31+U50+U61+U66+U71+U75+U56+U36+U41+U45+U88</f>
        <v>-242805.3</v>
      </c>
      <c r="V21" s="26">
        <f t="shared" si="9"/>
        <v>285710.43799999991</v>
      </c>
      <c r="W21" s="12">
        <f>W31+W50+W61+W66+W71+W75+W56+W36+W41+W45+W88</f>
        <v>0</v>
      </c>
      <c r="X21" s="26">
        <f t="shared" si="10"/>
        <v>285710.43799999991</v>
      </c>
      <c r="Y21" s="26">
        <f>Y31+Y50+Y61+Y66+Y71+Y75+Y56+Y36+Y41+Y45+Y88</f>
        <v>4627.1999999999971</v>
      </c>
      <c r="Z21" s="40">
        <f t="shared" si="11"/>
        <v>290337.63799999992</v>
      </c>
      <c r="AA21" s="26">
        <f>AA31+AA50+AA61+AA66+AA71+AA75+AA56+AA36+AA41</f>
        <v>629271.1</v>
      </c>
      <c r="AB21" s="26">
        <f>AB31+AB50+AB61+AB66+AB71+AB75+AB56+AB36+AB41</f>
        <v>0</v>
      </c>
      <c r="AC21" s="26">
        <f t="shared" si="12"/>
        <v>629271.1</v>
      </c>
      <c r="AD21" s="26">
        <f>AD31+AD50+AD61+AD66+AD71+AD75+AD56+AD36+AD41+AD45</f>
        <v>0</v>
      </c>
      <c r="AE21" s="26">
        <f t="shared" si="13"/>
        <v>629271.1</v>
      </c>
      <c r="AF21" s="26">
        <f>AF31+AF50+AF61+AF66+AF71+AF75+AF56+AF36+AF41+AF45</f>
        <v>0</v>
      </c>
      <c r="AG21" s="26">
        <f t="shared" si="14"/>
        <v>629271.1</v>
      </c>
      <c r="AH21" s="26">
        <f>AH31+AH50+AH61+AH66+AH71+AH75+AH56+AH36+AH41+AH45</f>
        <v>0</v>
      </c>
      <c r="AI21" s="26">
        <f t="shared" si="15"/>
        <v>629271.1</v>
      </c>
      <c r="AJ21" s="26">
        <f>AJ31+AJ50+AJ61+AJ66+AJ71+AJ75+AJ56+AJ36+AJ41+AJ45</f>
        <v>0</v>
      </c>
      <c r="AK21" s="26">
        <f t="shared" si="16"/>
        <v>629271.1</v>
      </c>
      <c r="AL21" s="26">
        <f>AL31+AL50+AL61+AL66+AL71+AL75+AL56+AL36+AL41+AL45+AL88</f>
        <v>0</v>
      </c>
      <c r="AM21" s="26">
        <f t="shared" si="17"/>
        <v>629271.1</v>
      </c>
      <c r="AN21" s="26">
        <f>AN31+AN50+AN61+AN66+AN71+AN75+AN56+AN36+AN41+AN45+AN88</f>
        <v>0</v>
      </c>
      <c r="AO21" s="26">
        <f t="shared" si="18"/>
        <v>629271.1</v>
      </c>
      <c r="AP21" s="26">
        <f>AP31+AP50+AP61+AP66+AP71+AP75+AP56+AP36+AP41+AP45+AP88</f>
        <v>0</v>
      </c>
      <c r="AQ21" s="26">
        <f t="shared" si="19"/>
        <v>629271.1</v>
      </c>
      <c r="AR21" s="26">
        <f>AR31+AR50+AR61+AR66+AR71+AR75+AR56+AR36+AR41+AR45+AR88</f>
        <v>0</v>
      </c>
      <c r="AS21" s="26">
        <f t="shared" si="20"/>
        <v>629271.1</v>
      </c>
      <c r="AT21" s="26">
        <f>AT31+AT50+AT61+AT66+AT71+AT75+AT56+AT36+AT41+AT45+AT88</f>
        <v>-484802.30000000005</v>
      </c>
      <c r="AU21" s="26">
        <f t="shared" si="21"/>
        <v>144468.79999999993</v>
      </c>
      <c r="AV21" s="12">
        <f>AV31+AV50+AV61+AV66+AV71+AV75+AV56+AV36+AV41+AV45+AV88</f>
        <v>0</v>
      </c>
      <c r="AW21" s="26">
        <f t="shared" si="22"/>
        <v>144468.79999999993</v>
      </c>
      <c r="AX21" s="26">
        <f>AX31+AX50+AX61+AX66+AX71+AX75+AX56+AX36+AX41+AX45+AX88</f>
        <v>-4627.1999999999971</v>
      </c>
      <c r="AY21" s="40">
        <f t="shared" si="23"/>
        <v>139841.59999999992</v>
      </c>
      <c r="AZ21" s="26">
        <f>AZ31+AZ50+AZ61+AZ66+AZ71+AZ75+AZ56+AZ36+AZ41</f>
        <v>397811.89999999997</v>
      </c>
      <c r="BA21" s="27">
        <f>BA31+BA50+BA61+BA66+BA71+BA75+BA56+BA36+BA41</f>
        <v>0</v>
      </c>
      <c r="BB21" s="27">
        <f t="shared" si="24"/>
        <v>397811.89999999997</v>
      </c>
      <c r="BC21" s="27">
        <f>BC31+BC50+BC61+BC66+BC71+BC75+BC56+BC36+BC41+BC45</f>
        <v>0</v>
      </c>
      <c r="BD21" s="27">
        <f t="shared" si="25"/>
        <v>397811.89999999997</v>
      </c>
      <c r="BE21" s="27">
        <f>BE31+BE50+BE61+BE66+BE71+BE75+BE56+BE36+BE41+BE45</f>
        <v>0</v>
      </c>
      <c r="BF21" s="27">
        <f t="shared" si="26"/>
        <v>397811.89999999997</v>
      </c>
      <c r="BG21" s="27">
        <f>BG31+BG50+BG61+BG66+BG71+BG75+BG56+BG36+BG41+BG45</f>
        <v>0</v>
      </c>
      <c r="BH21" s="27">
        <f t="shared" si="27"/>
        <v>397811.89999999997</v>
      </c>
      <c r="BI21" s="27">
        <f>BI31+BI50+BI61+BI66+BI71+BI75+BI56+BI36+BI41+BI45+BI88</f>
        <v>0</v>
      </c>
      <c r="BJ21" s="27">
        <f t="shared" si="28"/>
        <v>397811.89999999997</v>
      </c>
      <c r="BK21" s="27">
        <f>BK31+BK50+BK61+BK66+BK71+BK75+BK56+BK36+BK41+BK45+BK88</f>
        <v>0</v>
      </c>
      <c r="BL21" s="27">
        <f t="shared" si="29"/>
        <v>397811.89999999997</v>
      </c>
      <c r="BM21" s="27">
        <f>BM31+BM50+BM61+BM66+BM71+BM75+BM56+BM36+BM41+BM45+BM88</f>
        <v>0</v>
      </c>
      <c r="BN21" s="27">
        <f t="shared" si="30"/>
        <v>397811.89999999997</v>
      </c>
      <c r="BO21" s="13">
        <f>BO31+BO50+BO61+BO66+BO71+BO75+BO56+BO36+BO41+BO45+BO88</f>
        <v>0</v>
      </c>
      <c r="BP21" s="13">
        <f t="shared" si="31"/>
        <v>397811.89999999997</v>
      </c>
      <c r="BQ21" s="13">
        <f>BQ31+BQ50+BQ61+BQ66+BQ71+BQ75+BQ56+BQ36+BQ41+BQ45+BQ88</f>
        <v>-376700.1</v>
      </c>
      <c r="BR21" s="13">
        <f t="shared" si="32"/>
        <v>21111.799999999988</v>
      </c>
      <c r="BS21" s="13">
        <f>BS31+BS50+BS61+BS66+BS71+BS75+BS56+BS36+BS41+BS45+BS88</f>
        <v>0</v>
      </c>
      <c r="BT21" s="27">
        <f t="shared" si="33"/>
        <v>21111.799999999988</v>
      </c>
      <c r="BU21" s="27">
        <f>BU31+BU50+BU61+BU66+BU71+BU75+BU56+BU36+BU41+BU45+BU88</f>
        <v>0</v>
      </c>
      <c r="BV21" s="42">
        <f t="shared" si="34"/>
        <v>21111.799999999988</v>
      </c>
      <c r="BX21" s="10"/>
    </row>
    <row r="22" spans="1:76" x14ac:dyDescent="0.35">
      <c r="A22" s="86"/>
      <c r="B22" s="90" t="s">
        <v>29</v>
      </c>
      <c r="C22" s="87"/>
      <c r="D22" s="26">
        <f>D32+D37</f>
        <v>257546.8</v>
      </c>
      <c r="E22" s="26">
        <f>E32+E37</f>
        <v>0</v>
      </c>
      <c r="F22" s="26">
        <f t="shared" si="1"/>
        <v>257546.8</v>
      </c>
      <c r="G22" s="26">
        <f>G32+G37</f>
        <v>0</v>
      </c>
      <c r="H22" s="26">
        <f t="shared" si="2"/>
        <v>257546.8</v>
      </c>
      <c r="I22" s="26">
        <f>I32+I37</f>
        <v>0</v>
      </c>
      <c r="J22" s="26">
        <f t="shared" si="3"/>
        <v>257546.8</v>
      </c>
      <c r="K22" s="26">
        <f>K32+K37</f>
        <v>-26082.3</v>
      </c>
      <c r="L22" s="26">
        <f t="shared" si="4"/>
        <v>231464.5</v>
      </c>
      <c r="M22" s="26">
        <f>M32+M37+M89</f>
        <v>8883.7000000000007</v>
      </c>
      <c r="N22" s="26">
        <f t="shared" si="5"/>
        <v>240348.2</v>
      </c>
      <c r="O22" s="26">
        <f>O32+O37+O89</f>
        <v>0</v>
      </c>
      <c r="P22" s="26">
        <f t="shared" si="6"/>
        <v>240348.2</v>
      </c>
      <c r="Q22" s="26">
        <f>Q32+Q37+Q89</f>
        <v>0</v>
      </c>
      <c r="R22" s="26">
        <f t="shared" si="7"/>
        <v>240348.2</v>
      </c>
      <c r="S22" s="26">
        <f>S32+S37+S89</f>
        <v>0</v>
      </c>
      <c r="T22" s="26">
        <f t="shared" si="8"/>
        <v>240348.2</v>
      </c>
      <c r="U22" s="26">
        <f>U32+U37+U89</f>
        <v>0</v>
      </c>
      <c r="V22" s="26">
        <f t="shared" si="9"/>
        <v>240348.2</v>
      </c>
      <c r="W22" s="12">
        <f>W32+W37+W89</f>
        <v>0</v>
      </c>
      <c r="X22" s="26">
        <f t="shared" si="10"/>
        <v>240348.2</v>
      </c>
      <c r="Y22" s="26">
        <f>Y32+Y37+Y89+Y51</f>
        <v>225042.3</v>
      </c>
      <c r="Z22" s="40">
        <f t="shared" si="11"/>
        <v>465390.5</v>
      </c>
      <c r="AA22" s="26">
        <f t="shared" ref="AA22:AZ22" si="35">AA32+AA37</f>
        <v>257546.9</v>
      </c>
      <c r="AB22" s="26">
        <f>AB32+AB37</f>
        <v>0</v>
      </c>
      <c r="AC22" s="26">
        <f t="shared" si="12"/>
        <v>257546.9</v>
      </c>
      <c r="AD22" s="26">
        <f>AD32+AD37</f>
        <v>0</v>
      </c>
      <c r="AE22" s="26">
        <f t="shared" si="13"/>
        <v>257546.9</v>
      </c>
      <c r="AF22" s="26">
        <f>AF32+AF37</f>
        <v>0</v>
      </c>
      <c r="AG22" s="26">
        <f t="shared" si="14"/>
        <v>257546.9</v>
      </c>
      <c r="AH22" s="26">
        <f>AH32+AH37</f>
        <v>0</v>
      </c>
      <c r="AI22" s="26">
        <f t="shared" si="15"/>
        <v>257546.9</v>
      </c>
      <c r="AJ22" s="26">
        <f>AJ32+AJ37</f>
        <v>-27321.599999999999</v>
      </c>
      <c r="AK22" s="26">
        <f t="shared" si="16"/>
        <v>230225.3</v>
      </c>
      <c r="AL22" s="26">
        <f>AL32+AL37+AL89</f>
        <v>0</v>
      </c>
      <c r="AM22" s="26">
        <f t="shared" si="17"/>
        <v>230225.3</v>
      </c>
      <c r="AN22" s="26">
        <f>AN32+AN37+AN89</f>
        <v>0</v>
      </c>
      <c r="AO22" s="26">
        <f t="shared" si="18"/>
        <v>230225.3</v>
      </c>
      <c r="AP22" s="26">
        <f>AP32+AP37+AP89</f>
        <v>0</v>
      </c>
      <c r="AQ22" s="26">
        <f t="shared" si="19"/>
        <v>230225.3</v>
      </c>
      <c r="AR22" s="26">
        <f>AR32+AR37+AR89</f>
        <v>0</v>
      </c>
      <c r="AS22" s="26">
        <f t="shared" si="20"/>
        <v>230225.3</v>
      </c>
      <c r="AT22" s="26">
        <f>AT32+AT37+AT89</f>
        <v>0</v>
      </c>
      <c r="AU22" s="26">
        <f t="shared" si="21"/>
        <v>230225.3</v>
      </c>
      <c r="AV22" s="12">
        <f>AV32+AV37+AV89</f>
        <v>0</v>
      </c>
      <c r="AW22" s="26">
        <f t="shared" si="22"/>
        <v>230225.3</v>
      </c>
      <c r="AX22" s="26">
        <f>AX32+AX37+AX89+AX51</f>
        <v>225042.2</v>
      </c>
      <c r="AY22" s="40">
        <f t="shared" si="23"/>
        <v>455267.5</v>
      </c>
      <c r="AZ22" s="26">
        <f t="shared" si="35"/>
        <v>0</v>
      </c>
      <c r="BA22" s="27">
        <f>BA32+BA37</f>
        <v>0</v>
      </c>
      <c r="BB22" s="27">
        <f t="shared" si="24"/>
        <v>0</v>
      </c>
      <c r="BC22" s="27">
        <f>BC32+BC37</f>
        <v>0</v>
      </c>
      <c r="BD22" s="27">
        <f t="shared" si="25"/>
        <v>0</v>
      </c>
      <c r="BE22" s="27">
        <f>BE32+BE37</f>
        <v>0</v>
      </c>
      <c r="BF22" s="27">
        <f t="shared" si="26"/>
        <v>0</v>
      </c>
      <c r="BG22" s="27">
        <f>BG32+BG37</f>
        <v>0</v>
      </c>
      <c r="BH22" s="27">
        <f t="shared" si="27"/>
        <v>0</v>
      </c>
      <c r="BI22" s="27">
        <f>BI32+BI37+BI89</f>
        <v>0</v>
      </c>
      <c r="BJ22" s="27">
        <f t="shared" si="28"/>
        <v>0</v>
      </c>
      <c r="BK22" s="27">
        <f>BK32+BK37+BK89</f>
        <v>0</v>
      </c>
      <c r="BL22" s="27">
        <f t="shared" si="29"/>
        <v>0</v>
      </c>
      <c r="BM22" s="27">
        <f>BM32+BM37+BM89</f>
        <v>0</v>
      </c>
      <c r="BN22" s="27">
        <f t="shared" si="30"/>
        <v>0</v>
      </c>
      <c r="BO22" s="13">
        <f>BO32+BO37+BO89</f>
        <v>0</v>
      </c>
      <c r="BP22" s="13">
        <f t="shared" si="31"/>
        <v>0</v>
      </c>
      <c r="BQ22" s="13">
        <f>BQ32+BQ37+BQ89</f>
        <v>0</v>
      </c>
      <c r="BR22" s="13">
        <f t="shared" si="32"/>
        <v>0</v>
      </c>
      <c r="BS22" s="13">
        <f>BS32+BS37+BS89</f>
        <v>0</v>
      </c>
      <c r="BT22" s="27">
        <f t="shared" si="33"/>
        <v>0</v>
      </c>
      <c r="BU22" s="27">
        <f>BU32+BU37+BU89+BU51</f>
        <v>0</v>
      </c>
      <c r="BV22" s="42">
        <f t="shared" si="34"/>
        <v>0</v>
      </c>
      <c r="BX22" s="10"/>
    </row>
    <row r="23" spans="1:76" ht="54" x14ac:dyDescent="0.35">
      <c r="A23" s="91" t="s">
        <v>30</v>
      </c>
      <c r="B23" s="89" t="s">
        <v>50</v>
      </c>
      <c r="C23" s="89" t="s">
        <v>126</v>
      </c>
      <c r="D23" s="12">
        <v>0</v>
      </c>
      <c r="E23" s="40">
        <v>0</v>
      </c>
      <c r="F23" s="12">
        <f t="shared" si="1"/>
        <v>0</v>
      </c>
      <c r="G23" s="12">
        <v>0</v>
      </c>
      <c r="H23" s="12">
        <f t="shared" si="2"/>
        <v>0</v>
      </c>
      <c r="I23" s="12">
        <v>0</v>
      </c>
      <c r="J23" s="12">
        <f t="shared" si="3"/>
        <v>0</v>
      </c>
      <c r="K23" s="12">
        <v>0</v>
      </c>
      <c r="L23" s="12">
        <f t="shared" si="4"/>
        <v>0</v>
      </c>
      <c r="M23" s="12">
        <v>0</v>
      </c>
      <c r="N23" s="12">
        <f t="shared" si="5"/>
        <v>0</v>
      </c>
      <c r="O23" s="12">
        <v>0</v>
      </c>
      <c r="P23" s="12">
        <f t="shared" si="6"/>
        <v>0</v>
      </c>
      <c r="Q23" s="12">
        <v>0</v>
      </c>
      <c r="R23" s="12">
        <f t="shared" si="7"/>
        <v>0</v>
      </c>
      <c r="S23" s="12">
        <v>0</v>
      </c>
      <c r="T23" s="12">
        <f t="shared" si="8"/>
        <v>0</v>
      </c>
      <c r="U23" s="12">
        <v>0</v>
      </c>
      <c r="V23" s="12">
        <f t="shared" si="9"/>
        <v>0</v>
      </c>
      <c r="W23" s="12">
        <v>0</v>
      </c>
      <c r="X23" s="12">
        <f t="shared" si="10"/>
        <v>0</v>
      </c>
      <c r="Y23" s="21">
        <v>0</v>
      </c>
      <c r="Z23" s="40">
        <f t="shared" si="11"/>
        <v>0</v>
      </c>
      <c r="AA23" s="12">
        <v>0</v>
      </c>
      <c r="AB23" s="40">
        <v>0</v>
      </c>
      <c r="AC23" s="12">
        <f t="shared" si="12"/>
        <v>0</v>
      </c>
      <c r="AD23" s="12">
        <v>0</v>
      </c>
      <c r="AE23" s="12">
        <f t="shared" si="13"/>
        <v>0</v>
      </c>
      <c r="AF23" s="12">
        <v>0</v>
      </c>
      <c r="AG23" s="12">
        <f t="shared" si="14"/>
        <v>0</v>
      </c>
      <c r="AH23" s="12">
        <v>0</v>
      </c>
      <c r="AI23" s="12">
        <f t="shared" si="15"/>
        <v>0</v>
      </c>
      <c r="AJ23" s="12">
        <v>0</v>
      </c>
      <c r="AK23" s="12">
        <f t="shared" si="16"/>
        <v>0</v>
      </c>
      <c r="AL23" s="12">
        <v>0</v>
      </c>
      <c r="AM23" s="12">
        <f t="shared" si="17"/>
        <v>0</v>
      </c>
      <c r="AN23" s="12">
        <v>0</v>
      </c>
      <c r="AO23" s="12">
        <f t="shared" si="18"/>
        <v>0</v>
      </c>
      <c r="AP23" s="12">
        <v>0</v>
      </c>
      <c r="AQ23" s="12">
        <f t="shared" si="19"/>
        <v>0</v>
      </c>
      <c r="AR23" s="12">
        <v>0</v>
      </c>
      <c r="AS23" s="12">
        <f t="shared" si="20"/>
        <v>0</v>
      </c>
      <c r="AT23" s="12">
        <v>0</v>
      </c>
      <c r="AU23" s="12">
        <f t="shared" si="21"/>
        <v>0</v>
      </c>
      <c r="AV23" s="12">
        <v>0</v>
      </c>
      <c r="AW23" s="12">
        <f t="shared" si="22"/>
        <v>0</v>
      </c>
      <c r="AX23" s="21">
        <v>0</v>
      </c>
      <c r="AY23" s="40">
        <f t="shared" si="23"/>
        <v>0</v>
      </c>
      <c r="AZ23" s="13">
        <v>5984</v>
      </c>
      <c r="BA23" s="13">
        <v>0</v>
      </c>
      <c r="BB23" s="13">
        <f t="shared" si="24"/>
        <v>5984</v>
      </c>
      <c r="BC23" s="13">
        <v>0</v>
      </c>
      <c r="BD23" s="13">
        <f t="shared" si="25"/>
        <v>5984</v>
      </c>
      <c r="BE23" s="13">
        <v>0</v>
      </c>
      <c r="BF23" s="13">
        <f t="shared" si="26"/>
        <v>5984</v>
      </c>
      <c r="BG23" s="13">
        <v>0</v>
      </c>
      <c r="BH23" s="13">
        <f t="shared" si="27"/>
        <v>5984</v>
      </c>
      <c r="BI23" s="13">
        <v>0</v>
      </c>
      <c r="BJ23" s="13">
        <f t="shared" si="28"/>
        <v>5984</v>
      </c>
      <c r="BK23" s="13">
        <v>0</v>
      </c>
      <c r="BL23" s="13">
        <f t="shared" si="29"/>
        <v>5984</v>
      </c>
      <c r="BM23" s="13">
        <v>0</v>
      </c>
      <c r="BN23" s="13">
        <f t="shared" si="30"/>
        <v>5984</v>
      </c>
      <c r="BO23" s="13">
        <v>0</v>
      </c>
      <c r="BP23" s="13">
        <f t="shared" si="31"/>
        <v>5984</v>
      </c>
      <c r="BQ23" s="13">
        <v>0</v>
      </c>
      <c r="BR23" s="13">
        <f t="shared" si="32"/>
        <v>5984</v>
      </c>
      <c r="BS23" s="13">
        <v>0</v>
      </c>
      <c r="BT23" s="13">
        <f t="shared" si="33"/>
        <v>5984</v>
      </c>
      <c r="BU23" s="23">
        <v>0</v>
      </c>
      <c r="BV23" s="42">
        <f t="shared" si="34"/>
        <v>5984</v>
      </c>
      <c r="BW23" s="8" t="s">
        <v>82</v>
      </c>
      <c r="BX23" s="10"/>
    </row>
    <row r="24" spans="1:76" ht="54" x14ac:dyDescent="0.35">
      <c r="A24" s="91" t="s">
        <v>133</v>
      </c>
      <c r="B24" s="89" t="s">
        <v>51</v>
      </c>
      <c r="C24" s="89" t="s">
        <v>126</v>
      </c>
      <c r="D24" s="12">
        <v>0</v>
      </c>
      <c r="E24" s="40">
        <v>0</v>
      </c>
      <c r="F24" s="12">
        <f t="shared" si="1"/>
        <v>0</v>
      </c>
      <c r="G24" s="12">
        <v>0</v>
      </c>
      <c r="H24" s="12">
        <f t="shared" si="2"/>
        <v>0</v>
      </c>
      <c r="I24" s="12">
        <v>0</v>
      </c>
      <c r="J24" s="12">
        <f t="shared" si="3"/>
        <v>0</v>
      </c>
      <c r="K24" s="12">
        <v>0</v>
      </c>
      <c r="L24" s="12">
        <f t="shared" si="4"/>
        <v>0</v>
      </c>
      <c r="M24" s="12">
        <v>0</v>
      </c>
      <c r="N24" s="12">
        <f t="shared" si="5"/>
        <v>0</v>
      </c>
      <c r="O24" s="12">
        <v>0</v>
      </c>
      <c r="P24" s="12">
        <f t="shared" si="6"/>
        <v>0</v>
      </c>
      <c r="Q24" s="12">
        <v>0</v>
      </c>
      <c r="R24" s="12">
        <f t="shared" si="7"/>
        <v>0</v>
      </c>
      <c r="S24" s="12">
        <v>0</v>
      </c>
      <c r="T24" s="12">
        <f t="shared" si="8"/>
        <v>0</v>
      </c>
      <c r="U24" s="12">
        <v>0</v>
      </c>
      <c r="V24" s="12">
        <f t="shared" si="9"/>
        <v>0</v>
      </c>
      <c r="W24" s="12">
        <v>0</v>
      </c>
      <c r="X24" s="12">
        <f t="shared" si="10"/>
        <v>0</v>
      </c>
      <c r="Y24" s="21">
        <v>0</v>
      </c>
      <c r="Z24" s="40">
        <f t="shared" si="11"/>
        <v>0</v>
      </c>
      <c r="AA24" s="12">
        <v>0</v>
      </c>
      <c r="AB24" s="40">
        <v>0</v>
      </c>
      <c r="AC24" s="12">
        <f t="shared" si="12"/>
        <v>0</v>
      </c>
      <c r="AD24" s="12">
        <v>0</v>
      </c>
      <c r="AE24" s="12">
        <f t="shared" si="13"/>
        <v>0</v>
      </c>
      <c r="AF24" s="12">
        <v>0</v>
      </c>
      <c r="AG24" s="12">
        <f t="shared" si="14"/>
        <v>0</v>
      </c>
      <c r="AH24" s="12">
        <v>0</v>
      </c>
      <c r="AI24" s="12">
        <f t="shared" si="15"/>
        <v>0</v>
      </c>
      <c r="AJ24" s="12">
        <v>0</v>
      </c>
      <c r="AK24" s="12">
        <f t="shared" si="16"/>
        <v>0</v>
      </c>
      <c r="AL24" s="12">
        <v>0</v>
      </c>
      <c r="AM24" s="12">
        <f t="shared" si="17"/>
        <v>0</v>
      </c>
      <c r="AN24" s="12">
        <v>0</v>
      </c>
      <c r="AO24" s="12">
        <f t="shared" si="18"/>
        <v>0</v>
      </c>
      <c r="AP24" s="12">
        <v>0</v>
      </c>
      <c r="AQ24" s="12">
        <f t="shared" si="19"/>
        <v>0</v>
      </c>
      <c r="AR24" s="12">
        <v>0</v>
      </c>
      <c r="AS24" s="12">
        <f t="shared" si="20"/>
        <v>0</v>
      </c>
      <c r="AT24" s="12">
        <v>0</v>
      </c>
      <c r="AU24" s="12">
        <f t="shared" si="21"/>
        <v>0</v>
      </c>
      <c r="AV24" s="12">
        <v>0</v>
      </c>
      <c r="AW24" s="12">
        <f t="shared" si="22"/>
        <v>0</v>
      </c>
      <c r="AX24" s="21">
        <v>0</v>
      </c>
      <c r="AY24" s="40">
        <f t="shared" si="23"/>
        <v>0</v>
      </c>
      <c r="AZ24" s="13">
        <v>6874.9</v>
      </c>
      <c r="BA24" s="13">
        <v>0</v>
      </c>
      <c r="BB24" s="13">
        <f t="shared" si="24"/>
        <v>6874.9</v>
      </c>
      <c r="BC24" s="13">
        <v>0</v>
      </c>
      <c r="BD24" s="13">
        <f t="shared" si="25"/>
        <v>6874.9</v>
      </c>
      <c r="BE24" s="13">
        <v>0</v>
      </c>
      <c r="BF24" s="13">
        <f t="shared" si="26"/>
        <v>6874.9</v>
      </c>
      <c r="BG24" s="13">
        <v>0</v>
      </c>
      <c r="BH24" s="13">
        <f t="shared" si="27"/>
        <v>6874.9</v>
      </c>
      <c r="BI24" s="13">
        <v>0</v>
      </c>
      <c r="BJ24" s="13">
        <f t="shared" si="28"/>
        <v>6874.9</v>
      </c>
      <c r="BK24" s="13">
        <v>0</v>
      </c>
      <c r="BL24" s="13">
        <f t="shared" si="29"/>
        <v>6874.9</v>
      </c>
      <c r="BM24" s="13">
        <v>0</v>
      </c>
      <c r="BN24" s="13">
        <f t="shared" si="30"/>
        <v>6874.9</v>
      </c>
      <c r="BO24" s="13">
        <v>0</v>
      </c>
      <c r="BP24" s="13">
        <f t="shared" si="31"/>
        <v>6874.9</v>
      </c>
      <c r="BQ24" s="13">
        <v>0</v>
      </c>
      <c r="BR24" s="13">
        <f t="shared" si="32"/>
        <v>6874.9</v>
      </c>
      <c r="BS24" s="13">
        <v>0</v>
      </c>
      <c r="BT24" s="13">
        <f t="shared" si="33"/>
        <v>6874.9</v>
      </c>
      <c r="BU24" s="23">
        <v>0</v>
      </c>
      <c r="BV24" s="42">
        <f t="shared" si="34"/>
        <v>6874.9</v>
      </c>
      <c r="BW24" s="8" t="s">
        <v>83</v>
      </c>
      <c r="BX24" s="10"/>
    </row>
    <row r="25" spans="1:76" s="3" customFormat="1" ht="54" hidden="1" x14ac:dyDescent="0.35">
      <c r="A25" s="55" t="s">
        <v>134</v>
      </c>
      <c r="B25" s="67" t="s">
        <v>52</v>
      </c>
      <c r="C25" s="68" t="s">
        <v>126</v>
      </c>
      <c r="D25" s="15">
        <v>0</v>
      </c>
      <c r="E25" s="40">
        <v>0</v>
      </c>
      <c r="F25" s="12">
        <f t="shared" si="1"/>
        <v>0</v>
      </c>
      <c r="G25" s="12">
        <v>0</v>
      </c>
      <c r="H25" s="12">
        <f t="shared" si="2"/>
        <v>0</v>
      </c>
      <c r="I25" s="12">
        <v>0</v>
      </c>
      <c r="J25" s="12">
        <f t="shared" si="3"/>
        <v>0</v>
      </c>
      <c r="K25" s="12">
        <v>0</v>
      </c>
      <c r="L25" s="12">
        <f t="shared" si="4"/>
        <v>0</v>
      </c>
      <c r="M25" s="12">
        <v>0</v>
      </c>
      <c r="N25" s="12">
        <f t="shared" si="5"/>
        <v>0</v>
      </c>
      <c r="O25" s="12">
        <v>0</v>
      </c>
      <c r="P25" s="12">
        <f t="shared" si="6"/>
        <v>0</v>
      </c>
      <c r="Q25" s="12"/>
      <c r="R25" s="12">
        <f t="shared" si="7"/>
        <v>0</v>
      </c>
      <c r="S25" s="12"/>
      <c r="T25" s="12">
        <f t="shared" si="8"/>
        <v>0</v>
      </c>
      <c r="U25" s="12"/>
      <c r="V25" s="12">
        <f t="shared" si="9"/>
        <v>0</v>
      </c>
      <c r="W25" s="12"/>
      <c r="X25" s="12">
        <f t="shared" si="10"/>
        <v>0</v>
      </c>
      <c r="Y25" s="21"/>
      <c r="Z25" s="12">
        <f t="shared" si="11"/>
        <v>0</v>
      </c>
      <c r="AA25" s="15">
        <v>5817.9</v>
      </c>
      <c r="AB25" s="40">
        <v>0</v>
      </c>
      <c r="AC25" s="12">
        <f t="shared" si="12"/>
        <v>5817.9</v>
      </c>
      <c r="AD25" s="12">
        <v>0</v>
      </c>
      <c r="AE25" s="12">
        <f t="shared" si="13"/>
        <v>5817.9</v>
      </c>
      <c r="AF25" s="12">
        <v>0</v>
      </c>
      <c r="AG25" s="12">
        <f t="shared" si="14"/>
        <v>5817.9</v>
      </c>
      <c r="AH25" s="12">
        <v>0</v>
      </c>
      <c r="AI25" s="12">
        <f t="shared" si="15"/>
        <v>5817.9</v>
      </c>
      <c r="AJ25" s="12">
        <v>0</v>
      </c>
      <c r="AK25" s="12">
        <f t="shared" si="16"/>
        <v>5817.9</v>
      </c>
      <c r="AL25" s="12">
        <v>0</v>
      </c>
      <c r="AM25" s="12">
        <f t="shared" si="17"/>
        <v>5817.9</v>
      </c>
      <c r="AN25" s="12">
        <v>0</v>
      </c>
      <c r="AO25" s="12">
        <f t="shared" si="18"/>
        <v>5817.9</v>
      </c>
      <c r="AP25" s="12">
        <v>-5817.9</v>
      </c>
      <c r="AQ25" s="12">
        <f t="shared" si="19"/>
        <v>0</v>
      </c>
      <c r="AR25" s="12"/>
      <c r="AS25" s="12">
        <f t="shared" si="20"/>
        <v>0</v>
      </c>
      <c r="AT25" s="12"/>
      <c r="AU25" s="12">
        <f t="shared" si="21"/>
        <v>0</v>
      </c>
      <c r="AV25" s="12"/>
      <c r="AW25" s="12">
        <f t="shared" si="22"/>
        <v>0</v>
      </c>
      <c r="AX25" s="21"/>
      <c r="AY25" s="12">
        <f t="shared" si="23"/>
        <v>0</v>
      </c>
      <c r="AZ25" s="14">
        <v>137141.1</v>
      </c>
      <c r="BA25" s="12">
        <v>0</v>
      </c>
      <c r="BB25" s="13">
        <f t="shared" si="24"/>
        <v>137141.1</v>
      </c>
      <c r="BC25" s="12">
        <v>0</v>
      </c>
      <c r="BD25" s="13">
        <f t="shared" si="25"/>
        <v>137141.1</v>
      </c>
      <c r="BE25" s="12">
        <v>0</v>
      </c>
      <c r="BF25" s="13">
        <f t="shared" si="26"/>
        <v>137141.1</v>
      </c>
      <c r="BG25" s="12">
        <v>0</v>
      </c>
      <c r="BH25" s="13">
        <f t="shared" si="27"/>
        <v>137141.1</v>
      </c>
      <c r="BI25" s="12">
        <v>0</v>
      </c>
      <c r="BJ25" s="13">
        <f t="shared" si="28"/>
        <v>137141.1</v>
      </c>
      <c r="BK25" s="12">
        <v>0</v>
      </c>
      <c r="BL25" s="13">
        <f t="shared" si="29"/>
        <v>137141.1</v>
      </c>
      <c r="BM25" s="12">
        <v>-137141.1</v>
      </c>
      <c r="BN25" s="13">
        <f t="shared" si="30"/>
        <v>0</v>
      </c>
      <c r="BO25" s="12"/>
      <c r="BP25" s="13">
        <f t="shared" si="31"/>
        <v>0</v>
      </c>
      <c r="BQ25" s="12"/>
      <c r="BR25" s="13">
        <f t="shared" si="32"/>
        <v>0</v>
      </c>
      <c r="BS25" s="12"/>
      <c r="BT25" s="13">
        <f t="shared" si="33"/>
        <v>0</v>
      </c>
      <c r="BU25" s="21"/>
      <c r="BV25" s="13">
        <f t="shared" si="34"/>
        <v>0</v>
      </c>
      <c r="BW25" s="8" t="s">
        <v>84</v>
      </c>
      <c r="BX25" s="10">
        <v>0</v>
      </c>
    </row>
    <row r="26" spans="1:76" ht="54" x14ac:dyDescent="0.35">
      <c r="A26" s="91" t="s">
        <v>134</v>
      </c>
      <c r="B26" s="90" t="s">
        <v>53</v>
      </c>
      <c r="C26" s="89" t="s">
        <v>126</v>
      </c>
      <c r="D26" s="12">
        <v>0</v>
      </c>
      <c r="E26" s="40">
        <v>137239.1</v>
      </c>
      <c r="F26" s="12">
        <f t="shared" si="1"/>
        <v>137239.1</v>
      </c>
      <c r="G26" s="12"/>
      <c r="H26" s="12">
        <f t="shared" si="2"/>
        <v>137239.1</v>
      </c>
      <c r="I26" s="12"/>
      <c r="J26" s="12">
        <f t="shared" si="3"/>
        <v>137239.1</v>
      </c>
      <c r="K26" s="12"/>
      <c r="L26" s="12">
        <f t="shared" si="4"/>
        <v>137239.1</v>
      </c>
      <c r="M26" s="12">
        <v>-50000</v>
      </c>
      <c r="N26" s="12">
        <f t="shared" si="5"/>
        <v>87239.1</v>
      </c>
      <c r="O26" s="12"/>
      <c r="P26" s="12">
        <f t="shared" si="6"/>
        <v>87239.1</v>
      </c>
      <c r="Q26" s="12"/>
      <c r="R26" s="12">
        <f t="shared" si="7"/>
        <v>87239.1</v>
      </c>
      <c r="S26" s="12">
        <v>-29908.492999999999</v>
      </c>
      <c r="T26" s="12">
        <f t="shared" si="8"/>
        <v>57330.607000000004</v>
      </c>
      <c r="U26" s="12"/>
      <c r="V26" s="12">
        <f t="shared" si="9"/>
        <v>57330.607000000004</v>
      </c>
      <c r="W26" s="12"/>
      <c r="X26" s="12">
        <f t="shared" si="10"/>
        <v>57330.607000000004</v>
      </c>
      <c r="Y26" s="21">
        <f>-53612+1063.289</f>
        <v>-52548.711000000003</v>
      </c>
      <c r="Z26" s="40">
        <f t="shared" si="11"/>
        <v>4781.8960000000006</v>
      </c>
      <c r="AA26" s="12">
        <v>0</v>
      </c>
      <c r="AB26" s="40">
        <v>108101.7</v>
      </c>
      <c r="AC26" s="12">
        <f t="shared" si="12"/>
        <v>108101.7</v>
      </c>
      <c r="AD26" s="12"/>
      <c r="AE26" s="12">
        <f t="shared" si="13"/>
        <v>108101.7</v>
      </c>
      <c r="AF26" s="12"/>
      <c r="AG26" s="12">
        <f t="shared" si="14"/>
        <v>108101.7</v>
      </c>
      <c r="AH26" s="12"/>
      <c r="AI26" s="12">
        <f t="shared" si="15"/>
        <v>108101.7</v>
      </c>
      <c r="AJ26" s="12"/>
      <c r="AK26" s="12">
        <f t="shared" si="16"/>
        <v>108101.7</v>
      </c>
      <c r="AL26" s="12">
        <v>50000</v>
      </c>
      <c r="AM26" s="12">
        <f t="shared" si="17"/>
        <v>158101.70000000001</v>
      </c>
      <c r="AN26" s="12"/>
      <c r="AO26" s="12">
        <f t="shared" si="18"/>
        <v>158101.70000000001</v>
      </c>
      <c r="AP26" s="12"/>
      <c r="AQ26" s="12">
        <f t="shared" si="19"/>
        <v>158101.70000000001</v>
      </c>
      <c r="AR26" s="12">
        <v>29908.492999999999</v>
      </c>
      <c r="AS26" s="12">
        <f t="shared" si="20"/>
        <v>188010.193</v>
      </c>
      <c r="AT26" s="12">
        <v>-64533.73</v>
      </c>
      <c r="AU26" s="12">
        <f t="shared" si="21"/>
        <v>123476.46299999999</v>
      </c>
      <c r="AV26" s="12"/>
      <c r="AW26" s="12">
        <f t="shared" si="22"/>
        <v>123476.46299999999</v>
      </c>
      <c r="AX26" s="21"/>
      <c r="AY26" s="40">
        <f t="shared" si="23"/>
        <v>123476.46299999999</v>
      </c>
      <c r="AZ26" s="13">
        <v>6601.1</v>
      </c>
      <c r="BA26" s="13">
        <v>-924.5</v>
      </c>
      <c r="BB26" s="13">
        <f t="shared" si="24"/>
        <v>5676.6</v>
      </c>
      <c r="BC26" s="13"/>
      <c r="BD26" s="13">
        <f t="shared" si="25"/>
        <v>5676.6</v>
      </c>
      <c r="BE26" s="13"/>
      <c r="BF26" s="13">
        <f t="shared" si="26"/>
        <v>5676.6</v>
      </c>
      <c r="BG26" s="13"/>
      <c r="BH26" s="13">
        <f t="shared" si="27"/>
        <v>5676.6</v>
      </c>
      <c r="BI26" s="13"/>
      <c r="BJ26" s="13">
        <f t="shared" si="28"/>
        <v>5676.6</v>
      </c>
      <c r="BK26" s="13"/>
      <c r="BL26" s="13">
        <f t="shared" si="29"/>
        <v>5676.6</v>
      </c>
      <c r="BM26" s="13"/>
      <c r="BN26" s="13">
        <f t="shared" si="30"/>
        <v>5676.6</v>
      </c>
      <c r="BO26" s="13"/>
      <c r="BP26" s="13">
        <f t="shared" si="31"/>
        <v>5676.6</v>
      </c>
      <c r="BQ26" s="13">
        <v>64533.73</v>
      </c>
      <c r="BR26" s="13">
        <f t="shared" si="32"/>
        <v>70210.33</v>
      </c>
      <c r="BS26" s="13"/>
      <c r="BT26" s="13">
        <f t="shared" si="33"/>
        <v>70210.33</v>
      </c>
      <c r="BU26" s="23">
        <f>53612-1063.289</f>
        <v>52548.711000000003</v>
      </c>
      <c r="BV26" s="42">
        <f t="shared" si="34"/>
        <v>122759.041</v>
      </c>
      <c r="BW26" s="8" t="s">
        <v>85</v>
      </c>
      <c r="BX26" s="10"/>
    </row>
    <row r="27" spans="1:76" ht="54" x14ac:dyDescent="0.35">
      <c r="A27" s="91" t="s">
        <v>135</v>
      </c>
      <c r="B27" s="90" t="s">
        <v>54</v>
      </c>
      <c r="C27" s="89" t="s">
        <v>126</v>
      </c>
      <c r="D27" s="12">
        <v>218006.30000000002</v>
      </c>
      <c r="E27" s="40">
        <f>-114032.7-1.4</f>
        <v>-114034.09999999999</v>
      </c>
      <c r="F27" s="12">
        <f t="shared" si="1"/>
        <v>103972.20000000003</v>
      </c>
      <c r="G27" s="12">
        <v>117652.06</v>
      </c>
      <c r="H27" s="12">
        <f t="shared" si="2"/>
        <v>221624.26</v>
      </c>
      <c r="I27" s="12">
        <v>-1481.547</v>
      </c>
      <c r="J27" s="12">
        <f t="shared" si="3"/>
        <v>220142.71300000002</v>
      </c>
      <c r="K27" s="12"/>
      <c r="L27" s="12">
        <f t="shared" si="4"/>
        <v>220142.71300000002</v>
      </c>
      <c r="M27" s="12">
        <v>-68605.801000000007</v>
      </c>
      <c r="N27" s="12">
        <f t="shared" si="5"/>
        <v>151536.91200000001</v>
      </c>
      <c r="O27" s="12"/>
      <c r="P27" s="12">
        <f t="shared" si="6"/>
        <v>151536.91200000001</v>
      </c>
      <c r="Q27" s="12">
        <v>-50000</v>
      </c>
      <c r="R27" s="12">
        <f t="shared" si="7"/>
        <v>101536.91200000001</v>
      </c>
      <c r="S27" s="12"/>
      <c r="T27" s="12">
        <f t="shared" si="8"/>
        <v>101536.91200000001</v>
      </c>
      <c r="U27" s="12"/>
      <c r="V27" s="12">
        <f t="shared" si="9"/>
        <v>101536.91200000001</v>
      </c>
      <c r="W27" s="12"/>
      <c r="X27" s="12">
        <f t="shared" si="10"/>
        <v>101536.91200000001</v>
      </c>
      <c r="Y27" s="21">
        <f>-35248.173-7285.239</f>
        <v>-42533.412000000004</v>
      </c>
      <c r="Z27" s="40">
        <f t="shared" si="11"/>
        <v>59003.500000000007</v>
      </c>
      <c r="AA27" s="12">
        <v>0</v>
      </c>
      <c r="AB27" s="40">
        <v>114032.7</v>
      </c>
      <c r="AC27" s="12">
        <f t="shared" si="12"/>
        <v>114032.7</v>
      </c>
      <c r="AD27" s="12"/>
      <c r="AE27" s="12">
        <f t="shared" si="13"/>
        <v>114032.7</v>
      </c>
      <c r="AF27" s="12"/>
      <c r="AG27" s="12">
        <f t="shared" si="14"/>
        <v>114032.7</v>
      </c>
      <c r="AH27" s="12"/>
      <c r="AI27" s="12">
        <f t="shared" si="15"/>
        <v>114032.7</v>
      </c>
      <c r="AJ27" s="12">
        <v>-1537.377</v>
      </c>
      <c r="AK27" s="12">
        <f t="shared" si="16"/>
        <v>112495.323</v>
      </c>
      <c r="AL27" s="12">
        <v>68605.801000000007</v>
      </c>
      <c r="AM27" s="12">
        <f t="shared" si="17"/>
        <v>181101.12400000001</v>
      </c>
      <c r="AN27" s="12"/>
      <c r="AO27" s="12">
        <f t="shared" si="18"/>
        <v>181101.12400000001</v>
      </c>
      <c r="AP27" s="12">
        <v>50000</v>
      </c>
      <c r="AQ27" s="12">
        <f t="shared" si="19"/>
        <v>231101.12400000001</v>
      </c>
      <c r="AR27" s="12"/>
      <c r="AS27" s="12">
        <f t="shared" si="20"/>
        <v>231101.12400000001</v>
      </c>
      <c r="AT27" s="12"/>
      <c r="AU27" s="12">
        <f t="shared" si="21"/>
        <v>231101.12400000001</v>
      </c>
      <c r="AV27" s="12"/>
      <c r="AW27" s="12">
        <f t="shared" si="22"/>
        <v>231101.12400000001</v>
      </c>
      <c r="AX27" s="21">
        <f>10445.1+6221.95</f>
        <v>16667.05</v>
      </c>
      <c r="AY27" s="40">
        <f t="shared" si="23"/>
        <v>247768.174</v>
      </c>
      <c r="AZ27" s="12">
        <v>0</v>
      </c>
      <c r="BA27" s="13"/>
      <c r="BB27" s="13">
        <f t="shared" si="24"/>
        <v>0</v>
      </c>
      <c r="BC27" s="13"/>
      <c r="BD27" s="13">
        <f t="shared" si="25"/>
        <v>0</v>
      </c>
      <c r="BE27" s="13"/>
      <c r="BF27" s="13">
        <f t="shared" si="26"/>
        <v>0</v>
      </c>
      <c r="BG27" s="13"/>
      <c r="BH27" s="13">
        <f t="shared" si="27"/>
        <v>0</v>
      </c>
      <c r="BI27" s="13"/>
      <c r="BJ27" s="13">
        <f t="shared" si="28"/>
        <v>0</v>
      </c>
      <c r="BK27" s="13"/>
      <c r="BL27" s="13">
        <f t="shared" si="29"/>
        <v>0</v>
      </c>
      <c r="BM27" s="13"/>
      <c r="BN27" s="13">
        <f t="shared" si="30"/>
        <v>0</v>
      </c>
      <c r="BO27" s="13"/>
      <c r="BP27" s="13">
        <f t="shared" si="31"/>
        <v>0</v>
      </c>
      <c r="BQ27" s="13"/>
      <c r="BR27" s="13">
        <f t="shared" si="32"/>
        <v>0</v>
      </c>
      <c r="BS27" s="13"/>
      <c r="BT27" s="13">
        <f t="shared" si="33"/>
        <v>0</v>
      </c>
      <c r="BU27" s="23">
        <f>35248.173+79515.427+1063.289</f>
        <v>115826.88900000001</v>
      </c>
      <c r="BV27" s="42">
        <f t="shared" si="34"/>
        <v>115826.88900000001</v>
      </c>
      <c r="BW27" s="8" t="s">
        <v>86</v>
      </c>
      <c r="BX27" s="10"/>
    </row>
    <row r="28" spans="1:76" ht="54" x14ac:dyDescent="0.35">
      <c r="A28" s="148" t="s">
        <v>136</v>
      </c>
      <c r="B28" s="90" t="s">
        <v>404</v>
      </c>
      <c r="C28" s="89" t="s">
        <v>126</v>
      </c>
      <c r="D28" s="12">
        <f>D30+D31+D32</f>
        <v>390645</v>
      </c>
      <c r="E28" s="40">
        <f>E30+E31+E32</f>
        <v>-13775.400000000001</v>
      </c>
      <c r="F28" s="12">
        <f t="shared" si="1"/>
        <v>376869.6</v>
      </c>
      <c r="G28" s="12">
        <f>G30+G31+G32</f>
        <v>7.0000000000000001E-3</v>
      </c>
      <c r="H28" s="12">
        <f t="shared" si="2"/>
        <v>376869.60699999996</v>
      </c>
      <c r="I28" s="12">
        <f>I30+I31+I32</f>
        <v>0</v>
      </c>
      <c r="J28" s="12">
        <f t="shared" si="3"/>
        <v>376869.60699999996</v>
      </c>
      <c r="K28" s="12">
        <f>K30+K31+K32</f>
        <v>-26082.3</v>
      </c>
      <c r="L28" s="12">
        <f t="shared" si="4"/>
        <v>350787.30699999997</v>
      </c>
      <c r="M28" s="12">
        <f>M30+M31+M32</f>
        <v>0</v>
      </c>
      <c r="N28" s="12">
        <f t="shared" si="5"/>
        <v>350787.30699999997</v>
      </c>
      <c r="O28" s="12">
        <f>O30+O31+O32</f>
        <v>0</v>
      </c>
      <c r="P28" s="12">
        <f t="shared" si="6"/>
        <v>350787.30699999997</v>
      </c>
      <c r="Q28" s="12">
        <f>Q30+Q31+Q32</f>
        <v>0</v>
      </c>
      <c r="R28" s="12">
        <f t="shared" si="7"/>
        <v>350787.30699999997</v>
      </c>
      <c r="S28" s="12">
        <f>S30+S31+S32</f>
        <v>0</v>
      </c>
      <c r="T28" s="12">
        <f t="shared" si="8"/>
        <v>350787.30699999997</v>
      </c>
      <c r="U28" s="12">
        <f>U30+U31+U32</f>
        <v>9107.2000000000007</v>
      </c>
      <c r="V28" s="12">
        <f t="shared" si="9"/>
        <v>359894.50699999998</v>
      </c>
      <c r="W28" s="12">
        <f>W30+W31+W32</f>
        <v>0</v>
      </c>
      <c r="X28" s="12">
        <f t="shared" si="10"/>
        <v>359894.50699999998</v>
      </c>
      <c r="Y28" s="21">
        <f>Y30+Y31+Y32</f>
        <v>58778.2</v>
      </c>
      <c r="Z28" s="40">
        <f t="shared" si="11"/>
        <v>418672.70699999999</v>
      </c>
      <c r="AA28" s="12">
        <f t="shared" ref="AA28:AZ28" si="36">AA30+AA31+AA32</f>
        <v>293033.8</v>
      </c>
      <c r="AB28" s="40">
        <f>AB30+AB31+AB32</f>
        <v>0</v>
      </c>
      <c r="AC28" s="12">
        <f t="shared" si="12"/>
        <v>293033.8</v>
      </c>
      <c r="AD28" s="12">
        <f>AD30+AD31+AD32</f>
        <v>0</v>
      </c>
      <c r="AE28" s="12">
        <f t="shared" si="13"/>
        <v>293033.8</v>
      </c>
      <c r="AF28" s="12">
        <f>AF30+AF31+AF32</f>
        <v>0</v>
      </c>
      <c r="AG28" s="12">
        <f t="shared" si="14"/>
        <v>293033.8</v>
      </c>
      <c r="AH28" s="12">
        <f>AH30+AH31+AH32</f>
        <v>50151</v>
      </c>
      <c r="AI28" s="12">
        <f t="shared" si="15"/>
        <v>343184.8</v>
      </c>
      <c r="AJ28" s="12">
        <f>AJ30+AJ31+AJ32</f>
        <v>-27321.599999999999</v>
      </c>
      <c r="AK28" s="12">
        <f t="shared" si="16"/>
        <v>315863.2</v>
      </c>
      <c r="AL28" s="12">
        <f>AL30+AL31+AL32</f>
        <v>0</v>
      </c>
      <c r="AM28" s="12">
        <f t="shared" si="17"/>
        <v>315863.2</v>
      </c>
      <c r="AN28" s="12">
        <f>AN30+AN31+AN32</f>
        <v>0</v>
      </c>
      <c r="AO28" s="12">
        <f t="shared" si="18"/>
        <v>315863.2</v>
      </c>
      <c r="AP28" s="12">
        <f>AP30+AP31+AP32</f>
        <v>0</v>
      </c>
      <c r="AQ28" s="12">
        <f t="shared" si="19"/>
        <v>315863.2</v>
      </c>
      <c r="AR28" s="12">
        <f>AR30+AR31+AR32</f>
        <v>0</v>
      </c>
      <c r="AS28" s="12">
        <f t="shared" si="20"/>
        <v>315863.2</v>
      </c>
      <c r="AT28" s="12">
        <f>AT30+AT31+AT32</f>
        <v>-9107.2000000000007</v>
      </c>
      <c r="AU28" s="12">
        <f t="shared" si="21"/>
        <v>306756</v>
      </c>
      <c r="AV28" s="12">
        <f>AV30+AV31+AV32</f>
        <v>0</v>
      </c>
      <c r="AW28" s="12">
        <f t="shared" si="22"/>
        <v>306756</v>
      </c>
      <c r="AX28" s="21">
        <f>AX30+AX31+AX32</f>
        <v>-54778.2</v>
      </c>
      <c r="AY28" s="40">
        <f t="shared" si="23"/>
        <v>251977.8</v>
      </c>
      <c r="AZ28" s="12">
        <f t="shared" si="36"/>
        <v>0</v>
      </c>
      <c r="BA28" s="13">
        <f>BA30+BA31+BA32</f>
        <v>0</v>
      </c>
      <c r="BB28" s="13">
        <f t="shared" si="24"/>
        <v>0</v>
      </c>
      <c r="BC28" s="13">
        <f>BC30+BC31+BC32</f>
        <v>0</v>
      </c>
      <c r="BD28" s="13">
        <f t="shared" si="25"/>
        <v>0</v>
      </c>
      <c r="BE28" s="13">
        <f>BE30+BE31+BE32</f>
        <v>0</v>
      </c>
      <c r="BF28" s="13">
        <f t="shared" si="26"/>
        <v>0</v>
      </c>
      <c r="BG28" s="13">
        <f>BG30+BG31+BG32</f>
        <v>0</v>
      </c>
      <c r="BH28" s="13">
        <f t="shared" si="27"/>
        <v>0</v>
      </c>
      <c r="BI28" s="13">
        <f>BI30+BI31+BI32</f>
        <v>0</v>
      </c>
      <c r="BJ28" s="13">
        <f t="shared" si="28"/>
        <v>0</v>
      </c>
      <c r="BK28" s="13">
        <f>BK30+BK31+BK32</f>
        <v>0</v>
      </c>
      <c r="BL28" s="13">
        <f t="shared" si="29"/>
        <v>0</v>
      </c>
      <c r="BM28" s="13">
        <f>BM30+BM31+BM32</f>
        <v>0</v>
      </c>
      <c r="BN28" s="13">
        <f t="shared" si="30"/>
        <v>0</v>
      </c>
      <c r="BO28" s="13">
        <f>BO30+BO31+BO32</f>
        <v>0</v>
      </c>
      <c r="BP28" s="13">
        <f t="shared" si="31"/>
        <v>0</v>
      </c>
      <c r="BQ28" s="13">
        <f>BQ30+BQ31+BQ32</f>
        <v>0</v>
      </c>
      <c r="BR28" s="13">
        <f t="shared" si="32"/>
        <v>0</v>
      </c>
      <c r="BS28" s="13">
        <f>BS30+BS31+BS32</f>
        <v>0</v>
      </c>
      <c r="BT28" s="13">
        <f t="shared" si="33"/>
        <v>0</v>
      </c>
      <c r="BU28" s="23">
        <f>BU30+BU31+BU32</f>
        <v>0</v>
      </c>
      <c r="BV28" s="42">
        <f t="shared" si="34"/>
        <v>0</v>
      </c>
      <c r="BX28" s="10"/>
    </row>
    <row r="29" spans="1:76" x14ac:dyDescent="0.35">
      <c r="A29" s="149"/>
      <c r="B29" s="90" t="s">
        <v>5</v>
      </c>
      <c r="C29" s="89"/>
      <c r="D29" s="12"/>
      <c r="E29" s="4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21"/>
      <c r="Z29" s="40"/>
      <c r="AA29" s="12"/>
      <c r="AB29" s="40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21"/>
      <c r="AY29" s="40"/>
      <c r="AZ29" s="12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23"/>
      <c r="BV29" s="42"/>
      <c r="BX29" s="10"/>
    </row>
    <row r="30" spans="1:76" ht="16.8" hidden="1" customHeight="1" x14ac:dyDescent="0.35">
      <c r="A30" s="149"/>
      <c r="B30" s="90" t="s">
        <v>6</v>
      </c>
      <c r="C30" s="92"/>
      <c r="D30" s="12">
        <v>22843.7</v>
      </c>
      <c r="E30" s="40">
        <v>-10.199999999999999</v>
      </c>
      <c r="F30" s="12">
        <f t="shared" si="1"/>
        <v>22833.5</v>
      </c>
      <c r="G30" s="12">
        <v>7.0000000000000001E-3</v>
      </c>
      <c r="H30" s="12">
        <f t="shared" ref="H30:H33" si="37">F30+G30</f>
        <v>22833.507000000001</v>
      </c>
      <c r="I30" s="12"/>
      <c r="J30" s="12">
        <f t="shared" ref="J30:J33" si="38">H30+I30</f>
        <v>22833.507000000001</v>
      </c>
      <c r="K30" s="12"/>
      <c r="L30" s="12">
        <f t="shared" ref="L30:L33" si="39">J30+K30</f>
        <v>22833.507000000001</v>
      </c>
      <c r="M30" s="12"/>
      <c r="N30" s="12">
        <f t="shared" ref="N30:N33" si="40">L30+M30</f>
        <v>22833.507000000001</v>
      </c>
      <c r="O30" s="12"/>
      <c r="P30" s="12">
        <f t="shared" ref="P30:P33" si="41">N30+O30</f>
        <v>22833.507000000001</v>
      </c>
      <c r="Q30" s="12"/>
      <c r="R30" s="12">
        <f t="shared" ref="R30:R33" si="42">P30+Q30</f>
        <v>22833.507000000001</v>
      </c>
      <c r="S30" s="12"/>
      <c r="T30" s="12">
        <f t="shared" ref="T30:T33" si="43">R30+S30</f>
        <v>22833.507000000001</v>
      </c>
      <c r="U30" s="12"/>
      <c r="V30" s="12">
        <f t="shared" ref="V30:V33" si="44">T30+U30</f>
        <v>22833.507000000001</v>
      </c>
      <c r="W30" s="12"/>
      <c r="X30" s="12">
        <f t="shared" ref="X30:X33" si="45">V30+W30</f>
        <v>22833.507000000001</v>
      </c>
      <c r="Y30" s="21"/>
      <c r="Z30" s="40">
        <f>X30+Y30+4627.2</f>
        <v>27460.707000000002</v>
      </c>
      <c r="AA30" s="12">
        <v>4627.2</v>
      </c>
      <c r="AB30" s="40"/>
      <c r="AC30" s="12">
        <f t="shared" si="12"/>
        <v>4627.2</v>
      </c>
      <c r="AD30" s="12"/>
      <c r="AE30" s="12">
        <f t="shared" ref="AE30:AE33" si="46">AC30+AD30</f>
        <v>4627.2</v>
      </c>
      <c r="AF30" s="12"/>
      <c r="AG30" s="12">
        <f>AE30+AF30</f>
        <v>4627.2</v>
      </c>
      <c r="AH30" s="12"/>
      <c r="AI30" s="12">
        <f>AG30+AH30</f>
        <v>4627.2</v>
      </c>
      <c r="AJ30" s="12"/>
      <c r="AK30" s="12">
        <f>AI30+AJ30</f>
        <v>4627.2</v>
      </c>
      <c r="AL30" s="12"/>
      <c r="AM30" s="12">
        <f>AK30+AL30</f>
        <v>4627.2</v>
      </c>
      <c r="AN30" s="12"/>
      <c r="AO30" s="12">
        <f>AM30+AN30</f>
        <v>4627.2</v>
      </c>
      <c r="AP30" s="12"/>
      <c r="AQ30" s="12">
        <f>AO30+AP30</f>
        <v>4627.2</v>
      </c>
      <c r="AR30" s="12"/>
      <c r="AS30" s="12">
        <f>AQ30+AR30</f>
        <v>4627.2</v>
      </c>
      <c r="AT30" s="12"/>
      <c r="AU30" s="12">
        <f>AS30+AT30</f>
        <v>4627.2</v>
      </c>
      <c r="AV30" s="12"/>
      <c r="AW30" s="12">
        <f>AU30+AV30</f>
        <v>4627.2</v>
      </c>
      <c r="AX30" s="21"/>
      <c r="AY30" s="40">
        <f>AW30+AX30-4627.2</f>
        <v>0</v>
      </c>
      <c r="AZ30" s="12">
        <v>0</v>
      </c>
      <c r="BA30" s="13"/>
      <c r="BB30" s="13">
        <f t="shared" si="24"/>
        <v>0</v>
      </c>
      <c r="BC30" s="13"/>
      <c r="BD30" s="13">
        <f t="shared" ref="BD30:BD33" si="47">BB30+BC30</f>
        <v>0</v>
      </c>
      <c r="BE30" s="13"/>
      <c r="BF30" s="13">
        <f t="shared" ref="BF30:BF33" si="48">BD30+BE30</f>
        <v>0</v>
      </c>
      <c r="BG30" s="13"/>
      <c r="BH30" s="13">
        <f t="shared" ref="BH30:BH33" si="49">BF30+BG30</f>
        <v>0</v>
      </c>
      <c r="BI30" s="13"/>
      <c r="BJ30" s="13">
        <f t="shared" ref="BJ30:BJ33" si="50">BH30+BI30</f>
        <v>0</v>
      </c>
      <c r="BK30" s="13"/>
      <c r="BL30" s="13">
        <f t="shared" ref="BL30:BL33" si="51">BJ30+BK30</f>
        <v>0</v>
      </c>
      <c r="BM30" s="13"/>
      <c r="BN30" s="13">
        <f t="shared" ref="BN30:BN33" si="52">BL30+BM30</f>
        <v>0</v>
      </c>
      <c r="BO30" s="13"/>
      <c r="BP30" s="13">
        <f t="shared" ref="BP30:BP33" si="53">BN30+BO30</f>
        <v>0</v>
      </c>
      <c r="BQ30" s="13"/>
      <c r="BR30" s="13">
        <f t="shared" ref="BR30:BR33" si="54">BP30+BQ30</f>
        <v>0</v>
      </c>
      <c r="BS30" s="13"/>
      <c r="BT30" s="13">
        <f t="shared" ref="BT30:BT33" si="55">BR30+BS30</f>
        <v>0</v>
      </c>
      <c r="BU30" s="23"/>
      <c r="BV30" s="42">
        <f t="shared" ref="BV30:BV33" si="56">BT30+BU30</f>
        <v>0</v>
      </c>
      <c r="BW30" s="8" t="s">
        <v>239</v>
      </c>
      <c r="BX30" s="10">
        <v>0</v>
      </c>
    </row>
    <row r="31" spans="1:76" x14ac:dyDescent="0.35">
      <c r="A31" s="149"/>
      <c r="B31" s="90" t="s">
        <v>12</v>
      </c>
      <c r="C31" s="89"/>
      <c r="D31" s="12">
        <f>13765.2+96489.3</f>
        <v>110254.5</v>
      </c>
      <c r="E31" s="40">
        <v>-13765.2</v>
      </c>
      <c r="F31" s="12">
        <f t="shared" si="1"/>
        <v>96489.3</v>
      </c>
      <c r="G31" s="12"/>
      <c r="H31" s="12">
        <f t="shared" si="37"/>
        <v>96489.3</v>
      </c>
      <c r="I31" s="12"/>
      <c r="J31" s="12">
        <f t="shared" si="38"/>
        <v>96489.3</v>
      </c>
      <c r="K31" s="12">
        <f>9646.9-9646.9</f>
        <v>0</v>
      </c>
      <c r="L31" s="12">
        <f t="shared" si="39"/>
        <v>96489.3</v>
      </c>
      <c r="M31" s="12">
        <f>9646.9-9646.9</f>
        <v>0</v>
      </c>
      <c r="N31" s="12">
        <f t="shared" si="40"/>
        <v>96489.3</v>
      </c>
      <c r="O31" s="12"/>
      <c r="P31" s="12">
        <f t="shared" si="41"/>
        <v>96489.3</v>
      </c>
      <c r="Q31" s="12"/>
      <c r="R31" s="12">
        <f t="shared" si="42"/>
        <v>96489.3</v>
      </c>
      <c r="S31" s="12"/>
      <c r="T31" s="12">
        <f t="shared" si="43"/>
        <v>96489.3</v>
      </c>
      <c r="U31" s="12">
        <v>9107.2000000000007</v>
      </c>
      <c r="V31" s="12">
        <f t="shared" si="44"/>
        <v>105596.5</v>
      </c>
      <c r="W31" s="12"/>
      <c r="X31" s="12">
        <f t="shared" si="45"/>
        <v>105596.5</v>
      </c>
      <c r="Y31" s="21">
        <f>54151+4627.2</f>
        <v>58778.2</v>
      </c>
      <c r="Z31" s="40">
        <f>X31+Y31-4627.2</f>
        <v>159747.5</v>
      </c>
      <c r="AA31" s="12">
        <v>66424.3</v>
      </c>
      <c r="AB31" s="40"/>
      <c r="AC31" s="12">
        <f t="shared" si="12"/>
        <v>66424.3</v>
      </c>
      <c r="AD31" s="12"/>
      <c r="AE31" s="12">
        <f t="shared" si="46"/>
        <v>66424.3</v>
      </c>
      <c r="AF31" s="12"/>
      <c r="AG31" s="12">
        <f>AE31+AF31</f>
        <v>66424.3</v>
      </c>
      <c r="AH31" s="12">
        <v>50151</v>
      </c>
      <c r="AI31" s="12">
        <f>AG31+AH31</f>
        <v>116575.3</v>
      </c>
      <c r="AJ31" s="12">
        <f>9107.2-9107.2</f>
        <v>0</v>
      </c>
      <c r="AK31" s="12">
        <f>AI31+AJ31</f>
        <v>116575.3</v>
      </c>
      <c r="AL31" s="12">
        <f>9107.2-9107.2</f>
        <v>0</v>
      </c>
      <c r="AM31" s="12">
        <f>AK31+AL31</f>
        <v>116575.3</v>
      </c>
      <c r="AN31" s="12"/>
      <c r="AO31" s="12">
        <f>AM31+AN31</f>
        <v>116575.3</v>
      </c>
      <c r="AP31" s="12"/>
      <c r="AQ31" s="12">
        <f>AO31+AP31</f>
        <v>116575.3</v>
      </c>
      <c r="AR31" s="12"/>
      <c r="AS31" s="12">
        <f>AQ31+AR31</f>
        <v>116575.3</v>
      </c>
      <c r="AT31" s="12">
        <v>-9107.2000000000007</v>
      </c>
      <c r="AU31" s="12">
        <f>AS31+AT31</f>
        <v>107468.1</v>
      </c>
      <c r="AV31" s="12"/>
      <c r="AW31" s="12">
        <f>AU31+AV31</f>
        <v>107468.1</v>
      </c>
      <c r="AX31" s="21">
        <f>-50151-4627.2</f>
        <v>-54778.2</v>
      </c>
      <c r="AY31" s="40">
        <f>AW31+AX31+4627.2</f>
        <v>57317.100000000006</v>
      </c>
      <c r="AZ31" s="12">
        <v>0</v>
      </c>
      <c r="BA31" s="13"/>
      <c r="BB31" s="13">
        <f t="shared" si="24"/>
        <v>0</v>
      </c>
      <c r="BC31" s="13"/>
      <c r="BD31" s="13">
        <f t="shared" si="47"/>
        <v>0</v>
      </c>
      <c r="BE31" s="13"/>
      <c r="BF31" s="13">
        <f t="shared" si="48"/>
        <v>0</v>
      </c>
      <c r="BG31" s="13"/>
      <c r="BH31" s="13">
        <f t="shared" si="49"/>
        <v>0</v>
      </c>
      <c r="BI31" s="13"/>
      <c r="BJ31" s="13">
        <f t="shared" si="50"/>
        <v>0</v>
      </c>
      <c r="BK31" s="13"/>
      <c r="BL31" s="13">
        <f t="shared" si="51"/>
        <v>0</v>
      </c>
      <c r="BM31" s="13"/>
      <c r="BN31" s="13">
        <f t="shared" si="52"/>
        <v>0</v>
      </c>
      <c r="BO31" s="13"/>
      <c r="BP31" s="13">
        <f t="shared" si="53"/>
        <v>0</v>
      </c>
      <c r="BQ31" s="13"/>
      <c r="BR31" s="13">
        <f t="shared" si="54"/>
        <v>0</v>
      </c>
      <c r="BS31" s="13"/>
      <c r="BT31" s="13">
        <f t="shared" si="55"/>
        <v>0</v>
      </c>
      <c r="BU31" s="23"/>
      <c r="BV31" s="42">
        <f t="shared" si="56"/>
        <v>0</v>
      </c>
      <c r="BW31" s="8" t="s">
        <v>217</v>
      </c>
      <c r="BX31" s="10"/>
    </row>
    <row r="32" spans="1:76" x14ac:dyDescent="0.35">
      <c r="A32" s="149"/>
      <c r="B32" s="90" t="s">
        <v>29</v>
      </c>
      <c r="C32" s="89"/>
      <c r="D32" s="12">
        <v>257546.8</v>
      </c>
      <c r="E32" s="40"/>
      <c r="F32" s="12">
        <f t="shared" si="1"/>
        <v>257546.8</v>
      </c>
      <c r="G32" s="12"/>
      <c r="H32" s="12">
        <f t="shared" si="37"/>
        <v>257546.8</v>
      </c>
      <c r="I32" s="12"/>
      <c r="J32" s="12">
        <f t="shared" si="38"/>
        <v>257546.8</v>
      </c>
      <c r="K32" s="12">
        <v>-26082.3</v>
      </c>
      <c r="L32" s="12">
        <f t="shared" si="39"/>
        <v>231464.5</v>
      </c>
      <c r="M32" s="12"/>
      <c r="N32" s="12">
        <f t="shared" si="40"/>
        <v>231464.5</v>
      </c>
      <c r="O32" s="12"/>
      <c r="P32" s="12">
        <f t="shared" si="41"/>
        <v>231464.5</v>
      </c>
      <c r="Q32" s="12"/>
      <c r="R32" s="12">
        <f t="shared" si="42"/>
        <v>231464.5</v>
      </c>
      <c r="S32" s="12"/>
      <c r="T32" s="12">
        <f t="shared" si="43"/>
        <v>231464.5</v>
      </c>
      <c r="U32" s="12"/>
      <c r="V32" s="12">
        <f t="shared" si="44"/>
        <v>231464.5</v>
      </c>
      <c r="W32" s="12"/>
      <c r="X32" s="12">
        <f t="shared" si="45"/>
        <v>231464.5</v>
      </c>
      <c r="Y32" s="21"/>
      <c r="Z32" s="40">
        <f t="shared" ref="Z32:Z33" si="57">X32+Y32</f>
        <v>231464.5</v>
      </c>
      <c r="AA32" s="12">
        <v>221982.3</v>
      </c>
      <c r="AB32" s="40"/>
      <c r="AC32" s="12">
        <f t="shared" si="12"/>
        <v>221982.3</v>
      </c>
      <c r="AD32" s="12"/>
      <c r="AE32" s="12">
        <f t="shared" si="46"/>
        <v>221982.3</v>
      </c>
      <c r="AF32" s="12"/>
      <c r="AG32" s="12">
        <f>AE32+AF32</f>
        <v>221982.3</v>
      </c>
      <c r="AH32" s="12"/>
      <c r="AI32" s="12">
        <f>AG32+AH32</f>
        <v>221982.3</v>
      </c>
      <c r="AJ32" s="12">
        <v>-27321.599999999999</v>
      </c>
      <c r="AK32" s="12">
        <f>AI32+AJ32</f>
        <v>194660.69999999998</v>
      </c>
      <c r="AL32" s="12"/>
      <c r="AM32" s="12">
        <f>AK32+AL32</f>
        <v>194660.69999999998</v>
      </c>
      <c r="AN32" s="12"/>
      <c r="AO32" s="12">
        <f>AM32+AN32</f>
        <v>194660.69999999998</v>
      </c>
      <c r="AP32" s="12"/>
      <c r="AQ32" s="12">
        <f>AO32+AP32</f>
        <v>194660.69999999998</v>
      </c>
      <c r="AR32" s="12"/>
      <c r="AS32" s="12">
        <f>AQ32+AR32</f>
        <v>194660.69999999998</v>
      </c>
      <c r="AT32" s="12"/>
      <c r="AU32" s="12">
        <f>AS32+AT32</f>
        <v>194660.69999999998</v>
      </c>
      <c r="AV32" s="12"/>
      <c r="AW32" s="12">
        <f>AU32+AV32</f>
        <v>194660.69999999998</v>
      </c>
      <c r="AX32" s="21"/>
      <c r="AY32" s="40">
        <f>AW32+AX32</f>
        <v>194660.69999999998</v>
      </c>
      <c r="AZ32" s="12">
        <v>0</v>
      </c>
      <c r="BA32" s="13"/>
      <c r="BB32" s="13">
        <f t="shared" si="24"/>
        <v>0</v>
      </c>
      <c r="BC32" s="13"/>
      <c r="BD32" s="13">
        <f t="shared" si="47"/>
        <v>0</v>
      </c>
      <c r="BE32" s="13"/>
      <c r="BF32" s="13">
        <f t="shared" si="48"/>
        <v>0</v>
      </c>
      <c r="BG32" s="13"/>
      <c r="BH32" s="13">
        <f t="shared" si="49"/>
        <v>0</v>
      </c>
      <c r="BI32" s="13"/>
      <c r="BJ32" s="13">
        <f t="shared" si="50"/>
        <v>0</v>
      </c>
      <c r="BK32" s="13"/>
      <c r="BL32" s="13">
        <f t="shared" si="51"/>
        <v>0</v>
      </c>
      <c r="BM32" s="13"/>
      <c r="BN32" s="13">
        <f t="shared" si="52"/>
        <v>0</v>
      </c>
      <c r="BO32" s="13"/>
      <c r="BP32" s="13">
        <f t="shared" si="53"/>
        <v>0</v>
      </c>
      <c r="BQ32" s="13"/>
      <c r="BR32" s="13">
        <f t="shared" si="54"/>
        <v>0</v>
      </c>
      <c r="BS32" s="13"/>
      <c r="BT32" s="13">
        <f t="shared" si="55"/>
        <v>0</v>
      </c>
      <c r="BU32" s="23"/>
      <c r="BV32" s="42">
        <f t="shared" si="56"/>
        <v>0</v>
      </c>
      <c r="BW32" s="8" t="s">
        <v>216</v>
      </c>
      <c r="BX32" s="10"/>
    </row>
    <row r="33" spans="1:76" ht="54" x14ac:dyDescent="0.35">
      <c r="A33" s="150"/>
      <c r="B33" s="90" t="s">
        <v>404</v>
      </c>
      <c r="C33" s="89" t="s">
        <v>11</v>
      </c>
      <c r="D33" s="12">
        <f>D35+D36+D37</f>
        <v>0</v>
      </c>
      <c r="E33" s="40">
        <f>E35+E36+E37</f>
        <v>0</v>
      </c>
      <c r="F33" s="12">
        <f t="shared" si="1"/>
        <v>0</v>
      </c>
      <c r="G33" s="12">
        <f>G35+G36+G37</f>
        <v>0</v>
      </c>
      <c r="H33" s="12">
        <f t="shared" si="37"/>
        <v>0</v>
      </c>
      <c r="I33" s="12">
        <f>I35+I36+I37</f>
        <v>0</v>
      </c>
      <c r="J33" s="12">
        <f t="shared" si="38"/>
        <v>0</v>
      </c>
      <c r="K33" s="12">
        <f>K35+K36+K37</f>
        <v>0</v>
      </c>
      <c r="L33" s="12">
        <f t="shared" si="39"/>
        <v>0</v>
      </c>
      <c r="M33" s="12">
        <f>M35+M36+M37</f>
        <v>0</v>
      </c>
      <c r="N33" s="12">
        <f t="shared" si="40"/>
        <v>0</v>
      </c>
      <c r="O33" s="12">
        <f>O35+O36+O37</f>
        <v>0</v>
      </c>
      <c r="P33" s="12">
        <f t="shared" si="41"/>
        <v>0</v>
      </c>
      <c r="Q33" s="12">
        <f>Q35+Q36+Q37</f>
        <v>0</v>
      </c>
      <c r="R33" s="12">
        <f t="shared" si="42"/>
        <v>0</v>
      </c>
      <c r="S33" s="12">
        <f>S35+S36+S37</f>
        <v>0</v>
      </c>
      <c r="T33" s="12">
        <f t="shared" si="43"/>
        <v>0</v>
      </c>
      <c r="U33" s="12">
        <f>U35+U36+U37</f>
        <v>0</v>
      </c>
      <c r="V33" s="12">
        <f t="shared" si="44"/>
        <v>0</v>
      </c>
      <c r="W33" s="12">
        <f>W35+W36+W37</f>
        <v>0</v>
      </c>
      <c r="X33" s="12">
        <f t="shared" si="45"/>
        <v>0</v>
      </c>
      <c r="Y33" s="21">
        <f>Y35+Y36+Y37</f>
        <v>0</v>
      </c>
      <c r="Z33" s="40">
        <f t="shared" si="57"/>
        <v>0</v>
      </c>
      <c r="AA33" s="12">
        <f t="shared" ref="AA33:AZ33" si="58">AA35+AA36+AA37</f>
        <v>54989.3</v>
      </c>
      <c r="AB33" s="40">
        <f>AB35+AB36+AB37</f>
        <v>0</v>
      </c>
      <c r="AC33" s="12">
        <f t="shared" si="12"/>
        <v>54989.3</v>
      </c>
      <c r="AD33" s="12">
        <f>AD35+AD36+AD37</f>
        <v>0</v>
      </c>
      <c r="AE33" s="12">
        <f t="shared" si="46"/>
        <v>54989.3</v>
      </c>
      <c r="AF33" s="12">
        <f>AF35+AF36+AF37</f>
        <v>0</v>
      </c>
      <c r="AG33" s="12">
        <f>AE33+AF33</f>
        <v>54989.3</v>
      </c>
      <c r="AH33" s="12">
        <f>AH35+AH36+AH37</f>
        <v>0</v>
      </c>
      <c r="AI33" s="12">
        <f>AG33+AH33</f>
        <v>54989.3</v>
      </c>
      <c r="AJ33" s="12">
        <f>AJ35+AJ36+AJ37</f>
        <v>0</v>
      </c>
      <c r="AK33" s="12">
        <f>AI33+AJ33</f>
        <v>54989.3</v>
      </c>
      <c r="AL33" s="12">
        <f>AL35+AL36+AL37</f>
        <v>0</v>
      </c>
      <c r="AM33" s="12">
        <f>AK33+AL33</f>
        <v>54989.3</v>
      </c>
      <c r="AN33" s="12">
        <f>AN35+AN36+AN37</f>
        <v>0</v>
      </c>
      <c r="AO33" s="12">
        <f>AM33+AN33</f>
        <v>54989.3</v>
      </c>
      <c r="AP33" s="12">
        <f>AP35+AP36+AP37</f>
        <v>0</v>
      </c>
      <c r="AQ33" s="12">
        <f>AO33+AP33</f>
        <v>54989.3</v>
      </c>
      <c r="AR33" s="12">
        <f>AR35+AR36+AR37</f>
        <v>0</v>
      </c>
      <c r="AS33" s="12">
        <f>AQ33+AR33</f>
        <v>54989.3</v>
      </c>
      <c r="AT33" s="12">
        <f>AT35+AT36+AT37</f>
        <v>0</v>
      </c>
      <c r="AU33" s="12">
        <f>AS33+AT33</f>
        <v>54989.3</v>
      </c>
      <c r="AV33" s="12">
        <f>AV35+AV36+AV37</f>
        <v>0</v>
      </c>
      <c r="AW33" s="12">
        <f>AU33+AV33</f>
        <v>54989.3</v>
      </c>
      <c r="AX33" s="21">
        <f>AX35+AX36+AX37</f>
        <v>0</v>
      </c>
      <c r="AY33" s="40">
        <f>AW33+AX33</f>
        <v>54989.3</v>
      </c>
      <c r="AZ33" s="12">
        <f t="shared" si="58"/>
        <v>0</v>
      </c>
      <c r="BA33" s="13">
        <f>BA35+BA36+BA37</f>
        <v>0</v>
      </c>
      <c r="BB33" s="13">
        <f t="shared" si="24"/>
        <v>0</v>
      </c>
      <c r="BC33" s="13">
        <f>BC35+BC36+BC37</f>
        <v>0</v>
      </c>
      <c r="BD33" s="13">
        <f t="shared" si="47"/>
        <v>0</v>
      </c>
      <c r="BE33" s="13">
        <f>BE35+BE36+BE37</f>
        <v>0</v>
      </c>
      <c r="BF33" s="13">
        <f t="shared" si="48"/>
        <v>0</v>
      </c>
      <c r="BG33" s="13">
        <f>BG35+BG36+BG37</f>
        <v>0</v>
      </c>
      <c r="BH33" s="13">
        <f t="shared" si="49"/>
        <v>0</v>
      </c>
      <c r="BI33" s="13">
        <f>BI35+BI36+BI37</f>
        <v>0</v>
      </c>
      <c r="BJ33" s="13">
        <f t="shared" si="50"/>
        <v>0</v>
      </c>
      <c r="BK33" s="13">
        <f>BK35+BK36+BK37</f>
        <v>0</v>
      </c>
      <c r="BL33" s="13">
        <f t="shared" si="51"/>
        <v>0</v>
      </c>
      <c r="BM33" s="13">
        <f>BM35+BM36+BM37</f>
        <v>0</v>
      </c>
      <c r="BN33" s="13">
        <f t="shared" si="52"/>
        <v>0</v>
      </c>
      <c r="BO33" s="13">
        <f>BO35+BO36+BO37</f>
        <v>0</v>
      </c>
      <c r="BP33" s="13">
        <f t="shared" si="53"/>
        <v>0</v>
      </c>
      <c r="BQ33" s="13">
        <f>BQ35+BQ36+BQ37</f>
        <v>0</v>
      </c>
      <c r="BR33" s="13">
        <f t="shared" si="54"/>
        <v>0</v>
      </c>
      <c r="BS33" s="13">
        <f>BS35+BS36+BS37</f>
        <v>0</v>
      </c>
      <c r="BT33" s="13">
        <f t="shared" si="55"/>
        <v>0</v>
      </c>
      <c r="BU33" s="23">
        <f>BU35+BU36+BU37</f>
        <v>0</v>
      </c>
      <c r="BV33" s="42">
        <f t="shared" si="56"/>
        <v>0</v>
      </c>
      <c r="BX33" s="10"/>
    </row>
    <row r="34" spans="1:76" x14ac:dyDescent="0.35">
      <c r="A34" s="93"/>
      <c r="B34" s="90" t="s">
        <v>5</v>
      </c>
      <c r="C34" s="89"/>
      <c r="D34" s="12"/>
      <c r="E34" s="4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1"/>
      <c r="Z34" s="40"/>
      <c r="AA34" s="12"/>
      <c r="AB34" s="40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21"/>
      <c r="AY34" s="40"/>
      <c r="AZ34" s="12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23"/>
      <c r="BV34" s="42"/>
      <c r="BX34" s="10"/>
    </row>
    <row r="35" spans="1:76" s="3" customFormat="1" hidden="1" x14ac:dyDescent="0.35">
      <c r="A35" s="73"/>
      <c r="B35" s="17" t="s">
        <v>6</v>
      </c>
      <c r="C35" s="18"/>
      <c r="D35" s="12"/>
      <c r="E35" s="40"/>
      <c r="F35" s="12">
        <f t="shared" si="1"/>
        <v>0</v>
      </c>
      <c r="G35" s="12"/>
      <c r="H35" s="12">
        <f t="shared" ref="H35:H45" si="59">F35+G35</f>
        <v>0</v>
      </c>
      <c r="I35" s="12"/>
      <c r="J35" s="12">
        <f t="shared" ref="J35:J37" si="60">H35+I35</f>
        <v>0</v>
      </c>
      <c r="K35" s="12"/>
      <c r="L35" s="12">
        <f t="shared" ref="L35:L37" si="61">J35+K35</f>
        <v>0</v>
      </c>
      <c r="M35" s="12"/>
      <c r="N35" s="12">
        <f t="shared" ref="N35:N37" si="62">L35+M35</f>
        <v>0</v>
      </c>
      <c r="O35" s="12"/>
      <c r="P35" s="12">
        <f t="shared" ref="P35:P37" si="63">N35+O35</f>
        <v>0</v>
      </c>
      <c r="Q35" s="12"/>
      <c r="R35" s="12">
        <f t="shared" ref="R35:R37" si="64">P35+Q35</f>
        <v>0</v>
      </c>
      <c r="S35" s="12"/>
      <c r="T35" s="12">
        <f t="shared" ref="T35:T37" si="65">R35+S35</f>
        <v>0</v>
      </c>
      <c r="U35" s="12"/>
      <c r="V35" s="12">
        <f t="shared" ref="V35:V37" si="66">T35+U35</f>
        <v>0</v>
      </c>
      <c r="W35" s="12"/>
      <c r="X35" s="12">
        <f t="shared" ref="X35:X37" si="67">V35+W35</f>
        <v>0</v>
      </c>
      <c r="Y35" s="21"/>
      <c r="Z35" s="12">
        <f t="shared" ref="Z35:Z37" si="68">X35+Y35</f>
        <v>0</v>
      </c>
      <c r="AA35" s="12"/>
      <c r="AB35" s="40"/>
      <c r="AC35" s="12">
        <f t="shared" si="12"/>
        <v>0</v>
      </c>
      <c r="AD35" s="12"/>
      <c r="AE35" s="12">
        <f t="shared" ref="AE35:AE45" si="69">AC35+AD35</f>
        <v>0</v>
      </c>
      <c r="AF35" s="12"/>
      <c r="AG35" s="12">
        <f t="shared" ref="AG35:AG42" si="70">AE35+AF35</f>
        <v>0</v>
      </c>
      <c r="AH35" s="12"/>
      <c r="AI35" s="12">
        <f t="shared" ref="AI35:AI42" si="71">AG35+AH35</f>
        <v>0</v>
      </c>
      <c r="AJ35" s="12"/>
      <c r="AK35" s="12">
        <f t="shared" ref="AK35:AK42" si="72">AI35+AJ35</f>
        <v>0</v>
      </c>
      <c r="AL35" s="12"/>
      <c r="AM35" s="12">
        <f t="shared" ref="AM35:AM42" si="73">AK35+AL35</f>
        <v>0</v>
      </c>
      <c r="AN35" s="12"/>
      <c r="AO35" s="12">
        <f t="shared" ref="AO35:AO42" si="74">AM35+AN35</f>
        <v>0</v>
      </c>
      <c r="AP35" s="12"/>
      <c r="AQ35" s="12">
        <f t="shared" ref="AQ35:AQ42" si="75">AO35+AP35</f>
        <v>0</v>
      </c>
      <c r="AR35" s="12"/>
      <c r="AS35" s="12">
        <f t="shared" ref="AS35:AS42" si="76">AQ35+AR35</f>
        <v>0</v>
      </c>
      <c r="AT35" s="12"/>
      <c r="AU35" s="12">
        <f t="shared" ref="AU35:AU42" si="77">AS35+AT35</f>
        <v>0</v>
      </c>
      <c r="AV35" s="12"/>
      <c r="AW35" s="12">
        <f t="shared" ref="AW35:AW42" si="78">AU35+AV35</f>
        <v>0</v>
      </c>
      <c r="AX35" s="21"/>
      <c r="AY35" s="12">
        <f t="shared" ref="AY35:AY42" si="79">AW35+AX35</f>
        <v>0</v>
      </c>
      <c r="AZ35" s="12"/>
      <c r="BA35" s="13"/>
      <c r="BB35" s="13">
        <f t="shared" si="24"/>
        <v>0</v>
      </c>
      <c r="BC35" s="13"/>
      <c r="BD35" s="13">
        <f t="shared" ref="BD35:BD45" si="80">BB35+BC35</f>
        <v>0</v>
      </c>
      <c r="BE35" s="13"/>
      <c r="BF35" s="13">
        <f t="shared" ref="BF35:BF42" si="81">BD35+BE35</f>
        <v>0</v>
      </c>
      <c r="BG35" s="13"/>
      <c r="BH35" s="13">
        <f t="shared" ref="BH35:BH42" si="82">BF35+BG35</f>
        <v>0</v>
      </c>
      <c r="BI35" s="13"/>
      <c r="BJ35" s="13">
        <f t="shared" ref="BJ35:BJ42" si="83">BH35+BI35</f>
        <v>0</v>
      </c>
      <c r="BK35" s="13"/>
      <c r="BL35" s="13">
        <f t="shared" ref="BL35:BL42" si="84">BJ35+BK35</f>
        <v>0</v>
      </c>
      <c r="BM35" s="13"/>
      <c r="BN35" s="13">
        <f t="shared" ref="BN35:BN42" si="85">BL35+BM35</f>
        <v>0</v>
      </c>
      <c r="BO35" s="13"/>
      <c r="BP35" s="13">
        <f t="shared" ref="BP35:BP42" si="86">BN35+BO35</f>
        <v>0</v>
      </c>
      <c r="BQ35" s="13"/>
      <c r="BR35" s="13">
        <f t="shared" ref="BR35:BR42" si="87">BP35+BQ35</f>
        <v>0</v>
      </c>
      <c r="BS35" s="13"/>
      <c r="BT35" s="13">
        <f t="shared" ref="BT35:BT42" si="88">BR35+BS35</f>
        <v>0</v>
      </c>
      <c r="BU35" s="23"/>
      <c r="BV35" s="13">
        <f t="shared" ref="BV35:BV42" si="89">BT35+BU35</f>
        <v>0</v>
      </c>
      <c r="BW35" s="8"/>
      <c r="BX35" s="10">
        <v>0</v>
      </c>
    </row>
    <row r="36" spans="1:76" x14ac:dyDescent="0.35">
      <c r="A36" s="93"/>
      <c r="B36" s="90" t="s">
        <v>12</v>
      </c>
      <c r="C36" s="89"/>
      <c r="D36" s="12">
        <v>0</v>
      </c>
      <c r="E36" s="40">
        <v>0</v>
      </c>
      <c r="F36" s="12">
        <f t="shared" si="1"/>
        <v>0</v>
      </c>
      <c r="G36" s="12">
        <v>0</v>
      </c>
      <c r="H36" s="12">
        <f t="shared" si="59"/>
        <v>0</v>
      </c>
      <c r="I36" s="12">
        <v>0</v>
      </c>
      <c r="J36" s="12">
        <f t="shared" si="60"/>
        <v>0</v>
      </c>
      <c r="K36" s="12">
        <v>0</v>
      </c>
      <c r="L36" s="12">
        <f t="shared" si="61"/>
        <v>0</v>
      </c>
      <c r="M36" s="12">
        <v>0</v>
      </c>
      <c r="N36" s="12">
        <f t="shared" si="62"/>
        <v>0</v>
      </c>
      <c r="O36" s="12">
        <v>0</v>
      </c>
      <c r="P36" s="12">
        <f t="shared" si="63"/>
        <v>0</v>
      </c>
      <c r="Q36" s="12">
        <v>0</v>
      </c>
      <c r="R36" s="12">
        <f t="shared" si="64"/>
        <v>0</v>
      </c>
      <c r="S36" s="12">
        <v>0</v>
      </c>
      <c r="T36" s="12">
        <f t="shared" si="65"/>
        <v>0</v>
      </c>
      <c r="U36" s="12">
        <v>0</v>
      </c>
      <c r="V36" s="12">
        <f t="shared" si="66"/>
        <v>0</v>
      </c>
      <c r="W36" s="12">
        <v>0</v>
      </c>
      <c r="X36" s="12">
        <f t="shared" si="67"/>
        <v>0</v>
      </c>
      <c r="Y36" s="21">
        <v>0</v>
      </c>
      <c r="Z36" s="40">
        <f t="shared" si="68"/>
        <v>0</v>
      </c>
      <c r="AA36" s="12">
        <v>19424.7</v>
      </c>
      <c r="AB36" s="40">
        <v>0</v>
      </c>
      <c r="AC36" s="12">
        <f t="shared" si="12"/>
        <v>19424.7</v>
      </c>
      <c r="AD36" s="12">
        <v>0</v>
      </c>
      <c r="AE36" s="12">
        <f t="shared" si="69"/>
        <v>19424.7</v>
      </c>
      <c r="AF36" s="12">
        <v>0</v>
      </c>
      <c r="AG36" s="12">
        <f t="shared" si="70"/>
        <v>19424.7</v>
      </c>
      <c r="AH36" s="12">
        <v>0</v>
      </c>
      <c r="AI36" s="12">
        <f t="shared" si="71"/>
        <v>19424.7</v>
      </c>
      <c r="AJ36" s="12">
        <v>0</v>
      </c>
      <c r="AK36" s="12">
        <f t="shared" si="72"/>
        <v>19424.7</v>
      </c>
      <c r="AL36" s="12">
        <v>0</v>
      </c>
      <c r="AM36" s="12">
        <f t="shared" si="73"/>
        <v>19424.7</v>
      </c>
      <c r="AN36" s="12">
        <v>0</v>
      </c>
      <c r="AO36" s="12">
        <f t="shared" si="74"/>
        <v>19424.7</v>
      </c>
      <c r="AP36" s="12">
        <v>0</v>
      </c>
      <c r="AQ36" s="12">
        <f t="shared" si="75"/>
        <v>19424.7</v>
      </c>
      <c r="AR36" s="12">
        <v>0</v>
      </c>
      <c r="AS36" s="12">
        <f t="shared" si="76"/>
        <v>19424.7</v>
      </c>
      <c r="AT36" s="12">
        <v>0</v>
      </c>
      <c r="AU36" s="12">
        <f t="shared" si="77"/>
        <v>19424.7</v>
      </c>
      <c r="AV36" s="12">
        <v>0</v>
      </c>
      <c r="AW36" s="12">
        <f t="shared" si="78"/>
        <v>19424.7</v>
      </c>
      <c r="AX36" s="21">
        <v>0</v>
      </c>
      <c r="AY36" s="40">
        <f t="shared" si="79"/>
        <v>19424.7</v>
      </c>
      <c r="AZ36" s="12">
        <v>0</v>
      </c>
      <c r="BA36" s="13">
        <v>0</v>
      </c>
      <c r="BB36" s="13">
        <f t="shared" si="24"/>
        <v>0</v>
      </c>
      <c r="BC36" s="13">
        <v>0</v>
      </c>
      <c r="BD36" s="13">
        <f t="shared" si="80"/>
        <v>0</v>
      </c>
      <c r="BE36" s="13">
        <v>0</v>
      </c>
      <c r="BF36" s="13">
        <f t="shared" si="81"/>
        <v>0</v>
      </c>
      <c r="BG36" s="13">
        <v>0</v>
      </c>
      <c r="BH36" s="13">
        <f t="shared" si="82"/>
        <v>0</v>
      </c>
      <c r="BI36" s="13">
        <v>0</v>
      </c>
      <c r="BJ36" s="13">
        <f t="shared" si="83"/>
        <v>0</v>
      </c>
      <c r="BK36" s="13">
        <v>0</v>
      </c>
      <c r="BL36" s="13">
        <f t="shared" si="84"/>
        <v>0</v>
      </c>
      <c r="BM36" s="13">
        <v>0</v>
      </c>
      <c r="BN36" s="13">
        <f t="shared" si="85"/>
        <v>0</v>
      </c>
      <c r="BO36" s="13">
        <v>0</v>
      </c>
      <c r="BP36" s="13">
        <f t="shared" si="86"/>
        <v>0</v>
      </c>
      <c r="BQ36" s="13">
        <v>0</v>
      </c>
      <c r="BR36" s="13">
        <f t="shared" si="87"/>
        <v>0</v>
      </c>
      <c r="BS36" s="13">
        <v>0</v>
      </c>
      <c r="BT36" s="13">
        <f t="shared" si="88"/>
        <v>0</v>
      </c>
      <c r="BU36" s="23">
        <v>0</v>
      </c>
      <c r="BV36" s="42">
        <f t="shared" si="89"/>
        <v>0</v>
      </c>
      <c r="BW36" s="8" t="s">
        <v>216</v>
      </c>
      <c r="BX36" s="10"/>
    </row>
    <row r="37" spans="1:76" x14ac:dyDescent="0.35">
      <c r="A37" s="93"/>
      <c r="B37" s="90" t="s">
        <v>29</v>
      </c>
      <c r="C37" s="89"/>
      <c r="D37" s="12">
        <v>0</v>
      </c>
      <c r="E37" s="40">
        <v>0</v>
      </c>
      <c r="F37" s="12">
        <f t="shared" si="1"/>
        <v>0</v>
      </c>
      <c r="G37" s="12">
        <v>0</v>
      </c>
      <c r="H37" s="12">
        <f t="shared" si="59"/>
        <v>0</v>
      </c>
      <c r="I37" s="12">
        <v>0</v>
      </c>
      <c r="J37" s="12">
        <f t="shared" si="60"/>
        <v>0</v>
      </c>
      <c r="K37" s="12">
        <v>0</v>
      </c>
      <c r="L37" s="12">
        <f t="shared" si="61"/>
        <v>0</v>
      </c>
      <c r="M37" s="12">
        <v>0</v>
      </c>
      <c r="N37" s="12">
        <f t="shared" si="62"/>
        <v>0</v>
      </c>
      <c r="O37" s="12">
        <v>0</v>
      </c>
      <c r="P37" s="12">
        <f t="shared" si="63"/>
        <v>0</v>
      </c>
      <c r="Q37" s="12">
        <v>0</v>
      </c>
      <c r="R37" s="12">
        <f t="shared" si="64"/>
        <v>0</v>
      </c>
      <c r="S37" s="12">
        <v>0</v>
      </c>
      <c r="T37" s="12">
        <f t="shared" si="65"/>
        <v>0</v>
      </c>
      <c r="U37" s="12">
        <v>0</v>
      </c>
      <c r="V37" s="12">
        <f t="shared" si="66"/>
        <v>0</v>
      </c>
      <c r="W37" s="12">
        <v>0</v>
      </c>
      <c r="X37" s="12">
        <f t="shared" si="67"/>
        <v>0</v>
      </c>
      <c r="Y37" s="21">
        <v>0</v>
      </c>
      <c r="Z37" s="40">
        <f t="shared" si="68"/>
        <v>0</v>
      </c>
      <c r="AA37" s="12">
        <v>35564.6</v>
      </c>
      <c r="AB37" s="40">
        <v>0</v>
      </c>
      <c r="AC37" s="12">
        <f t="shared" si="12"/>
        <v>35564.6</v>
      </c>
      <c r="AD37" s="12">
        <v>0</v>
      </c>
      <c r="AE37" s="12">
        <f t="shared" si="69"/>
        <v>35564.6</v>
      </c>
      <c r="AF37" s="12">
        <v>0</v>
      </c>
      <c r="AG37" s="12">
        <f t="shared" si="70"/>
        <v>35564.6</v>
      </c>
      <c r="AH37" s="12">
        <v>0</v>
      </c>
      <c r="AI37" s="12">
        <f t="shared" si="71"/>
        <v>35564.6</v>
      </c>
      <c r="AJ37" s="12">
        <v>0</v>
      </c>
      <c r="AK37" s="12">
        <f t="shared" si="72"/>
        <v>35564.6</v>
      </c>
      <c r="AL37" s="12">
        <v>0</v>
      </c>
      <c r="AM37" s="12">
        <f t="shared" si="73"/>
        <v>35564.6</v>
      </c>
      <c r="AN37" s="12">
        <v>0</v>
      </c>
      <c r="AO37" s="12">
        <f t="shared" si="74"/>
        <v>35564.6</v>
      </c>
      <c r="AP37" s="12">
        <v>0</v>
      </c>
      <c r="AQ37" s="12">
        <f t="shared" si="75"/>
        <v>35564.6</v>
      </c>
      <c r="AR37" s="12">
        <v>0</v>
      </c>
      <c r="AS37" s="12">
        <f t="shared" si="76"/>
        <v>35564.6</v>
      </c>
      <c r="AT37" s="12">
        <v>0</v>
      </c>
      <c r="AU37" s="12">
        <f t="shared" si="77"/>
        <v>35564.6</v>
      </c>
      <c r="AV37" s="12">
        <v>0</v>
      </c>
      <c r="AW37" s="12">
        <f t="shared" si="78"/>
        <v>35564.6</v>
      </c>
      <c r="AX37" s="21">
        <v>0</v>
      </c>
      <c r="AY37" s="40">
        <f t="shared" si="79"/>
        <v>35564.6</v>
      </c>
      <c r="AZ37" s="12">
        <v>0</v>
      </c>
      <c r="BA37" s="13">
        <v>0</v>
      </c>
      <c r="BB37" s="13">
        <f t="shared" si="24"/>
        <v>0</v>
      </c>
      <c r="BC37" s="13">
        <v>0</v>
      </c>
      <c r="BD37" s="13">
        <f t="shared" si="80"/>
        <v>0</v>
      </c>
      <c r="BE37" s="13">
        <v>0</v>
      </c>
      <c r="BF37" s="13">
        <f t="shared" si="81"/>
        <v>0</v>
      </c>
      <c r="BG37" s="13">
        <v>0</v>
      </c>
      <c r="BH37" s="13">
        <f t="shared" si="82"/>
        <v>0</v>
      </c>
      <c r="BI37" s="13">
        <v>0</v>
      </c>
      <c r="BJ37" s="13">
        <f t="shared" si="83"/>
        <v>0</v>
      </c>
      <c r="BK37" s="13">
        <v>0</v>
      </c>
      <c r="BL37" s="13">
        <f t="shared" si="84"/>
        <v>0</v>
      </c>
      <c r="BM37" s="13">
        <v>0</v>
      </c>
      <c r="BN37" s="13">
        <f t="shared" si="85"/>
        <v>0</v>
      </c>
      <c r="BO37" s="13">
        <v>0</v>
      </c>
      <c r="BP37" s="13">
        <f t="shared" si="86"/>
        <v>0</v>
      </c>
      <c r="BQ37" s="13">
        <v>0</v>
      </c>
      <c r="BR37" s="13">
        <f t="shared" si="87"/>
        <v>0</v>
      </c>
      <c r="BS37" s="13">
        <v>0</v>
      </c>
      <c r="BT37" s="13">
        <f t="shared" si="88"/>
        <v>0</v>
      </c>
      <c r="BU37" s="23">
        <v>0</v>
      </c>
      <c r="BV37" s="42">
        <f t="shared" si="89"/>
        <v>0</v>
      </c>
      <c r="BW37" s="8" t="s">
        <v>216</v>
      </c>
      <c r="BX37" s="10"/>
    </row>
    <row r="38" spans="1:76" ht="54" x14ac:dyDescent="0.35">
      <c r="A38" s="139" t="s">
        <v>137</v>
      </c>
      <c r="B38" s="151" t="s">
        <v>203</v>
      </c>
      <c r="C38" s="89" t="s">
        <v>126</v>
      </c>
      <c r="D38" s="12">
        <f>D40+D41</f>
        <v>15981.7</v>
      </c>
      <c r="E38" s="40">
        <f>E40+E41</f>
        <v>13765.2</v>
      </c>
      <c r="F38" s="12">
        <f t="shared" ref="F38" si="90">D38+E38</f>
        <v>29746.9</v>
      </c>
      <c r="G38" s="12">
        <f>G40+G41</f>
        <v>-27317.764000000003</v>
      </c>
      <c r="H38" s="12">
        <f>F38+G38</f>
        <v>2429.1359999999986</v>
      </c>
      <c r="I38" s="12">
        <f>I40+I41</f>
        <v>0</v>
      </c>
      <c r="J38" s="12">
        <f>H38+I38</f>
        <v>2429.1359999999986</v>
      </c>
      <c r="K38" s="12">
        <f>K40+K41</f>
        <v>0</v>
      </c>
      <c r="L38" s="12">
        <f>J38+K38</f>
        <v>2429.1359999999986</v>
      </c>
      <c r="M38" s="12">
        <f>M40+M41</f>
        <v>0</v>
      </c>
      <c r="N38" s="12">
        <f>L38+M38</f>
        <v>2429.1359999999986</v>
      </c>
      <c r="O38" s="12">
        <f>O40+O41</f>
        <v>0</v>
      </c>
      <c r="P38" s="12">
        <f>N38+O38</f>
        <v>2429.1359999999986</v>
      </c>
      <c r="Q38" s="12">
        <f>Q40+Q41</f>
        <v>0</v>
      </c>
      <c r="R38" s="12">
        <f>P38+Q38</f>
        <v>2429.1359999999986</v>
      </c>
      <c r="S38" s="12">
        <f>S40+S41</f>
        <v>0</v>
      </c>
      <c r="T38" s="12">
        <f>R38+S38</f>
        <v>2429.1359999999986</v>
      </c>
      <c r="U38" s="12">
        <f>U40+U41</f>
        <v>0</v>
      </c>
      <c r="V38" s="12">
        <f>T38+U38</f>
        <v>2429.1359999999986</v>
      </c>
      <c r="W38" s="12">
        <f>W40+W41</f>
        <v>0</v>
      </c>
      <c r="X38" s="12">
        <f>V38+W38</f>
        <v>2429.1359999999986</v>
      </c>
      <c r="Y38" s="21">
        <f>Y40+Y41</f>
        <v>0</v>
      </c>
      <c r="Z38" s="40">
        <f>X38+Y38</f>
        <v>2429.1359999999986</v>
      </c>
      <c r="AA38" s="12"/>
      <c r="AB38" s="40"/>
      <c r="AC38" s="12"/>
      <c r="AD38" s="12"/>
      <c r="AE38" s="12">
        <f t="shared" si="69"/>
        <v>0</v>
      </c>
      <c r="AF38" s="12"/>
      <c r="AG38" s="12">
        <f t="shared" si="70"/>
        <v>0</v>
      </c>
      <c r="AH38" s="12"/>
      <c r="AI38" s="12">
        <f t="shared" si="71"/>
        <v>0</v>
      </c>
      <c r="AJ38" s="12"/>
      <c r="AK38" s="12">
        <f t="shared" si="72"/>
        <v>0</v>
      </c>
      <c r="AL38" s="12"/>
      <c r="AM38" s="12">
        <f t="shared" si="73"/>
        <v>0</v>
      </c>
      <c r="AN38" s="12"/>
      <c r="AO38" s="12">
        <f t="shared" si="74"/>
        <v>0</v>
      </c>
      <c r="AP38" s="12"/>
      <c r="AQ38" s="12">
        <f t="shared" si="75"/>
        <v>0</v>
      </c>
      <c r="AR38" s="12"/>
      <c r="AS38" s="12">
        <f t="shared" si="76"/>
        <v>0</v>
      </c>
      <c r="AT38" s="12"/>
      <c r="AU38" s="12">
        <f t="shared" si="77"/>
        <v>0</v>
      </c>
      <c r="AV38" s="12"/>
      <c r="AW38" s="12">
        <f t="shared" si="78"/>
        <v>0</v>
      </c>
      <c r="AX38" s="21"/>
      <c r="AY38" s="40">
        <f t="shared" si="79"/>
        <v>0</v>
      </c>
      <c r="AZ38" s="12"/>
      <c r="BA38" s="13"/>
      <c r="BB38" s="13"/>
      <c r="BC38" s="13"/>
      <c r="BD38" s="13">
        <f t="shared" si="80"/>
        <v>0</v>
      </c>
      <c r="BE38" s="13"/>
      <c r="BF38" s="13">
        <f t="shared" si="81"/>
        <v>0</v>
      </c>
      <c r="BG38" s="13"/>
      <c r="BH38" s="13">
        <f t="shared" si="82"/>
        <v>0</v>
      </c>
      <c r="BI38" s="13"/>
      <c r="BJ38" s="13">
        <f t="shared" si="83"/>
        <v>0</v>
      </c>
      <c r="BK38" s="13"/>
      <c r="BL38" s="13">
        <f t="shared" si="84"/>
        <v>0</v>
      </c>
      <c r="BM38" s="13"/>
      <c r="BN38" s="13">
        <f t="shared" si="85"/>
        <v>0</v>
      </c>
      <c r="BO38" s="13"/>
      <c r="BP38" s="13">
        <f t="shared" si="86"/>
        <v>0</v>
      </c>
      <c r="BQ38" s="13"/>
      <c r="BR38" s="13">
        <f t="shared" si="87"/>
        <v>0</v>
      </c>
      <c r="BS38" s="13"/>
      <c r="BT38" s="13">
        <f t="shared" si="88"/>
        <v>0</v>
      </c>
      <c r="BU38" s="23"/>
      <c r="BV38" s="42">
        <f t="shared" si="89"/>
        <v>0</v>
      </c>
      <c r="BX38" s="10"/>
    </row>
    <row r="39" spans="1:76" s="3" customFormat="1" hidden="1" x14ac:dyDescent="0.35">
      <c r="A39" s="146"/>
      <c r="B39" s="152"/>
      <c r="C39" s="51"/>
      <c r="D39" s="12"/>
      <c r="E39" s="4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21"/>
      <c r="Z39" s="12"/>
      <c r="AA39" s="12"/>
      <c r="AB39" s="40"/>
      <c r="AC39" s="12"/>
      <c r="AD39" s="12"/>
      <c r="AE39" s="12">
        <f t="shared" si="69"/>
        <v>0</v>
      </c>
      <c r="AF39" s="12"/>
      <c r="AG39" s="12">
        <f t="shared" si="70"/>
        <v>0</v>
      </c>
      <c r="AH39" s="12"/>
      <c r="AI39" s="12">
        <f t="shared" si="71"/>
        <v>0</v>
      </c>
      <c r="AJ39" s="12"/>
      <c r="AK39" s="12">
        <f t="shared" si="72"/>
        <v>0</v>
      </c>
      <c r="AL39" s="12"/>
      <c r="AM39" s="12">
        <f t="shared" si="73"/>
        <v>0</v>
      </c>
      <c r="AN39" s="12"/>
      <c r="AO39" s="12">
        <f t="shared" si="74"/>
        <v>0</v>
      </c>
      <c r="AP39" s="12"/>
      <c r="AQ39" s="12">
        <f t="shared" si="75"/>
        <v>0</v>
      </c>
      <c r="AR39" s="12"/>
      <c r="AS39" s="12">
        <f t="shared" si="76"/>
        <v>0</v>
      </c>
      <c r="AT39" s="12"/>
      <c r="AU39" s="12">
        <f t="shared" si="77"/>
        <v>0</v>
      </c>
      <c r="AV39" s="12"/>
      <c r="AW39" s="12">
        <f t="shared" si="78"/>
        <v>0</v>
      </c>
      <c r="AX39" s="21"/>
      <c r="AY39" s="12">
        <f t="shared" si="79"/>
        <v>0</v>
      </c>
      <c r="AZ39" s="12"/>
      <c r="BA39" s="13"/>
      <c r="BB39" s="13"/>
      <c r="BC39" s="13"/>
      <c r="BD39" s="13">
        <f t="shared" si="80"/>
        <v>0</v>
      </c>
      <c r="BE39" s="13"/>
      <c r="BF39" s="13">
        <f t="shared" si="81"/>
        <v>0</v>
      </c>
      <c r="BG39" s="13"/>
      <c r="BH39" s="13">
        <f t="shared" si="82"/>
        <v>0</v>
      </c>
      <c r="BI39" s="13"/>
      <c r="BJ39" s="13">
        <f t="shared" si="83"/>
        <v>0</v>
      </c>
      <c r="BK39" s="13"/>
      <c r="BL39" s="13">
        <f t="shared" si="84"/>
        <v>0</v>
      </c>
      <c r="BM39" s="13"/>
      <c r="BN39" s="13">
        <f t="shared" si="85"/>
        <v>0</v>
      </c>
      <c r="BO39" s="13"/>
      <c r="BP39" s="13">
        <f t="shared" si="86"/>
        <v>0</v>
      </c>
      <c r="BQ39" s="13"/>
      <c r="BR39" s="13">
        <f t="shared" si="87"/>
        <v>0</v>
      </c>
      <c r="BS39" s="13"/>
      <c r="BT39" s="13">
        <f t="shared" si="88"/>
        <v>0</v>
      </c>
      <c r="BU39" s="23"/>
      <c r="BV39" s="13">
        <f t="shared" si="89"/>
        <v>0</v>
      </c>
      <c r="BW39" s="8"/>
      <c r="BX39" s="10">
        <v>0</v>
      </c>
    </row>
    <row r="40" spans="1:76" s="3" customFormat="1" hidden="1" x14ac:dyDescent="0.35">
      <c r="A40" s="146"/>
      <c r="B40" s="152"/>
      <c r="C40" s="51"/>
      <c r="D40" s="12">
        <v>15981.7</v>
      </c>
      <c r="E40" s="40"/>
      <c r="F40" s="12">
        <f t="shared" ref="F40:F41" si="91">D40+E40</f>
        <v>15981.7</v>
      </c>
      <c r="G40" s="12">
        <f>2429.136-15981.7</f>
        <v>-13552.564</v>
      </c>
      <c r="H40" s="12">
        <f t="shared" ref="H40:H41" si="92">F40+G40</f>
        <v>2429.1360000000004</v>
      </c>
      <c r="I40" s="12"/>
      <c r="J40" s="12">
        <f t="shared" ref="J40:J42" si="93">H40+I40</f>
        <v>2429.1360000000004</v>
      </c>
      <c r="K40" s="12"/>
      <c r="L40" s="12">
        <f t="shared" ref="L40:L42" si="94">J40+K40</f>
        <v>2429.1360000000004</v>
      </c>
      <c r="M40" s="12"/>
      <c r="N40" s="12">
        <f t="shared" ref="N40:N42" si="95">L40+M40</f>
        <v>2429.1360000000004</v>
      </c>
      <c r="O40" s="12"/>
      <c r="P40" s="12">
        <f t="shared" ref="P40:P42" si="96">N40+O40</f>
        <v>2429.1360000000004</v>
      </c>
      <c r="Q40" s="12"/>
      <c r="R40" s="12">
        <f t="shared" ref="R40:R42" si="97">P40+Q40</f>
        <v>2429.1360000000004</v>
      </c>
      <c r="S40" s="12"/>
      <c r="T40" s="12">
        <f t="shared" ref="T40:T42" si="98">R40+S40</f>
        <v>2429.1360000000004</v>
      </c>
      <c r="U40" s="12"/>
      <c r="V40" s="12">
        <f t="shared" ref="V40:V42" si="99">T40+U40</f>
        <v>2429.1360000000004</v>
      </c>
      <c r="W40" s="12"/>
      <c r="X40" s="12">
        <f t="shared" ref="X40:X42" si="100">V40+W40</f>
        <v>2429.1360000000004</v>
      </c>
      <c r="Y40" s="21"/>
      <c r="Z40" s="12">
        <f t="shared" ref="Z40:Z42" si="101">X40+Y40</f>
        <v>2429.1360000000004</v>
      </c>
      <c r="AA40" s="12"/>
      <c r="AB40" s="40"/>
      <c r="AC40" s="12"/>
      <c r="AD40" s="12"/>
      <c r="AE40" s="12">
        <f t="shared" si="69"/>
        <v>0</v>
      </c>
      <c r="AF40" s="12"/>
      <c r="AG40" s="12">
        <f t="shared" si="70"/>
        <v>0</v>
      </c>
      <c r="AH40" s="12"/>
      <c r="AI40" s="12">
        <f t="shared" si="71"/>
        <v>0</v>
      </c>
      <c r="AJ40" s="12"/>
      <c r="AK40" s="12">
        <f t="shared" si="72"/>
        <v>0</v>
      </c>
      <c r="AL40" s="12"/>
      <c r="AM40" s="12">
        <f t="shared" si="73"/>
        <v>0</v>
      </c>
      <c r="AN40" s="12"/>
      <c r="AO40" s="12">
        <f t="shared" si="74"/>
        <v>0</v>
      </c>
      <c r="AP40" s="12"/>
      <c r="AQ40" s="12">
        <f t="shared" si="75"/>
        <v>0</v>
      </c>
      <c r="AR40" s="12"/>
      <c r="AS40" s="12">
        <f t="shared" si="76"/>
        <v>0</v>
      </c>
      <c r="AT40" s="12"/>
      <c r="AU40" s="12">
        <f t="shared" si="77"/>
        <v>0</v>
      </c>
      <c r="AV40" s="12"/>
      <c r="AW40" s="12">
        <f t="shared" si="78"/>
        <v>0</v>
      </c>
      <c r="AX40" s="21"/>
      <c r="AY40" s="12">
        <f t="shared" si="79"/>
        <v>0</v>
      </c>
      <c r="AZ40" s="12"/>
      <c r="BA40" s="13"/>
      <c r="BB40" s="13"/>
      <c r="BC40" s="13"/>
      <c r="BD40" s="13">
        <f t="shared" si="80"/>
        <v>0</v>
      </c>
      <c r="BE40" s="13"/>
      <c r="BF40" s="13">
        <f t="shared" si="81"/>
        <v>0</v>
      </c>
      <c r="BG40" s="13"/>
      <c r="BH40" s="13">
        <f t="shared" si="82"/>
        <v>0</v>
      </c>
      <c r="BI40" s="13"/>
      <c r="BJ40" s="13">
        <f t="shared" si="83"/>
        <v>0</v>
      </c>
      <c r="BK40" s="13"/>
      <c r="BL40" s="13">
        <f t="shared" si="84"/>
        <v>0</v>
      </c>
      <c r="BM40" s="13"/>
      <c r="BN40" s="13">
        <f t="shared" si="85"/>
        <v>0</v>
      </c>
      <c r="BO40" s="13"/>
      <c r="BP40" s="13">
        <f t="shared" si="86"/>
        <v>0</v>
      </c>
      <c r="BQ40" s="13"/>
      <c r="BR40" s="13">
        <f t="shared" si="87"/>
        <v>0</v>
      </c>
      <c r="BS40" s="13"/>
      <c r="BT40" s="13">
        <f t="shared" si="88"/>
        <v>0</v>
      </c>
      <c r="BU40" s="23"/>
      <c r="BV40" s="13">
        <f t="shared" si="89"/>
        <v>0</v>
      </c>
      <c r="BW40" s="8" t="s">
        <v>210</v>
      </c>
      <c r="BX40" s="10">
        <v>0</v>
      </c>
    </row>
    <row r="41" spans="1:76" s="3" customFormat="1" hidden="1" x14ac:dyDescent="0.35">
      <c r="A41" s="146"/>
      <c r="B41" s="152"/>
      <c r="C41" s="51"/>
      <c r="D41" s="12"/>
      <c r="E41" s="40">
        <v>13765.2</v>
      </c>
      <c r="F41" s="12">
        <f t="shared" si="91"/>
        <v>13765.2</v>
      </c>
      <c r="G41" s="12">
        <v>-13765.2</v>
      </c>
      <c r="H41" s="12">
        <f t="shared" si="92"/>
        <v>0</v>
      </c>
      <c r="I41" s="12"/>
      <c r="J41" s="12">
        <f t="shared" si="93"/>
        <v>0</v>
      </c>
      <c r="K41" s="12"/>
      <c r="L41" s="12">
        <f t="shared" si="94"/>
        <v>0</v>
      </c>
      <c r="M41" s="12"/>
      <c r="N41" s="12">
        <f t="shared" si="95"/>
        <v>0</v>
      </c>
      <c r="O41" s="12"/>
      <c r="P41" s="12">
        <f t="shared" si="96"/>
        <v>0</v>
      </c>
      <c r="Q41" s="12"/>
      <c r="R41" s="12">
        <f t="shared" si="97"/>
        <v>0</v>
      </c>
      <c r="S41" s="12"/>
      <c r="T41" s="12">
        <f t="shared" si="98"/>
        <v>0</v>
      </c>
      <c r="U41" s="12"/>
      <c r="V41" s="12">
        <f t="shared" si="99"/>
        <v>0</v>
      </c>
      <c r="W41" s="12"/>
      <c r="X41" s="12">
        <f t="shared" si="100"/>
        <v>0</v>
      </c>
      <c r="Y41" s="21"/>
      <c r="Z41" s="12">
        <f t="shared" si="101"/>
        <v>0</v>
      </c>
      <c r="AA41" s="12"/>
      <c r="AB41" s="40"/>
      <c r="AC41" s="12"/>
      <c r="AD41" s="12"/>
      <c r="AE41" s="12">
        <f t="shared" si="69"/>
        <v>0</v>
      </c>
      <c r="AF41" s="12"/>
      <c r="AG41" s="12">
        <f t="shared" si="70"/>
        <v>0</v>
      </c>
      <c r="AH41" s="12"/>
      <c r="AI41" s="12">
        <f t="shared" si="71"/>
        <v>0</v>
      </c>
      <c r="AJ41" s="12"/>
      <c r="AK41" s="12">
        <f t="shared" si="72"/>
        <v>0</v>
      </c>
      <c r="AL41" s="12"/>
      <c r="AM41" s="12">
        <f t="shared" si="73"/>
        <v>0</v>
      </c>
      <c r="AN41" s="12"/>
      <c r="AO41" s="12">
        <f t="shared" si="74"/>
        <v>0</v>
      </c>
      <c r="AP41" s="12"/>
      <c r="AQ41" s="12">
        <f t="shared" si="75"/>
        <v>0</v>
      </c>
      <c r="AR41" s="12"/>
      <c r="AS41" s="12">
        <f t="shared" si="76"/>
        <v>0</v>
      </c>
      <c r="AT41" s="12"/>
      <c r="AU41" s="12">
        <f t="shared" si="77"/>
        <v>0</v>
      </c>
      <c r="AV41" s="12"/>
      <c r="AW41" s="12">
        <f t="shared" si="78"/>
        <v>0</v>
      </c>
      <c r="AX41" s="21"/>
      <c r="AY41" s="12">
        <f t="shared" si="79"/>
        <v>0</v>
      </c>
      <c r="AZ41" s="12"/>
      <c r="BA41" s="13"/>
      <c r="BB41" s="13"/>
      <c r="BC41" s="13"/>
      <c r="BD41" s="13">
        <f t="shared" si="80"/>
        <v>0</v>
      </c>
      <c r="BE41" s="13"/>
      <c r="BF41" s="13">
        <f t="shared" si="81"/>
        <v>0</v>
      </c>
      <c r="BG41" s="13"/>
      <c r="BH41" s="13">
        <f t="shared" si="82"/>
        <v>0</v>
      </c>
      <c r="BI41" s="13"/>
      <c r="BJ41" s="13">
        <f t="shared" si="83"/>
        <v>0</v>
      </c>
      <c r="BK41" s="13"/>
      <c r="BL41" s="13">
        <f t="shared" si="84"/>
        <v>0</v>
      </c>
      <c r="BM41" s="13"/>
      <c r="BN41" s="13">
        <f t="shared" si="85"/>
        <v>0</v>
      </c>
      <c r="BO41" s="13"/>
      <c r="BP41" s="13">
        <f t="shared" si="86"/>
        <v>0</v>
      </c>
      <c r="BQ41" s="13"/>
      <c r="BR41" s="13">
        <f t="shared" si="87"/>
        <v>0</v>
      </c>
      <c r="BS41" s="13"/>
      <c r="BT41" s="13">
        <f t="shared" si="88"/>
        <v>0</v>
      </c>
      <c r="BU41" s="23"/>
      <c r="BV41" s="13">
        <f t="shared" si="89"/>
        <v>0</v>
      </c>
      <c r="BW41" s="8" t="s">
        <v>215</v>
      </c>
      <c r="BX41" s="10">
        <v>0</v>
      </c>
    </row>
    <row r="42" spans="1:76" ht="36" x14ac:dyDescent="0.35">
      <c r="A42" s="140"/>
      <c r="B42" s="153"/>
      <c r="C42" s="89" t="s">
        <v>11</v>
      </c>
      <c r="D42" s="12">
        <v>20807.900000000001</v>
      </c>
      <c r="E42" s="40"/>
      <c r="F42" s="12">
        <f t="shared" si="1"/>
        <v>20807.900000000001</v>
      </c>
      <c r="G42" s="12">
        <f>G44+G45</f>
        <v>29746.9</v>
      </c>
      <c r="H42" s="12">
        <f t="shared" si="59"/>
        <v>50554.8</v>
      </c>
      <c r="I42" s="12">
        <f>I44+I45</f>
        <v>0</v>
      </c>
      <c r="J42" s="12">
        <f t="shared" si="93"/>
        <v>50554.8</v>
      </c>
      <c r="K42" s="12">
        <f>K44+K45</f>
        <v>0</v>
      </c>
      <c r="L42" s="12">
        <f t="shared" si="94"/>
        <v>50554.8</v>
      </c>
      <c r="M42" s="12">
        <f>M44+M45</f>
        <v>0</v>
      </c>
      <c r="N42" s="12">
        <f t="shared" si="95"/>
        <v>50554.8</v>
      </c>
      <c r="O42" s="12">
        <f>O44+O45</f>
        <v>0</v>
      </c>
      <c r="P42" s="12">
        <f t="shared" si="96"/>
        <v>50554.8</v>
      </c>
      <c r="Q42" s="12">
        <f>Q44+Q45</f>
        <v>-5241.96</v>
      </c>
      <c r="R42" s="12">
        <f t="shared" si="97"/>
        <v>45312.840000000004</v>
      </c>
      <c r="S42" s="12">
        <f>S44+S45</f>
        <v>5241.96</v>
      </c>
      <c r="T42" s="12">
        <f t="shared" si="98"/>
        <v>50554.8</v>
      </c>
      <c r="U42" s="12">
        <f>U44+U45</f>
        <v>-13348.037</v>
      </c>
      <c r="V42" s="12">
        <f t="shared" si="99"/>
        <v>37206.763000000006</v>
      </c>
      <c r="W42" s="12">
        <f>W44+W45</f>
        <v>0</v>
      </c>
      <c r="X42" s="12">
        <f t="shared" si="100"/>
        <v>37206.763000000006</v>
      </c>
      <c r="Y42" s="21">
        <f>Y44+Y45</f>
        <v>-469.79899999999998</v>
      </c>
      <c r="Z42" s="40">
        <f t="shared" si="101"/>
        <v>36736.964000000007</v>
      </c>
      <c r="AA42" s="12">
        <v>0</v>
      </c>
      <c r="AB42" s="40"/>
      <c r="AC42" s="12">
        <f t="shared" si="12"/>
        <v>0</v>
      </c>
      <c r="AD42" s="12">
        <f>AD44+AD45</f>
        <v>0</v>
      </c>
      <c r="AE42" s="12">
        <f t="shared" si="69"/>
        <v>0</v>
      </c>
      <c r="AF42" s="12">
        <f>AF44+AF45</f>
        <v>0</v>
      </c>
      <c r="AG42" s="12">
        <f t="shared" si="70"/>
        <v>0</v>
      </c>
      <c r="AH42" s="12">
        <f>AH44+AH45</f>
        <v>0</v>
      </c>
      <c r="AI42" s="12">
        <f t="shared" si="71"/>
        <v>0</v>
      </c>
      <c r="AJ42" s="12">
        <f>AJ44+AJ45</f>
        <v>0</v>
      </c>
      <c r="AK42" s="12">
        <f t="shared" si="72"/>
        <v>0</v>
      </c>
      <c r="AL42" s="12">
        <f>AL44+AL45</f>
        <v>0</v>
      </c>
      <c r="AM42" s="12">
        <f t="shared" si="73"/>
        <v>0</v>
      </c>
      <c r="AN42" s="12">
        <f>AN44+AN45</f>
        <v>0</v>
      </c>
      <c r="AO42" s="12">
        <f t="shared" si="74"/>
        <v>0</v>
      </c>
      <c r="AP42" s="12">
        <f>AP44+AP45</f>
        <v>0</v>
      </c>
      <c r="AQ42" s="12">
        <f t="shared" si="75"/>
        <v>0</v>
      </c>
      <c r="AR42" s="12">
        <f>AR44+AR45</f>
        <v>0</v>
      </c>
      <c r="AS42" s="12">
        <f t="shared" si="76"/>
        <v>0</v>
      </c>
      <c r="AT42" s="12">
        <f>AT44+AT45</f>
        <v>0</v>
      </c>
      <c r="AU42" s="12">
        <f t="shared" si="77"/>
        <v>0</v>
      </c>
      <c r="AV42" s="12">
        <f>AV44+AV45</f>
        <v>0</v>
      </c>
      <c r="AW42" s="12">
        <f t="shared" si="78"/>
        <v>0</v>
      </c>
      <c r="AX42" s="21">
        <f>AX44+AX45</f>
        <v>0</v>
      </c>
      <c r="AY42" s="40">
        <f t="shared" si="79"/>
        <v>0</v>
      </c>
      <c r="AZ42" s="12">
        <v>0</v>
      </c>
      <c r="BA42" s="13"/>
      <c r="BB42" s="13">
        <f t="shared" si="24"/>
        <v>0</v>
      </c>
      <c r="BC42" s="13">
        <f>BC44+BC45</f>
        <v>0</v>
      </c>
      <c r="BD42" s="13">
        <f t="shared" si="80"/>
        <v>0</v>
      </c>
      <c r="BE42" s="13">
        <f>BE44+BE45</f>
        <v>0</v>
      </c>
      <c r="BF42" s="13">
        <f t="shared" si="81"/>
        <v>0</v>
      </c>
      <c r="BG42" s="13">
        <f>BG44+BG45</f>
        <v>0</v>
      </c>
      <c r="BH42" s="13">
        <f t="shared" si="82"/>
        <v>0</v>
      </c>
      <c r="BI42" s="13">
        <f>BI44+BI45</f>
        <v>0</v>
      </c>
      <c r="BJ42" s="13">
        <f t="shared" si="83"/>
        <v>0</v>
      </c>
      <c r="BK42" s="13">
        <f>BK44+BK45</f>
        <v>0</v>
      </c>
      <c r="BL42" s="13">
        <f t="shared" si="84"/>
        <v>0</v>
      </c>
      <c r="BM42" s="13">
        <f>BM44+BM45</f>
        <v>0</v>
      </c>
      <c r="BN42" s="13">
        <f t="shared" si="85"/>
        <v>0</v>
      </c>
      <c r="BO42" s="13">
        <f>BO44+BO45</f>
        <v>0</v>
      </c>
      <c r="BP42" s="13">
        <f t="shared" si="86"/>
        <v>0</v>
      </c>
      <c r="BQ42" s="13">
        <f>BQ44+BQ45</f>
        <v>0</v>
      </c>
      <c r="BR42" s="13">
        <f t="shared" si="87"/>
        <v>0</v>
      </c>
      <c r="BS42" s="13">
        <f>BS44+BS45</f>
        <v>0</v>
      </c>
      <c r="BT42" s="13">
        <f t="shared" si="88"/>
        <v>0</v>
      </c>
      <c r="BU42" s="23">
        <f>BU44+BU45</f>
        <v>0</v>
      </c>
      <c r="BV42" s="42">
        <f t="shared" si="89"/>
        <v>0</v>
      </c>
      <c r="BX42" s="10"/>
    </row>
    <row r="43" spans="1:76" x14ac:dyDescent="0.35">
      <c r="A43" s="94"/>
      <c r="B43" s="89" t="s">
        <v>5</v>
      </c>
      <c r="C43" s="89"/>
      <c r="D43" s="12"/>
      <c r="E43" s="40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1"/>
      <c r="Z43" s="40"/>
      <c r="AA43" s="12"/>
      <c r="AB43" s="40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1"/>
      <c r="AY43" s="40"/>
      <c r="AZ43" s="12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23"/>
      <c r="BV43" s="42"/>
      <c r="BX43" s="10"/>
    </row>
    <row r="44" spans="1:76" s="3" customFormat="1" hidden="1" x14ac:dyDescent="0.35">
      <c r="A44" s="56"/>
      <c r="B44" s="51" t="s">
        <v>6</v>
      </c>
      <c r="C44" s="51"/>
      <c r="D44" s="12">
        <v>20807.900000000001</v>
      </c>
      <c r="E44" s="40"/>
      <c r="F44" s="12">
        <f t="shared" si="1"/>
        <v>20807.900000000001</v>
      </c>
      <c r="G44" s="12">
        <v>15981.7</v>
      </c>
      <c r="H44" s="12">
        <f t="shared" si="59"/>
        <v>36789.600000000006</v>
      </c>
      <c r="I44" s="12"/>
      <c r="J44" s="12">
        <f t="shared" ref="J44:J47" si="102">H44+I44</f>
        <v>36789.600000000006</v>
      </c>
      <c r="K44" s="12"/>
      <c r="L44" s="12">
        <f t="shared" ref="L44:L47" si="103">J44+K44</f>
        <v>36789.600000000006</v>
      </c>
      <c r="M44" s="12"/>
      <c r="N44" s="12">
        <f t="shared" ref="N44:N47" si="104">L44+M44</f>
        <v>36789.600000000006</v>
      </c>
      <c r="O44" s="12"/>
      <c r="P44" s="12">
        <f t="shared" ref="P44:P47" si="105">N44+O44</f>
        <v>36789.600000000006</v>
      </c>
      <c r="Q44" s="12">
        <v>-5241.96</v>
      </c>
      <c r="R44" s="12">
        <f t="shared" ref="R44:R47" si="106">P44+Q44</f>
        <v>31547.640000000007</v>
      </c>
      <c r="S44" s="12">
        <v>5241.96</v>
      </c>
      <c r="T44" s="12">
        <f t="shared" ref="T44:T47" si="107">R44+S44</f>
        <v>36789.600000000006</v>
      </c>
      <c r="U44" s="12">
        <f>-2708.988-10639.049</f>
        <v>-13348.037</v>
      </c>
      <c r="V44" s="12">
        <f t="shared" ref="V44:V47" si="108">T44+U44</f>
        <v>23441.563000000006</v>
      </c>
      <c r="W44" s="12"/>
      <c r="X44" s="12">
        <f t="shared" ref="X44:X47" si="109">V44+W44</f>
        <v>23441.563000000006</v>
      </c>
      <c r="Y44" s="21">
        <v>-469.79899999999998</v>
      </c>
      <c r="Z44" s="12">
        <f t="shared" ref="Z44:Z47" si="110">X44+Y44</f>
        <v>22971.764000000006</v>
      </c>
      <c r="AA44" s="12"/>
      <c r="AB44" s="40"/>
      <c r="AC44" s="12"/>
      <c r="AD44" s="12"/>
      <c r="AE44" s="12">
        <f t="shared" si="69"/>
        <v>0</v>
      </c>
      <c r="AF44" s="12"/>
      <c r="AG44" s="12">
        <f>AE44+AF44</f>
        <v>0</v>
      </c>
      <c r="AH44" s="12"/>
      <c r="AI44" s="12">
        <f>AG44+AH44</f>
        <v>0</v>
      </c>
      <c r="AJ44" s="12"/>
      <c r="AK44" s="12">
        <f>AI44+AJ44</f>
        <v>0</v>
      </c>
      <c r="AL44" s="12"/>
      <c r="AM44" s="12">
        <f>AK44+AL44</f>
        <v>0</v>
      </c>
      <c r="AN44" s="12"/>
      <c r="AO44" s="12">
        <f>AM44+AN44</f>
        <v>0</v>
      </c>
      <c r="AP44" s="12"/>
      <c r="AQ44" s="12">
        <f>AO44+AP44</f>
        <v>0</v>
      </c>
      <c r="AR44" s="12"/>
      <c r="AS44" s="12">
        <f>AQ44+AR44</f>
        <v>0</v>
      </c>
      <c r="AT44" s="12"/>
      <c r="AU44" s="12">
        <f>AS44+AT44</f>
        <v>0</v>
      </c>
      <c r="AV44" s="12"/>
      <c r="AW44" s="12">
        <f>AU44+AV44</f>
        <v>0</v>
      </c>
      <c r="AX44" s="21"/>
      <c r="AY44" s="12">
        <f>AW44+AX44</f>
        <v>0</v>
      </c>
      <c r="AZ44" s="12"/>
      <c r="BA44" s="13"/>
      <c r="BB44" s="13"/>
      <c r="BC44" s="13"/>
      <c r="BD44" s="13">
        <f t="shared" si="80"/>
        <v>0</v>
      </c>
      <c r="BE44" s="13"/>
      <c r="BF44" s="13">
        <f t="shared" ref="BF44:BF47" si="111">BD44+BE44</f>
        <v>0</v>
      </c>
      <c r="BG44" s="13"/>
      <c r="BH44" s="13">
        <f t="shared" ref="BH44:BH47" si="112">BF44+BG44</f>
        <v>0</v>
      </c>
      <c r="BI44" s="13"/>
      <c r="BJ44" s="13">
        <f t="shared" ref="BJ44:BJ47" si="113">BH44+BI44</f>
        <v>0</v>
      </c>
      <c r="BK44" s="13"/>
      <c r="BL44" s="13">
        <f t="shared" ref="BL44:BL47" si="114">BJ44+BK44</f>
        <v>0</v>
      </c>
      <c r="BM44" s="13"/>
      <c r="BN44" s="13">
        <f t="shared" ref="BN44:BN47" si="115">BL44+BM44</f>
        <v>0</v>
      </c>
      <c r="BO44" s="13"/>
      <c r="BP44" s="13">
        <f t="shared" ref="BP44:BP47" si="116">BN44+BO44</f>
        <v>0</v>
      </c>
      <c r="BQ44" s="13"/>
      <c r="BR44" s="13">
        <f t="shared" ref="BR44:BR47" si="117">BP44+BQ44</f>
        <v>0</v>
      </c>
      <c r="BS44" s="13"/>
      <c r="BT44" s="13">
        <f t="shared" ref="BT44:BT47" si="118">BR44+BS44</f>
        <v>0</v>
      </c>
      <c r="BU44" s="23"/>
      <c r="BV44" s="13">
        <f t="shared" ref="BV44:BV47" si="119">BT44+BU44</f>
        <v>0</v>
      </c>
      <c r="BW44" s="8" t="s">
        <v>210</v>
      </c>
      <c r="BX44" s="10">
        <v>0</v>
      </c>
    </row>
    <row r="45" spans="1:76" x14ac:dyDescent="0.35">
      <c r="A45" s="94"/>
      <c r="B45" s="89" t="s">
        <v>12</v>
      </c>
      <c r="C45" s="89"/>
      <c r="D45" s="12"/>
      <c r="E45" s="40"/>
      <c r="F45" s="12"/>
      <c r="G45" s="12">
        <v>13765.2</v>
      </c>
      <c r="H45" s="12">
        <f t="shared" si="59"/>
        <v>13765.2</v>
      </c>
      <c r="I45" s="12"/>
      <c r="J45" s="12">
        <f t="shared" si="102"/>
        <v>13765.2</v>
      </c>
      <c r="K45" s="12"/>
      <c r="L45" s="12">
        <f t="shared" si="103"/>
        <v>13765.2</v>
      </c>
      <c r="M45" s="12"/>
      <c r="N45" s="12">
        <f t="shared" si="104"/>
        <v>13765.2</v>
      </c>
      <c r="O45" s="12"/>
      <c r="P45" s="12">
        <f t="shared" si="105"/>
        <v>13765.2</v>
      </c>
      <c r="Q45" s="12"/>
      <c r="R45" s="12">
        <f t="shared" si="106"/>
        <v>13765.2</v>
      </c>
      <c r="S45" s="12"/>
      <c r="T45" s="12">
        <f t="shared" si="107"/>
        <v>13765.2</v>
      </c>
      <c r="U45" s="12"/>
      <c r="V45" s="12">
        <f t="shared" si="108"/>
        <v>13765.2</v>
      </c>
      <c r="W45" s="12"/>
      <c r="X45" s="12">
        <f t="shared" si="109"/>
        <v>13765.2</v>
      </c>
      <c r="Y45" s="21"/>
      <c r="Z45" s="40">
        <f t="shared" si="110"/>
        <v>13765.2</v>
      </c>
      <c r="AA45" s="12"/>
      <c r="AB45" s="40"/>
      <c r="AC45" s="12"/>
      <c r="AD45" s="12"/>
      <c r="AE45" s="12">
        <f t="shared" si="69"/>
        <v>0</v>
      </c>
      <c r="AF45" s="12"/>
      <c r="AG45" s="12">
        <f>AE45+AF45</f>
        <v>0</v>
      </c>
      <c r="AH45" s="12"/>
      <c r="AI45" s="12">
        <f>AG45+AH45</f>
        <v>0</v>
      </c>
      <c r="AJ45" s="12"/>
      <c r="AK45" s="12">
        <f>AI45+AJ45</f>
        <v>0</v>
      </c>
      <c r="AL45" s="12"/>
      <c r="AM45" s="12">
        <f>AK45+AL45</f>
        <v>0</v>
      </c>
      <c r="AN45" s="12"/>
      <c r="AO45" s="12">
        <f>AM45+AN45</f>
        <v>0</v>
      </c>
      <c r="AP45" s="12"/>
      <c r="AQ45" s="12">
        <f>AO45+AP45</f>
        <v>0</v>
      </c>
      <c r="AR45" s="12"/>
      <c r="AS45" s="12">
        <f>AQ45+AR45</f>
        <v>0</v>
      </c>
      <c r="AT45" s="12"/>
      <c r="AU45" s="12">
        <f>AS45+AT45</f>
        <v>0</v>
      </c>
      <c r="AV45" s="12"/>
      <c r="AW45" s="12">
        <f>AU45+AV45</f>
        <v>0</v>
      </c>
      <c r="AX45" s="21"/>
      <c r="AY45" s="40">
        <f>AW45+AX45</f>
        <v>0</v>
      </c>
      <c r="AZ45" s="12"/>
      <c r="BA45" s="13"/>
      <c r="BB45" s="13"/>
      <c r="BC45" s="13"/>
      <c r="BD45" s="13">
        <f t="shared" si="80"/>
        <v>0</v>
      </c>
      <c r="BE45" s="13"/>
      <c r="BF45" s="13">
        <f t="shared" si="111"/>
        <v>0</v>
      </c>
      <c r="BG45" s="13"/>
      <c r="BH45" s="13">
        <f t="shared" si="112"/>
        <v>0</v>
      </c>
      <c r="BI45" s="13"/>
      <c r="BJ45" s="13">
        <f t="shared" si="113"/>
        <v>0</v>
      </c>
      <c r="BK45" s="13"/>
      <c r="BL45" s="13">
        <f t="shared" si="114"/>
        <v>0</v>
      </c>
      <c r="BM45" s="13"/>
      <c r="BN45" s="13">
        <f t="shared" si="115"/>
        <v>0</v>
      </c>
      <c r="BO45" s="13"/>
      <c r="BP45" s="13">
        <f t="shared" si="116"/>
        <v>0</v>
      </c>
      <c r="BQ45" s="13"/>
      <c r="BR45" s="13">
        <f t="shared" si="117"/>
        <v>0</v>
      </c>
      <c r="BS45" s="13"/>
      <c r="BT45" s="13">
        <f t="shared" si="118"/>
        <v>0</v>
      </c>
      <c r="BU45" s="23"/>
      <c r="BV45" s="42">
        <f t="shared" si="119"/>
        <v>0</v>
      </c>
      <c r="BW45" s="8" t="s">
        <v>215</v>
      </c>
      <c r="BX45" s="10"/>
    </row>
    <row r="46" spans="1:76" s="3" customFormat="1" ht="36" hidden="1" x14ac:dyDescent="0.35">
      <c r="A46" s="52" t="s">
        <v>139</v>
      </c>
      <c r="B46" s="38" t="s">
        <v>403</v>
      </c>
      <c r="C46" s="18" t="s">
        <v>11</v>
      </c>
      <c r="D46" s="12">
        <v>0</v>
      </c>
      <c r="E46" s="40">
        <v>0</v>
      </c>
      <c r="F46" s="12">
        <f t="shared" si="1"/>
        <v>0</v>
      </c>
      <c r="G46" s="12">
        <v>0</v>
      </c>
      <c r="H46" s="12">
        <f t="shared" ref="H46:H47" si="120">F46+G46</f>
        <v>0</v>
      </c>
      <c r="I46" s="12">
        <v>0</v>
      </c>
      <c r="J46" s="12">
        <f t="shared" si="102"/>
        <v>0</v>
      </c>
      <c r="K46" s="12">
        <v>0</v>
      </c>
      <c r="L46" s="12">
        <f t="shared" si="103"/>
        <v>0</v>
      </c>
      <c r="M46" s="12">
        <v>0</v>
      </c>
      <c r="N46" s="12">
        <f t="shared" si="104"/>
        <v>0</v>
      </c>
      <c r="O46" s="12">
        <v>0</v>
      </c>
      <c r="P46" s="12">
        <f t="shared" si="105"/>
        <v>0</v>
      </c>
      <c r="Q46" s="12">
        <v>0</v>
      </c>
      <c r="R46" s="12">
        <f t="shared" si="106"/>
        <v>0</v>
      </c>
      <c r="S46" s="12">
        <v>0</v>
      </c>
      <c r="T46" s="12">
        <f t="shared" si="107"/>
        <v>0</v>
      </c>
      <c r="U46" s="12">
        <v>0</v>
      </c>
      <c r="V46" s="12">
        <f t="shared" si="108"/>
        <v>0</v>
      </c>
      <c r="W46" s="12">
        <v>0</v>
      </c>
      <c r="X46" s="12">
        <f t="shared" si="109"/>
        <v>0</v>
      </c>
      <c r="Y46" s="21">
        <v>0</v>
      </c>
      <c r="Z46" s="12">
        <f t="shared" si="110"/>
        <v>0</v>
      </c>
      <c r="AA46" s="12">
        <v>31027.3</v>
      </c>
      <c r="AB46" s="40">
        <v>-31027.3</v>
      </c>
      <c r="AC46" s="12">
        <f t="shared" si="12"/>
        <v>0</v>
      </c>
      <c r="AD46" s="12"/>
      <c r="AE46" s="12">
        <f t="shared" ref="AE46:AE47" si="121">AC46+AD46</f>
        <v>0</v>
      </c>
      <c r="AF46" s="12"/>
      <c r="AG46" s="12">
        <f>AE46+AF46</f>
        <v>0</v>
      </c>
      <c r="AH46" s="12"/>
      <c r="AI46" s="12">
        <f>AG46+AH46</f>
        <v>0</v>
      </c>
      <c r="AJ46" s="12"/>
      <c r="AK46" s="12">
        <f>AI46+AJ46</f>
        <v>0</v>
      </c>
      <c r="AL46" s="12"/>
      <c r="AM46" s="12">
        <f>AK46+AL46</f>
        <v>0</v>
      </c>
      <c r="AN46" s="12"/>
      <c r="AO46" s="12">
        <f>AM46+AN46</f>
        <v>0</v>
      </c>
      <c r="AP46" s="12"/>
      <c r="AQ46" s="12">
        <f>AO46+AP46</f>
        <v>0</v>
      </c>
      <c r="AR46" s="12"/>
      <c r="AS46" s="12">
        <f>AQ46+AR46</f>
        <v>0</v>
      </c>
      <c r="AT46" s="12"/>
      <c r="AU46" s="12">
        <f>AS46+AT46</f>
        <v>0</v>
      </c>
      <c r="AV46" s="12"/>
      <c r="AW46" s="12">
        <f>AU46+AV46</f>
        <v>0</v>
      </c>
      <c r="AX46" s="21"/>
      <c r="AY46" s="12">
        <f>AW46+AX46</f>
        <v>0</v>
      </c>
      <c r="AZ46" s="12">
        <v>0</v>
      </c>
      <c r="BA46" s="13">
        <v>0</v>
      </c>
      <c r="BB46" s="13">
        <f t="shared" si="24"/>
        <v>0</v>
      </c>
      <c r="BC46" s="13">
        <v>0</v>
      </c>
      <c r="BD46" s="13">
        <f t="shared" ref="BD46:BD47" si="122">BB46+BC46</f>
        <v>0</v>
      </c>
      <c r="BE46" s="13">
        <v>0</v>
      </c>
      <c r="BF46" s="13">
        <f t="shared" si="111"/>
        <v>0</v>
      </c>
      <c r="BG46" s="13">
        <v>0</v>
      </c>
      <c r="BH46" s="13">
        <f t="shared" si="112"/>
        <v>0</v>
      </c>
      <c r="BI46" s="13">
        <v>0</v>
      </c>
      <c r="BJ46" s="13">
        <f t="shared" si="113"/>
        <v>0</v>
      </c>
      <c r="BK46" s="13">
        <v>0</v>
      </c>
      <c r="BL46" s="13">
        <f t="shared" si="114"/>
        <v>0</v>
      </c>
      <c r="BM46" s="13">
        <v>0</v>
      </c>
      <c r="BN46" s="13">
        <f t="shared" si="115"/>
        <v>0</v>
      </c>
      <c r="BO46" s="13">
        <v>0</v>
      </c>
      <c r="BP46" s="13">
        <f t="shared" si="116"/>
        <v>0</v>
      </c>
      <c r="BQ46" s="13">
        <v>0</v>
      </c>
      <c r="BR46" s="13">
        <f t="shared" si="117"/>
        <v>0</v>
      </c>
      <c r="BS46" s="13">
        <v>0</v>
      </c>
      <c r="BT46" s="13">
        <f t="shared" si="118"/>
        <v>0</v>
      </c>
      <c r="BU46" s="23">
        <v>0</v>
      </c>
      <c r="BV46" s="13">
        <f t="shared" si="119"/>
        <v>0</v>
      </c>
      <c r="BW46" s="8" t="s">
        <v>212</v>
      </c>
      <c r="BX46" s="10">
        <v>0</v>
      </c>
    </row>
    <row r="47" spans="1:76" ht="54" x14ac:dyDescent="0.35">
      <c r="A47" s="86" t="s">
        <v>138</v>
      </c>
      <c r="B47" s="89" t="s">
        <v>403</v>
      </c>
      <c r="C47" s="89" t="s">
        <v>126</v>
      </c>
      <c r="D47" s="12">
        <f>D49+D50</f>
        <v>462978.1</v>
      </c>
      <c r="E47" s="40">
        <f>E49+E50</f>
        <v>-105423.3</v>
      </c>
      <c r="F47" s="12">
        <f t="shared" si="1"/>
        <v>357554.8</v>
      </c>
      <c r="G47" s="12">
        <f>G49+G50</f>
        <v>28472.53</v>
      </c>
      <c r="H47" s="12">
        <f t="shared" si="120"/>
        <v>386027.32999999996</v>
      </c>
      <c r="I47" s="12">
        <f>I49+I50</f>
        <v>0</v>
      </c>
      <c r="J47" s="12">
        <f t="shared" si="102"/>
        <v>386027.32999999996</v>
      </c>
      <c r="K47" s="12">
        <f>K49+K50</f>
        <v>0</v>
      </c>
      <c r="L47" s="12">
        <f t="shared" si="103"/>
        <v>386027.32999999996</v>
      </c>
      <c r="M47" s="12">
        <f>M49+M50</f>
        <v>-45242.3</v>
      </c>
      <c r="N47" s="12">
        <f t="shared" si="104"/>
        <v>340785.02999999997</v>
      </c>
      <c r="O47" s="12">
        <f>O49+O50</f>
        <v>0</v>
      </c>
      <c r="P47" s="12">
        <f t="shared" si="105"/>
        <v>340785.02999999997</v>
      </c>
      <c r="Q47" s="12">
        <f>Q49+Q50</f>
        <v>0</v>
      </c>
      <c r="R47" s="12">
        <f t="shared" si="106"/>
        <v>340785.02999999997</v>
      </c>
      <c r="S47" s="12">
        <f>S49+S50</f>
        <v>0</v>
      </c>
      <c r="T47" s="12">
        <f t="shared" si="107"/>
        <v>340785.02999999997</v>
      </c>
      <c r="U47" s="12">
        <f>U49+U50</f>
        <v>-115153.212</v>
      </c>
      <c r="V47" s="12">
        <f t="shared" si="108"/>
        <v>225631.81799999997</v>
      </c>
      <c r="W47" s="12">
        <f>W49+W50</f>
        <v>-10430.071</v>
      </c>
      <c r="X47" s="12">
        <f t="shared" si="109"/>
        <v>215201.74699999997</v>
      </c>
      <c r="Y47" s="21">
        <f>Y49+Y50+Y51</f>
        <v>167713.96599999999</v>
      </c>
      <c r="Z47" s="40">
        <f t="shared" si="110"/>
        <v>382915.71299999999</v>
      </c>
      <c r="AA47" s="12">
        <f t="shared" ref="AA47:AZ47" si="123">AA49+AA50</f>
        <v>51483</v>
      </c>
      <c r="AB47" s="40">
        <f>AB49+AB50</f>
        <v>129483.6</v>
      </c>
      <c r="AC47" s="12">
        <f t="shared" si="12"/>
        <v>180966.6</v>
      </c>
      <c r="AD47" s="12">
        <f>AD49+AD50</f>
        <v>0</v>
      </c>
      <c r="AE47" s="12">
        <f t="shared" si="121"/>
        <v>180966.6</v>
      </c>
      <c r="AF47" s="12">
        <f>AF49+AF50</f>
        <v>0</v>
      </c>
      <c r="AG47" s="12">
        <f>AE47+AF47</f>
        <v>180966.6</v>
      </c>
      <c r="AH47" s="12">
        <f>AH49+AH50</f>
        <v>0</v>
      </c>
      <c r="AI47" s="12">
        <f>AG47+AH47</f>
        <v>180966.6</v>
      </c>
      <c r="AJ47" s="12">
        <f>AJ49+AJ50</f>
        <v>0</v>
      </c>
      <c r="AK47" s="12">
        <f>AI47+AJ47</f>
        <v>180966.6</v>
      </c>
      <c r="AL47" s="12">
        <f>AL49+AL50</f>
        <v>45242.3</v>
      </c>
      <c r="AM47" s="12">
        <f>AK47+AL47</f>
        <v>226208.90000000002</v>
      </c>
      <c r="AN47" s="12">
        <f>AN49+AN50</f>
        <v>0</v>
      </c>
      <c r="AO47" s="12">
        <f>AM47+AN47</f>
        <v>226208.90000000002</v>
      </c>
      <c r="AP47" s="12">
        <f>AP49+AP50</f>
        <v>0</v>
      </c>
      <c r="AQ47" s="12">
        <f>AO47+AP47</f>
        <v>226208.90000000002</v>
      </c>
      <c r="AR47" s="12">
        <f>AR49+AR50</f>
        <v>0</v>
      </c>
      <c r="AS47" s="12">
        <f>AQ47+AR47</f>
        <v>226208.90000000002</v>
      </c>
      <c r="AT47" s="12">
        <f>AT49+AT50</f>
        <v>253695.492</v>
      </c>
      <c r="AU47" s="12">
        <f>AS47+AT47</f>
        <v>479904.39199999999</v>
      </c>
      <c r="AV47" s="12">
        <f>AV49+AV50</f>
        <v>0</v>
      </c>
      <c r="AW47" s="12">
        <f>AU47+AV47</f>
        <v>479904.39199999999</v>
      </c>
      <c r="AX47" s="21">
        <f>AX49+AX50+AX51</f>
        <v>-167504.95299999998</v>
      </c>
      <c r="AY47" s="40">
        <f>AW47+AX47</f>
        <v>312399.43900000001</v>
      </c>
      <c r="AZ47" s="12">
        <f t="shared" si="123"/>
        <v>0</v>
      </c>
      <c r="BA47" s="13">
        <f>BA49+BA50</f>
        <v>0</v>
      </c>
      <c r="BB47" s="13">
        <f t="shared" si="24"/>
        <v>0</v>
      </c>
      <c r="BC47" s="13">
        <f>BC49+BC50</f>
        <v>0</v>
      </c>
      <c r="BD47" s="13">
        <f t="shared" si="122"/>
        <v>0</v>
      </c>
      <c r="BE47" s="13">
        <f>BE49+BE50</f>
        <v>0</v>
      </c>
      <c r="BF47" s="13">
        <f t="shared" si="111"/>
        <v>0</v>
      </c>
      <c r="BG47" s="13">
        <f>BG49+BG50</f>
        <v>0</v>
      </c>
      <c r="BH47" s="13">
        <f t="shared" si="112"/>
        <v>0</v>
      </c>
      <c r="BI47" s="13">
        <f>BI49+BI50</f>
        <v>0</v>
      </c>
      <c r="BJ47" s="13">
        <f t="shared" si="113"/>
        <v>0</v>
      </c>
      <c r="BK47" s="13">
        <f>BK49+BK50</f>
        <v>0</v>
      </c>
      <c r="BL47" s="13">
        <f t="shared" si="114"/>
        <v>0</v>
      </c>
      <c r="BM47" s="13">
        <f>BM49+BM50</f>
        <v>0</v>
      </c>
      <c r="BN47" s="13">
        <f t="shared" si="115"/>
        <v>0</v>
      </c>
      <c r="BO47" s="13">
        <f>BO49+BO50</f>
        <v>0</v>
      </c>
      <c r="BP47" s="13">
        <f t="shared" si="116"/>
        <v>0</v>
      </c>
      <c r="BQ47" s="13">
        <f>BQ49+BQ50</f>
        <v>0</v>
      </c>
      <c r="BR47" s="13">
        <f t="shared" si="117"/>
        <v>0</v>
      </c>
      <c r="BS47" s="13">
        <f>BS49+BS50</f>
        <v>0</v>
      </c>
      <c r="BT47" s="13">
        <f t="shared" si="118"/>
        <v>0</v>
      </c>
      <c r="BU47" s="23">
        <f>BU49+BU50+BU51</f>
        <v>0</v>
      </c>
      <c r="BV47" s="42">
        <f t="shared" si="119"/>
        <v>0</v>
      </c>
      <c r="BX47" s="10"/>
    </row>
    <row r="48" spans="1:76" x14ac:dyDescent="0.35">
      <c r="A48" s="86"/>
      <c r="B48" s="90" t="s">
        <v>5</v>
      </c>
      <c r="C48" s="89"/>
      <c r="D48" s="12"/>
      <c r="E48" s="40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21"/>
      <c r="Z48" s="40"/>
      <c r="AA48" s="12"/>
      <c r="AB48" s="40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1"/>
      <c r="AY48" s="40"/>
      <c r="AZ48" s="12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23"/>
      <c r="BV48" s="42"/>
      <c r="BX48" s="10"/>
    </row>
    <row r="49" spans="1:76" s="3" customFormat="1" hidden="1" x14ac:dyDescent="0.35">
      <c r="A49" s="1"/>
      <c r="B49" s="17" t="s">
        <v>6</v>
      </c>
      <c r="C49" s="18"/>
      <c r="D49" s="12">
        <v>194812</v>
      </c>
      <c r="E49" s="40">
        <v>-105423.3</v>
      </c>
      <c r="F49" s="12">
        <f t="shared" si="1"/>
        <v>89388.7</v>
      </c>
      <c r="G49" s="12">
        <v>28472.53</v>
      </c>
      <c r="H49" s="12">
        <f t="shared" ref="H49:H53" si="124">F49+G49</f>
        <v>117861.23</v>
      </c>
      <c r="I49" s="12">
        <v>-4208.9750000000004</v>
      </c>
      <c r="J49" s="12">
        <f t="shared" ref="J49:J53" si="125">H49+I49</f>
        <v>113652.25499999999</v>
      </c>
      <c r="K49" s="12"/>
      <c r="L49" s="12">
        <f t="shared" ref="L49:L53" si="126">J49+K49</f>
        <v>113652.25499999999</v>
      </c>
      <c r="M49" s="12">
        <v>-45242.3</v>
      </c>
      <c r="N49" s="12">
        <f t="shared" ref="N49:N53" si="127">L49+M49</f>
        <v>68409.954999999987</v>
      </c>
      <c r="O49" s="12"/>
      <c r="P49" s="12">
        <f t="shared" ref="P49:P53" si="128">N49+O49</f>
        <v>68409.954999999987</v>
      </c>
      <c r="Q49" s="12"/>
      <c r="R49" s="12">
        <f t="shared" ref="R49:R53" si="129">P49+Q49</f>
        <v>68409.954999999987</v>
      </c>
      <c r="S49" s="12"/>
      <c r="T49" s="12">
        <f t="shared" ref="T49:T53" si="130">R49+S49</f>
        <v>68409.954999999987</v>
      </c>
      <c r="U49" s="12">
        <v>20560.687999999998</v>
      </c>
      <c r="V49" s="12">
        <f t="shared" ref="V49:V53" si="131">T49+U49</f>
        <v>88970.642999999982</v>
      </c>
      <c r="W49" s="12">
        <v>-10430.071</v>
      </c>
      <c r="X49" s="12">
        <f t="shared" ref="X49:X53" si="132">V49+W49</f>
        <v>78540.571999999986</v>
      </c>
      <c r="Y49" s="21">
        <v>-3177.3339999999998</v>
      </c>
      <c r="Z49" s="12">
        <f t="shared" ref="Z49:Z53" si="133">X49+Y49</f>
        <v>75363.237999999983</v>
      </c>
      <c r="AA49" s="12">
        <v>37288.300000000003</v>
      </c>
      <c r="AB49" s="40">
        <f>31027.3+105423.3-6967</f>
        <v>129483.6</v>
      </c>
      <c r="AC49" s="12">
        <f t="shared" si="12"/>
        <v>166771.90000000002</v>
      </c>
      <c r="AD49" s="12"/>
      <c r="AE49" s="12">
        <f t="shared" ref="AE49:AE53" si="134">AC49+AD49</f>
        <v>166771.90000000002</v>
      </c>
      <c r="AF49" s="12"/>
      <c r="AG49" s="12">
        <f>AE49+AF49</f>
        <v>166771.90000000002</v>
      </c>
      <c r="AH49" s="12"/>
      <c r="AI49" s="12">
        <f>AG49+AH49</f>
        <v>166771.90000000002</v>
      </c>
      <c r="AJ49" s="12"/>
      <c r="AK49" s="12">
        <f>AI49+AJ49</f>
        <v>166771.90000000002</v>
      </c>
      <c r="AL49" s="12">
        <v>45242.3</v>
      </c>
      <c r="AM49" s="12">
        <f>AK49+AL49</f>
        <v>212014.2</v>
      </c>
      <c r="AN49" s="12"/>
      <c r="AO49" s="12">
        <f>AM49+AN49</f>
        <v>212014.2</v>
      </c>
      <c r="AP49" s="12"/>
      <c r="AQ49" s="12">
        <f>AO49+AP49</f>
        <v>212014.2</v>
      </c>
      <c r="AR49" s="12"/>
      <c r="AS49" s="12">
        <f>AQ49+AR49</f>
        <v>212014.2</v>
      </c>
      <c r="AT49" s="12">
        <v>250314.19200000001</v>
      </c>
      <c r="AU49" s="12">
        <f>AS49+AT49</f>
        <v>462328.39199999999</v>
      </c>
      <c r="AV49" s="12"/>
      <c r="AW49" s="12">
        <f>AU49+AV49</f>
        <v>462328.39199999999</v>
      </c>
      <c r="AX49" s="21">
        <v>-442698.15299999999</v>
      </c>
      <c r="AY49" s="12">
        <f>AW49+AX49</f>
        <v>19630.239000000001</v>
      </c>
      <c r="AZ49" s="12">
        <v>0</v>
      </c>
      <c r="BA49" s="13"/>
      <c r="BB49" s="13">
        <f t="shared" si="24"/>
        <v>0</v>
      </c>
      <c r="BC49" s="13"/>
      <c r="BD49" s="13">
        <f t="shared" ref="BD49:BD53" si="135">BB49+BC49</f>
        <v>0</v>
      </c>
      <c r="BE49" s="13"/>
      <c r="BF49" s="13">
        <f t="shared" ref="BF49:BF53" si="136">BD49+BE49</f>
        <v>0</v>
      </c>
      <c r="BG49" s="13"/>
      <c r="BH49" s="13">
        <f t="shared" ref="BH49:BH53" si="137">BF49+BG49</f>
        <v>0</v>
      </c>
      <c r="BI49" s="13"/>
      <c r="BJ49" s="13">
        <f t="shared" ref="BJ49:BJ53" si="138">BH49+BI49</f>
        <v>0</v>
      </c>
      <c r="BK49" s="13"/>
      <c r="BL49" s="13">
        <f t="shared" ref="BL49:BL53" si="139">BJ49+BK49</f>
        <v>0</v>
      </c>
      <c r="BM49" s="13"/>
      <c r="BN49" s="13">
        <f t="shared" ref="BN49:BN53" si="140">BL49+BM49</f>
        <v>0</v>
      </c>
      <c r="BO49" s="13"/>
      <c r="BP49" s="13">
        <f t="shared" ref="BP49:BP53" si="141">BN49+BO49</f>
        <v>0</v>
      </c>
      <c r="BQ49" s="13"/>
      <c r="BR49" s="13">
        <f t="shared" ref="BR49:BR53" si="142">BP49+BQ49</f>
        <v>0</v>
      </c>
      <c r="BS49" s="13"/>
      <c r="BT49" s="13">
        <f t="shared" ref="BT49:BT53" si="143">BR49+BS49</f>
        <v>0</v>
      </c>
      <c r="BU49" s="23"/>
      <c r="BV49" s="13">
        <f t="shared" ref="BV49:BV53" si="144">BT49+BU49</f>
        <v>0</v>
      </c>
      <c r="BW49" s="8" t="s">
        <v>312</v>
      </c>
      <c r="BX49" s="10">
        <v>0</v>
      </c>
    </row>
    <row r="50" spans="1:76" x14ac:dyDescent="0.35">
      <c r="A50" s="86"/>
      <c r="B50" s="90" t="s">
        <v>12</v>
      </c>
      <c r="C50" s="92"/>
      <c r="D50" s="12">
        <v>268166.09999999998</v>
      </c>
      <c r="E50" s="40"/>
      <c r="F50" s="12">
        <f t="shared" si="1"/>
        <v>268166.09999999998</v>
      </c>
      <c r="G50" s="12"/>
      <c r="H50" s="12">
        <f t="shared" si="124"/>
        <v>268166.09999999998</v>
      </c>
      <c r="I50" s="12">
        <v>4208.9750000000004</v>
      </c>
      <c r="J50" s="12">
        <f t="shared" si="125"/>
        <v>272375.07499999995</v>
      </c>
      <c r="K50" s="12"/>
      <c r="L50" s="12">
        <f t="shared" si="126"/>
        <v>272375.07499999995</v>
      </c>
      <c r="M50" s="12"/>
      <c r="N50" s="12">
        <f t="shared" si="127"/>
        <v>272375.07499999995</v>
      </c>
      <c r="O50" s="12"/>
      <c r="P50" s="12">
        <f t="shared" si="128"/>
        <v>272375.07499999995</v>
      </c>
      <c r="Q50" s="12"/>
      <c r="R50" s="12">
        <f t="shared" si="129"/>
        <v>272375.07499999995</v>
      </c>
      <c r="S50" s="12"/>
      <c r="T50" s="12">
        <f t="shared" si="130"/>
        <v>272375.07499999995</v>
      </c>
      <c r="U50" s="12">
        <v>-135713.9</v>
      </c>
      <c r="V50" s="12">
        <f t="shared" si="131"/>
        <v>136661.17499999996</v>
      </c>
      <c r="W50" s="12"/>
      <c r="X50" s="12">
        <f t="shared" si="132"/>
        <v>136661.17499999996</v>
      </c>
      <c r="Y50" s="21">
        <f>-11844.332+11844.332-54151</f>
        <v>-54151</v>
      </c>
      <c r="Z50" s="40">
        <f t="shared" si="133"/>
        <v>82510.174999999959</v>
      </c>
      <c r="AA50" s="12">
        <v>14194.7</v>
      </c>
      <c r="AB50" s="40"/>
      <c r="AC50" s="12">
        <f t="shared" si="12"/>
        <v>14194.7</v>
      </c>
      <c r="AD50" s="12"/>
      <c r="AE50" s="12">
        <f t="shared" si="134"/>
        <v>14194.7</v>
      </c>
      <c r="AF50" s="12"/>
      <c r="AG50" s="12">
        <f>AE50+AF50</f>
        <v>14194.7</v>
      </c>
      <c r="AH50" s="12"/>
      <c r="AI50" s="12">
        <f>AG50+AH50</f>
        <v>14194.7</v>
      </c>
      <c r="AJ50" s="12"/>
      <c r="AK50" s="12">
        <f>AI50+AJ50</f>
        <v>14194.7</v>
      </c>
      <c r="AL50" s="12"/>
      <c r="AM50" s="12">
        <f>AK50+AL50</f>
        <v>14194.7</v>
      </c>
      <c r="AN50" s="12"/>
      <c r="AO50" s="12">
        <f>AM50+AN50</f>
        <v>14194.7</v>
      </c>
      <c r="AP50" s="12"/>
      <c r="AQ50" s="12">
        <f>AO50+AP50</f>
        <v>14194.7</v>
      </c>
      <c r="AR50" s="12"/>
      <c r="AS50" s="12">
        <f>AQ50+AR50</f>
        <v>14194.7</v>
      </c>
      <c r="AT50" s="12">
        <v>3381.3</v>
      </c>
      <c r="AU50" s="12">
        <f>AS50+AT50</f>
        <v>17576</v>
      </c>
      <c r="AV50" s="12"/>
      <c r="AW50" s="12">
        <f>AU50+AV50</f>
        <v>17576</v>
      </c>
      <c r="AX50" s="21">
        <v>50151</v>
      </c>
      <c r="AY50" s="40">
        <f>AW50+AX50</f>
        <v>67727</v>
      </c>
      <c r="AZ50" s="12">
        <v>0</v>
      </c>
      <c r="BA50" s="13"/>
      <c r="BB50" s="13">
        <f t="shared" si="24"/>
        <v>0</v>
      </c>
      <c r="BC50" s="13"/>
      <c r="BD50" s="13">
        <f t="shared" si="135"/>
        <v>0</v>
      </c>
      <c r="BE50" s="13"/>
      <c r="BF50" s="13">
        <f t="shared" si="136"/>
        <v>0</v>
      </c>
      <c r="BG50" s="13"/>
      <c r="BH50" s="13">
        <f t="shared" si="137"/>
        <v>0</v>
      </c>
      <c r="BI50" s="13"/>
      <c r="BJ50" s="13">
        <f t="shared" si="138"/>
        <v>0</v>
      </c>
      <c r="BK50" s="13"/>
      <c r="BL50" s="13">
        <f t="shared" si="139"/>
        <v>0</v>
      </c>
      <c r="BM50" s="13"/>
      <c r="BN50" s="13">
        <f t="shared" si="140"/>
        <v>0</v>
      </c>
      <c r="BO50" s="13"/>
      <c r="BP50" s="13">
        <f t="shared" si="141"/>
        <v>0</v>
      </c>
      <c r="BQ50" s="13"/>
      <c r="BR50" s="13">
        <f t="shared" si="142"/>
        <v>0</v>
      </c>
      <c r="BS50" s="13"/>
      <c r="BT50" s="13">
        <f t="shared" si="143"/>
        <v>0</v>
      </c>
      <c r="BU50" s="23"/>
      <c r="BV50" s="42">
        <f t="shared" si="144"/>
        <v>0</v>
      </c>
      <c r="BW50" s="8" t="s">
        <v>409</v>
      </c>
      <c r="BX50" s="10"/>
    </row>
    <row r="51" spans="1:76" x14ac:dyDescent="0.35">
      <c r="A51" s="86"/>
      <c r="B51" s="90" t="s">
        <v>19</v>
      </c>
      <c r="C51" s="92"/>
      <c r="D51" s="12"/>
      <c r="E51" s="40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21">
        <v>225042.3</v>
      </c>
      <c r="Z51" s="40">
        <f t="shared" si="133"/>
        <v>225042.3</v>
      </c>
      <c r="AA51" s="12"/>
      <c r="AB51" s="40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1">
        <v>225042.2</v>
      </c>
      <c r="AY51" s="40">
        <f>AW51+AX51</f>
        <v>225042.2</v>
      </c>
      <c r="AZ51" s="12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23"/>
      <c r="BV51" s="42">
        <f t="shared" si="144"/>
        <v>0</v>
      </c>
      <c r="BW51" s="8" t="s">
        <v>410</v>
      </c>
      <c r="BX51" s="10"/>
    </row>
    <row r="52" spans="1:76" ht="54" x14ac:dyDescent="0.35">
      <c r="A52" s="86" t="s">
        <v>139</v>
      </c>
      <c r="B52" s="90" t="s">
        <v>55</v>
      </c>
      <c r="C52" s="92" t="s">
        <v>126</v>
      </c>
      <c r="D52" s="12">
        <v>0</v>
      </c>
      <c r="E52" s="40">
        <v>0</v>
      </c>
      <c r="F52" s="12">
        <f t="shared" si="1"/>
        <v>0</v>
      </c>
      <c r="G52" s="12">
        <v>0</v>
      </c>
      <c r="H52" s="12">
        <f t="shared" si="124"/>
        <v>0</v>
      </c>
      <c r="I52" s="12">
        <v>0</v>
      </c>
      <c r="J52" s="12">
        <f t="shared" si="125"/>
        <v>0</v>
      </c>
      <c r="K52" s="12">
        <v>0</v>
      </c>
      <c r="L52" s="12">
        <f t="shared" si="126"/>
        <v>0</v>
      </c>
      <c r="M52" s="12">
        <v>0</v>
      </c>
      <c r="N52" s="12">
        <f t="shared" si="127"/>
        <v>0</v>
      </c>
      <c r="O52" s="12">
        <v>0</v>
      </c>
      <c r="P52" s="12">
        <f t="shared" si="128"/>
        <v>0</v>
      </c>
      <c r="Q52" s="12">
        <v>0</v>
      </c>
      <c r="R52" s="12">
        <f t="shared" si="129"/>
        <v>0</v>
      </c>
      <c r="S52" s="12">
        <v>0</v>
      </c>
      <c r="T52" s="12">
        <f t="shared" si="130"/>
        <v>0</v>
      </c>
      <c r="U52" s="12">
        <v>0</v>
      </c>
      <c r="V52" s="12">
        <f t="shared" si="131"/>
        <v>0</v>
      </c>
      <c r="W52" s="12">
        <v>0</v>
      </c>
      <c r="X52" s="12">
        <f t="shared" si="132"/>
        <v>0</v>
      </c>
      <c r="Y52" s="21">
        <v>0</v>
      </c>
      <c r="Z52" s="40">
        <f t="shared" si="133"/>
        <v>0</v>
      </c>
      <c r="AA52" s="12">
        <v>9100.4</v>
      </c>
      <c r="AB52" s="40">
        <v>0</v>
      </c>
      <c r="AC52" s="12">
        <f t="shared" si="12"/>
        <v>9100.4</v>
      </c>
      <c r="AD52" s="12">
        <v>0</v>
      </c>
      <c r="AE52" s="12">
        <f t="shared" si="134"/>
        <v>9100.4</v>
      </c>
      <c r="AF52" s="12">
        <v>0</v>
      </c>
      <c r="AG52" s="12">
        <f>AE52+AF52</f>
        <v>9100.4</v>
      </c>
      <c r="AH52" s="12">
        <v>0</v>
      </c>
      <c r="AI52" s="12">
        <f>AG52+AH52</f>
        <v>9100.4</v>
      </c>
      <c r="AJ52" s="12">
        <v>0</v>
      </c>
      <c r="AK52" s="12">
        <f>AI52+AJ52</f>
        <v>9100.4</v>
      </c>
      <c r="AL52" s="12">
        <v>0</v>
      </c>
      <c r="AM52" s="12">
        <f>AK52+AL52</f>
        <v>9100.4</v>
      </c>
      <c r="AN52" s="12">
        <v>0</v>
      </c>
      <c r="AO52" s="12">
        <f>AM52+AN52</f>
        <v>9100.4</v>
      </c>
      <c r="AP52" s="12">
        <v>0</v>
      </c>
      <c r="AQ52" s="12">
        <f>AO52+AP52</f>
        <v>9100.4</v>
      </c>
      <c r="AR52" s="12">
        <v>0</v>
      </c>
      <c r="AS52" s="12">
        <f>AQ52+AR52</f>
        <v>9100.4</v>
      </c>
      <c r="AT52" s="12">
        <v>0</v>
      </c>
      <c r="AU52" s="12">
        <f>AS52+AT52</f>
        <v>9100.4</v>
      </c>
      <c r="AV52" s="12">
        <v>0</v>
      </c>
      <c r="AW52" s="12">
        <f>AU52+AV52</f>
        <v>9100.4</v>
      </c>
      <c r="AX52" s="21">
        <v>0</v>
      </c>
      <c r="AY52" s="40">
        <f>AW52+AX52</f>
        <v>9100.4</v>
      </c>
      <c r="AZ52" s="12">
        <v>0</v>
      </c>
      <c r="BA52" s="13">
        <v>0</v>
      </c>
      <c r="BB52" s="13">
        <f t="shared" si="24"/>
        <v>0</v>
      </c>
      <c r="BC52" s="13">
        <v>0</v>
      </c>
      <c r="BD52" s="13">
        <f t="shared" si="135"/>
        <v>0</v>
      </c>
      <c r="BE52" s="13">
        <v>0</v>
      </c>
      <c r="BF52" s="13">
        <f t="shared" si="136"/>
        <v>0</v>
      </c>
      <c r="BG52" s="13">
        <v>0</v>
      </c>
      <c r="BH52" s="13">
        <f t="shared" si="137"/>
        <v>0</v>
      </c>
      <c r="BI52" s="13">
        <v>0</v>
      </c>
      <c r="BJ52" s="13">
        <f t="shared" si="138"/>
        <v>0</v>
      </c>
      <c r="BK52" s="13">
        <v>0</v>
      </c>
      <c r="BL52" s="13">
        <f t="shared" si="139"/>
        <v>0</v>
      </c>
      <c r="BM52" s="13">
        <v>0</v>
      </c>
      <c r="BN52" s="13">
        <f t="shared" si="140"/>
        <v>0</v>
      </c>
      <c r="BO52" s="13">
        <v>0</v>
      </c>
      <c r="BP52" s="13">
        <f t="shared" si="141"/>
        <v>0</v>
      </c>
      <c r="BQ52" s="13">
        <v>0</v>
      </c>
      <c r="BR52" s="13">
        <f t="shared" si="142"/>
        <v>0</v>
      </c>
      <c r="BS52" s="13">
        <v>0</v>
      </c>
      <c r="BT52" s="13">
        <f t="shared" si="143"/>
        <v>0</v>
      </c>
      <c r="BU52" s="23">
        <v>0</v>
      </c>
      <c r="BV52" s="42">
        <f t="shared" si="144"/>
        <v>0</v>
      </c>
      <c r="BW52" s="8" t="s">
        <v>218</v>
      </c>
      <c r="BX52" s="10"/>
    </row>
    <row r="53" spans="1:76" ht="54" x14ac:dyDescent="0.35">
      <c r="A53" s="86" t="s">
        <v>140</v>
      </c>
      <c r="B53" s="90" t="s">
        <v>360</v>
      </c>
      <c r="C53" s="92" t="s">
        <v>126</v>
      </c>
      <c r="D53" s="12">
        <f>D55+D56</f>
        <v>0</v>
      </c>
      <c r="E53" s="40">
        <f>E55+E56</f>
        <v>0</v>
      </c>
      <c r="F53" s="12">
        <f t="shared" si="1"/>
        <v>0</v>
      </c>
      <c r="G53" s="12">
        <f>G55+G56</f>
        <v>15</v>
      </c>
      <c r="H53" s="12">
        <f t="shared" si="124"/>
        <v>15</v>
      </c>
      <c r="I53" s="12">
        <f>I55+I56</f>
        <v>0</v>
      </c>
      <c r="J53" s="12">
        <f t="shared" si="125"/>
        <v>15</v>
      </c>
      <c r="K53" s="12">
        <f>K55+K56</f>
        <v>0</v>
      </c>
      <c r="L53" s="12">
        <f t="shared" si="126"/>
        <v>15</v>
      </c>
      <c r="M53" s="12">
        <f>M55+M56</f>
        <v>0</v>
      </c>
      <c r="N53" s="12">
        <f t="shared" si="127"/>
        <v>15</v>
      </c>
      <c r="O53" s="12">
        <f>O55+O56</f>
        <v>0</v>
      </c>
      <c r="P53" s="12">
        <f t="shared" si="128"/>
        <v>15</v>
      </c>
      <c r="Q53" s="12">
        <f>Q55+Q56</f>
        <v>0</v>
      </c>
      <c r="R53" s="12">
        <f t="shared" si="129"/>
        <v>15</v>
      </c>
      <c r="S53" s="12">
        <f>S55+S56</f>
        <v>0</v>
      </c>
      <c r="T53" s="12">
        <f t="shared" si="130"/>
        <v>15</v>
      </c>
      <c r="U53" s="12">
        <f>U55+U56</f>
        <v>0</v>
      </c>
      <c r="V53" s="12">
        <f t="shared" si="131"/>
        <v>15</v>
      </c>
      <c r="W53" s="12">
        <f>W55+W56</f>
        <v>0</v>
      </c>
      <c r="X53" s="12">
        <f t="shared" si="132"/>
        <v>15</v>
      </c>
      <c r="Y53" s="21">
        <f>Y55+Y56</f>
        <v>0</v>
      </c>
      <c r="Z53" s="40">
        <f t="shared" si="133"/>
        <v>15</v>
      </c>
      <c r="AA53" s="12">
        <f t="shared" ref="AA53:AZ53" si="145">AA55+AA56</f>
        <v>78505.7</v>
      </c>
      <c r="AB53" s="40">
        <f>AB55+AB56</f>
        <v>-25599.8</v>
      </c>
      <c r="AC53" s="12">
        <f t="shared" si="12"/>
        <v>52905.899999999994</v>
      </c>
      <c r="AD53" s="12">
        <f>AD55+AD56</f>
        <v>0</v>
      </c>
      <c r="AE53" s="12">
        <f t="shared" si="134"/>
        <v>52905.899999999994</v>
      </c>
      <c r="AF53" s="12">
        <f>AF55+AF56</f>
        <v>0</v>
      </c>
      <c r="AG53" s="12">
        <f>AE53+AF53</f>
        <v>52905.899999999994</v>
      </c>
      <c r="AH53" s="12">
        <f>AH55+AH56</f>
        <v>-50151</v>
      </c>
      <c r="AI53" s="12">
        <f>AG53+AH53</f>
        <v>2754.8999999999942</v>
      </c>
      <c r="AJ53" s="12">
        <f>AJ55+AJ56</f>
        <v>0</v>
      </c>
      <c r="AK53" s="12">
        <f>AI53+AJ53</f>
        <v>2754.8999999999942</v>
      </c>
      <c r="AL53" s="12">
        <f>AL55+AL56</f>
        <v>0</v>
      </c>
      <c r="AM53" s="12">
        <f>AK53+AL53</f>
        <v>2754.8999999999942</v>
      </c>
      <c r="AN53" s="12">
        <f>AN55+AN56</f>
        <v>0</v>
      </c>
      <c r="AO53" s="12">
        <f>AM53+AN53</f>
        <v>2754.8999999999942</v>
      </c>
      <c r="AP53" s="12">
        <f>AP55+AP56</f>
        <v>0</v>
      </c>
      <c r="AQ53" s="12">
        <f>AO53+AP53</f>
        <v>2754.8999999999942</v>
      </c>
      <c r="AR53" s="12">
        <f>AR55+AR56</f>
        <v>0</v>
      </c>
      <c r="AS53" s="12">
        <f>AQ53+AR53</f>
        <v>2754.8999999999942</v>
      </c>
      <c r="AT53" s="12">
        <f>AT55+AT56</f>
        <v>-2754.9</v>
      </c>
      <c r="AU53" s="12">
        <f>AS53+AT53</f>
        <v>-5.9117155615240335E-12</v>
      </c>
      <c r="AV53" s="12">
        <f>AV55+AV56</f>
        <v>0</v>
      </c>
      <c r="AW53" s="12">
        <f>AU53+AV53</f>
        <v>-5.9117155615240335E-12</v>
      </c>
      <c r="AX53" s="21">
        <f>AX55+AX56</f>
        <v>0</v>
      </c>
      <c r="AY53" s="40">
        <f>AW53+AX53</f>
        <v>-5.9117155615240335E-12</v>
      </c>
      <c r="AZ53" s="12">
        <f t="shared" si="145"/>
        <v>126197.40000000001</v>
      </c>
      <c r="BA53" s="13">
        <f>BA55+BA56</f>
        <v>-105085.6</v>
      </c>
      <c r="BB53" s="13">
        <f t="shared" si="24"/>
        <v>21111.800000000003</v>
      </c>
      <c r="BC53" s="13">
        <f>BC55+BC56</f>
        <v>0</v>
      </c>
      <c r="BD53" s="13">
        <f t="shared" si="135"/>
        <v>21111.800000000003</v>
      </c>
      <c r="BE53" s="13">
        <f>BE55+BE56</f>
        <v>0</v>
      </c>
      <c r="BF53" s="13">
        <f t="shared" si="136"/>
        <v>21111.800000000003</v>
      </c>
      <c r="BG53" s="13">
        <f>BG55+BG56</f>
        <v>0</v>
      </c>
      <c r="BH53" s="13">
        <f t="shared" si="137"/>
        <v>21111.800000000003</v>
      </c>
      <c r="BI53" s="13">
        <f>BI55+BI56</f>
        <v>0</v>
      </c>
      <c r="BJ53" s="13">
        <f t="shared" si="138"/>
        <v>21111.800000000003</v>
      </c>
      <c r="BK53" s="13">
        <f>BK55+BK56</f>
        <v>0</v>
      </c>
      <c r="BL53" s="13">
        <f t="shared" si="139"/>
        <v>21111.800000000003</v>
      </c>
      <c r="BM53" s="13">
        <f>BM55+BM56</f>
        <v>0</v>
      </c>
      <c r="BN53" s="13">
        <f t="shared" si="140"/>
        <v>21111.800000000003</v>
      </c>
      <c r="BO53" s="13">
        <f>BO55+BO56</f>
        <v>0</v>
      </c>
      <c r="BP53" s="13">
        <f t="shared" si="141"/>
        <v>21111.800000000003</v>
      </c>
      <c r="BQ53" s="13">
        <f>BQ55+BQ56</f>
        <v>0</v>
      </c>
      <c r="BR53" s="13">
        <f t="shared" si="142"/>
        <v>21111.800000000003</v>
      </c>
      <c r="BS53" s="13">
        <f>BS55+BS56</f>
        <v>0</v>
      </c>
      <c r="BT53" s="13">
        <f t="shared" si="143"/>
        <v>21111.800000000003</v>
      </c>
      <c r="BU53" s="23">
        <f>BU55+BU56</f>
        <v>0</v>
      </c>
      <c r="BV53" s="42">
        <f t="shared" si="144"/>
        <v>21111.800000000003</v>
      </c>
      <c r="BX53" s="10"/>
    </row>
    <row r="54" spans="1:76" x14ac:dyDescent="0.35">
      <c r="A54" s="86"/>
      <c r="B54" s="90" t="s">
        <v>5</v>
      </c>
      <c r="C54" s="89"/>
      <c r="D54" s="12"/>
      <c r="E54" s="40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21"/>
      <c r="Z54" s="40"/>
      <c r="AA54" s="12"/>
      <c r="AB54" s="40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1"/>
      <c r="AY54" s="40"/>
      <c r="AZ54" s="12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23"/>
      <c r="BV54" s="42"/>
      <c r="BX54" s="10"/>
    </row>
    <row r="55" spans="1:76" s="3" customFormat="1" hidden="1" x14ac:dyDescent="0.35">
      <c r="A55" s="1"/>
      <c r="B55" s="17" t="s">
        <v>6</v>
      </c>
      <c r="C55" s="18"/>
      <c r="D55" s="12">
        <v>0</v>
      </c>
      <c r="E55" s="40">
        <v>0</v>
      </c>
      <c r="F55" s="12">
        <f t="shared" si="1"/>
        <v>0</v>
      </c>
      <c r="G55" s="12">
        <v>15</v>
      </c>
      <c r="H55" s="12">
        <f t="shared" ref="H55:H58" si="146">F55+G55</f>
        <v>15</v>
      </c>
      <c r="I55" s="12"/>
      <c r="J55" s="12">
        <f t="shared" ref="J55:J58" si="147">H55+I55</f>
        <v>15</v>
      </c>
      <c r="K55" s="12"/>
      <c r="L55" s="12">
        <f t="shared" ref="L55:L58" si="148">J55+K55</f>
        <v>15</v>
      </c>
      <c r="M55" s="12"/>
      <c r="N55" s="12">
        <f t="shared" ref="N55:N58" si="149">L55+M55</f>
        <v>15</v>
      </c>
      <c r="O55" s="12"/>
      <c r="P55" s="12">
        <f t="shared" ref="P55:P58" si="150">N55+O55</f>
        <v>15</v>
      </c>
      <c r="Q55" s="12"/>
      <c r="R55" s="12">
        <f t="shared" ref="R55:R58" si="151">P55+Q55</f>
        <v>15</v>
      </c>
      <c r="S55" s="12"/>
      <c r="T55" s="12">
        <f t="shared" ref="T55:T58" si="152">R55+S55</f>
        <v>15</v>
      </c>
      <c r="U55" s="12"/>
      <c r="V55" s="12">
        <f t="shared" ref="V55:V58" si="153">T55+U55</f>
        <v>15</v>
      </c>
      <c r="W55" s="12"/>
      <c r="X55" s="12">
        <f t="shared" ref="X55:X58" si="154">V55+W55</f>
        <v>15</v>
      </c>
      <c r="Y55" s="21"/>
      <c r="Z55" s="12">
        <f t="shared" ref="Z55:Z58" si="155">X55+Y55</f>
        <v>15</v>
      </c>
      <c r="AA55" s="12">
        <v>25599.8</v>
      </c>
      <c r="AB55" s="40">
        <v>-25599.8</v>
      </c>
      <c r="AC55" s="12">
        <f t="shared" si="12"/>
        <v>0</v>
      </c>
      <c r="AD55" s="12"/>
      <c r="AE55" s="12">
        <f t="shared" ref="AE55:AE58" si="156">AC55+AD55</f>
        <v>0</v>
      </c>
      <c r="AF55" s="12"/>
      <c r="AG55" s="12">
        <f>AE55+AF55</f>
        <v>0</v>
      </c>
      <c r="AH55" s="12"/>
      <c r="AI55" s="12">
        <f>AG55+AH55</f>
        <v>0</v>
      </c>
      <c r="AJ55" s="12"/>
      <c r="AK55" s="12">
        <f>AI55+AJ55</f>
        <v>0</v>
      </c>
      <c r="AL55" s="12"/>
      <c r="AM55" s="12">
        <f>AK55+AL55</f>
        <v>0</v>
      </c>
      <c r="AN55" s="12"/>
      <c r="AO55" s="12">
        <f>AM55+AN55</f>
        <v>0</v>
      </c>
      <c r="AP55" s="12"/>
      <c r="AQ55" s="12">
        <f>AO55+AP55</f>
        <v>0</v>
      </c>
      <c r="AR55" s="12"/>
      <c r="AS55" s="12">
        <f>AQ55+AR55</f>
        <v>0</v>
      </c>
      <c r="AT55" s="12"/>
      <c r="AU55" s="12">
        <f>AS55+AT55</f>
        <v>0</v>
      </c>
      <c r="AV55" s="12"/>
      <c r="AW55" s="12">
        <f>AU55+AV55</f>
        <v>0</v>
      </c>
      <c r="AX55" s="21"/>
      <c r="AY55" s="12">
        <f>AW55+AX55</f>
        <v>0</v>
      </c>
      <c r="AZ55" s="12">
        <v>105085.6</v>
      </c>
      <c r="BA55" s="13">
        <v>-105085.6</v>
      </c>
      <c r="BB55" s="13">
        <f t="shared" si="24"/>
        <v>0</v>
      </c>
      <c r="BC55" s="13"/>
      <c r="BD55" s="13">
        <f t="shared" ref="BD55:BD58" si="157">BB55+BC55</f>
        <v>0</v>
      </c>
      <c r="BE55" s="13"/>
      <c r="BF55" s="13">
        <f t="shared" ref="BF55:BF58" si="158">BD55+BE55</f>
        <v>0</v>
      </c>
      <c r="BG55" s="13"/>
      <c r="BH55" s="13">
        <f t="shared" ref="BH55:BH58" si="159">BF55+BG55</f>
        <v>0</v>
      </c>
      <c r="BI55" s="13"/>
      <c r="BJ55" s="13">
        <f t="shared" ref="BJ55:BJ58" si="160">BH55+BI55</f>
        <v>0</v>
      </c>
      <c r="BK55" s="13"/>
      <c r="BL55" s="13">
        <f t="shared" ref="BL55:BL58" si="161">BJ55+BK55</f>
        <v>0</v>
      </c>
      <c r="BM55" s="13"/>
      <c r="BN55" s="13">
        <f t="shared" ref="BN55:BN58" si="162">BL55+BM55</f>
        <v>0</v>
      </c>
      <c r="BO55" s="13"/>
      <c r="BP55" s="13">
        <f t="shared" ref="BP55:BP58" si="163">BN55+BO55</f>
        <v>0</v>
      </c>
      <c r="BQ55" s="13"/>
      <c r="BR55" s="13">
        <f t="shared" ref="BR55:BR58" si="164">BP55+BQ55</f>
        <v>0</v>
      </c>
      <c r="BS55" s="13"/>
      <c r="BT55" s="13">
        <f t="shared" ref="BT55:BT58" si="165">BR55+BS55</f>
        <v>0</v>
      </c>
      <c r="BU55" s="23"/>
      <c r="BV55" s="13">
        <f t="shared" ref="BV55:BV58" si="166">BT55+BU55</f>
        <v>0</v>
      </c>
      <c r="BW55" s="8" t="s">
        <v>311</v>
      </c>
      <c r="BX55" s="10">
        <v>0</v>
      </c>
    </row>
    <row r="56" spans="1:76" x14ac:dyDescent="0.35">
      <c r="A56" s="86"/>
      <c r="B56" s="89" t="s">
        <v>12</v>
      </c>
      <c r="C56" s="89"/>
      <c r="D56" s="12">
        <v>0</v>
      </c>
      <c r="E56" s="40">
        <v>0</v>
      </c>
      <c r="F56" s="12">
        <f t="shared" si="1"/>
        <v>0</v>
      </c>
      <c r="G56" s="12">
        <v>0</v>
      </c>
      <c r="H56" s="12">
        <f t="shared" si="146"/>
        <v>0</v>
      </c>
      <c r="I56" s="12">
        <v>0</v>
      </c>
      <c r="J56" s="12">
        <f t="shared" si="147"/>
        <v>0</v>
      </c>
      <c r="K56" s="12">
        <v>0</v>
      </c>
      <c r="L56" s="12">
        <f t="shared" si="148"/>
        <v>0</v>
      </c>
      <c r="M56" s="12">
        <v>0</v>
      </c>
      <c r="N56" s="12">
        <f t="shared" si="149"/>
        <v>0</v>
      </c>
      <c r="O56" s="12">
        <v>0</v>
      </c>
      <c r="P56" s="12">
        <f t="shared" si="150"/>
        <v>0</v>
      </c>
      <c r="Q56" s="12">
        <v>0</v>
      </c>
      <c r="R56" s="12">
        <f t="shared" si="151"/>
        <v>0</v>
      </c>
      <c r="S56" s="12">
        <v>0</v>
      </c>
      <c r="T56" s="12">
        <f t="shared" si="152"/>
        <v>0</v>
      </c>
      <c r="U56" s="12">
        <v>0</v>
      </c>
      <c r="V56" s="12">
        <f t="shared" si="153"/>
        <v>0</v>
      </c>
      <c r="W56" s="12">
        <v>0</v>
      </c>
      <c r="X56" s="12">
        <f t="shared" si="154"/>
        <v>0</v>
      </c>
      <c r="Y56" s="21">
        <v>0</v>
      </c>
      <c r="Z56" s="40">
        <f t="shared" si="155"/>
        <v>0</v>
      </c>
      <c r="AA56" s="12">
        <v>52905.9</v>
      </c>
      <c r="AB56" s="40">
        <v>0</v>
      </c>
      <c r="AC56" s="12">
        <f t="shared" si="12"/>
        <v>52905.9</v>
      </c>
      <c r="AD56" s="12">
        <v>0</v>
      </c>
      <c r="AE56" s="12">
        <f t="shared" si="156"/>
        <v>52905.9</v>
      </c>
      <c r="AF56" s="12">
        <v>0</v>
      </c>
      <c r="AG56" s="12">
        <f>AE56+AF56</f>
        <v>52905.9</v>
      </c>
      <c r="AH56" s="12">
        <v>-50151</v>
      </c>
      <c r="AI56" s="12">
        <f>AG56+AH56</f>
        <v>2754.9000000000015</v>
      </c>
      <c r="AJ56" s="12"/>
      <c r="AK56" s="12">
        <f>AI56+AJ56</f>
        <v>2754.9000000000015</v>
      </c>
      <c r="AL56" s="12"/>
      <c r="AM56" s="12">
        <f>AK56+AL56</f>
        <v>2754.9000000000015</v>
      </c>
      <c r="AN56" s="12"/>
      <c r="AO56" s="12">
        <f>AM56+AN56</f>
        <v>2754.9000000000015</v>
      </c>
      <c r="AP56" s="12"/>
      <c r="AQ56" s="12">
        <f>AO56+AP56</f>
        <v>2754.9000000000015</v>
      </c>
      <c r="AR56" s="12"/>
      <c r="AS56" s="12">
        <f>AQ56+AR56</f>
        <v>2754.9000000000015</v>
      </c>
      <c r="AT56" s="12">
        <v>-2754.9</v>
      </c>
      <c r="AU56" s="12">
        <f>AS56+AT56</f>
        <v>0</v>
      </c>
      <c r="AV56" s="12"/>
      <c r="AW56" s="12">
        <f>AU56+AV56</f>
        <v>0</v>
      </c>
      <c r="AX56" s="21"/>
      <c r="AY56" s="40">
        <f>AW56+AX56</f>
        <v>0</v>
      </c>
      <c r="AZ56" s="12">
        <v>21111.8</v>
      </c>
      <c r="BA56" s="13">
        <v>0</v>
      </c>
      <c r="BB56" s="13">
        <f t="shared" si="24"/>
        <v>21111.8</v>
      </c>
      <c r="BC56" s="13">
        <v>0</v>
      </c>
      <c r="BD56" s="13">
        <f t="shared" si="157"/>
        <v>21111.8</v>
      </c>
      <c r="BE56" s="13">
        <v>0</v>
      </c>
      <c r="BF56" s="13">
        <f t="shared" si="158"/>
        <v>21111.8</v>
      </c>
      <c r="BG56" s="13">
        <v>0</v>
      </c>
      <c r="BH56" s="13">
        <f t="shared" si="159"/>
        <v>21111.8</v>
      </c>
      <c r="BI56" s="13">
        <v>0</v>
      </c>
      <c r="BJ56" s="13">
        <f t="shared" si="160"/>
        <v>21111.8</v>
      </c>
      <c r="BK56" s="13">
        <v>0</v>
      </c>
      <c r="BL56" s="13">
        <f t="shared" si="161"/>
        <v>21111.8</v>
      </c>
      <c r="BM56" s="13">
        <v>0</v>
      </c>
      <c r="BN56" s="13">
        <f t="shared" si="162"/>
        <v>21111.8</v>
      </c>
      <c r="BO56" s="13">
        <v>0</v>
      </c>
      <c r="BP56" s="13">
        <f t="shared" si="163"/>
        <v>21111.8</v>
      </c>
      <c r="BQ56" s="13">
        <v>0</v>
      </c>
      <c r="BR56" s="13">
        <f t="shared" si="164"/>
        <v>21111.8</v>
      </c>
      <c r="BS56" s="13">
        <v>0</v>
      </c>
      <c r="BT56" s="13">
        <f t="shared" si="165"/>
        <v>21111.8</v>
      </c>
      <c r="BU56" s="23">
        <v>0</v>
      </c>
      <c r="BV56" s="42">
        <f t="shared" si="166"/>
        <v>21111.8</v>
      </c>
      <c r="BW56" s="8" t="s">
        <v>215</v>
      </c>
      <c r="BX56" s="10"/>
    </row>
    <row r="57" spans="1:76" s="3" customFormat="1" ht="36" hidden="1" x14ac:dyDescent="0.35">
      <c r="A57" s="1" t="s">
        <v>142</v>
      </c>
      <c r="B57" s="38" t="s">
        <v>202</v>
      </c>
      <c r="C57" s="18" t="s">
        <v>11</v>
      </c>
      <c r="D57" s="12">
        <v>0</v>
      </c>
      <c r="E57" s="40">
        <v>0</v>
      </c>
      <c r="F57" s="12">
        <f t="shared" si="1"/>
        <v>0</v>
      </c>
      <c r="G57" s="12">
        <v>0</v>
      </c>
      <c r="H57" s="12">
        <f t="shared" si="146"/>
        <v>0</v>
      </c>
      <c r="I57" s="12">
        <v>0</v>
      </c>
      <c r="J57" s="12">
        <f t="shared" si="147"/>
        <v>0</v>
      </c>
      <c r="K57" s="12">
        <v>0</v>
      </c>
      <c r="L57" s="12">
        <f t="shared" si="148"/>
        <v>0</v>
      </c>
      <c r="M57" s="12">
        <v>0</v>
      </c>
      <c r="N57" s="12">
        <f t="shared" si="149"/>
        <v>0</v>
      </c>
      <c r="O57" s="12">
        <v>0</v>
      </c>
      <c r="P57" s="12">
        <f t="shared" si="150"/>
        <v>0</v>
      </c>
      <c r="Q57" s="12">
        <v>0</v>
      </c>
      <c r="R57" s="12">
        <f t="shared" si="151"/>
        <v>0</v>
      </c>
      <c r="S57" s="12">
        <v>0</v>
      </c>
      <c r="T57" s="12">
        <f t="shared" si="152"/>
        <v>0</v>
      </c>
      <c r="U57" s="12">
        <v>0</v>
      </c>
      <c r="V57" s="12">
        <f t="shared" si="153"/>
        <v>0</v>
      </c>
      <c r="W57" s="12">
        <v>0</v>
      </c>
      <c r="X57" s="12">
        <f t="shared" si="154"/>
        <v>0</v>
      </c>
      <c r="Y57" s="21">
        <v>0</v>
      </c>
      <c r="Z57" s="12">
        <f t="shared" si="155"/>
        <v>0</v>
      </c>
      <c r="AA57" s="12">
        <v>59234</v>
      </c>
      <c r="AB57" s="40">
        <v>-59234</v>
      </c>
      <c r="AC57" s="12">
        <f t="shared" si="12"/>
        <v>0</v>
      </c>
      <c r="AD57" s="12"/>
      <c r="AE57" s="12">
        <f t="shared" si="156"/>
        <v>0</v>
      </c>
      <c r="AF57" s="12"/>
      <c r="AG57" s="12">
        <f>AE57+AF57</f>
        <v>0</v>
      </c>
      <c r="AH57" s="12"/>
      <c r="AI57" s="12">
        <f>AG57+AH57</f>
        <v>0</v>
      </c>
      <c r="AJ57" s="12"/>
      <c r="AK57" s="12">
        <f>AI57+AJ57</f>
        <v>0</v>
      </c>
      <c r="AL57" s="12"/>
      <c r="AM57" s="12">
        <f>AK57+AL57</f>
        <v>0</v>
      </c>
      <c r="AN57" s="12"/>
      <c r="AO57" s="12">
        <f>AM57+AN57</f>
        <v>0</v>
      </c>
      <c r="AP57" s="12"/>
      <c r="AQ57" s="12">
        <f>AO57+AP57</f>
        <v>0</v>
      </c>
      <c r="AR57" s="12"/>
      <c r="AS57" s="12">
        <f>AQ57+AR57</f>
        <v>0</v>
      </c>
      <c r="AT57" s="12"/>
      <c r="AU57" s="12">
        <f>AS57+AT57</f>
        <v>0</v>
      </c>
      <c r="AV57" s="12"/>
      <c r="AW57" s="12">
        <f>AU57+AV57</f>
        <v>0</v>
      </c>
      <c r="AX57" s="21"/>
      <c r="AY57" s="12">
        <f>AW57+AX57</f>
        <v>0</v>
      </c>
      <c r="AZ57" s="12">
        <v>0</v>
      </c>
      <c r="BA57" s="13">
        <v>0</v>
      </c>
      <c r="BB57" s="13">
        <f t="shared" si="24"/>
        <v>0</v>
      </c>
      <c r="BC57" s="13">
        <v>0</v>
      </c>
      <c r="BD57" s="13">
        <f t="shared" si="157"/>
        <v>0</v>
      </c>
      <c r="BE57" s="13">
        <v>0</v>
      </c>
      <c r="BF57" s="13">
        <f t="shared" si="158"/>
        <v>0</v>
      </c>
      <c r="BG57" s="13">
        <v>0</v>
      </c>
      <c r="BH57" s="13">
        <f t="shared" si="159"/>
        <v>0</v>
      </c>
      <c r="BI57" s="13">
        <v>0</v>
      </c>
      <c r="BJ57" s="13">
        <f t="shared" si="160"/>
        <v>0</v>
      </c>
      <c r="BK57" s="13">
        <v>0</v>
      </c>
      <c r="BL57" s="13">
        <f t="shared" si="161"/>
        <v>0</v>
      </c>
      <c r="BM57" s="13">
        <v>0</v>
      </c>
      <c r="BN57" s="13">
        <f t="shared" si="162"/>
        <v>0</v>
      </c>
      <c r="BO57" s="13">
        <v>0</v>
      </c>
      <c r="BP57" s="13">
        <f t="shared" si="163"/>
        <v>0</v>
      </c>
      <c r="BQ57" s="13">
        <v>0</v>
      </c>
      <c r="BR57" s="13">
        <f t="shared" si="164"/>
        <v>0</v>
      </c>
      <c r="BS57" s="13">
        <v>0</v>
      </c>
      <c r="BT57" s="13">
        <f t="shared" si="165"/>
        <v>0</v>
      </c>
      <c r="BU57" s="23">
        <v>0</v>
      </c>
      <c r="BV57" s="13">
        <f t="shared" si="166"/>
        <v>0</v>
      </c>
      <c r="BW57" s="8" t="s">
        <v>213</v>
      </c>
      <c r="BX57" s="10">
        <v>0</v>
      </c>
    </row>
    <row r="58" spans="1:76" ht="54" x14ac:dyDescent="0.35">
      <c r="A58" s="86" t="s">
        <v>141</v>
      </c>
      <c r="B58" s="89" t="s">
        <v>202</v>
      </c>
      <c r="C58" s="92" t="s">
        <v>126</v>
      </c>
      <c r="D58" s="12">
        <f>D60+D61</f>
        <v>119057.40000000001</v>
      </c>
      <c r="E58" s="40">
        <f>E60+E61</f>
        <v>0</v>
      </c>
      <c r="F58" s="12">
        <f t="shared" si="1"/>
        <v>119057.40000000001</v>
      </c>
      <c r="G58" s="12">
        <f>G60+G61</f>
        <v>0</v>
      </c>
      <c r="H58" s="12">
        <f t="shared" si="146"/>
        <v>119057.40000000001</v>
      </c>
      <c r="I58" s="12">
        <f>I60+I61</f>
        <v>0</v>
      </c>
      <c r="J58" s="12">
        <f t="shared" si="147"/>
        <v>119057.40000000001</v>
      </c>
      <c r="K58" s="12">
        <f>K60+K61</f>
        <v>0</v>
      </c>
      <c r="L58" s="12">
        <f t="shared" si="148"/>
        <v>119057.40000000001</v>
      </c>
      <c r="M58" s="12">
        <f>M60+M61</f>
        <v>0</v>
      </c>
      <c r="N58" s="12">
        <f t="shared" si="149"/>
        <v>119057.40000000001</v>
      </c>
      <c r="O58" s="12">
        <f>O60+O61</f>
        <v>0</v>
      </c>
      <c r="P58" s="12">
        <f t="shared" si="150"/>
        <v>119057.40000000001</v>
      </c>
      <c r="Q58" s="12">
        <f>Q60+Q61</f>
        <v>0</v>
      </c>
      <c r="R58" s="12">
        <f t="shared" si="151"/>
        <v>119057.40000000001</v>
      </c>
      <c r="S58" s="12">
        <f>S60+S61</f>
        <v>0</v>
      </c>
      <c r="T58" s="12">
        <f t="shared" si="152"/>
        <v>119057.40000000001</v>
      </c>
      <c r="U58" s="12">
        <f>U60+U61</f>
        <v>-109044.054</v>
      </c>
      <c r="V58" s="12">
        <f t="shared" si="153"/>
        <v>10013.346000000005</v>
      </c>
      <c r="W58" s="12">
        <f>W60+W61</f>
        <v>0</v>
      </c>
      <c r="X58" s="12">
        <f t="shared" si="154"/>
        <v>10013.346000000005</v>
      </c>
      <c r="Y58" s="21">
        <f>Y60+Y61</f>
        <v>0</v>
      </c>
      <c r="Z58" s="40">
        <f t="shared" si="155"/>
        <v>10013.346000000005</v>
      </c>
      <c r="AA58" s="12">
        <f t="shared" ref="AA58:AZ58" si="167">AA60+AA61</f>
        <v>538326.69999999995</v>
      </c>
      <c r="AB58" s="40">
        <f>AB60+AB61</f>
        <v>59234</v>
      </c>
      <c r="AC58" s="12">
        <f t="shared" si="12"/>
        <v>597560.69999999995</v>
      </c>
      <c r="AD58" s="12">
        <f>AD60+AD61</f>
        <v>0</v>
      </c>
      <c r="AE58" s="12">
        <f t="shared" si="156"/>
        <v>597560.69999999995</v>
      </c>
      <c r="AF58" s="12">
        <f>AF60+AF61</f>
        <v>0</v>
      </c>
      <c r="AG58" s="12">
        <f>AE58+AF58</f>
        <v>597560.69999999995</v>
      </c>
      <c r="AH58" s="12">
        <f>AH60+AH61</f>
        <v>0</v>
      </c>
      <c r="AI58" s="12">
        <f>AG58+AH58</f>
        <v>597560.69999999995</v>
      </c>
      <c r="AJ58" s="12">
        <f>AJ60+AJ61</f>
        <v>0</v>
      </c>
      <c r="AK58" s="12">
        <f>AI58+AJ58</f>
        <v>597560.69999999995</v>
      </c>
      <c r="AL58" s="12">
        <f>AL60+AL61</f>
        <v>0</v>
      </c>
      <c r="AM58" s="12">
        <f>AK58+AL58</f>
        <v>597560.69999999995</v>
      </c>
      <c r="AN58" s="12">
        <f>AN60+AN61</f>
        <v>0</v>
      </c>
      <c r="AO58" s="12">
        <f>AM58+AN58</f>
        <v>597560.69999999995</v>
      </c>
      <c r="AP58" s="12">
        <f>AP60+AP61</f>
        <v>0</v>
      </c>
      <c r="AQ58" s="12">
        <f>AO58+AP58</f>
        <v>597560.69999999995</v>
      </c>
      <c r="AR58" s="12">
        <f>AR60+AR61</f>
        <v>0</v>
      </c>
      <c r="AS58" s="12">
        <f>AQ58+AR58</f>
        <v>597560.69999999995</v>
      </c>
      <c r="AT58" s="12">
        <f>AT60+AT61</f>
        <v>-596780.67800000007</v>
      </c>
      <c r="AU58" s="12">
        <f>AS58+AT58</f>
        <v>780.02199999988079</v>
      </c>
      <c r="AV58" s="12">
        <f>AV60+AV61</f>
        <v>0</v>
      </c>
      <c r="AW58" s="12">
        <f>AU58+AV58</f>
        <v>780.02199999988079</v>
      </c>
      <c r="AX58" s="21">
        <f>AX60+AX61</f>
        <v>0</v>
      </c>
      <c r="AY58" s="40">
        <f>AW58+AX58</f>
        <v>780.02199999988079</v>
      </c>
      <c r="AZ58" s="12">
        <f t="shared" si="167"/>
        <v>0</v>
      </c>
      <c r="BA58" s="13">
        <f>BA60+BA61</f>
        <v>0</v>
      </c>
      <c r="BB58" s="13">
        <f t="shared" si="24"/>
        <v>0</v>
      </c>
      <c r="BC58" s="13">
        <f>BC60+BC61</f>
        <v>0</v>
      </c>
      <c r="BD58" s="13">
        <f t="shared" si="157"/>
        <v>0</v>
      </c>
      <c r="BE58" s="13">
        <f>BE60+BE61</f>
        <v>0</v>
      </c>
      <c r="BF58" s="13">
        <f t="shared" si="158"/>
        <v>0</v>
      </c>
      <c r="BG58" s="13">
        <f>BG60+BG61</f>
        <v>0</v>
      </c>
      <c r="BH58" s="13">
        <f t="shared" si="159"/>
        <v>0</v>
      </c>
      <c r="BI58" s="13">
        <f>BI60+BI61</f>
        <v>0</v>
      </c>
      <c r="BJ58" s="13">
        <f t="shared" si="160"/>
        <v>0</v>
      </c>
      <c r="BK58" s="13">
        <f>BK60+BK61</f>
        <v>0</v>
      </c>
      <c r="BL58" s="13">
        <f t="shared" si="161"/>
        <v>0</v>
      </c>
      <c r="BM58" s="13">
        <f>BM60+BM61</f>
        <v>0</v>
      </c>
      <c r="BN58" s="13">
        <f t="shared" si="162"/>
        <v>0</v>
      </c>
      <c r="BO58" s="13">
        <f>BO60+BO61</f>
        <v>0</v>
      </c>
      <c r="BP58" s="13">
        <f t="shared" si="163"/>
        <v>0</v>
      </c>
      <c r="BQ58" s="13">
        <f>BQ60+BQ61</f>
        <v>0</v>
      </c>
      <c r="BR58" s="13">
        <f t="shared" si="164"/>
        <v>0</v>
      </c>
      <c r="BS58" s="13">
        <f>BS60+BS61</f>
        <v>0</v>
      </c>
      <c r="BT58" s="13">
        <f t="shared" si="165"/>
        <v>0</v>
      </c>
      <c r="BU58" s="23">
        <f>BU60+BU61</f>
        <v>0</v>
      </c>
      <c r="BV58" s="42">
        <f t="shared" si="166"/>
        <v>0</v>
      </c>
      <c r="BX58" s="10"/>
    </row>
    <row r="59" spans="1:76" s="3" customFormat="1" hidden="1" x14ac:dyDescent="0.35">
      <c r="A59" s="54"/>
      <c r="B59" s="71" t="s">
        <v>5</v>
      </c>
      <c r="C59" s="5"/>
      <c r="D59" s="12"/>
      <c r="E59" s="40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21"/>
      <c r="Z59" s="12"/>
      <c r="AA59" s="12"/>
      <c r="AB59" s="40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1"/>
      <c r="AY59" s="12"/>
      <c r="AZ59" s="12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23"/>
      <c r="BV59" s="13"/>
      <c r="BW59" s="8"/>
      <c r="BX59" s="10">
        <v>0</v>
      </c>
    </row>
    <row r="60" spans="1:76" s="3" customFormat="1" hidden="1" x14ac:dyDescent="0.35">
      <c r="A60" s="1"/>
      <c r="B60" s="17" t="s">
        <v>6</v>
      </c>
      <c r="C60" s="18"/>
      <c r="D60" s="12">
        <v>22858.799999999999</v>
      </c>
      <c r="E60" s="40"/>
      <c r="F60" s="12">
        <f t="shared" si="1"/>
        <v>22858.799999999999</v>
      </c>
      <c r="G60" s="12"/>
      <c r="H60" s="12">
        <f t="shared" ref="H60:H63" si="168">F60+G60</f>
        <v>22858.799999999999</v>
      </c>
      <c r="I60" s="12"/>
      <c r="J60" s="12">
        <f t="shared" ref="J60:J63" si="169">H60+I60</f>
        <v>22858.799999999999</v>
      </c>
      <c r="K60" s="12"/>
      <c r="L60" s="12">
        <f t="shared" ref="L60:L63" si="170">J60+K60</f>
        <v>22858.799999999999</v>
      </c>
      <c r="M60" s="12"/>
      <c r="N60" s="12">
        <f t="shared" ref="N60:N63" si="171">L60+M60</f>
        <v>22858.799999999999</v>
      </c>
      <c r="O60" s="12"/>
      <c r="P60" s="12">
        <f t="shared" ref="P60:P63" si="172">N60+O60</f>
        <v>22858.799999999999</v>
      </c>
      <c r="Q60" s="12"/>
      <c r="R60" s="12">
        <f t="shared" ref="R60:R63" si="173">P60+Q60</f>
        <v>22858.799999999999</v>
      </c>
      <c r="S60" s="12"/>
      <c r="T60" s="12">
        <f t="shared" ref="T60:T63" si="174">R60+S60</f>
        <v>22858.799999999999</v>
      </c>
      <c r="U60" s="12">
        <v>-12845.454</v>
      </c>
      <c r="V60" s="12">
        <f t="shared" ref="V60:V63" si="175">T60+U60</f>
        <v>10013.346</v>
      </c>
      <c r="W60" s="12"/>
      <c r="X60" s="12">
        <f t="shared" ref="X60:X63" si="176">V60+W60</f>
        <v>10013.346</v>
      </c>
      <c r="Y60" s="21"/>
      <c r="Z60" s="12">
        <f t="shared" ref="Z60:Z63" si="177">X60+Y60</f>
        <v>10013.346</v>
      </c>
      <c r="AA60" s="12">
        <v>104477.2</v>
      </c>
      <c r="AB60" s="40">
        <v>59234</v>
      </c>
      <c r="AC60" s="12">
        <f t="shared" si="12"/>
        <v>163711.20000000001</v>
      </c>
      <c r="AD60" s="12"/>
      <c r="AE60" s="12">
        <f t="shared" ref="AE60:AE63" si="178">AC60+AD60</f>
        <v>163711.20000000001</v>
      </c>
      <c r="AF60" s="12"/>
      <c r="AG60" s="12">
        <f>AE60+AF60</f>
        <v>163711.20000000001</v>
      </c>
      <c r="AH60" s="12"/>
      <c r="AI60" s="12">
        <f>AG60+AH60</f>
        <v>163711.20000000001</v>
      </c>
      <c r="AJ60" s="12"/>
      <c r="AK60" s="12">
        <f>AI60+AJ60</f>
        <v>163711.20000000001</v>
      </c>
      <c r="AL60" s="12"/>
      <c r="AM60" s="12">
        <f>AK60+AL60</f>
        <v>163711.20000000001</v>
      </c>
      <c r="AN60" s="12"/>
      <c r="AO60" s="12">
        <f>AM60+AN60</f>
        <v>163711.20000000001</v>
      </c>
      <c r="AP60" s="12"/>
      <c r="AQ60" s="12">
        <f>AO60+AP60</f>
        <v>163711.20000000001</v>
      </c>
      <c r="AR60" s="12"/>
      <c r="AS60" s="12">
        <f>AQ60+AR60</f>
        <v>163711.20000000001</v>
      </c>
      <c r="AT60" s="12">
        <v>-162931.17800000001</v>
      </c>
      <c r="AU60" s="12">
        <f>AS60+AT60</f>
        <v>780.02199999999721</v>
      </c>
      <c r="AV60" s="12"/>
      <c r="AW60" s="12">
        <f>AU60+AV60</f>
        <v>780.02199999999721</v>
      </c>
      <c r="AX60" s="21"/>
      <c r="AY60" s="12">
        <f>AW60+AX60</f>
        <v>780.02199999999721</v>
      </c>
      <c r="AZ60" s="12">
        <v>0</v>
      </c>
      <c r="BA60" s="13"/>
      <c r="BB60" s="13">
        <f t="shared" si="24"/>
        <v>0</v>
      </c>
      <c r="BC60" s="13"/>
      <c r="BD60" s="13">
        <f t="shared" ref="BD60:BD63" si="179">BB60+BC60</f>
        <v>0</v>
      </c>
      <c r="BE60" s="13"/>
      <c r="BF60" s="13">
        <f t="shared" ref="BF60:BF63" si="180">BD60+BE60</f>
        <v>0</v>
      </c>
      <c r="BG60" s="13"/>
      <c r="BH60" s="13">
        <f t="shared" ref="BH60:BH63" si="181">BF60+BG60</f>
        <v>0</v>
      </c>
      <c r="BI60" s="13"/>
      <c r="BJ60" s="13">
        <f t="shared" ref="BJ60:BJ63" si="182">BH60+BI60</f>
        <v>0</v>
      </c>
      <c r="BK60" s="13"/>
      <c r="BL60" s="13">
        <f t="shared" ref="BL60:BL63" si="183">BJ60+BK60</f>
        <v>0</v>
      </c>
      <c r="BM60" s="13"/>
      <c r="BN60" s="13">
        <f t="shared" ref="BN60:BN63" si="184">BL60+BM60</f>
        <v>0</v>
      </c>
      <c r="BO60" s="13"/>
      <c r="BP60" s="13">
        <f t="shared" ref="BP60:BP63" si="185">BN60+BO60</f>
        <v>0</v>
      </c>
      <c r="BQ60" s="13"/>
      <c r="BR60" s="13">
        <f t="shared" ref="BR60:BR63" si="186">BP60+BQ60</f>
        <v>0</v>
      </c>
      <c r="BS60" s="13"/>
      <c r="BT60" s="13">
        <f t="shared" ref="BT60:BT63" si="187">BR60+BS60</f>
        <v>0</v>
      </c>
      <c r="BU60" s="23"/>
      <c r="BV60" s="13">
        <f t="shared" ref="BV60:BV63" si="188">BT60+BU60</f>
        <v>0</v>
      </c>
      <c r="BW60" s="8" t="s">
        <v>213</v>
      </c>
      <c r="BX60" s="10">
        <v>0</v>
      </c>
    </row>
    <row r="61" spans="1:76" s="3" customFormat="1" hidden="1" x14ac:dyDescent="0.35">
      <c r="A61" s="54"/>
      <c r="B61" s="70" t="s">
        <v>57</v>
      </c>
      <c r="C61" s="70"/>
      <c r="D61" s="12">
        <v>96198.6</v>
      </c>
      <c r="E61" s="40"/>
      <c r="F61" s="12">
        <f t="shared" si="1"/>
        <v>96198.6</v>
      </c>
      <c r="G61" s="12"/>
      <c r="H61" s="12">
        <f t="shared" si="168"/>
        <v>96198.6</v>
      </c>
      <c r="I61" s="12"/>
      <c r="J61" s="12">
        <f t="shared" si="169"/>
        <v>96198.6</v>
      </c>
      <c r="K61" s="12"/>
      <c r="L61" s="12">
        <f t="shared" si="170"/>
        <v>96198.6</v>
      </c>
      <c r="M61" s="12"/>
      <c r="N61" s="12">
        <f t="shared" si="171"/>
        <v>96198.6</v>
      </c>
      <c r="O61" s="12"/>
      <c r="P61" s="12">
        <f t="shared" si="172"/>
        <v>96198.6</v>
      </c>
      <c r="Q61" s="12"/>
      <c r="R61" s="12">
        <f t="shared" si="173"/>
        <v>96198.6</v>
      </c>
      <c r="S61" s="12"/>
      <c r="T61" s="12">
        <f t="shared" si="174"/>
        <v>96198.6</v>
      </c>
      <c r="U61" s="12">
        <v>-96198.6</v>
      </c>
      <c r="V61" s="12">
        <f t="shared" si="175"/>
        <v>0</v>
      </c>
      <c r="W61" s="12"/>
      <c r="X61" s="12">
        <f t="shared" si="176"/>
        <v>0</v>
      </c>
      <c r="Y61" s="21"/>
      <c r="Z61" s="12">
        <f t="shared" si="177"/>
        <v>0</v>
      </c>
      <c r="AA61" s="12">
        <f>216794.5+217055</f>
        <v>433849.5</v>
      </c>
      <c r="AB61" s="40"/>
      <c r="AC61" s="12">
        <f t="shared" si="12"/>
        <v>433849.5</v>
      </c>
      <c r="AD61" s="12"/>
      <c r="AE61" s="12">
        <f t="shared" si="178"/>
        <v>433849.5</v>
      </c>
      <c r="AF61" s="12"/>
      <c r="AG61" s="12">
        <f>AE61+AF61</f>
        <v>433849.5</v>
      </c>
      <c r="AH61" s="12"/>
      <c r="AI61" s="12">
        <f>AG61+AH61</f>
        <v>433849.5</v>
      </c>
      <c r="AJ61" s="12"/>
      <c r="AK61" s="12">
        <f>AI61+AJ61</f>
        <v>433849.5</v>
      </c>
      <c r="AL61" s="12"/>
      <c r="AM61" s="12">
        <f>AK61+AL61</f>
        <v>433849.5</v>
      </c>
      <c r="AN61" s="12"/>
      <c r="AO61" s="12">
        <f>AM61+AN61</f>
        <v>433849.5</v>
      </c>
      <c r="AP61" s="12"/>
      <c r="AQ61" s="12">
        <f>AO61+AP61</f>
        <v>433849.5</v>
      </c>
      <c r="AR61" s="12"/>
      <c r="AS61" s="12">
        <f>AQ61+AR61</f>
        <v>433849.5</v>
      </c>
      <c r="AT61" s="12">
        <v>-433849.5</v>
      </c>
      <c r="AU61" s="12">
        <f>AS61+AT61</f>
        <v>0</v>
      </c>
      <c r="AV61" s="12"/>
      <c r="AW61" s="12">
        <f>AU61+AV61</f>
        <v>0</v>
      </c>
      <c r="AX61" s="21"/>
      <c r="AY61" s="12">
        <f>AW61+AX61</f>
        <v>0</v>
      </c>
      <c r="AZ61" s="12">
        <v>0</v>
      </c>
      <c r="BA61" s="13"/>
      <c r="BB61" s="13">
        <f t="shared" si="24"/>
        <v>0</v>
      </c>
      <c r="BC61" s="13"/>
      <c r="BD61" s="13">
        <f t="shared" si="179"/>
        <v>0</v>
      </c>
      <c r="BE61" s="13"/>
      <c r="BF61" s="13">
        <f t="shared" si="180"/>
        <v>0</v>
      </c>
      <c r="BG61" s="13"/>
      <c r="BH61" s="13">
        <f t="shared" si="181"/>
        <v>0</v>
      </c>
      <c r="BI61" s="13"/>
      <c r="BJ61" s="13">
        <f t="shared" si="182"/>
        <v>0</v>
      </c>
      <c r="BK61" s="13"/>
      <c r="BL61" s="13">
        <f t="shared" si="183"/>
        <v>0</v>
      </c>
      <c r="BM61" s="13"/>
      <c r="BN61" s="13">
        <f t="shared" si="184"/>
        <v>0</v>
      </c>
      <c r="BO61" s="13"/>
      <c r="BP61" s="13">
        <f t="shared" si="185"/>
        <v>0</v>
      </c>
      <c r="BQ61" s="13"/>
      <c r="BR61" s="13">
        <f t="shared" si="186"/>
        <v>0</v>
      </c>
      <c r="BS61" s="13"/>
      <c r="BT61" s="13">
        <f t="shared" si="187"/>
        <v>0</v>
      </c>
      <c r="BU61" s="23"/>
      <c r="BV61" s="13">
        <f t="shared" si="188"/>
        <v>0</v>
      </c>
      <c r="BW61" s="8" t="s">
        <v>215</v>
      </c>
      <c r="BX61" s="10">
        <v>0</v>
      </c>
    </row>
    <row r="62" spans="1:76" s="3" customFormat="1" ht="37.5" hidden="1" customHeight="1" x14ac:dyDescent="0.35">
      <c r="A62" s="54" t="s">
        <v>143</v>
      </c>
      <c r="B62" s="53" t="s">
        <v>56</v>
      </c>
      <c r="C62" s="18" t="s">
        <v>11</v>
      </c>
      <c r="D62" s="12">
        <v>0</v>
      </c>
      <c r="E62" s="40">
        <v>0</v>
      </c>
      <c r="F62" s="12">
        <f t="shared" si="1"/>
        <v>0</v>
      </c>
      <c r="G62" s="12">
        <v>0</v>
      </c>
      <c r="H62" s="12">
        <f t="shared" si="168"/>
        <v>0</v>
      </c>
      <c r="I62" s="12">
        <v>0</v>
      </c>
      <c r="J62" s="12">
        <f t="shared" si="169"/>
        <v>0</v>
      </c>
      <c r="K62" s="12">
        <v>0</v>
      </c>
      <c r="L62" s="12">
        <f t="shared" si="170"/>
        <v>0</v>
      </c>
      <c r="M62" s="12">
        <v>0</v>
      </c>
      <c r="N62" s="12">
        <f t="shared" si="171"/>
        <v>0</v>
      </c>
      <c r="O62" s="12">
        <v>0</v>
      </c>
      <c r="P62" s="12">
        <f t="shared" si="172"/>
        <v>0</v>
      </c>
      <c r="Q62" s="12">
        <v>0</v>
      </c>
      <c r="R62" s="12">
        <f t="shared" si="173"/>
        <v>0</v>
      </c>
      <c r="S62" s="12">
        <v>0</v>
      </c>
      <c r="T62" s="12">
        <f t="shared" si="174"/>
        <v>0</v>
      </c>
      <c r="U62" s="12">
        <v>0</v>
      </c>
      <c r="V62" s="12">
        <f t="shared" si="175"/>
        <v>0</v>
      </c>
      <c r="W62" s="12">
        <v>0</v>
      </c>
      <c r="X62" s="12">
        <f t="shared" si="176"/>
        <v>0</v>
      </c>
      <c r="Y62" s="21">
        <v>0</v>
      </c>
      <c r="Z62" s="12">
        <f t="shared" si="177"/>
        <v>0</v>
      </c>
      <c r="AA62" s="12">
        <v>0</v>
      </c>
      <c r="AB62" s="40">
        <v>0</v>
      </c>
      <c r="AC62" s="12">
        <f t="shared" si="12"/>
        <v>0</v>
      </c>
      <c r="AD62" s="12">
        <v>0</v>
      </c>
      <c r="AE62" s="12">
        <f t="shared" si="178"/>
        <v>0</v>
      </c>
      <c r="AF62" s="12">
        <v>0</v>
      </c>
      <c r="AG62" s="12">
        <f>AE62+AF62</f>
        <v>0</v>
      </c>
      <c r="AH62" s="12">
        <v>0</v>
      </c>
      <c r="AI62" s="12">
        <f>AG62+AH62</f>
        <v>0</v>
      </c>
      <c r="AJ62" s="12">
        <v>0</v>
      </c>
      <c r="AK62" s="12">
        <f>AI62+AJ62</f>
        <v>0</v>
      </c>
      <c r="AL62" s="12">
        <v>0</v>
      </c>
      <c r="AM62" s="12">
        <f>AK62+AL62</f>
        <v>0</v>
      </c>
      <c r="AN62" s="12">
        <v>0</v>
      </c>
      <c r="AO62" s="12">
        <f>AM62+AN62</f>
        <v>0</v>
      </c>
      <c r="AP62" s="12">
        <v>0</v>
      </c>
      <c r="AQ62" s="12">
        <f>AO62+AP62</f>
        <v>0</v>
      </c>
      <c r="AR62" s="12">
        <v>0</v>
      </c>
      <c r="AS62" s="12">
        <f>AQ62+AR62</f>
        <v>0</v>
      </c>
      <c r="AT62" s="12">
        <v>0</v>
      </c>
      <c r="AU62" s="12">
        <f>AS62+AT62</f>
        <v>0</v>
      </c>
      <c r="AV62" s="12">
        <v>0</v>
      </c>
      <c r="AW62" s="12">
        <f>AU62+AV62</f>
        <v>0</v>
      </c>
      <c r="AX62" s="21">
        <v>0</v>
      </c>
      <c r="AY62" s="12">
        <f>AW62+AX62</f>
        <v>0</v>
      </c>
      <c r="AZ62" s="12">
        <v>59234</v>
      </c>
      <c r="BA62" s="13">
        <v>-59234</v>
      </c>
      <c r="BB62" s="13">
        <f t="shared" si="24"/>
        <v>0</v>
      </c>
      <c r="BC62" s="13"/>
      <c r="BD62" s="13">
        <f t="shared" si="179"/>
        <v>0</v>
      </c>
      <c r="BE62" s="13"/>
      <c r="BF62" s="13">
        <f t="shared" si="180"/>
        <v>0</v>
      </c>
      <c r="BG62" s="13"/>
      <c r="BH62" s="13">
        <f t="shared" si="181"/>
        <v>0</v>
      </c>
      <c r="BI62" s="13"/>
      <c r="BJ62" s="13">
        <f t="shared" si="182"/>
        <v>0</v>
      </c>
      <c r="BK62" s="13"/>
      <c r="BL62" s="13">
        <f t="shared" si="183"/>
        <v>0</v>
      </c>
      <c r="BM62" s="13"/>
      <c r="BN62" s="13">
        <f t="shared" si="184"/>
        <v>0</v>
      </c>
      <c r="BO62" s="13"/>
      <c r="BP62" s="13">
        <f t="shared" si="185"/>
        <v>0</v>
      </c>
      <c r="BQ62" s="13"/>
      <c r="BR62" s="13">
        <f t="shared" si="186"/>
        <v>0</v>
      </c>
      <c r="BS62" s="13"/>
      <c r="BT62" s="13">
        <f t="shared" si="187"/>
        <v>0</v>
      </c>
      <c r="BU62" s="23"/>
      <c r="BV62" s="13">
        <f t="shared" si="188"/>
        <v>0</v>
      </c>
      <c r="BW62" s="8" t="s">
        <v>214</v>
      </c>
      <c r="BX62" s="10">
        <v>0</v>
      </c>
    </row>
    <row r="63" spans="1:76" ht="54" x14ac:dyDescent="0.35">
      <c r="A63" s="86" t="s">
        <v>142</v>
      </c>
      <c r="B63" s="89" t="s">
        <v>56</v>
      </c>
      <c r="C63" s="92" t="s">
        <v>126</v>
      </c>
      <c r="D63" s="12">
        <f>D65+D66</f>
        <v>40817</v>
      </c>
      <c r="E63" s="40">
        <f>E65+E66</f>
        <v>0</v>
      </c>
      <c r="F63" s="12">
        <f t="shared" si="1"/>
        <v>40817</v>
      </c>
      <c r="G63" s="12">
        <f>G65+G66</f>
        <v>0</v>
      </c>
      <c r="H63" s="12">
        <f t="shared" si="168"/>
        <v>40817</v>
      </c>
      <c r="I63" s="12">
        <f>I65+I66</f>
        <v>0</v>
      </c>
      <c r="J63" s="12">
        <f t="shared" si="169"/>
        <v>40817</v>
      </c>
      <c r="K63" s="12">
        <f>K65+K66</f>
        <v>0</v>
      </c>
      <c r="L63" s="12">
        <f t="shared" si="170"/>
        <v>40817</v>
      </c>
      <c r="M63" s="12">
        <f>M65+M66</f>
        <v>0</v>
      </c>
      <c r="N63" s="12">
        <f t="shared" si="171"/>
        <v>40817</v>
      </c>
      <c r="O63" s="12">
        <f>O65+O66</f>
        <v>0</v>
      </c>
      <c r="P63" s="12">
        <f t="shared" si="172"/>
        <v>40817</v>
      </c>
      <c r="Q63" s="12">
        <f>Q65+Q66</f>
        <v>0</v>
      </c>
      <c r="R63" s="12">
        <f t="shared" si="173"/>
        <v>40817</v>
      </c>
      <c r="S63" s="12">
        <f>S65+S66</f>
        <v>0</v>
      </c>
      <c r="T63" s="12">
        <f t="shared" si="174"/>
        <v>40817</v>
      </c>
      <c r="U63" s="12">
        <f>U65+U66</f>
        <v>-27715.234</v>
      </c>
      <c r="V63" s="12">
        <f t="shared" si="175"/>
        <v>13101.766</v>
      </c>
      <c r="W63" s="12">
        <f>W65+W66</f>
        <v>0</v>
      </c>
      <c r="X63" s="12">
        <f t="shared" si="176"/>
        <v>13101.766</v>
      </c>
      <c r="Y63" s="21">
        <f>Y65+Y66</f>
        <v>0</v>
      </c>
      <c r="Z63" s="40">
        <f t="shared" si="177"/>
        <v>13101.766</v>
      </c>
      <c r="AA63" s="12">
        <f t="shared" ref="AA63:AZ63" si="189">AA65+AA66</f>
        <v>81433.5</v>
      </c>
      <c r="AB63" s="40">
        <f>AB65+AB66</f>
        <v>0</v>
      </c>
      <c r="AC63" s="12">
        <f t="shared" si="12"/>
        <v>81433.5</v>
      </c>
      <c r="AD63" s="12">
        <f>AD65+AD66</f>
        <v>0</v>
      </c>
      <c r="AE63" s="12">
        <f t="shared" si="178"/>
        <v>81433.5</v>
      </c>
      <c r="AF63" s="12">
        <f>AF65+AF66</f>
        <v>0</v>
      </c>
      <c r="AG63" s="12">
        <f>AE63+AF63</f>
        <v>81433.5</v>
      </c>
      <c r="AH63" s="12">
        <f>AH65+AH66</f>
        <v>0</v>
      </c>
      <c r="AI63" s="12">
        <f>AG63+AH63</f>
        <v>81433.5</v>
      </c>
      <c r="AJ63" s="12">
        <f>AJ65+AJ66</f>
        <v>0</v>
      </c>
      <c r="AK63" s="12">
        <f>AI63+AJ63</f>
        <v>81433.5</v>
      </c>
      <c r="AL63" s="12">
        <f>AL65+AL66</f>
        <v>0</v>
      </c>
      <c r="AM63" s="12">
        <f>AK63+AL63</f>
        <v>81433.5</v>
      </c>
      <c r="AN63" s="12">
        <f>AN65+AN66</f>
        <v>0</v>
      </c>
      <c r="AO63" s="12">
        <f>AM63+AN63</f>
        <v>81433.5</v>
      </c>
      <c r="AP63" s="12">
        <f>AP65+AP66</f>
        <v>0</v>
      </c>
      <c r="AQ63" s="12">
        <f>AO63+AP63</f>
        <v>81433.5</v>
      </c>
      <c r="AR63" s="12">
        <f>AR65+AR66</f>
        <v>0</v>
      </c>
      <c r="AS63" s="12">
        <f>AQ63+AR63</f>
        <v>81433.5</v>
      </c>
      <c r="AT63" s="12">
        <f>AT65+AT66</f>
        <v>-65321.284</v>
      </c>
      <c r="AU63" s="12">
        <f>AS63+AT63</f>
        <v>16112.216</v>
      </c>
      <c r="AV63" s="12">
        <f>AV65+AV66</f>
        <v>0</v>
      </c>
      <c r="AW63" s="12">
        <f>AU63+AV63</f>
        <v>16112.216</v>
      </c>
      <c r="AX63" s="21">
        <f>AX65+AX66</f>
        <v>0</v>
      </c>
      <c r="AY63" s="40">
        <f>AW63+AX63</f>
        <v>16112.216</v>
      </c>
      <c r="AZ63" s="12">
        <f t="shared" si="189"/>
        <v>625332.6</v>
      </c>
      <c r="BA63" s="13">
        <f>BA65+BA66</f>
        <v>59234</v>
      </c>
      <c r="BB63" s="13">
        <f t="shared" si="24"/>
        <v>684566.6</v>
      </c>
      <c r="BC63" s="13">
        <f>BC65+BC66</f>
        <v>0</v>
      </c>
      <c r="BD63" s="13">
        <f t="shared" si="179"/>
        <v>684566.6</v>
      </c>
      <c r="BE63" s="13">
        <f>BE65+BE66</f>
        <v>0</v>
      </c>
      <c r="BF63" s="13">
        <f t="shared" si="180"/>
        <v>684566.6</v>
      </c>
      <c r="BG63" s="13">
        <f>BG65+BG66</f>
        <v>0</v>
      </c>
      <c r="BH63" s="13">
        <f t="shared" si="181"/>
        <v>684566.6</v>
      </c>
      <c r="BI63" s="13">
        <f>BI65+BI66</f>
        <v>0</v>
      </c>
      <c r="BJ63" s="13">
        <f t="shared" si="182"/>
        <v>684566.6</v>
      </c>
      <c r="BK63" s="13">
        <f>BK65+BK66</f>
        <v>0</v>
      </c>
      <c r="BL63" s="13">
        <f t="shared" si="183"/>
        <v>684566.6</v>
      </c>
      <c r="BM63" s="13">
        <f>BM65+BM66</f>
        <v>0</v>
      </c>
      <c r="BN63" s="13">
        <f t="shared" si="184"/>
        <v>684566.6</v>
      </c>
      <c r="BO63" s="13">
        <f>BO65+BO66</f>
        <v>0</v>
      </c>
      <c r="BP63" s="13">
        <f t="shared" si="185"/>
        <v>684566.6</v>
      </c>
      <c r="BQ63" s="13">
        <f>BQ65+BQ66</f>
        <v>-669943.9439999999</v>
      </c>
      <c r="BR63" s="13">
        <f t="shared" si="186"/>
        <v>14622.656000000075</v>
      </c>
      <c r="BS63" s="13">
        <f>BS65+BS66</f>
        <v>0</v>
      </c>
      <c r="BT63" s="13">
        <f t="shared" si="187"/>
        <v>14622.656000000075</v>
      </c>
      <c r="BU63" s="23">
        <f>BU65+BU66</f>
        <v>0</v>
      </c>
      <c r="BV63" s="42">
        <f t="shared" si="188"/>
        <v>14622.656000000075</v>
      </c>
      <c r="BX63" s="10"/>
    </row>
    <row r="64" spans="1:76" s="3" customFormat="1" hidden="1" x14ac:dyDescent="0.35">
      <c r="A64" s="54"/>
      <c r="B64" s="71" t="s">
        <v>5</v>
      </c>
      <c r="C64" s="70"/>
      <c r="D64" s="12"/>
      <c r="E64" s="40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21"/>
      <c r="Z64" s="12"/>
      <c r="AA64" s="12"/>
      <c r="AB64" s="40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1"/>
      <c r="AY64" s="12"/>
      <c r="AZ64" s="12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23"/>
      <c r="BV64" s="13"/>
      <c r="BW64" s="8"/>
      <c r="BX64" s="10">
        <v>0</v>
      </c>
    </row>
    <row r="65" spans="1:76" s="3" customFormat="1" hidden="1" x14ac:dyDescent="0.35">
      <c r="A65" s="1"/>
      <c r="B65" s="17" t="s">
        <v>6</v>
      </c>
      <c r="C65" s="18"/>
      <c r="D65" s="12">
        <v>20817</v>
      </c>
      <c r="E65" s="40"/>
      <c r="F65" s="12">
        <f t="shared" si="1"/>
        <v>20817</v>
      </c>
      <c r="G65" s="12"/>
      <c r="H65" s="12">
        <f t="shared" ref="H65:H66" si="190">F65+G65</f>
        <v>20817</v>
      </c>
      <c r="I65" s="12"/>
      <c r="J65" s="12">
        <f t="shared" ref="J65:J66" si="191">H65+I65</f>
        <v>20817</v>
      </c>
      <c r="K65" s="12"/>
      <c r="L65" s="12">
        <f t="shared" ref="L65:L66" si="192">J65+K65</f>
        <v>20817</v>
      </c>
      <c r="M65" s="12"/>
      <c r="N65" s="12">
        <f t="shared" ref="N65:N66" si="193">L65+M65</f>
        <v>20817</v>
      </c>
      <c r="O65" s="12"/>
      <c r="P65" s="12">
        <f t="shared" ref="P65:P66" si="194">N65+O65</f>
        <v>20817</v>
      </c>
      <c r="Q65" s="12"/>
      <c r="R65" s="12">
        <f t="shared" ref="R65:R66" si="195">P65+Q65</f>
        <v>20817</v>
      </c>
      <c r="S65" s="12"/>
      <c r="T65" s="12">
        <f t="shared" ref="T65:T66" si="196">R65+S65</f>
        <v>20817</v>
      </c>
      <c r="U65" s="12">
        <v>-7715.2340000000004</v>
      </c>
      <c r="V65" s="12">
        <f t="shared" ref="V65:V66" si="197">T65+U65</f>
        <v>13101.766</v>
      </c>
      <c r="W65" s="12"/>
      <c r="X65" s="12">
        <f t="shared" ref="X65:X66" si="198">V65+W65</f>
        <v>13101.766</v>
      </c>
      <c r="Y65" s="21"/>
      <c r="Z65" s="12">
        <f t="shared" ref="Z65:Z66" si="199">X65+Y65</f>
        <v>13101.766</v>
      </c>
      <c r="AA65" s="12">
        <v>38961.5</v>
      </c>
      <c r="AB65" s="40"/>
      <c r="AC65" s="12">
        <f t="shared" si="12"/>
        <v>38961.5</v>
      </c>
      <c r="AD65" s="12"/>
      <c r="AE65" s="12">
        <f t="shared" ref="AE65:AE68" si="200">AC65+AD65</f>
        <v>38961.5</v>
      </c>
      <c r="AF65" s="12"/>
      <c r="AG65" s="12">
        <f>AE65+AF65</f>
        <v>38961.5</v>
      </c>
      <c r="AH65" s="12"/>
      <c r="AI65" s="12">
        <f>AG65+AH65</f>
        <v>38961.5</v>
      </c>
      <c r="AJ65" s="12"/>
      <c r="AK65" s="12">
        <f>AI65+AJ65</f>
        <v>38961.5</v>
      </c>
      <c r="AL65" s="12"/>
      <c r="AM65" s="12">
        <f>AK65+AL65</f>
        <v>38961.5</v>
      </c>
      <c r="AN65" s="12"/>
      <c r="AO65" s="12">
        <f>AM65+AN65</f>
        <v>38961.5</v>
      </c>
      <c r="AP65" s="12"/>
      <c r="AQ65" s="12">
        <f>AO65+AP65</f>
        <v>38961.5</v>
      </c>
      <c r="AR65" s="12"/>
      <c r="AS65" s="12">
        <f>AQ65+AR65</f>
        <v>38961.5</v>
      </c>
      <c r="AT65" s="12">
        <v>-22849.284</v>
      </c>
      <c r="AU65" s="12">
        <f>AS65+AT65</f>
        <v>16112.216</v>
      </c>
      <c r="AV65" s="12"/>
      <c r="AW65" s="12">
        <f>AU65+AV65</f>
        <v>16112.216</v>
      </c>
      <c r="AX65" s="21"/>
      <c r="AY65" s="12">
        <f>AW65+AX65</f>
        <v>16112.216</v>
      </c>
      <c r="AZ65" s="12">
        <v>248632.5</v>
      </c>
      <c r="BA65" s="13">
        <v>59234</v>
      </c>
      <c r="BB65" s="13">
        <f t="shared" si="24"/>
        <v>307866.5</v>
      </c>
      <c r="BC65" s="13"/>
      <c r="BD65" s="13">
        <f t="shared" ref="BD65:BD68" si="201">BB65+BC65</f>
        <v>307866.5</v>
      </c>
      <c r="BE65" s="13"/>
      <c r="BF65" s="13">
        <f t="shared" ref="BF65:BF68" si="202">BD65+BE65</f>
        <v>307866.5</v>
      </c>
      <c r="BG65" s="13"/>
      <c r="BH65" s="13">
        <f t="shared" ref="BH65:BH68" si="203">BF65+BG65</f>
        <v>307866.5</v>
      </c>
      <c r="BI65" s="13"/>
      <c r="BJ65" s="13">
        <f t="shared" ref="BJ65:BJ68" si="204">BH65+BI65</f>
        <v>307866.5</v>
      </c>
      <c r="BK65" s="13"/>
      <c r="BL65" s="13">
        <f t="shared" ref="BL65:BL68" si="205">BJ65+BK65</f>
        <v>307866.5</v>
      </c>
      <c r="BM65" s="13"/>
      <c r="BN65" s="13">
        <f t="shared" ref="BN65:BN68" si="206">BL65+BM65</f>
        <v>307866.5</v>
      </c>
      <c r="BO65" s="13"/>
      <c r="BP65" s="13">
        <f t="shared" ref="BP65:BP68" si="207">BN65+BO65</f>
        <v>307866.5</v>
      </c>
      <c r="BQ65" s="13">
        <v>-293243.84399999998</v>
      </c>
      <c r="BR65" s="13">
        <f t="shared" ref="BR65:BR68" si="208">BP65+BQ65</f>
        <v>14622.656000000017</v>
      </c>
      <c r="BS65" s="13"/>
      <c r="BT65" s="13">
        <f t="shared" ref="BT65:BT68" si="209">BR65+BS65</f>
        <v>14622.656000000017</v>
      </c>
      <c r="BU65" s="23"/>
      <c r="BV65" s="13">
        <f t="shared" ref="BV65:BV68" si="210">BT65+BU65</f>
        <v>14622.656000000017</v>
      </c>
      <c r="BW65" s="8" t="s">
        <v>214</v>
      </c>
      <c r="BX65" s="10">
        <v>0</v>
      </c>
    </row>
    <row r="66" spans="1:76" s="3" customFormat="1" hidden="1" x14ac:dyDescent="0.35">
      <c r="A66" s="54"/>
      <c r="B66" s="71" t="s">
        <v>57</v>
      </c>
      <c r="C66" s="70"/>
      <c r="D66" s="12">
        <v>20000</v>
      </c>
      <c r="E66" s="40"/>
      <c r="F66" s="12">
        <f t="shared" si="1"/>
        <v>20000</v>
      </c>
      <c r="G66" s="12"/>
      <c r="H66" s="12">
        <f t="shared" si="190"/>
        <v>20000</v>
      </c>
      <c r="I66" s="12"/>
      <c r="J66" s="12">
        <f t="shared" si="191"/>
        <v>20000</v>
      </c>
      <c r="K66" s="12"/>
      <c r="L66" s="12">
        <f t="shared" si="192"/>
        <v>20000</v>
      </c>
      <c r="M66" s="12"/>
      <c r="N66" s="12">
        <f t="shared" si="193"/>
        <v>20000</v>
      </c>
      <c r="O66" s="12"/>
      <c r="P66" s="12">
        <f t="shared" si="194"/>
        <v>20000</v>
      </c>
      <c r="Q66" s="12"/>
      <c r="R66" s="12">
        <f t="shared" si="195"/>
        <v>20000</v>
      </c>
      <c r="S66" s="12"/>
      <c r="T66" s="12">
        <f t="shared" si="196"/>
        <v>20000</v>
      </c>
      <c r="U66" s="12">
        <v>-20000</v>
      </c>
      <c r="V66" s="12">
        <f t="shared" si="197"/>
        <v>0</v>
      </c>
      <c r="W66" s="12"/>
      <c r="X66" s="12">
        <f t="shared" si="198"/>
        <v>0</v>
      </c>
      <c r="Y66" s="21"/>
      <c r="Z66" s="12">
        <f t="shared" si="199"/>
        <v>0</v>
      </c>
      <c r="AA66" s="12">
        <v>42472</v>
      </c>
      <c r="AB66" s="40"/>
      <c r="AC66" s="12">
        <f t="shared" si="12"/>
        <v>42472</v>
      </c>
      <c r="AD66" s="12"/>
      <c r="AE66" s="12">
        <f t="shared" si="200"/>
        <v>42472</v>
      </c>
      <c r="AF66" s="12"/>
      <c r="AG66" s="12">
        <f>AE66+AF66</f>
        <v>42472</v>
      </c>
      <c r="AH66" s="12"/>
      <c r="AI66" s="12">
        <f>AG66+AH66</f>
        <v>42472</v>
      </c>
      <c r="AJ66" s="12"/>
      <c r="AK66" s="12">
        <f>AI66+AJ66</f>
        <v>42472</v>
      </c>
      <c r="AL66" s="12"/>
      <c r="AM66" s="12">
        <f>AK66+AL66</f>
        <v>42472</v>
      </c>
      <c r="AN66" s="12"/>
      <c r="AO66" s="12">
        <f>AM66+AN66</f>
        <v>42472</v>
      </c>
      <c r="AP66" s="12"/>
      <c r="AQ66" s="12">
        <f>AO66+AP66</f>
        <v>42472</v>
      </c>
      <c r="AR66" s="12"/>
      <c r="AS66" s="12">
        <f>AQ66+AR66</f>
        <v>42472</v>
      </c>
      <c r="AT66" s="12">
        <v>-42472</v>
      </c>
      <c r="AU66" s="12">
        <f>AS66+AT66</f>
        <v>0</v>
      </c>
      <c r="AV66" s="12"/>
      <c r="AW66" s="12">
        <f>AU66+AV66</f>
        <v>0</v>
      </c>
      <c r="AX66" s="21"/>
      <c r="AY66" s="12">
        <f>AW66+AX66</f>
        <v>0</v>
      </c>
      <c r="AZ66" s="12">
        <f>271274.3+105425.8</f>
        <v>376700.1</v>
      </c>
      <c r="BA66" s="13"/>
      <c r="BB66" s="13">
        <f t="shared" si="24"/>
        <v>376700.1</v>
      </c>
      <c r="BC66" s="13"/>
      <c r="BD66" s="13">
        <f t="shared" si="201"/>
        <v>376700.1</v>
      </c>
      <c r="BE66" s="13"/>
      <c r="BF66" s="13">
        <f t="shared" si="202"/>
        <v>376700.1</v>
      </c>
      <c r="BG66" s="13"/>
      <c r="BH66" s="13">
        <f t="shared" si="203"/>
        <v>376700.1</v>
      </c>
      <c r="BI66" s="13"/>
      <c r="BJ66" s="13">
        <f t="shared" si="204"/>
        <v>376700.1</v>
      </c>
      <c r="BK66" s="13"/>
      <c r="BL66" s="13">
        <f t="shared" si="205"/>
        <v>376700.1</v>
      </c>
      <c r="BM66" s="13"/>
      <c r="BN66" s="13">
        <f t="shared" si="206"/>
        <v>376700.1</v>
      </c>
      <c r="BO66" s="13"/>
      <c r="BP66" s="13">
        <f t="shared" si="207"/>
        <v>376700.1</v>
      </c>
      <c r="BQ66" s="13">
        <v>-376700.1</v>
      </c>
      <c r="BR66" s="13">
        <f t="shared" si="208"/>
        <v>0</v>
      </c>
      <c r="BS66" s="13"/>
      <c r="BT66" s="13">
        <f t="shared" si="209"/>
        <v>0</v>
      </c>
      <c r="BU66" s="23"/>
      <c r="BV66" s="13">
        <f t="shared" si="210"/>
        <v>0</v>
      </c>
      <c r="BW66" s="8" t="s">
        <v>215</v>
      </c>
      <c r="BX66" s="10">
        <v>0</v>
      </c>
    </row>
    <row r="67" spans="1:76" ht="100.5" customHeight="1" x14ac:dyDescent="0.35">
      <c r="A67" s="86" t="s">
        <v>143</v>
      </c>
      <c r="B67" s="90" t="s">
        <v>243</v>
      </c>
      <c r="C67" s="92" t="s">
        <v>126</v>
      </c>
      <c r="D67" s="12">
        <v>77977.3</v>
      </c>
      <c r="E67" s="40">
        <v>-77977.3</v>
      </c>
      <c r="F67" s="12">
        <f>D67+E67</f>
        <v>0</v>
      </c>
      <c r="G67" s="12">
        <v>8887.8259999999991</v>
      </c>
      <c r="H67" s="12">
        <f>F67+G67</f>
        <v>8887.8259999999991</v>
      </c>
      <c r="I67" s="12"/>
      <c r="J67" s="12">
        <f>H67+I67</f>
        <v>8887.8259999999991</v>
      </c>
      <c r="K67" s="12"/>
      <c r="L67" s="12">
        <f>J67+K67</f>
        <v>8887.8259999999991</v>
      </c>
      <c r="M67" s="12"/>
      <c r="N67" s="12">
        <f>L67+M67</f>
        <v>8887.8259999999991</v>
      </c>
      <c r="O67" s="12"/>
      <c r="P67" s="12">
        <f>N67+O67</f>
        <v>8887.8259999999991</v>
      </c>
      <c r="Q67" s="12"/>
      <c r="R67" s="12">
        <f>P67+Q67</f>
        <v>8887.8259999999991</v>
      </c>
      <c r="S67" s="12"/>
      <c r="T67" s="12">
        <f>R67+S67</f>
        <v>8887.8259999999991</v>
      </c>
      <c r="U67" s="12"/>
      <c r="V67" s="12">
        <f>T67+U67</f>
        <v>8887.8259999999991</v>
      </c>
      <c r="W67" s="12"/>
      <c r="X67" s="12">
        <f>V67+W67</f>
        <v>8887.8259999999991</v>
      </c>
      <c r="Y67" s="21"/>
      <c r="Z67" s="40">
        <f>X67+Y67</f>
        <v>8887.8259999999991</v>
      </c>
      <c r="AA67" s="12">
        <v>150000</v>
      </c>
      <c r="AB67" s="40">
        <v>-150000</v>
      </c>
      <c r="AC67" s="12">
        <f t="shared" si="12"/>
        <v>0</v>
      </c>
      <c r="AD67" s="12"/>
      <c r="AE67" s="12">
        <f t="shared" si="200"/>
        <v>0</v>
      </c>
      <c r="AF67" s="12"/>
      <c r="AG67" s="12">
        <f>AE67+AF67</f>
        <v>0</v>
      </c>
      <c r="AH67" s="12"/>
      <c r="AI67" s="12">
        <f>AG67+AH67</f>
        <v>0</v>
      </c>
      <c r="AJ67" s="12"/>
      <c r="AK67" s="12">
        <f>AI67+AJ67</f>
        <v>0</v>
      </c>
      <c r="AL67" s="12"/>
      <c r="AM67" s="12">
        <f>AK67+AL67</f>
        <v>0</v>
      </c>
      <c r="AN67" s="12"/>
      <c r="AO67" s="12">
        <f>AM67+AN67</f>
        <v>0</v>
      </c>
      <c r="AP67" s="12"/>
      <c r="AQ67" s="12">
        <f>AO67+AP67</f>
        <v>0</v>
      </c>
      <c r="AR67" s="12"/>
      <c r="AS67" s="12">
        <f>AQ67+AR67</f>
        <v>0</v>
      </c>
      <c r="AT67" s="12"/>
      <c r="AU67" s="12">
        <f>AS67+AT67</f>
        <v>0</v>
      </c>
      <c r="AV67" s="12"/>
      <c r="AW67" s="12">
        <f>AU67+AV67</f>
        <v>0</v>
      </c>
      <c r="AX67" s="21"/>
      <c r="AY67" s="40">
        <f>AW67+AX67</f>
        <v>0</v>
      </c>
      <c r="AZ67" s="12">
        <v>0</v>
      </c>
      <c r="BA67" s="13"/>
      <c r="BB67" s="13">
        <f t="shared" si="24"/>
        <v>0</v>
      </c>
      <c r="BC67" s="13"/>
      <c r="BD67" s="13">
        <f t="shared" si="201"/>
        <v>0</v>
      </c>
      <c r="BE67" s="13"/>
      <c r="BF67" s="13">
        <f t="shared" si="202"/>
        <v>0</v>
      </c>
      <c r="BG67" s="13"/>
      <c r="BH67" s="13">
        <f t="shared" si="203"/>
        <v>0</v>
      </c>
      <c r="BI67" s="13"/>
      <c r="BJ67" s="13">
        <f t="shared" si="204"/>
        <v>0</v>
      </c>
      <c r="BK67" s="13"/>
      <c r="BL67" s="13">
        <f t="shared" si="205"/>
        <v>0</v>
      </c>
      <c r="BM67" s="13"/>
      <c r="BN67" s="13">
        <f t="shared" si="206"/>
        <v>0</v>
      </c>
      <c r="BO67" s="13"/>
      <c r="BP67" s="13">
        <f t="shared" si="207"/>
        <v>0</v>
      </c>
      <c r="BQ67" s="13"/>
      <c r="BR67" s="13">
        <f t="shared" si="208"/>
        <v>0</v>
      </c>
      <c r="BS67" s="13"/>
      <c r="BT67" s="13">
        <f t="shared" si="209"/>
        <v>0</v>
      </c>
      <c r="BU67" s="23"/>
      <c r="BV67" s="42">
        <f t="shared" si="210"/>
        <v>0</v>
      </c>
      <c r="BW67" s="8" t="s">
        <v>87</v>
      </c>
      <c r="BX67" s="10"/>
    </row>
    <row r="68" spans="1:76" ht="36" x14ac:dyDescent="0.35">
      <c r="A68" s="86" t="s">
        <v>144</v>
      </c>
      <c r="B68" s="90" t="s">
        <v>345</v>
      </c>
      <c r="C68" s="89" t="s">
        <v>11</v>
      </c>
      <c r="D68" s="12">
        <f>D70+D71</f>
        <v>24104.7</v>
      </c>
      <c r="E68" s="40">
        <f>E70+E71</f>
        <v>0</v>
      </c>
      <c r="F68" s="12">
        <f t="shared" si="1"/>
        <v>24104.7</v>
      </c>
      <c r="G68" s="12">
        <f>G70+G71</f>
        <v>0</v>
      </c>
      <c r="H68" s="12">
        <f t="shared" ref="H68" si="211">F68+G68</f>
        <v>24104.7</v>
      </c>
      <c r="I68" s="12">
        <f>I70+I71</f>
        <v>0</v>
      </c>
      <c r="J68" s="12">
        <f t="shared" ref="J68" si="212">H68+I68</f>
        <v>24104.7</v>
      </c>
      <c r="K68" s="12">
        <f>K70+K71</f>
        <v>0</v>
      </c>
      <c r="L68" s="12">
        <f t="shared" ref="L68" si="213">J68+K68</f>
        <v>24104.7</v>
      </c>
      <c r="M68" s="12">
        <f>M70+M71</f>
        <v>0</v>
      </c>
      <c r="N68" s="12">
        <f t="shared" ref="N68" si="214">L68+M68</f>
        <v>24104.7</v>
      </c>
      <c r="O68" s="12">
        <f>O70+O71</f>
        <v>0</v>
      </c>
      <c r="P68" s="12">
        <f t="shared" ref="P68" si="215">N68+O68</f>
        <v>24104.7</v>
      </c>
      <c r="Q68" s="12">
        <f>Q70+Q71</f>
        <v>0</v>
      </c>
      <c r="R68" s="12">
        <f t="shared" ref="R68" si="216">P68+Q68</f>
        <v>24104.7</v>
      </c>
      <c r="S68" s="12">
        <f>S70+S71</f>
        <v>0</v>
      </c>
      <c r="T68" s="12">
        <f t="shared" ref="T68" si="217">R68+S68</f>
        <v>24104.7</v>
      </c>
      <c r="U68" s="12">
        <f>U70+U71</f>
        <v>249.81800000000001</v>
      </c>
      <c r="V68" s="12">
        <f t="shared" ref="V68" si="218">T68+U68</f>
        <v>24354.518</v>
      </c>
      <c r="W68" s="12">
        <f>W70+W71</f>
        <v>0</v>
      </c>
      <c r="X68" s="12">
        <f t="shared" ref="X68" si="219">V68+W68</f>
        <v>24354.518</v>
      </c>
      <c r="Y68" s="21">
        <f>Y70+Y71</f>
        <v>-476.46800000000002</v>
      </c>
      <c r="Z68" s="40">
        <f t="shared" ref="Z68" si="220">X68+Y68</f>
        <v>23878.05</v>
      </c>
      <c r="AA68" s="12">
        <f t="shared" ref="AA68:AZ68" si="221">AA70+AA71</f>
        <v>0</v>
      </c>
      <c r="AB68" s="40">
        <f>AB70+AB71</f>
        <v>0</v>
      </c>
      <c r="AC68" s="12">
        <f t="shared" si="12"/>
        <v>0</v>
      </c>
      <c r="AD68" s="12">
        <f>AD70+AD71</f>
        <v>0</v>
      </c>
      <c r="AE68" s="12">
        <f t="shared" si="200"/>
        <v>0</v>
      </c>
      <c r="AF68" s="12">
        <f>AF70+AF71</f>
        <v>0</v>
      </c>
      <c r="AG68" s="12">
        <f>AE68+AF68</f>
        <v>0</v>
      </c>
      <c r="AH68" s="12">
        <f>AH70+AH71</f>
        <v>0</v>
      </c>
      <c r="AI68" s="12">
        <f>AG68+AH68</f>
        <v>0</v>
      </c>
      <c r="AJ68" s="12">
        <f>AJ70+AJ71</f>
        <v>0</v>
      </c>
      <c r="AK68" s="12">
        <f>AI68+AJ68</f>
        <v>0</v>
      </c>
      <c r="AL68" s="12">
        <f>AL70+AL71</f>
        <v>0</v>
      </c>
      <c r="AM68" s="12">
        <f>AK68+AL68</f>
        <v>0</v>
      </c>
      <c r="AN68" s="12">
        <f>AN70+AN71</f>
        <v>0</v>
      </c>
      <c r="AO68" s="12">
        <f>AM68+AN68</f>
        <v>0</v>
      </c>
      <c r="AP68" s="12">
        <f>AP70+AP71</f>
        <v>0</v>
      </c>
      <c r="AQ68" s="12">
        <f>AO68+AP68</f>
        <v>0</v>
      </c>
      <c r="AR68" s="12">
        <f>AR70+AR71</f>
        <v>0</v>
      </c>
      <c r="AS68" s="12">
        <f>AQ68+AR68</f>
        <v>0</v>
      </c>
      <c r="AT68" s="12">
        <f>AT70+AT71</f>
        <v>0</v>
      </c>
      <c r="AU68" s="12">
        <f>AS68+AT68</f>
        <v>0</v>
      </c>
      <c r="AV68" s="12">
        <f>AV70+AV71</f>
        <v>0</v>
      </c>
      <c r="AW68" s="12">
        <f>AU68+AV68</f>
        <v>0</v>
      </c>
      <c r="AX68" s="21">
        <f>AX70+AX71</f>
        <v>0</v>
      </c>
      <c r="AY68" s="40">
        <f>AW68+AX68</f>
        <v>0</v>
      </c>
      <c r="AZ68" s="12">
        <f t="shared" si="221"/>
        <v>0</v>
      </c>
      <c r="BA68" s="13">
        <f>BA70+BA71</f>
        <v>0</v>
      </c>
      <c r="BB68" s="13">
        <f t="shared" si="24"/>
        <v>0</v>
      </c>
      <c r="BC68" s="13">
        <f>BC70+BC71</f>
        <v>0</v>
      </c>
      <c r="BD68" s="13">
        <f t="shared" si="201"/>
        <v>0</v>
      </c>
      <c r="BE68" s="13">
        <f>BE70+BE71</f>
        <v>0</v>
      </c>
      <c r="BF68" s="13">
        <f t="shared" si="202"/>
        <v>0</v>
      </c>
      <c r="BG68" s="13">
        <f>BG70+BG71</f>
        <v>0</v>
      </c>
      <c r="BH68" s="13">
        <f t="shared" si="203"/>
        <v>0</v>
      </c>
      <c r="BI68" s="13">
        <f>BI70+BI71</f>
        <v>0</v>
      </c>
      <c r="BJ68" s="13">
        <f t="shared" si="204"/>
        <v>0</v>
      </c>
      <c r="BK68" s="13">
        <f>BK70+BK71</f>
        <v>0</v>
      </c>
      <c r="BL68" s="13">
        <f t="shared" si="205"/>
        <v>0</v>
      </c>
      <c r="BM68" s="13">
        <f>BM70+BM71</f>
        <v>0</v>
      </c>
      <c r="BN68" s="13">
        <f t="shared" si="206"/>
        <v>0</v>
      </c>
      <c r="BO68" s="13">
        <f>BO70+BO71</f>
        <v>0</v>
      </c>
      <c r="BP68" s="13">
        <f t="shared" si="207"/>
        <v>0</v>
      </c>
      <c r="BQ68" s="13">
        <f>BQ70+BQ71</f>
        <v>0</v>
      </c>
      <c r="BR68" s="13">
        <f t="shared" si="208"/>
        <v>0</v>
      </c>
      <c r="BS68" s="13">
        <f>BS70+BS71</f>
        <v>0</v>
      </c>
      <c r="BT68" s="13">
        <f t="shared" si="209"/>
        <v>0</v>
      </c>
      <c r="BU68" s="23">
        <f>BU70+BU71</f>
        <v>0</v>
      </c>
      <c r="BV68" s="42">
        <f t="shared" si="210"/>
        <v>0</v>
      </c>
      <c r="BX68" s="10"/>
    </row>
    <row r="69" spans="1:76" x14ac:dyDescent="0.35">
      <c r="A69" s="86"/>
      <c r="B69" s="90" t="s">
        <v>5</v>
      </c>
      <c r="C69" s="89"/>
      <c r="D69" s="12"/>
      <c r="E69" s="40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21"/>
      <c r="Z69" s="40"/>
      <c r="AA69" s="12"/>
      <c r="AB69" s="40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1"/>
      <c r="AY69" s="40"/>
      <c r="AZ69" s="12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23"/>
      <c r="BV69" s="42"/>
      <c r="BX69" s="10"/>
    </row>
    <row r="70" spans="1:76" s="3" customFormat="1" hidden="1" x14ac:dyDescent="0.35">
      <c r="A70" s="1"/>
      <c r="B70" s="17" t="s">
        <v>6</v>
      </c>
      <c r="C70" s="5"/>
      <c r="D70" s="12">
        <v>6604.7</v>
      </c>
      <c r="E70" s="40"/>
      <c r="F70" s="12">
        <f t="shared" si="1"/>
        <v>6604.7</v>
      </c>
      <c r="G70" s="12"/>
      <c r="H70" s="12">
        <f t="shared" ref="H70:H72" si="222">F70+G70</f>
        <v>6604.7</v>
      </c>
      <c r="I70" s="12"/>
      <c r="J70" s="12">
        <f t="shared" ref="J70:J72" si="223">H70+I70</f>
        <v>6604.7</v>
      </c>
      <c r="K70" s="12"/>
      <c r="L70" s="12">
        <f t="shared" ref="L70:L72" si="224">J70+K70</f>
        <v>6604.7</v>
      </c>
      <c r="M70" s="12"/>
      <c r="N70" s="12">
        <f t="shared" ref="N70:N72" si="225">L70+M70</f>
        <v>6604.7</v>
      </c>
      <c r="O70" s="12"/>
      <c r="P70" s="12">
        <f t="shared" ref="P70:P72" si="226">N70+O70</f>
        <v>6604.7</v>
      </c>
      <c r="Q70" s="12"/>
      <c r="R70" s="12">
        <f t="shared" ref="R70:R72" si="227">P70+Q70</f>
        <v>6604.7</v>
      </c>
      <c r="S70" s="12"/>
      <c r="T70" s="12">
        <f t="shared" ref="T70:T72" si="228">R70+S70</f>
        <v>6604.7</v>
      </c>
      <c r="U70" s="12">
        <v>249.81800000000001</v>
      </c>
      <c r="V70" s="12">
        <f t="shared" ref="V70:V72" si="229">T70+U70</f>
        <v>6854.518</v>
      </c>
      <c r="W70" s="12"/>
      <c r="X70" s="12">
        <f t="shared" ref="X70:X72" si="230">V70+W70</f>
        <v>6854.518</v>
      </c>
      <c r="Y70" s="21">
        <v>-476.46800000000002</v>
      </c>
      <c r="Z70" s="12">
        <f t="shared" ref="Z70:Z72" si="231">X70+Y70</f>
        <v>6378.05</v>
      </c>
      <c r="AA70" s="12">
        <v>0</v>
      </c>
      <c r="AB70" s="40"/>
      <c r="AC70" s="12">
        <f t="shared" si="12"/>
        <v>0</v>
      </c>
      <c r="AD70" s="12"/>
      <c r="AE70" s="12">
        <f t="shared" ref="AE70:AE72" si="232">AC70+AD70</f>
        <v>0</v>
      </c>
      <c r="AF70" s="12"/>
      <c r="AG70" s="12">
        <f>AE70+AF70</f>
        <v>0</v>
      </c>
      <c r="AH70" s="12"/>
      <c r="AI70" s="12">
        <f>AG70+AH70</f>
        <v>0</v>
      </c>
      <c r="AJ70" s="12"/>
      <c r="AK70" s="12">
        <f>AI70+AJ70</f>
        <v>0</v>
      </c>
      <c r="AL70" s="12"/>
      <c r="AM70" s="12">
        <f>AK70+AL70</f>
        <v>0</v>
      </c>
      <c r="AN70" s="12"/>
      <c r="AO70" s="12">
        <f>AM70+AN70</f>
        <v>0</v>
      </c>
      <c r="AP70" s="12"/>
      <c r="AQ70" s="12">
        <f>AO70+AP70</f>
        <v>0</v>
      </c>
      <c r="AR70" s="12"/>
      <c r="AS70" s="12">
        <f>AQ70+AR70</f>
        <v>0</v>
      </c>
      <c r="AT70" s="12"/>
      <c r="AU70" s="12">
        <f>AS70+AT70</f>
        <v>0</v>
      </c>
      <c r="AV70" s="12"/>
      <c r="AW70" s="12">
        <f>AU70+AV70</f>
        <v>0</v>
      </c>
      <c r="AX70" s="21"/>
      <c r="AY70" s="12">
        <f>AW70+AX70</f>
        <v>0</v>
      </c>
      <c r="AZ70" s="12">
        <v>0</v>
      </c>
      <c r="BA70" s="13"/>
      <c r="BB70" s="13">
        <f t="shared" si="24"/>
        <v>0</v>
      </c>
      <c r="BC70" s="13"/>
      <c r="BD70" s="13">
        <f t="shared" ref="BD70:BD72" si="233">BB70+BC70</f>
        <v>0</v>
      </c>
      <c r="BE70" s="13"/>
      <c r="BF70" s="13">
        <f t="shared" ref="BF70:BF72" si="234">BD70+BE70</f>
        <v>0</v>
      </c>
      <c r="BG70" s="13"/>
      <c r="BH70" s="13">
        <f t="shared" ref="BH70:BH72" si="235">BF70+BG70</f>
        <v>0</v>
      </c>
      <c r="BI70" s="13"/>
      <c r="BJ70" s="13">
        <f t="shared" ref="BJ70:BJ72" si="236">BH70+BI70</f>
        <v>0</v>
      </c>
      <c r="BK70" s="13"/>
      <c r="BL70" s="13">
        <f t="shared" ref="BL70:BL72" si="237">BJ70+BK70</f>
        <v>0</v>
      </c>
      <c r="BM70" s="13"/>
      <c r="BN70" s="13">
        <f t="shared" ref="BN70:BN72" si="238">BL70+BM70</f>
        <v>0</v>
      </c>
      <c r="BO70" s="13"/>
      <c r="BP70" s="13">
        <f t="shared" ref="BP70:BP72" si="239">BN70+BO70</f>
        <v>0</v>
      </c>
      <c r="BQ70" s="13"/>
      <c r="BR70" s="13">
        <f t="shared" ref="BR70:BR72" si="240">BP70+BQ70</f>
        <v>0</v>
      </c>
      <c r="BS70" s="13"/>
      <c r="BT70" s="13">
        <f t="shared" ref="BT70:BT72" si="241">BR70+BS70</f>
        <v>0</v>
      </c>
      <c r="BU70" s="23"/>
      <c r="BV70" s="13">
        <f t="shared" ref="BV70:BV72" si="242">BT70+BU70</f>
        <v>0</v>
      </c>
      <c r="BW70" s="8" t="s">
        <v>88</v>
      </c>
      <c r="BX70" s="10">
        <v>0</v>
      </c>
    </row>
    <row r="71" spans="1:76" x14ac:dyDescent="0.35">
      <c r="A71" s="86"/>
      <c r="B71" s="90" t="s">
        <v>12</v>
      </c>
      <c r="C71" s="92"/>
      <c r="D71" s="12">
        <v>17500</v>
      </c>
      <c r="E71" s="40"/>
      <c r="F71" s="12">
        <f t="shared" si="1"/>
        <v>17500</v>
      </c>
      <c r="G71" s="12"/>
      <c r="H71" s="12">
        <f t="shared" si="222"/>
        <v>17500</v>
      </c>
      <c r="I71" s="12"/>
      <c r="J71" s="12">
        <f t="shared" si="223"/>
        <v>17500</v>
      </c>
      <c r="K71" s="12"/>
      <c r="L71" s="12">
        <f t="shared" si="224"/>
        <v>17500</v>
      </c>
      <c r="M71" s="12"/>
      <c r="N71" s="12">
        <f t="shared" si="225"/>
        <v>17500</v>
      </c>
      <c r="O71" s="12"/>
      <c r="P71" s="12">
        <f t="shared" si="226"/>
        <v>17500</v>
      </c>
      <c r="Q71" s="12"/>
      <c r="R71" s="12">
        <f t="shared" si="227"/>
        <v>17500</v>
      </c>
      <c r="S71" s="12"/>
      <c r="T71" s="12">
        <f t="shared" si="228"/>
        <v>17500</v>
      </c>
      <c r="U71" s="12"/>
      <c r="V71" s="12">
        <f t="shared" si="229"/>
        <v>17500</v>
      </c>
      <c r="W71" s="12"/>
      <c r="X71" s="12">
        <f t="shared" si="230"/>
        <v>17500</v>
      </c>
      <c r="Y71" s="21"/>
      <c r="Z71" s="40">
        <f t="shared" si="231"/>
        <v>17500</v>
      </c>
      <c r="AA71" s="12">
        <v>0</v>
      </c>
      <c r="AB71" s="40"/>
      <c r="AC71" s="12">
        <f t="shared" si="12"/>
        <v>0</v>
      </c>
      <c r="AD71" s="12"/>
      <c r="AE71" s="12">
        <f t="shared" si="232"/>
        <v>0</v>
      </c>
      <c r="AF71" s="12"/>
      <c r="AG71" s="12">
        <f>AE71+AF71</f>
        <v>0</v>
      </c>
      <c r="AH71" s="12"/>
      <c r="AI71" s="12">
        <f>AG71+AH71</f>
        <v>0</v>
      </c>
      <c r="AJ71" s="12"/>
      <c r="AK71" s="12">
        <f>AI71+AJ71</f>
        <v>0</v>
      </c>
      <c r="AL71" s="12"/>
      <c r="AM71" s="12">
        <f>AK71+AL71</f>
        <v>0</v>
      </c>
      <c r="AN71" s="12"/>
      <c r="AO71" s="12">
        <f>AM71+AN71</f>
        <v>0</v>
      </c>
      <c r="AP71" s="12"/>
      <c r="AQ71" s="12">
        <f>AO71+AP71</f>
        <v>0</v>
      </c>
      <c r="AR71" s="12"/>
      <c r="AS71" s="12">
        <f>AQ71+AR71</f>
        <v>0</v>
      </c>
      <c r="AT71" s="12"/>
      <c r="AU71" s="12">
        <f>AS71+AT71</f>
        <v>0</v>
      </c>
      <c r="AV71" s="12"/>
      <c r="AW71" s="12">
        <f>AU71+AV71</f>
        <v>0</v>
      </c>
      <c r="AX71" s="21"/>
      <c r="AY71" s="40">
        <f>AW71+AX71</f>
        <v>0</v>
      </c>
      <c r="AZ71" s="12">
        <v>0</v>
      </c>
      <c r="BA71" s="13"/>
      <c r="BB71" s="13">
        <f t="shared" si="24"/>
        <v>0</v>
      </c>
      <c r="BC71" s="13"/>
      <c r="BD71" s="13">
        <f t="shared" si="233"/>
        <v>0</v>
      </c>
      <c r="BE71" s="13"/>
      <c r="BF71" s="13">
        <f t="shared" si="234"/>
        <v>0</v>
      </c>
      <c r="BG71" s="13"/>
      <c r="BH71" s="13">
        <f t="shared" si="235"/>
        <v>0</v>
      </c>
      <c r="BI71" s="13"/>
      <c r="BJ71" s="13">
        <f t="shared" si="236"/>
        <v>0</v>
      </c>
      <c r="BK71" s="13"/>
      <c r="BL71" s="13">
        <f t="shared" si="237"/>
        <v>0</v>
      </c>
      <c r="BM71" s="13"/>
      <c r="BN71" s="13">
        <f t="shared" si="238"/>
        <v>0</v>
      </c>
      <c r="BO71" s="13"/>
      <c r="BP71" s="13">
        <f t="shared" si="239"/>
        <v>0</v>
      </c>
      <c r="BQ71" s="13"/>
      <c r="BR71" s="13">
        <f t="shared" si="240"/>
        <v>0</v>
      </c>
      <c r="BS71" s="13"/>
      <c r="BT71" s="13">
        <f t="shared" si="241"/>
        <v>0</v>
      </c>
      <c r="BU71" s="23"/>
      <c r="BV71" s="42">
        <f t="shared" si="242"/>
        <v>0</v>
      </c>
      <c r="BW71" s="8" t="s">
        <v>211</v>
      </c>
      <c r="BX71" s="10"/>
    </row>
    <row r="72" spans="1:76" ht="36" x14ac:dyDescent="0.35">
      <c r="A72" s="86" t="s">
        <v>145</v>
      </c>
      <c r="B72" s="90" t="s">
        <v>204</v>
      </c>
      <c r="C72" s="89" t="s">
        <v>11</v>
      </c>
      <c r="D72" s="12">
        <f>D74+D75</f>
        <v>16756.400000000001</v>
      </c>
      <c r="E72" s="40">
        <f>E74+E75</f>
        <v>0</v>
      </c>
      <c r="F72" s="12">
        <f t="shared" si="1"/>
        <v>16756.400000000001</v>
      </c>
      <c r="G72" s="12">
        <f>G74+G75</f>
        <v>0</v>
      </c>
      <c r="H72" s="12">
        <f t="shared" si="222"/>
        <v>16756.400000000001</v>
      </c>
      <c r="I72" s="12">
        <f>I74+I75</f>
        <v>0</v>
      </c>
      <c r="J72" s="12">
        <f t="shared" si="223"/>
        <v>16756.400000000001</v>
      </c>
      <c r="K72" s="12">
        <f>K74+K75</f>
        <v>0</v>
      </c>
      <c r="L72" s="12">
        <f t="shared" si="224"/>
        <v>16756.400000000001</v>
      </c>
      <c r="M72" s="12">
        <f>M74+M75</f>
        <v>0</v>
      </c>
      <c r="N72" s="12">
        <f t="shared" si="225"/>
        <v>16756.400000000001</v>
      </c>
      <c r="O72" s="12">
        <f>O74+O75</f>
        <v>0</v>
      </c>
      <c r="P72" s="12">
        <f t="shared" si="226"/>
        <v>16756.400000000001</v>
      </c>
      <c r="Q72" s="12">
        <f>Q74+Q75</f>
        <v>0</v>
      </c>
      <c r="R72" s="12">
        <f t="shared" si="227"/>
        <v>16756.400000000001</v>
      </c>
      <c r="S72" s="12">
        <f>S74+S75</f>
        <v>0</v>
      </c>
      <c r="T72" s="12">
        <f t="shared" si="228"/>
        <v>16756.400000000001</v>
      </c>
      <c r="U72" s="12">
        <f>U74+U75</f>
        <v>1675.64</v>
      </c>
      <c r="V72" s="12">
        <f t="shared" si="229"/>
        <v>18432.04</v>
      </c>
      <c r="W72" s="12">
        <f>W74+W75</f>
        <v>0</v>
      </c>
      <c r="X72" s="12">
        <f t="shared" si="230"/>
        <v>18432.04</v>
      </c>
      <c r="Y72" s="21">
        <f>Y74+Y75</f>
        <v>0</v>
      </c>
      <c r="Z72" s="40">
        <f t="shared" si="231"/>
        <v>18432.04</v>
      </c>
      <c r="AA72" s="12">
        <f t="shared" ref="AA72:AZ72" si="243">AA74+AA75</f>
        <v>0</v>
      </c>
      <c r="AB72" s="40">
        <f>AB74+AB75</f>
        <v>0</v>
      </c>
      <c r="AC72" s="12">
        <f t="shared" si="12"/>
        <v>0</v>
      </c>
      <c r="AD72" s="12">
        <f>AD74+AD75</f>
        <v>0</v>
      </c>
      <c r="AE72" s="12">
        <f t="shared" si="232"/>
        <v>0</v>
      </c>
      <c r="AF72" s="12">
        <f>AF74+AF75</f>
        <v>0</v>
      </c>
      <c r="AG72" s="12">
        <f>AE72+AF72</f>
        <v>0</v>
      </c>
      <c r="AH72" s="12">
        <f>AH74+AH75</f>
        <v>0</v>
      </c>
      <c r="AI72" s="12">
        <f>AG72+AH72</f>
        <v>0</v>
      </c>
      <c r="AJ72" s="12">
        <f>AJ74+AJ75</f>
        <v>0</v>
      </c>
      <c r="AK72" s="12">
        <f>AI72+AJ72</f>
        <v>0</v>
      </c>
      <c r="AL72" s="12">
        <f>AL74+AL75</f>
        <v>0</v>
      </c>
      <c r="AM72" s="12">
        <f>AK72+AL72</f>
        <v>0</v>
      </c>
      <c r="AN72" s="12">
        <f>AN74+AN75</f>
        <v>0</v>
      </c>
      <c r="AO72" s="12">
        <f>AM72+AN72</f>
        <v>0</v>
      </c>
      <c r="AP72" s="12">
        <f>AP74+AP75</f>
        <v>0</v>
      </c>
      <c r="AQ72" s="12">
        <f>AO72+AP72</f>
        <v>0</v>
      </c>
      <c r="AR72" s="12">
        <f>AR74+AR75</f>
        <v>0</v>
      </c>
      <c r="AS72" s="12">
        <f>AQ72+AR72</f>
        <v>0</v>
      </c>
      <c r="AT72" s="12">
        <f>AT74+AT75</f>
        <v>0</v>
      </c>
      <c r="AU72" s="12">
        <f>AS72+AT72</f>
        <v>0</v>
      </c>
      <c r="AV72" s="12">
        <f>AV74+AV75</f>
        <v>0</v>
      </c>
      <c r="AW72" s="12">
        <f>AU72+AV72</f>
        <v>0</v>
      </c>
      <c r="AX72" s="21">
        <f>AX74+AX75</f>
        <v>0</v>
      </c>
      <c r="AY72" s="40">
        <f>AW72+AX72</f>
        <v>0</v>
      </c>
      <c r="AZ72" s="12">
        <f t="shared" si="243"/>
        <v>0</v>
      </c>
      <c r="BA72" s="13">
        <f>BA74+BA75</f>
        <v>0</v>
      </c>
      <c r="BB72" s="13">
        <f t="shared" si="24"/>
        <v>0</v>
      </c>
      <c r="BC72" s="13">
        <f>BC74+BC75</f>
        <v>0</v>
      </c>
      <c r="BD72" s="13">
        <f t="shared" si="233"/>
        <v>0</v>
      </c>
      <c r="BE72" s="13">
        <f>BE74+BE75</f>
        <v>0</v>
      </c>
      <c r="BF72" s="13">
        <f t="shared" si="234"/>
        <v>0</v>
      </c>
      <c r="BG72" s="13">
        <f>BG74+BG75</f>
        <v>0</v>
      </c>
      <c r="BH72" s="13">
        <f t="shared" si="235"/>
        <v>0</v>
      </c>
      <c r="BI72" s="13">
        <f>BI74+BI75</f>
        <v>0</v>
      </c>
      <c r="BJ72" s="13">
        <f t="shared" si="236"/>
        <v>0</v>
      </c>
      <c r="BK72" s="13">
        <f>BK74+BK75</f>
        <v>0</v>
      </c>
      <c r="BL72" s="13">
        <f t="shared" si="237"/>
        <v>0</v>
      </c>
      <c r="BM72" s="13">
        <f>BM74+BM75</f>
        <v>0</v>
      </c>
      <c r="BN72" s="13">
        <f t="shared" si="238"/>
        <v>0</v>
      </c>
      <c r="BO72" s="13">
        <f>BO74+BO75</f>
        <v>0</v>
      </c>
      <c r="BP72" s="13">
        <f t="shared" si="239"/>
        <v>0</v>
      </c>
      <c r="BQ72" s="13">
        <f>BQ74+BQ75</f>
        <v>0</v>
      </c>
      <c r="BR72" s="13">
        <f t="shared" si="240"/>
        <v>0</v>
      </c>
      <c r="BS72" s="13">
        <f>BS74+BS75</f>
        <v>0</v>
      </c>
      <c r="BT72" s="13">
        <f t="shared" si="241"/>
        <v>0</v>
      </c>
      <c r="BU72" s="23">
        <f>BU74+BU75</f>
        <v>0</v>
      </c>
      <c r="BV72" s="42">
        <f t="shared" si="242"/>
        <v>0</v>
      </c>
      <c r="BX72" s="10"/>
    </row>
    <row r="73" spans="1:76" x14ac:dyDescent="0.35">
      <c r="A73" s="86"/>
      <c r="B73" s="90" t="s">
        <v>5</v>
      </c>
      <c r="C73" s="89"/>
      <c r="D73" s="12"/>
      <c r="E73" s="40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21"/>
      <c r="Z73" s="40"/>
      <c r="AA73" s="12"/>
      <c r="AB73" s="40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21"/>
      <c r="AY73" s="40"/>
      <c r="AZ73" s="12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23"/>
      <c r="BV73" s="42"/>
      <c r="BX73" s="10"/>
    </row>
    <row r="74" spans="1:76" s="3" customFormat="1" hidden="1" x14ac:dyDescent="0.35">
      <c r="A74" s="1"/>
      <c r="B74" s="17" t="s">
        <v>6</v>
      </c>
      <c r="C74" s="18"/>
      <c r="D74" s="12">
        <v>5036.3999999999996</v>
      </c>
      <c r="E74" s="40"/>
      <c r="F74" s="12">
        <f t="shared" si="1"/>
        <v>5036.3999999999996</v>
      </c>
      <c r="G74" s="12"/>
      <c r="H74" s="12">
        <f t="shared" ref="H74:H103" si="244">F74+G74</f>
        <v>5036.3999999999996</v>
      </c>
      <c r="I74" s="12"/>
      <c r="J74" s="12">
        <f t="shared" ref="J74:J103" si="245">H74+I74</f>
        <v>5036.3999999999996</v>
      </c>
      <c r="K74" s="12"/>
      <c r="L74" s="12">
        <f t="shared" ref="L74:L103" si="246">J74+K74</f>
        <v>5036.3999999999996</v>
      </c>
      <c r="M74" s="12"/>
      <c r="N74" s="12">
        <f t="shared" ref="N74:N103" si="247">L74+M74</f>
        <v>5036.3999999999996</v>
      </c>
      <c r="O74" s="12"/>
      <c r="P74" s="12">
        <f t="shared" ref="P74:P83" si="248">N74+O74</f>
        <v>5036.3999999999996</v>
      </c>
      <c r="Q74" s="12"/>
      <c r="R74" s="12">
        <f t="shared" ref="R74:R83" si="249">P74+Q74</f>
        <v>5036.3999999999996</v>
      </c>
      <c r="S74" s="12"/>
      <c r="T74" s="12">
        <f t="shared" ref="T74:T83" si="250">R74+S74</f>
        <v>5036.3999999999996</v>
      </c>
      <c r="U74" s="12">
        <v>1675.64</v>
      </c>
      <c r="V74" s="12">
        <f t="shared" ref="V74:V83" si="251">T74+U74</f>
        <v>6712.04</v>
      </c>
      <c r="W74" s="12"/>
      <c r="X74" s="12">
        <f t="shared" ref="X74:X83" si="252">V74+W74</f>
        <v>6712.04</v>
      </c>
      <c r="Y74" s="21"/>
      <c r="Z74" s="12">
        <f t="shared" ref="Z74:Z83" si="253">X74+Y74</f>
        <v>6712.04</v>
      </c>
      <c r="AA74" s="12">
        <v>0</v>
      </c>
      <c r="AB74" s="40"/>
      <c r="AC74" s="12">
        <f t="shared" si="12"/>
        <v>0</v>
      </c>
      <c r="AD74" s="12"/>
      <c r="AE74" s="12">
        <f t="shared" ref="AE74:AE103" si="254">AC74+AD74</f>
        <v>0</v>
      </c>
      <c r="AF74" s="12"/>
      <c r="AG74" s="12">
        <f t="shared" ref="AG74:AG103" si="255">AE74+AF74</f>
        <v>0</v>
      </c>
      <c r="AH74" s="12"/>
      <c r="AI74" s="12">
        <f t="shared" ref="AI74:AI103" si="256">AG74+AH74</f>
        <v>0</v>
      </c>
      <c r="AJ74" s="12"/>
      <c r="AK74" s="12">
        <f t="shared" ref="AK74:AK103" si="257">AI74+AJ74</f>
        <v>0</v>
      </c>
      <c r="AL74" s="12"/>
      <c r="AM74" s="12">
        <f t="shared" ref="AM74:AM103" si="258">AK74+AL74</f>
        <v>0</v>
      </c>
      <c r="AN74" s="12"/>
      <c r="AO74" s="12">
        <f t="shared" ref="AO74:AO83" si="259">AM74+AN74</f>
        <v>0</v>
      </c>
      <c r="AP74" s="12"/>
      <c r="AQ74" s="12">
        <f t="shared" ref="AQ74:AQ84" si="260">AO74+AP74</f>
        <v>0</v>
      </c>
      <c r="AR74" s="12"/>
      <c r="AS74" s="12">
        <f t="shared" ref="AS74:AS85" si="261">AQ74+AR74</f>
        <v>0</v>
      </c>
      <c r="AT74" s="12"/>
      <c r="AU74" s="12">
        <f t="shared" ref="AU74:AU85" si="262">AS74+AT74</f>
        <v>0</v>
      </c>
      <c r="AV74" s="12"/>
      <c r="AW74" s="12">
        <f t="shared" ref="AW74:AW85" si="263">AU74+AV74</f>
        <v>0</v>
      </c>
      <c r="AX74" s="21"/>
      <c r="AY74" s="12">
        <f t="shared" ref="AY74:AY85" si="264">AW74+AX74</f>
        <v>0</v>
      </c>
      <c r="AZ74" s="12">
        <v>0</v>
      </c>
      <c r="BA74" s="13"/>
      <c r="BB74" s="13">
        <f t="shared" si="24"/>
        <v>0</v>
      </c>
      <c r="BC74" s="13"/>
      <c r="BD74" s="13">
        <f t="shared" ref="BD74:BD103" si="265">BB74+BC74</f>
        <v>0</v>
      </c>
      <c r="BE74" s="13"/>
      <c r="BF74" s="13">
        <f t="shared" ref="BF74:BF103" si="266">BD74+BE74</f>
        <v>0</v>
      </c>
      <c r="BG74" s="13"/>
      <c r="BH74" s="13">
        <f t="shared" ref="BH74:BH103" si="267">BF74+BG74</f>
        <v>0</v>
      </c>
      <c r="BI74" s="13"/>
      <c r="BJ74" s="13">
        <f t="shared" ref="BJ74:BJ103" si="268">BH74+BI74</f>
        <v>0</v>
      </c>
      <c r="BK74" s="13"/>
      <c r="BL74" s="13">
        <f t="shared" ref="BL74:BL83" si="269">BJ74+BK74</f>
        <v>0</v>
      </c>
      <c r="BM74" s="13"/>
      <c r="BN74" s="13">
        <f t="shared" ref="BN74:BN84" si="270">BL74+BM74</f>
        <v>0</v>
      </c>
      <c r="BO74" s="13"/>
      <c r="BP74" s="13">
        <f t="shared" ref="BP74:BP85" si="271">BN74+BO74</f>
        <v>0</v>
      </c>
      <c r="BQ74" s="13"/>
      <c r="BR74" s="13">
        <f t="shared" ref="BR74:BR85" si="272">BP74+BQ74</f>
        <v>0</v>
      </c>
      <c r="BS74" s="13"/>
      <c r="BT74" s="13">
        <f t="shared" ref="BT74:BT85" si="273">BR74+BS74</f>
        <v>0</v>
      </c>
      <c r="BU74" s="23"/>
      <c r="BV74" s="13">
        <f t="shared" ref="BV74:BV85" si="274">BT74+BU74</f>
        <v>0</v>
      </c>
      <c r="BW74" s="8" t="s">
        <v>89</v>
      </c>
      <c r="BX74" s="10">
        <v>0</v>
      </c>
    </row>
    <row r="75" spans="1:76" x14ac:dyDescent="0.35">
      <c r="A75" s="86"/>
      <c r="B75" s="90" t="s">
        <v>12</v>
      </c>
      <c r="C75" s="89"/>
      <c r="D75" s="12">
        <v>11720</v>
      </c>
      <c r="E75" s="40"/>
      <c r="F75" s="12">
        <f t="shared" si="1"/>
        <v>11720</v>
      </c>
      <c r="G75" s="12"/>
      <c r="H75" s="12">
        <f t="shared" si="244"/>
        <v>11720</v>
      </c>
      <c r="I75" s="12"/>
      <c r="J75" s="12">
        <f t="shared" si="245"/>
        <v>11720</v>
      </c>
      <c r="K75" s="12"/>
      <c r="L75" s="12">
        <f t="shared" si="246"/>
        <v>11720</v>
      </c>
      <c r="M75" s="12"/>
      <c r="N75" s="12">
        <f t="shared" si="247"/>
        <v>11720</v>
      </c>
      <c r="O75" s="12"/>
      <c r="P75" s="12">
        <f t="shared" si="248"/>
        <v>11720</v>
      </c>
      <c r="Q75" s="12"/>
      <c r="R75" s="12">
        <f t="shared" si="249"/>
        <v>11720</v>
      </c>
      <c r="S75" s="12"/>
      <c r="T75" s="12">
        <f t="shared" si="250"/>
        <v>11720</v>
      </c>
      <c r="U75" s="12"/>
      <c r="V75" s="12">
        <f t="shared" si="251"/>
        <v>11720</v>
      </c>
      <c r="W75" s="12"/>
      <c r="X75" s="12">
        <f t="shared" si="252"/>
        <v>11720</v>
      </c>
      <c r="Y75" s="21"/>
      <c r="Z75" s="40">
        <f t="shared" si="253"/>
        <v>11720</v>
      </c>
      <c r="AA75" s="12">
        <v>0</v>
      </c>
      <c r="AB75" s="40"/>
      <c r="AC75" s="12">
        <f t="shared" si="12"/>
        <v>0</v>
      </c>
      <c r="AD75" s="12"/>
      <c r="AE75" s="12">
        <f t="shared" si="254"/>
        <v>0</v>
      </c>
      <c r="AF75" s="12"/>
      <c r="AG75" s="12">
        <f t="shared" si="255"/>
        <v>0</v>
      </c>
      <c r="AH75" s="12"/>
      <c r="AI75" s="12">
        <f t="shared" si="256"/>
        <v>0</v>
      </c>
      <c r="AJ75" s="12"/>
      <c r="AK75" s="12">
        <f t="shared" si="257"/>
        <v>0</v>
      </c>
      <c r="AL75" s="12"/>
      <c r="AM75" s="12">
        <f t="shared" si="258"/>
        <v>0</v>
      </c>
      <c r="AN75" s="12"/>
      <c r="AO75" s="12">
        <f t="shared" si="259"/>
        <v>0</v>
      </c>
      <c r="AP75" s="12"/>
      <c r="AQ75" s="12">
        <f t="shared" si="260"/>
        <v>0</v>
      </c>
      <c r="AR75" s="12"/>
      <c r="AS75" s="12">
        <f t="shared" si="261"/>
        <v>0</v>
      </c>
      <c r="AT75" s="12"/>
      <c r="AU75" s="12">
        <f t="shared" si="262"/>
        <v>0</v>
      </c>
      <c r="AV75" s="12"/>
      <c r="AW75" s="12">
        <f t="shared" si="263"/>
        <v>0</v>
      </c>
      <c r="AX75" s="21"/>
      <c r="AY75" s="40">
        <f t="shared" si="264"/>
        <v>0</v>
      </c>
      <c r="AZ75" s="12">
        <v>0</v>
      </c>
      <c r="BA75" s="13"/>
      <c r="BB75" s="13">
        <f t="shared" si="24"/>
        <v>0</v>
      </c>
      <c r="BC75" s="13"/>
      <c r="BD75" s="13">
        <f t="shared" si="265"/>
        <v>0</v>
      </c>
      <c r="BE75" s="13"/>
      <c r="BF75" s="13">
        <f t="shared" si="266"/>
        <v>0</v>
      </c>
      <c r="BG75" s="13"/>
      <c r="BH75" s="13">
        <f t="shared" si="267"/>
        <v>0</v>
      </c>
      <c r="BI75" s="13"/>
      <c r="BJ75" s="13">
        <f t="shared" si="268"/>
        <v>0</v>
      </c>
      <c r="BK75" s="13"/>
      <c r="BL75" s="13">
        <f t="shared" si="269"/>
        <v>0</v>
      </c>
      <c r="BM75" s="13"/>
      <c r="BN75" s="13">
        <f t="shared" si="270"/>
        <v>0</v>
      </c>
      <c r="BO75" s="13"/>
      <c r="BP75" s="13">
        <f t="shared" si="271"/>
        <v>0</v>
      </c>
      <c r="BQ75" s="13"/>
      <c r="BR75" s="13">
        <f t="shared" si="272"/>
        <v>0</v>
      </c>
      <c r="BS75" s="13"/>
      <c r="BT75" s="13">
        <f t="shared" si="273"/>
        <v>0</v>
      </c>
      <c r="BU75" s="23"/>
      <c r="BV75" s="42">
        <f t="shared" si="274"/>
        <v>0</v>
      </c>
      <c r="BW75" s="8" t="s">
        <v>211</v>
      </c>
      <c r="BX75" s="10"/>
    </row>
    <row r="76" spans="1:76" ht="36" x14ac:dyDescent="0.35">
      <c r="A76" s="86" t="s">
        <v>146</v>
      </c>
      <c r="B76" s="90" t="s">
        <v>347</v>
      </c>
      <c r="C76" s="89" t="s">
        <v>11</v>
      </c>
      <c r="D76" s="12">
        <v>0</v>
      </c>
      <c r="E76" s="40">
        <v>0</v>
      </c>
      <c r="F76" s="12">
        <f t="shared" si="1"/>
        <v>0</v>
      </c>
      <c r="G76" s="12">
        <v>0</v>
      </c>
      <c r="H76" s="12">
        <f t="shared" si="244"/>
        <v>0</v>
      </c>
      <c r="I76" s="12">
        <v>0</v>
      </c>
      <c r="J76" s="12">
        <f t="shared" si="245"/>
        <v>0</v>
      </c>
      <c r="K76" s="12">
        <v>0</v>
      </c>
      <c r="L76" s="12">
        <f t="shared" si="246"/>
        <v>0</v>
      </c>
      <c r="M76" s="12">
        <v>0</v>
      </c>
      <c r="N76" s="12">
        <f t="shared" si="247"/>
        <v>0</v>
      </c>
      <c r="O76" s="12">
        <v>0</v>
      </c>
      <c r="P76" s="12">
        <f t="shared" si="248"/>
        <v>0</v>
      </c>
      <c r="Q76" s="12">
        <v>0</v>
      </c>
      <c r="R76" s="12">
        <f t="shared" si="249"/>
        <v>0</v>
      </c>
      <c r="S76" s="12">
        <v>0</v>
      </c>
      <c r="T76" s="12">
        <f t="shared" si="250"/>
        <v>0</v>
      </c>
      <c r="U76" s="12">
        <v>0</v>
      </c>
      <c r="V76" s="12">
        <f t="shared" si="251"/>
        <v>0</v>
      </c>
      <c r="W76" s="12">
        <v>0</v>
      </c>
      <c r="X76" s="12">
        <f t="shared" si="252"/>
        <v>0</v>
      </c>
      <c r="Y76" s="21">
        <v>0</v>
      </c>
      <c r="Z76" s="40">
        <f t="shared" si="253"/>
        <v>0</v>
      </c>
      <c r="AA76" s="12">
        <v>6999.9</v>
      </c>
      <c r="AB76" s="40">
        <v>0</v>
      </c>
      <c r="AC76" s="12">
        <f t="shared" si="12"/>
        <v>6999.9</v>
      </c>
      <c r="AD76" s="12">
        <v>0</v>
      </c>
      <c r="AE76" s="12">
        <f t="shared" si="254"/>
        <v>6999.9</v>
      </c>
      <c r="AF76" s="12">
        <v>0</v>
      </c>
      <c r="AG76" s="12">
        <f t="shared" si="255"/>
        <v>6999.9</v>
      </c>
      <c r="AH76" s="12">
        <v>0</v>
      </c>
      <c r="AI76" s="12">
        <f t="shared" si="256"/>
        <v>6999.9</v>
      </c>
      <c r="AJ76" s="12">
        <v>0</v>
      </c>
      <c r="AK76" s="12">
        <f t="shared" si="257"/>
        <v>6999.9</v>
      </c>
      <c r="AL76" s="12">
        <v>0</v>
      </c>
      <c r="AM76" s="12">
        <f t="shared" si="258"/>
        <v>6999.9</v>
      </c>
      <c r="AN76" s="12">
        <v>0</v>
      </c>
      <c r="AO76" s="12">
        <f t="shared" si="259"/>
        <v>6999.9</v>
      </c>
      <c r="AP76" s="12">
        <v>0</v>
      </c>
      <c r="AQ76" s="12">
        <f t="shared" si="260"/>
        <v>6999.9</v>
      </c>
      <c r="AR76" s="12">
        <v>0</v>
      </c>
      <c r="AS76" s="12">
        <f t="shared" si="261"/>
        <v>6999.9</v>
      </c>
      <c r="AT76" s="12">
        <v>0</v>
      </c>
      <c r="AU76" s="12">
        <f t="shared" si="262"/>
        <v>6999.9</v>
      </c>
      <c r="AV76" s="12">
        <v>0</v>
      </c>
      <c r="AW76" s="12">
        <f t="shared" si="263"/>
        <v>6999.9</v>
      </c>
      <c r="AX76" s="21">
        <v>0</v>
      </c>
      <c r="AY76" s="40">
        <f t="shared" si="264"/>
        <v>6999.9</v>
      </c>
      <c r="AZ76" s="12">
        <v>0</v>
      </c>
      <c r="BA76" s="13">
        <v>0</v>
      </c>
      <c r="BB76" s="13">
        <f t="shared" si="24"/>
        <v>0</v>
      </c>
      <c r="BC76" s="13">
        <v>0</v>
      </c>
      <c r="BD76" s="13">
        <f t="shared" si="265"/>
        <v>0</v>
      </c>
      <c r="BE76" s="13">
        <v>0</v>
      </c>
      <c r="BF76" s="13">
        <f t="shared" si="266"/>
        <v>0</v>
      </c>
      <c r="BG76" s="13">
        <v>0</v>
      </c>
      <c r="BH76" s="13">
        <f t="shared" si="267"/>
        <v>0</v>
      </c>
      <c r="BI76" s="13">
        <v>0</v>
      </c>
      <c r="BJ76" s="13">
        <f t="shared" si="268"/>
        <v>0</v>
      </c>
      <c r="BK76" s="13">
        <v>0</v>
      </c>
      <c r="BL76" s="13">
        <f t="shared" si="269"/>
        <v>0</v>
      </c>
      <c r="BM76" s="13">
        <v>0</v>
      </c>
      <c r="BN76" s="13">
        <f t="shared" si="270"/>
        <v>0</v>
      </c>
      <c r="BO76" s="13">
        <v>0</v>
      </c>
      <c r="BP76" s="13">
        <f t="shared" si="271"/>
        <v>0</v>
      </c>
      <c r="BQ76" s="13">
        <v>0</v>
      </c>
      <c r="BR76" s="13">
        <f t="shared" si="272"/>
        <v>0</v>
      </c>
      <c r="BS76" s="13">
        <v>0</v>
      </c>
      <c r="BT76" s="13">
        <f t="shared" si="273"/>
        <v>0</v>
      </c>
      <c r="BU76" s="23">
        <v>0</v>
      </c>
      <c r="BV76" s="42">
        <f t="shared" si="274"/>
        <v>0</v>
      </c>
      <c r="BW76" s="8" t="s">
        <v>90</v>
      </c>
      <c r="BX76" s="10"/>
    </row>
    <row r="77" spans="1:76" ht="36" x14ac:dyDescent="0.35">
      <c r="A77" s="86" t="s">
        <v>147</v>
      </c>
      <c r="B77" s="90" t="s">
        <v>348</v>
      </c>
      <c r="C77" s="89" t="s">
        <v>11</v>
      </c>
      <c r="D77" s="12">
        <v>0</v>
      </c>
      <c r="E77" s="40">
        <v>0</v>
      </c>
      <c r="F77" s="12">
        <f t="shared" si="1"/>
        <v>0</v>
      </c>
      <c r="G77" s="12">
        <v>0</v>
      </c>
      <c r="H77" s="12">
        <f t="shared" si="244"/>
        <v>0</v>
      </c>
      <c r="I77" s="12">
        <v>0</v>
      </c>
      <c r="J77" s="12">
        <f t="shared" si="245"/>
        <v>0</v>
      </c>
      <c r="K77" s="12">
        <v>0</v>
      </c>
      <c r="L77" s="12">
        <f t="shared" si="246"/>
        <v>0</v>
      </c>
      <c r="M77" s="12">
        <v>0</v>
      </c>
      <c r="N77" s="12">
        <f t="shared" si="247"/>
        <v>0</v>
      </c>
      <c r="O77" s="12">
        <v>0</v>
      </c>
      <c r="P77" s="12">
        <f t="shared" si="248"/>
        <v>0</v>
      </c>
      <c r="Q77" s="12">
        <v>0</v>
      </c>
      <c r="R77" s="12">
        <f t="shared" si="249"/>
        <v>0</v>
      </c>
      <c r="S77" s="12">
        <v>0</v>
      </c>
      <c r="T77" s="12">
        <f t="shared" si="250"/>
        <v>0</v>
      </c>
      <c r="U77" s="12">
        <v>0</v>
      </c>
      <c r="V77" s="12">
        <f t="shared" si="251"/>
        <v>0</v>
      </c>
      <c r="W77" s="12">
        <v>0</v>
      </c>
      <c r="X77" s="12">
        <f t="shared" si="252"/>
        <v>0</v>
      </c>
      <c r="Y77" s="21">
        <v>0</v>
      </c>
      <c r="Z77" s="40">
        <f t="shared" si="253"/>
        <v>0</v>
      </c>
      <c r="AA77" s="12">
        <v>622.9</v>
      </c>
      <c r="AB77" s="40">
        <v>0</v>
      </c>
      <c r="AC77" s="12">
        <f t="shared" si="12"/>
        <v>622.9</v>
      </c>
      <c r="AD77" s="12">
        <v>0</v>
      </c>
      <c r="AE77" s="12">
        <f t="shared" si="254"/>
        <v>622.9</v>
      </c>
      <c r="AF77" s="12">
        <v>0</v>
      </c>
      <c r="AG77" s="12">
        <f t="shared" si="255"/>
        <v>622.9</v>
      </c>
      <c r="AH77" s="12">
        <v>0</v>
      </c>
      <c r="AI77" s="12">
        <f t="shared" si="256"/>
        <v>622.9</v>
      </c>
      <c r="AJ77" s="12">
        <v>0</v>
      </c>
      <c r="AK77" s="12">
        <f t="shared" si="257"/>
        <v>622.9</v>
      </c>
      <c r="AL77" s="12">
        <v>0</v>
      </c>
      <c r="AM77" s="12">
        <f t="shared" si="258"/>
        <v>622.9</v>
      </c>
      <c r="AN77" s="12">
        <v>0</v>
      </c>
      <c r="AO77" s="12">
        <f t="shared" si="259"/>
        <v>622.9</v>
      </c>
      <c r="AP77" s="12">
        <v>0</v>
      </c>
      <c r="AQ77" s="12">
        <f t="shared" si="260"/>
        <v>622.9</v>
      </c>
      <c r="AR77" s="12">
        <v>0</v>
      </c>
      <c r="AS77" s="12">
        <f t="shared" si="261"/>
        <v>622.9</v>
      </c>
      <c r="AT77" s="12">
        <v>0</v>
      </c>
      <c r="AU77" s="12">
        <f t="shared" si="262"/>
        <v>622.9</v>
      </c>
      <c r="AV77" s="12">
        <v>0</v>
      </c>
      <c r="AW77" s="12">
        <f t="shared" si="263"/>
        <v>622.9</v>
      </c>
      <c r="AX77" s="21">
        <v>0</v>
      </c>
      <c r="AY77" s="40">
        <f t="shared" si="264"/>
        <v>622.9</v>
      </c>
      <c r="AZ77" s="12">
        <v>16000</v>
      </c>
      <c r="BA77" s="13">
        <v>0</v>
      </c>
      <c r="BB77" s="13">
        <f t="shared" si="24"/>
        <v>16000</v>
      </c>
      <c r="BC77" s="13">
        <v>0</v>
      </c>
      <c r="BD77" s="13">
        <f t="shared" si="265"/>
        <v>16000</v>
      </c>
      <c r="BE77" s="13">
        <v>0</v>
      </c>
      <c r="BF77" s="13">
        <f t="shared" si="266"/>
        <v>16000</v>
      </c>
      <c r="BG77" s="13">
        <v>0</v>
      </c>
      <c r="BH77" s="13">
        <f t="shared" si="267"/>
        <v>16000</v>
      </c>
      <c r="BI77" s="13">
        <v>0</v>
      </c>
      <c r="BJ77" s="13">
        <f t="shared" si="268"/>
        <v>16000</v>
      </c>
      <c r="BK77" s="13">
        <v>0</v>
      </c>
      <c r="BL77" s="13">
        <f t="shared" si="269"/>
        <v>16000</v>
      </c>
      <c r="BM77" s="13">
        <v>0</v>
      </c>
      <c r="BN77" s="13">
        <f t="shared" si="270"/>
        <v>16000</v>
      </c>
      <c r="BO77" s="13">
        <v>0</v>
      </c>
      <c r="BP77" s="13">
        <f t="shared" si="271"/>
        <v>16000</v>
      </c>
      <c r="BQ77" s="13">
        <v>0</v>
      </c>
      <c r="BR77" s="13">
        <f t="shared" si="272"/>
        <v>16000</v>
      </c>
      <c r="BS77" s="13">
        <v>0</v>
      </c>
      <c r="BT77" s="13">
        <f t="shared" si="273"/>
        <v>16000</v>
      </c>
      <c r="BU77" s="23">
        <v>0</v>
      </c>
      <c r="BV77" s="42">
        <f t="shared" si="274"/>
        <v>16000</v>
      </c>
      <c r="BW77" s="8" t="s">
        <v>91</v>
      </c>
      <c r="BX77" s="10"/>
    </row>
    <row r="78" spans="1:76" ht="36" x14ac:dyDescent="0.35">
      <c r="A78" s="86" t="s">
        <v>148</v>
      </c>
      <c r="B78" s="90" t="s">
        <v>349</v>
      </c>
      <c r="C78" s="89" t="s">
        <v>11</v>
      </c>
      <c r="D78" s="12">
        <v>0</v>
      </c>
      <c r="E78" s="40">
        <v>0</v>
      </c>
      <c r="F78" s="12">
        <f t="shared" si="1"/>
        <v>0</v>
      </c>
      <c r="G78" s="12">
        <v>0</v>
      </c>
      <c r="H78" s="12">
        <f t="shared" si="244"/>
        <v>0</v>
      </c>
      <c r="I78" s="12">
        <v>0</v>
      </c>
      <c r="J78" s="12">
        <f t="shared" si="245"/>
        <v>0</v>
      </c>
      <c r="K78" s="12">
        <v>0</v>
      </c>
      <c r="L78" s="12">
        <f t="shared" si="246"/>
        <v>0</v>
      </c>
      <c r="M78" s="12">
        <v>0</v>
      </c>
      <c r="N78" s="12">
        <f t="shared" si="247"/>
        <v>0</v>
      </c>
      <c r="O78" s="12">
        <v>0</v>
      </c>
      <c r="P78" s="12">
        <f t="shared" si="248"/>
        <v>0</v>
      </c>
      <c r="Q78" s="12">
        <v>0</v>
      </c>
      <c r="R78" s="12">
        <f t="shared" si="249"/>
        <v>0</v>
      </c>
      <c r="S78" s="12">
        <v>0</v>
      </c>
      <c r="T78" s="12">
        <f t="shared" si="250"/>
        <v>0</v>
      </c>
      <c r="U78" s="12">
        <v>0</v>
      </c>
      <c r="V78" s="12">
        <f t="shared" si="251"/>
        <v>0</v>
      </c>
      <c r="W78" s="12">
        <v>0</v>
      </c>
      <c r="X78" s="12">
        <f t="shared" si="252"/>
        <v>0</v>
      </c>
      <c r="Y78" s="21">
        <v>0</v>
      </c>
      <c r="Z78" s="40">
        <f t="shared" si="253"/>
        <v>0</v>
      </c>
      <c r="AA78" s="12">
        <v>622.9</v>
      </c>
      <c r="AB78" s="40">
        <v>0</v>
      </c>
      <c r="AC78" s="12">
        <f t="shared" si="12"/>
        <v>622.9</v>
      </c>
      <c r="AD78" s="12">
        <v>0</v>
      </c>
      <c r="AE78" s="12">
        <f t="shared" si="254"/>
        <v>622.9</v>
      </c>
      <c r="AF78" s="12">
        <v>0</v>
      </c>
      <c r="AG78" s="12">
        <f t="shared" si="255"/>
        <v>622.9</v>
      </c>
      <c r="AH78" s="12">
        <v>0</v>
      </c>
      <c r="AI78" s="12">
        <f t="shared" si="256"/>
        <v>622.9</v>
      </c>
      <c r="AJ78" s="12">
        <v>0</v>
      </c>
      <c r="AK78" s="12">
        <f t="shared" si="257"/>
        <v>622.9</v>
      </c>
      <c r="AL78" s="12">
        <v>0</v>
      </c>
      <c r="AM78" s="12">
        <f t="shared" si="258"/>
        <v>622.9</v>
      </c>
      <c r="AN78" s="12">
        <v>0</v>
      </c>
      <c r="AO78" s="12">
        <f t="shared" si="259"/>
        <v>622.9</v>
      </c>
      <c r="AP78" s="12">
        <v>0</v>
      </c>
      <c r="AQ78" s="12">
        <f t="shared" si="260"/>
        <v>622.9</v>
      </c>
      <c r="AR78" s="12">
        <v>0</v>
      </c>
      <c r="AS78" s="12">
        <f t="shared" si="261"/>
        <v>622.9</v>
      </c>
      <c r="AT78" s="12">
        <v>0</v>
      </c>
      <c r="AU78" s="12">
        <f t="shared" si="262"/>
        <v>622.9</v>
      </c>
      <c r="AV78" s="12">
        <v>0</v>
      </c>
      <c r="AW78" s="12">
        <f t="shared" si="263"/>
        <v>622.9</v>
      </c>
      <c r="AX78" s="21">
        <v>0</v>
      </c>
      <c r="AY78" s="40">
        <f t="shared" si="264"/>
        <v>622.9</v>
      </c>
      <c r="AZ78" s="12">
        <v>16000</v>
      </c>
      <c r="BA78" s="13">
        <v>0</v>
      </c>
      <c r="BB78" s="13">
        <f t="shared" si="24"/>
        <v>16000</v>
      </c>
      <c r="BC78" s="13">
        <v>0</v>
      </c>
      <c r="BD78" s="13">
        <f t="shared" si="265"/>
        <v>16000</v>
      </c>
      <c r="BE78" s="13">
        <v>0</v>
      </c>
      <c r="BF78" s="13">
        <f t="shared" si="266"/>
        <v>16000</v>
      </c>
      <c r="BG78" s="13">
        <v>0</v>
      </c>
      <c r="BH78" s="13">
        <f t="shared" si="267"/>
        <v>16000</v>
      </c>
      <c r="BI78" s="13">
        <v>0</v>
      </c>
      <c r="BJ78" s="13">
        <f t="shared" si="268"/>
        <v>16000</v>
      </c>
      <c r="BK78" s="13">
        <v>0</v>
      </c>
      <c r="BL78" s="13">
        <f t="shared" si="269"/>
        <v>16000</v>
      </c>
      <c r="BM78" s="13">
        <v>0</v>
      </c>
      <c r="BN78" s="13">
        <f t="shared" si="270"/>
        <v>16000</v>
      </c>
      <c r="BO78" s="13">
        <v>0</v>
      </c>
      <c r="BP78" s="13">
        <f t="shared" si="271"/>
        <v>16000</v>
      </c>
      <c r="BQ78" s="13">
        <v>0</v>
      </c>
      <c r="BR78" s="13">
        <f t="shared" si="272"/>
        <v>16000</v>
      </c>
      <c r="BS78" s="13">
        <v>0</v>
      </c>
      <c r="BT78" s="13">
        <f t="shared" si="273"/>
        <v>16000</v>
      </c>
      <c r="BU78" s="23">
        <v>0</v>
      </c>
      <c r="BV78" s="42">
        <f t="shared" si="274"/>
        <v>16000</v>
      </c>
      <c r="BW78" s="8" t="s">
        <v>92</v>
      </c>
      <c r="BX78" s="10"/>
    </row>
    <row r="79" spans="1:76" ht="36" x14ac:dyDescent="0.35">
      <c r="A79" s="86" t="s">
        <v>149</v>
      </c>
      <c r="B79" s="90" t="s">
        <v>350</v>
      </c>
      <c r="C79" s="89" t="s">
        <v>11</v>
      </c>
      <c r="D79" s="12">
        <v>0</v>
      </c>
      <c r="E79" s="40">
        <v>0</v>
      </c>
      <c r="F79" s="12">
        <f t="shared" si="1"/>
        <v>0</v>
      </c>
      <c r="G79" s="12">
        <v>0</v>
      </c>
      <c r="H79" s="12">
        <f t="shared" si="244"/>
        <v>0</v>
      </c>
      <c r="I79" s="12">
        <v>0</v>
      </c>
      <c r="J79" s="12">
        <f t="shared" si="245"/>
        <v>0</v>
      </c>
      <c r="K79" s="12">
        <v>0</v>
      </c>
      <c r="L79" s="12">
        <f t="shared" si="246"/>
        <v>0</v>
      </c>
      <c r="M79" s="12">
        <v>0</v>
      </c>
      <c r="N79" s="12">
        <f t="shared" si="247"/>
        <v>0</v>
      </c>
      <c r="O79" s="12">
        <v>0</v>
      </c>
      <c r="P79" s="12">
        <f t="shared" si="248"/>
        <v>0</v>
      </c>
      <c r="Q79" s="12">
        <v>0</v>
      </c>
      <c r="R79" s="12">
        <f t="shared" si="249"/>
        <v>0</v>
      </c>
      <c r="S79" s="12">
        <v>0</v>
      </c>
      <c r="T79" s="12">
        <f t="shared" si="250"/>
        <v>0</v>
      </c>
      <c r="U79" s="12">
        <v>0</v>
      </c>
      <c r="V79" s="12">
        <f t="shared" si="251"/>
        <v>0</v>
      </c>
      <c r="W79" s="12">
        <v>0</v>
      </c>
      <c r="X79" s="12">
        <f t="shared" si="252"/>
        <v>0</v>
      </c>
      <c r="Y79" s="21">
        <v>0</v>
      </c>
      <c r="Z79" s="40">
        <f t="shared" si="253"/>
        <v>0</v>
      </c>
      <c r="AA79" s="12">
        <v>16622.900000000001</v>
      </c>
      <c r="AB79" s="40">
        <v>0</v>
      </c>
      <c r="AC79" s="12">
        <f t="shared" si="12"/>
        <v>16622.900000000001</v>
      </c>
      <c r="AD79" s="12">
        <v>0</v>
      </c>
      <c r="AE79" s="12">
        <f t="shared" si="254"/>
        <v>16622.900000000001</v>
      </c>
      <c r="AF79" s="12">
        <v>0</v>
      </c>
      <c r="AG79" s="12">
        <f t="shared" si="255"/>
        <v>16622.900000000001</v>
      </c>
      <c r="AH79" s="12">
        <v>0</v>
      </c>
      <c r="AI79" s="12">
        <f t="shared" si="256"/>
        <v>16622.900000000001</v>
      </c>
      <c r="AJ79" s="12">
        <v>0</v>
      </c>
      <c r="AK79" s="12">
        <f t="shared" si="257"/>
        <v>16622.900000000001</v>
      </c>
      <c r="AL79" s="12">
        <v>0</v>
      </c>
      <c r="AM79" s="12">
        <f t="shared" si="258"/>
        <v>16622.900000000001</v>
      </c>
      <c r="AN79" s="12">
        <v>0</v>
      </c>
      <c r="AO79" s="12">
        <f t="shared" si="259"/>
        <v>16622.900000000001</v>
      </c>
      <c r="AP79" s="12">
        <v>0</v>
      </c>
      <c r="AQ79" s="12">
        <f t="shared" si="260"/>
        <v>16622.900000000001</v>
      </c>
      <c r="AR79" s="12">
        <v>0</v>
      </c>
      <c r="AS79" s="12">
        <f t="shared" si="261"/>
        <v>16622.900000000001</v>
      </c>
      <c r="AT79" s="12">
        <v>0</v>
      </c>
      <c r="AU79" s="12">
        <f t="shared" si="262"/>
        <v>16622.900000000001</v>
      </c>
      <c r="AV79" s="12">
        <v>0</v>
      </c>
      <c r="AW79" s="12">
        <f t="shared" si="263"/>
        <v>16622.900000000001</v>
      </c>
      <c r="AX79" s="21">
        <v>0</v>
      </c>
      <c r="AY79" s="40">
        <f t="shared" si="264"/>
        <v>16622.900000000001</v>
      </c>
      <c r="AZ79" s="12">
        <v>0</v>
      </c>
      <c r="BA79" s="13">
        <v>0</v>
      </c>
      <c r="BB79" s="13">
        <f t="shared" si="24"/>
        <v>0</v>
      </c>
      <c r="BC79" s="13">
        <v>0</v>
      </c>
      <c r="BD79" s="13">
        <f t="shared" si="265"/>
        <v>0</v>
      </c>
      <c r="BE79" s="13">
        <v>0</v>
      </c>
      <c r="BF79" s="13">
        <f t="shared" si="266"/>
        <v>0</v>
      </c>
      <c r="BG79" s="13">
        <v>0</v>
      </c>
      <c r="BH79" s="13">
        <f t="shared" si="267"/>
        <v>0</v>
      </c>
      <c r="BI79" s="13">
        <v>0</v>
      </c>
      <c r="BJ79" s="13">
        <f t="shared" si="268"/>
        <v>0</v>
      </c>
      <c r="BK79" s="13">
        <v>0</v>
      </c>
      <c r="BL79" s="13">
        <f t="shared" si="269"/>
        <v>0</v>
      </c>
      <c r="BM79" s="13">
        <v>0</v>
      </c>
      <c r="BN79" s="13">
        <f t="shared" si="270"/>
        <v>0</v>
      </c>
      <c r="BO79" s="13">
        <v>0</v>
      </c>
      <c r="BP79" s="13">
        <f t="shared" si="271"/>
        <v>0</v>
      </c>
      <c r="BQ79" s="13">
        <v>0</v>
      </c>
      <c r="BR79" s="13">
        <f t="shared" si="272"/>
        <v>0</v>
      </c>
      <c r="BS79" s="13">
        <v>0</v>
      </c>
      <c r="BT79" s="13">
        <f t="shared" si="273"/>
        <v>0</v>
      </c>
      <c r="BU79" s="23">
        <v>0</v>
      </c>
      <c r="BV79" s="42">
        <f t="shared" si="274"/>
        <v>0</v>
      </c>
      <c r="BW79" s="8" t="s">
        <v>93</v>
      </c>
      <c r="BX79" s="10"/>
    </row>
    <row r="80" spans="1:76" ht="36" x14ac:dyDescent="0.35">
      <c r="A80" s="86" t="s">
        <v>150</v>
      </c>
      <c r="B80" s="90" t="s">
        <v>205</v>
      </c>
      <c r="C80" s="89" t="s">
        <v>11</v>
      </c>
      <c r="D80" s="12">
        <v>0</v>
      </c>
      <c r="E80" s="40">
        <v>0</v>
      </c>
      <c r="F80" s="12">
        <f t="shared" si="1"/>
        <v>0</v>
      </c>
      <c r="G80" s="12">
        <v>0</v>
      </c>
      <c r="H80" s="12">
        <f t="shared" si="244"/>
        <v>0</v>
      </c>
      <c r="I80" s="12">
        <v>0</v>
      </c>
      <c r="J80" s="12">
        <f t="shared" si="245"/>
        <v>0</v>
      </c>
      <c r="K80" s="12">
        <v>0</v>
      </c>
      <c r="L80" s="12">
        <f t="shared" si="246"/>
        <v>0</v>
      </c>
      <c r="M80" s="12">
        <v>0</v>
      </c>
      <c r="N80" s="12">
        <f t="shared" si="247"/>
        <v>0</v>
      </c>
      <c r="O80" s="12">
        <v>0</v>
      </c>
      <c r="P80" s="12">
        <f t="shared" si="248"/>
        <v>0</v>
      </c>
      <c r="Q80" s="12">
        <v>0</v>
      </c>
      <c r="R80" s="12">
        <f t="shared" si="249"/>
        <v>0</v>
      </c>
      <c r="S80" s="12">
        <v>0</v>
      </c>
      <c r="T80" s="12">
        <f t="shared" si="250"/>
        <v>0</v>
      </c>
      <c r="U80" s="12">
        <v>0</v>
      </c>
      <c r="V80" s="12">
        <f t="shared" si="251"/>
        <v>0</v>
      </c>
      <c r="W80" s="12">
        <v>0</v>
      </c>
      <c r="X80" s="12">
        <f t="shared" si="252"/>
        <v>0</v>
      </c>
      <c r="Y80" s="21">
        <v>0</v>
      </c>
      <c r="Z80" s="40">
        <f t="shared" si="253"/>
        <v>0</v>
      </c>
      <c r="AA80" s="12">
        <v>16000</v>
      </c>
      <c r="AB80" s="40">
        <v>0</v>
      </c>
      <c r="AC80" s="12">
        <f t="shared" si="12"/>
        <v>16000</v>
      </c>
      <c r="AD80" s="12">
        <v>0</v>
      </c>
      <c r="AE80" s="12">
        <f t="shared" si="254"/>
        <v>16000</v>
      </c>
      <c r="AF80" s="12">
        <v>0</v>
      </c>
      <c r="AG80" s="12">
        <f t="shared" si="255"/>
        <v>16000</v>
      </c>
      <c r="AH80" s="12">
        <v>0</v>
      </c>
      <c r="AI80" s="12">
        <f t="shared" si="256"/>
        <v>16000</v>
      </c>
      <c r="AJ80" s="12">
        <v>0</v>
      </c>
      <c r="AK80" s="12">
        <f t="shared" si="257"/>
        <v>16000</v>
      </c>
      <c r="AL80" s="12">
        <v>0</v>
      </c>
      <c r="AM80" s="12">
        <f t="shared" si="258"/>
        <v>16000</v>
      </c>
      <c r="AN80" s="12">
        <v>0</v>
      </c>
      <c r="AO80" s="12">
        <f t="shared" si="259"/>
        <v>16000</v>
      </c>
      <c r="AP80" s="12">
        <v>0</v>
      </c>
      <c r="AQ80" s="12">
        <f t="shared" si="260"/>
        <v>16000</v>
      </c>
      <c r="AR80" s="12">
        <v>0</v>
      </c>
      <c r="AS80" s="12">
        <f t="shared" si="261"/>
        <v>16000</v>
      </c>
      <c r="AT80" s="12">
        <v>0</v>
      </c>
      <c r="AU80" s="12">
        <f t="shared" si="262"/>
        <v>16000</v>
      </c>
      <c r="AV80" s="12">
        <v>0</v>
      </c>
      <c r="AW80" s="12">
        <f t="shared" si="263"/>
        <v>16000</v>
      </c>
      <c r="AX80" s="21">
        <v>0</v>
      </c>
      <c r="AY80" s="40">
        <f t="shared" si="264"/>
        <v>16000</v>
      </c>
      <c r="AZ80" s="12">
        <v>0</v>
      </c>
      <c r="BA80" s="13">
        <v>0</v>
      </c>
      <c r="BB80" s="13">
        <f t="shared" si="24"/>
        <v>0</v>
      </c>
      <c r="BC80" s="13">
        <v>0</v>
      </c>
      <c r="BD80" s="13">
        <f t="shared" si="265"/>
        <v>0</v>
      </c>
      <c r="BE80" s="13">
        <v>0</v>
      </c>
      <c r="BF80" s="13">
        <f t="shared" si="266"/>
        <v>0</v>
      </c>
      <c r="BG80" s="13">
        <v>0</v>
      </c>
      <c r="BH80" s="13">
        <f t="shared" si="267"/>
        <v>0</v>
      </c>
      <c r="BI80" s="13">
        <v>0</v>
      </c>
      <c r="BJ80" s="13">
        <f t="shared" si="268"/>
        <v>0</v>
      </c>
      <c r="BK80" s="13">
        <v>0</v>
      </c>
      <c r="BL80" s="13">
        <f t="shared" si="269"/>
        <v>0</v>
      </c>
      <c r="BM80" s="13">
        <v>0</v>
      </c>
      <c r="BN80" s="13">
        <f t="shared" si="270"/>
        <v>0</v>
      </c>
      <c r="BO80" s="13">
        <v>0</v>
      </c>
      <c r="BP80" s="13">
        <f t="shared" si="271"/>
        <v>0</v>
      </c>
      <c r="BQ80" s="13">
        <v>0</v>
      </c>
      <c r="BR80" s="13">
        <f t="shared" si="272"/>
        <v>0</v>
      </c>
      <c r="BS80" s="13">
        <v>0</v>
      </c>
      <c r="BT80" s="13">
        <f t="shared" si="273"/>
        <v>0</v>
      </c>
      <c r="BU80" s="23">
        <v>0</v>
      </c>
      <c r="BV80" s="42">
        <f t="shared" si="274"/>
        <v>0</v>
      </c>
      <c r="BW80" s="8" t="s">
        <v>94</v>
      </c>
      <c r="BX80" s="10"/>
    </row>
    <row r="81" spans="1:76" ht="54" x14ac:dyDescent="0.35">
      <c r="A81" s="86" t="s">
        <v>151</v>
      </c>
      <c r="B81" s="90" t="s">
        <v>206</v>
      </c>
      <c r="C81" s="92" t="s">
        <v>126</v>
      </c>
      <c r="D81" s="12">
        <v>5373.7</v>
      </c>
      <c r="E81" s="40">
        <v>-214.8</v>
      </c>
      <c r="F81" s="12">
        <f t="shared" si="1"/>
        <v>5158.8999999999996</v>
      </c>
      <c r="G81" s="12"/>
      <c r="H81" s="12">
        <f t="shared" si="244"/>
        <v>5158.8999999999996</v>
      </c>
      <c r="I81" s="12"/>
      <c r="J81" s="12">
        <f t="shared" si="245"/>
        <v>5158.8999999999996</v>
      </c>
      <c r="K81" s="12"/>
      <c r="L81" s="12">
        <f t="shared" si="246"/>
        <v>5158.8999999999996</v>
      </c>
      <c r="M81" s="12"/>
      <c r="N81" s="12">
        <f t="shared" si="247"/>
        <v>5158.8999999999996</v>
      </c>
      <c r="O81" s="12"/>
      <c r="P81" s="12">
        <f t="shared" si="248"/>
        <v>5158.8999999999996</v>
      </c>
      <c r="Q81" s="12">
        <v>-5158.8999999999996</v>
      </c>
      <c r="R81" s="12">
        <f t="shared" si="249"/>
        <v>0</v>
      </c>
      <c r="S81" s="12"/>
      <c r="T81" s="12">
        <f t="shared" si="250"/>
        <v>0</v>
      </c>
      <c r="U81" s="12"/>
      <c r="V81" s="12">
        <f t="shared" si="251"/>
        <v>0</v>
      </c>
      <c r="W81" s="12"/>
      <c r="X81" s="12">
        <f t="shared" si="252"/>
        <v>0</v>
      </c>
      <c r="Y81" s="21"/>
      <c r="Z81" s="40">
        <f t="shared" si="253"/>
        <v>0</v>
      </c>
      <c r="AA81" s="12">
        <v>0</v>
      </c>
      <c r="AB81" s="40"/>
      <c r="AC81" s="12">
        <f t="shared" si="12"/>
        <v>0</v>
      </c>
      <c r="AD81" s="12"/>
      <c r="AE81" s="12">
        <f t="shared" si="254"/>
        <v>0</v>
      </c>
      <c r="AF81" s="12"/>
      <c r="AG81" s="12">
        <f t="shared" si="255"/>
        <v>0</v>
      </c>
      <c r="AH81" s="12"/>
      <c r="AI81" s="12">
        <f t="shared" si="256"/>
        <v>0</v>
      </c>
      <c r="AJ81" s="12"/>
      <c r="AK81" s="12">
        <f t="shared" si="257"/>
        <v>0</v>
      </c>
      <c r="AL81" s="12"/>
      <c r="AM81" s="12">
        <f t="shared" si="258"/>
        <v>0</v>
      </c>
      <c r="AN81" s="12"/>
      <c r="AO81" s="12">
        <f t="shared" si="259"/>
        <v>0</v>
      </c>
      <c r="AP81" s="12">
        <v>5158.8999999999996</v>
      </c>
      <c r="AQ81" s="12">
        <f t="shared" si="260"/>
        <v>5158.8999999999996</v>
      </c>
      <c r="AR81" s="12"/>
      <c r="AS81" s="12">
        <f t="shared" si="261"/>
        <v>5158.8999999999996</v>
      </c>
      <c r="AT81" s="12"/>
      <c r="AU81" s="12">
        <f t="shared" si="262"/>
        <v>5158.8999999999996</v>
      </c>
      <c r="AV81" s="12"/>
      <c r="AW81" s="12">
        <f t="shared" si="263"/>
        <v>5158.8999999999996</v>
      </c>
      <c r="AX81" s="21"/>
      <c r="AY81" s="40">
        <f t="shared" si="264"/>
        <v>5158.8999999999996</v>
      </c>
      <c r="AZ81" s="12">
        <v>0</v>
      </c>
      <c r="BA81" s="13"/>
      <c r="BB81" s="13">
        <f t="shared" si="24"/>
        <v>0</v>
      </c>
      <c r="BC81" s="13"/>
      <c r="BD81" s="13">
        <f t="shared" si="265"/>
        <v>0</v>
      </c>
      <c r="BE81" s="13"/>
      <c r="BF81" s="13">
        <f t="shared" si="266"/>
        <v>0</v>
      </c>
      <c r="BG81" s="13"/>
      <c r="BH81" s="13">
        <f t="shared" si="267"/>
        <v>0</v>
      </c>
      <c r="BI81" s="13"/>
      <c r="BJ81" s="13">
        <f t="shared" si="268"/>
        <v>0</v>
      </c>
      <c r="BK81" s="13"/>
      <c r="BL81" s="13">
        <f t="shared" si="269"/>
        <v>0</v>
      </c>
      <c r="BM81" s="13"/>
      <c r="BN81" s="13">
        <f t="shared" si="270"/>
        <v>0</v>
      </c>
      <c r="BO81" s="13"/>
      <c r="BP81" s="13">
        <f t="shared" si="271"/>
        <v>0</v>
      </c>
      <c r="BQ81" s="13"/>
      <c r="BR81" s="13">
        <f t="shared" si="272"/>
        <v>0</v>
      </c>
      <c r="BS81" s="13"/>
      <c r="BT81" s="13">
        <f t="shared" si="273"/>
        <v>0</v>
      </c>
      <c r="BU81" s="23"/>
      <c r="BV81" s="42">
        <f t="shared" si="274"/>
        <v>0</v>
      </c>
      <c r="BW81" s="8" t="s">
        <v>95</v>
      </c>
      <c r="BX81" s="10"/>
    </row>
    <row r="82" spans="1:76" ht="36" x14ac:dyDescent="0.35">
      <c r="A82" s="86" t="s">
        <v>152</v>
      </c>
      <c r="B82" s="90" t="s">
        <v>344</v>
      </c>
      <c r="C82" s="89" t="s">
        <v>11</v>
      </c>
      <c r="D82" s="12">
        <v>0</v>
      </c>
      <c r="E82" s="40">
        <v>0</v>
      </c>
      <c r="F82" s="12">
        <f t="shared" si="1"/>
        <v>0</v>
      </c>
      <c r="G82" s="12">
        <v>0</v>
      </c>
      <c r="H82" s="12">
        <f t="shared" si="244"/>
        <v>0</v>
      </c>
      <c r="I82" s="12">
        <v>0</v>
      </c>
      <c r="J82" s="12">
        <f t="shared" si="245"/>
        <v>0</v>
      </c>
      <c r="K82" s="12">
        <v>0</v>
      </c>
      <c r="L82" s="12">
        <f t="shared" si="246"/>
        <v>0</v>
      </c>
      <c r="M82" s="12">
        <v>0</v>
      </c>
      <c r="N82" s="12">
        <f t="shared" si="247"/>
        <v>0</v>
      </c>
      <c r="O82" s="12">
        <v>0</v>
      </c>
      <c r="P82" s="12">
        <f t="shared" si="248"/>
        <v>0</v>
      </c>
      <c r="Q82" s="12">
        <v>0</v>
      </c>
      <c r="R82" s="12">
        <f t="shared" si="249"/>
        <v>0</v>
      </c>
      <c r="S82" s="12">
        <v>0</v>
      </c>
      <c r="T82" s="12">
        <f t="shared" si="250"/>
        <v>0</v>
      </c>
      <c r="U82" s="12">
        <v>0</v>
      </c>
      <c r="V82" s="12">
        <f t="shared" si="251"/>
        <v>0</v>
      </c>
      <c r="W82" s="12">
        <v>0</v>
      </c>
      <c r="X82" s="12">
        <f t="shared" si="252"/>
        <v>0</v>
      </c>
      <c r="Y82" s="21">
        <v>0</v>
      </c>
      <c r="Z82" s="40">
        <f t="shared" si="253"/>
        <v>0</v>
      </c>
      <c r="AA82" s="12">
        <v>0</v>
      </c>
      <c r="AB82" s="40">
        <v>0</v>
      </c>
      <c r="AC82" s="12">
        <f t="shared" si="12"/>
        <v>0</v>
      </c>
      <c r="AD82" s="12">
        <v>0</v>
      </c>
      <c r="AE82" s="12">
        <f t="shared" si="254"/>
        <v>0</v>
      </c>
      <c r="AF82" s="12">
        <v>0</v>
      </c>
      <c r="AG82" s="12">
        <f t="shared" si="255"/>
        <v>0</v>
      </c>
      <c r="AH82" s="12">
        <v>0</v>
      </c>
      <c r="AI82" s="12">
        <f t="shared" si="256"/>
        <v>0</v>
      </c>
      <c r="AJ82" s="12">
        <v>0</v>
      </c>
      <c r="AK82" s="12">
        <f t="shared" si="257"/>
        <v>0</v>
      </c>
      <c r="AL82" s="12">
        <v>0</v>
      </c>
      <c r="AM82" s="12">
        <f t="shared" si="258"/>
        <v>0</v>
      </c>
      <c r="AN82" s="12">
        <v>0</v>
      </c>
      <c r="AO82" s="12">
        <f t="shared" si="259"/>
        <v>0</v>
      </c>
      <c r="AP82" s="12">
        <v>0</v>
      </c>
      <c r="AQ82" s="12">
        <f t="shared" si="260"/>
        <v>0</v>
      </c>
      <c r="AR82" s="12">
        <v>0</v>
      </c>
      <c r="AS82" s="12">
        <f t="shared" si="261"/>
        <v>0</v>
      </c>
      <c r="AT82" s="12">
        <v>0</v>
      </c>
      <c r="AU82" s="12">
        <f t="shared" si="262"/>
        <v>0</v>
      </c>
      <c r="AV82" s="12">
        <v>0</v>
      </c>
      <c r="AW82" s="12">
        <f t="shared" si="263"/>
        <v>0</v>
      </c>
      <c r="AX82" s="21">
        <v>0</v>
      </c>
      <c r="AY82" s="40">
        <f t="shared" si="264"/>
        <v>0</v>
      </c>
      <c r="AZ82" s="12">
        <v>16622.900000000001</v>
      </c>
      <c r="BA82" s="13">
        <v>0</v>
      </c>
      <c r="BB82" s="13">
        <f t="shared" si="24"/>
        <v>16622.900000000001</v>
      </c>
      <c r="BC82" s="13">
        <v>0</v>
      </c>
      <c r="BD82" s="13">
        <f t="shared" si="265"/>
        <v>16622.900000000001</v>
      </c>
      <c r="BE82" s="13">
        <v>0</v>
      </c>
      <c r="BF82" s="13">
        <f t="shared" si="266"/>
        <v>16622.900000000001</v>
      </c>
      <c r="BG82" s="13">
        <v>0</v>
      </c>
      <c r="BH82" s="13">
        <f t="shared" si="267"/>
        <v>16622.900000000001</v>
      </c>
      <c r="BI82" s="13">
        <v>0</v>
      </c>
      <c r="BJ82" s="13">
        <f t="shared" si="268"/>
        <v>16622.900000000001</v>
      </c>
      <c r="BK82" s="13">
        <v>0</v>
      </c>
      <c r="BL82" s="13">
        <f t="shared" si="269"/>
        <v>16622.900000000001</v>
      </c>
      <c r="BM82" s="13">
        <v>0</v>
      </c>
      <c r="BN82" s="13">
        <f t="shared" si="270"/>
        <v>16622.900000000001</v>
      </c>
      <c r="BO82" s="13">
        <v>0</v>
      </c>
      <c r="BP82" s="13">
        <f t="shared" si="271"/>
        <v>16622.900000000001</v>
      </c>
      <c r="BQ82" s="13">
        <v>0</v>
      </c>
      <c r="BR82" s="13">
        <f t="shared" si="272"/>
        <v>16622.900000000001</v>
      </c>
      <c r="BS82" s="13">
        <v>0</v>
      </c>
      <c r="BT82" s="13">
        <f t="shared" si="273"/>
        <v>16622.900000000001</v>
      </c>
      <c r="BU82" s="23">
        <v>0</v>
      </c>
      <c r="BV82" s="42">
        <f t="shared" si="274"/>
        <v>16622.900000000001</v>
      </c>
      <c r="BW82" s="8" t="s">
        <v>96</v>
      </c>
      <c r="BX82" s="10"/>
    </row>
    <row r="83" spans="1:76" ht="36" x14ac:dyDescent="0.35">
      <c r="A83" s="86" t="s">
        <v>153</v>
      </c>
      <c r="B83" s="90" t="s">
        <v>74</v>
      </c>
      <c r="C83" s="89" t="s">
        <v>11</v>
      </c>
      <c r="D83" s="12">
        <v>0</v>
      </c>
      <c r="E83" s="40">
        <v>0</v>
      </c>
      <c r="F83" s="12">
        <f t="shared" si="1"/>
        <v>0</v>
      </c>
      <c r="G83" s="12">
        <v>0</v>
      </c>
      <c r="H83" s="12">
        <f t="shared" si="244"/>
        <v>0</v>
      </c>
      <c r="I83" s="12">
        <v>0</v>
      </c>
      <c r="J83" s="12">
        <f t="shared" si="245"/>
        <v>0</v>
      </c>
      <c r="K83" s="12">
        <v>0</v>
      </c>
      <c r="L83" s="12">
        <f t="shared" si="246"/>
        <v>0</v>
      </c>
      <c r="M83" s="12">
        <v>0</v>
      </c>
      <c r="N83" s="12">
        <f t="shared" si="247"/>
        <v>0</v>
      </c>
      <c r="O83" s="12">
        <v>0</v>
      </c>
      <c r="P83" s="12">
        <f t="shared" si="248"/>
        <v>0</v>
      </c>
      <c r="Q83" s="12">
        <v>0</v>
      </c>
      <c r="R83" s="12">
        <f t="shared" si="249"/>
        <v>0</v>
      </c>
      <c r="S83" s="12">
        <v>0</v>
      </c>
      <c r="T83" s="12">
        <f t="shared" si="250"/>
        <v>0</v>
      </c>
      <c r="U83" s="12">
        <v>0</v>
      </c>
      <c r="V83" s="12">
        <f t="shared" si="251"/>
        <v>0</v>
      </c>
      <c r="W83" s="12">
        <v>0</v>
      </c>
      <c r="X83" s="12">
        <f t="shared" si="252"/>
        <v>0</v>
      </c>
      <c r="Y83" s="21">
        <v>0</v>
      </c>
      <c r="Z83" s="40">
        <f t="shared" si="253"/>
        <v>0</v>
      </c>
      <c r="AA83" s="12">
        <v>17616.3</v>
      </c>
      <c r="AB83" s="40">
        <v>0</v>
      </c>
      <c r="AC83" s="12">
        <f t="shared" si="12"/>
        <v>17616.3</v>
      </c>
      <c r="AD83" s="12">
        <v>0</v>
      </c>
      <c r="AE83" s="12">
        <f t="shared" si="254"/>
        <v>17616.3</v>
      </c>
      <c r="AF83" s="12">
        <v>0</v>
      </c>
      <c r="AG83" s="12">
        <f t="shared" si="255"/>
        <v>17616.3</v>
      </c>
      <c r="AH83" s="12">
        <v>0</v>
      </c>
      <c r="AI83" s="12">
        <f t="shared" si="256"/>
        <v>17616.3</v>
      </c>
      <c r="AJ83" s="12">
        <v>0</v>
      </c>
      <c r="AK83" s="12">
        <f t="shared" si="257"/>
        <v>17616.3</v>
      </c>
      <c r="AL83" s="12">
        <v>0</v>
      </c>
      <c r="AM83" s="12">
        <f t="shared" si="258"/>
        <v>17616.3</v>
      </c>
      <c r="AN83" s="12">
        <v>0</v>
      </c>
      <c r="AO83" s="12">
        <f t="shared" si="259"/>
        <v>17616.3</v>
      </c>
      <c r="AP83" s="12">
        <v>0</v>
      </c>
      <c r="AQ83" s="12">
        <f t="shared" si="260"/>
        <v>17616.3</v>
      </c>
      <c r="AR83" s="12">
        <v>0</v>
      </c>
      <c r="AS83" s="12">
        <f t="shared" si="261"/>
        <v>17616.3</v>
      </c>
      <c r="AT83" s="12">
        <v>0</v>
      </c>
      <c r="AU83" s="12">
        <f t="shared" si="262"/>
        <v>17616.3</v>
      </c>
      <c r="AV83" s="12">
        <v>0</v>
      </c>
      <c r="AW83" s="12">
        <f t="shared" si="263"/>
        <v>17616.3</v>
      </c>
      <c r="AX83" s="21">
        <v>0</v>
      </c>
      <c r="AY83" s="40">
        <f t="shared" si="264"/>
        <v>17616.3</v>
      </c>
      <c r="AZ83" s="12">
        <v>0</v>
      </c>
      <c r="BA83" s="13">
        <v>0</v>
      </c>
      <c r="BB83" s="13">
        <f t="shared" si="24"/>
        <v>0</v>
      </c>
      <c r="BC83" s="13">
        <v>0</v>
      </c>
      <c r="BD83" s="13">
        <f t="shared" si="265"/>
        <v>0</v>
      </c>
      <c r="BE83" s="13">
        <v>0</v>
      </c>
      <c r="BF83" s="13">
        <f t="shared" si="266"/>
        <v>0</v>
      </c>
      <c r="BG83" s="13">
        <v>0</v>
      </c>
      <c r="BH83" s="13">
        <f t="shared" si="267"/>
        <v>0</v>
      </c>
      <c r="BI83" s="13">
        <v>0</v>
      </c>
      <c r="BJ83" s="13">
        <f t="shared" si="268"/>
        <v>0</v>
      </c>
      <c r="BK83" s="13">
        <v>0</v>
      </c>
      <c r="BL83" s="13">
        <f t="shared" si="269"/>
        <v>0</v>
      </c>
      <c r="BM83" s="13">
        <v>0</v>
      </c>
      <c r="BN83" s="13">
        <f t="shared" si="270"/>
        <v>0</v>
      </c>
      <c r="BO83" s="13">
        <v>0</v>
      </c>
      <c r="BP83" s="13">
        <f t="shared" si="271"/>
        <v>0</v>
      </c>
      <c r="BQ83" s="13">
        <v>0</v>
      </c>
      <c r="BR83" s="13">
        <f t="shared" si="272"/>
        <v>0</v>
      </c>
      <c r="BS83" s="13">
        <v>0</v>
      </c>
      <c r="BT83" s="13">
        <f t="shared" si="273"/>
        <v>0</v>
      </c>
      <c r="BU83" s="23">
        <v>0</v>
      </c>
      <c r="BV83" s="42">
        <f t="shared" si="274"/>
        <v>0</v>
      </c>
      <c r="BW83" s="8" t="s">
        <v>207</v>
      </c>
      <c r="BX83" s="10"/>
    </row>
    <row r="84" spans="1:76" ht="36" x14ac:dyDescent="0.35">
      <c r="A84" s="133" t="s">
        <v>154</v>
      </c>
      <c r="B84" s="137" t="s">
        <v>303</v>
      </c>
      <c r="C84" s="92" t="s">
        <v>11</v>
      </c>
      <c r="D84" s="12"/>
      <c r="E84" s="40"/>
      <c r="F84" s="12"/>
      <c r="G84" s="12">
        <f>4064.524</f>
        <v>4064.5239999999999</v>
      </c>
      <c r="H84" s="12">
        <f>F86+G84</f>
        <v>4064.5239999999999</v>
      </c>
      <c r="I84" s="12"/>
      <c r="J84" s="12">
        <f>H84+I84</f>
        <v>4064.5239999999999</v>
      </c>
      <c r="K84" s="12"/>
      <c r="L84" s="12">
        <f>J84+K84</f>
        <v>4064.5239999999999</v>
      </c>
      <c r="M84" s="12"/>
      <c r="N84" s="12">
        <f>L84+M84</f>
        <v>4064.5239999999999</v>
      </c>
      <c r="O84" s="12"/>
      <c r="P84" s="12">
        <f>N84+O84</f>
        <v>4064.5239999999999</v>
      </c>
      <c r="Q84" s="12"/>
      <c r="R84" s="12">
        <f>P84+Q84</f>
        <v>4064.5239999999999</v>
      </c>
      <c r="S84" s="12"/>
      <c r="T84" s="12">
        <f>R84+S84</f>
        <v>4064.5239999999999</v>
      </c>
      <c r="U84" s="12"/>
      <c r="V84" s="12">
        <f>T84+U84</f>
        <v>4064.5239999999999</v>
      </c>
      <c r="W84" s="12"/>
      <c r="X84" s="12">
        <f>V84+W84</f>
        <v>4064.5239999999999</v>
      </c>
      <c r="Y84" s="21"/>
      <c r="Z84" s="40">
        <f>X84+Y84</f>
        <v>4064.5239999999999</v>
      </c>
      <c r="AA84" s="12"/>
      <c r="AB84" s="40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>
        <f t="shared" si="260"/>
        <v>0</v>
      </c>
      <c r="AR84" s="12"/>
      <c r="AS84" s="12">
        <f t="shared" si="261"/>
        <v>0</v>
      </c>
      <c r="AT84" s="12"/>
      <c r="AU84" s="12">
        <f t="shared" si="262"/>
        <v>0</v>
      </c>
      <c r="AV84" s="12"/>
      <c r="AW84" s="12">
        <f t="shared" si="263"/>
        <v>0</v>
      </c>
      <c r="AX84" s="21"/>
      <c r="AY84" s="40">
        <f t="shared" si="264"/>
        <v>0</v>
      </c>
      <c r="AZ84" s="12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>
        <f t="shared" si="270"/>
        <v>0</v>
      </c>
      <c r="BO84" s="13"/>
      <c r="BP84" s="13">
        <f t="shared" si="271"/>
        <v>0</v>
      </c>
      <c r="BQ84" s="13"/>
      <c r="BR84" s="13">
        <f t="shared" si="272"/>
        <v>0</v>
      </c>
      <c r="BS84" s="13"/>
      <c r="BT84" s="13">
        <f t="shared" si="273"/>
        <v>0</v>
      </c>
      <c r="BU84" s="23"/>
      <c r="BV84" s="42">
        <f t="shared" si="274"/>
        <v>0</v>
      </c>
      <c r="BX84" s="10"/>
    </row>
    <row r="85" spans="1:76" ht="54" x14ac:dyDescent="0.35">
      <c r="A85" s="134"/>
      <c r="B85" s="158"/>
      <c r="C85" s="92" t="s">
        <v>126</v>
      </c>
      <c r="D85" s="12"/>
      <c r="E85" s="40"/>
      <c r="F85" s="12"/>
      <c r="G85" s="12">
        <v>51.057000000000002</v>
      </c>
      <c r="H85" s="12">
        <f t="shared" si="244"/>
        <v>51.057000000000002</v>
      </c>
      <c r="I85" s="12"/>
      <c r="J85" s="12">
        <f t="shared" si="245"/>
        <v>51.057000000000002</v>
      </c>
      <c r="K85" s="12"/>
      <c r="L85" s="12">
        <f t="shared" si="246"/>
        <v>51.057000000000002</v>
      </c>
      <c r="M85" s="12">
        <f>M87+M88+M89</f>
        <v>9351.2630000000008</v>
      </c>
      <c r="N85" s="12">
        <f t="shared" si="247"/>
        <v>9402.3200000000015</v>
      </c>
      <c r="O85" s="12">
        <f>O87+O88+O89</f>
        <v>0</v>
      </c>
      <c r="P85" s="12">
        <f t="shared" ref="P85" si="275">N85+O85</f>
        <v>9402.3200000000015</v>
      </c>
      <c r="Q85" s="12">
        <f>Q87+Q88+Q89</f>
        <v>0</v>
      </c>
      <c r="R85" s="12">
        <f t="shared" ref="R85" si="276">P85+Q85</f>
        <v>9402.3200000000015</v>
      </c>
      <c r="S85" s="12">
        <f>S87+S88+S89</f>
        <v>0</v>
      </c>
      <c r="T85" s="12">
        <f t="shared" ref="T85" si="277">R85+S85</f>
        <v>9402.3200000000015</v>
      </c>
      <c r="U85" s="12">
        <f>U87+U88+U89</f>
        <v>0</v>
      </c>
      <c r="V85" s="12">
        <f t="shared" ref="V85" si="278">T85+U85</f>
        <v>9402.3200000000015</v>
      </c>
      <c r="W85" s="12">
        <f>W87+W88+W89</f>
        <v>0</v>
      </c>
      <c r="X85" s="12">
        <f t="shared" ref="X85" si="279">V85+W85</f>
        <v>9402.3200000000015</v>
      </c>
      <c r="Y85" s="21">
        <f>Y87+Y88+Y89</f>
        <v>0</v>
      </c>
      <c r="Z85" s="40">
        <f t="shared" ref="Z85" si="280">X85+Y85</f>
        <v>9402.3200000000015</v>
      </c>
      <c r="AA85" s="12"/>
      <c r="AB85" s="40"/>
      <c r="AC85" s="12"/>
      <c r="AD85" s="12"/>
      <c r="AE85" s="12">
        <f t="shared" si="254"/>
        <v>0</v>
      </c>
      <c r="AF85" s="12"/>
      <c r="AG85" s="12">
        <f t="shared" si="255"/>
        <v>0</v>
      </c>
      <c r="AH85" s="12"/>
      <c r="AI85" s="12">
        <f t="shared" si="256"/>
        <v>0</v>
      </c>
      <c r="AJ85" s="12"/>
      <c r="AK85" s="12">
        <f t="shared" si="257"/>
        <v>0</v>
      </c>
      <c r="AL85" s="12"/>
      <c r="AM85" s="12">
        <f t="shared" si="258"/>
        <v>0</v>
      </c>
      <c r="AN85" s="12"/>
      <c r="AO85" s="12">
        <f t="shared" ref="AO85" si="281">AM85+AN85</f>
        <v>0</v>
      </c>
      <c r="AP85" s="12"/>
      <c r="AQ85" s="12">
        <f t="shared" ref="AQ85" si="282">AO85+AP85</f>
        <v>0</v>
      </c>
      <c r="AR85" s="12"/>
      <c r="AS85" s="12">
        <f t="shared" si="261"/>
        <v>0</v>
      </c>
      <c r="AT85" s="12"/>
      <c r="AU85" s="12">
        <f t="shared" si="262"/>
        <v>0</v>
      </c>
      <c r="AV85" s="12"/>
      <c r="AW85" s="12">
        <f t="shared" si="263"/>
        <v>0</v>
      </c>
      <c r="AX85" s="21"/>
      <c r="AY85" s="40">
        <f t="shared" si="264"/>
        <v>0</v>
      </c>
      <c r="AZ85" s="12"/>
      <c r="BA85" s="13"/>
      <c r="BB85" s="13"/>
      <c r="BC85" s="13"/>
      <c r="BD85" s="13">
        <f t="shared" si="265"/>
        <v>0</v>
      </c>
      <c r="BE85" s="13"/>
      <c r="BF85" s="13">
        <f t="shared" si="266"/>
        <v>0</v>
      </c>
      <c r="BG85" s="13"/>
      <c r="BH85" s="13">
        <f t="shared" si="267"/>
        <v>0</v>
      </c>
      <c r="BI85" s="13"/>
      <c r="BJ85" s="13">
        <f t="shared" si="268"/>
        <v>0</v>
      </c>
      <c r="BK85" s="13"/>
      <c r="BL85" s="13">
        <f t="shared" ref="BL85" si="283">BJ85+BK85</f>
        <v>0</v>
      </c>
      <c r="BM85" s="13"/>
      <c r="BN85" s="13">
        <f t="shared" ref="BN85" si="284">BL85+BM85</f>
        <v>0</v>
      </c>
      <c r="BO85" s="13"/>
      <c r="BP85" s="13">
        <f t="shared" si="271"/>
        <v>0</v>
      </c>
      <c r="BQ85" s="13"/>
      <c r="BR85" s="13">
        <f t="shared" si="272"/>
        <v>0</v>
      </c>
      <c r="BS85" s="13"/>
      <c r="BT85" s="13">
        <f t="shared" si="273"/>
        <v>0</v>
      </c>
      <c r="BU85" s="23"/>
      <c r="BV85" s="42">
        <f t="shared" si="274"/>
        <v>0</v>
      </c>
      <c r="BW85" s="8" t="s">
        <v>304</v>
      </c>
      <c r="BX85" s="10"/>
    </row>
    <row r="86" spans="1:76" x14ac:dyDescent="0.35">
      <c r="A86" s="86"/>
      <c r="B86" s="90" t="s">
        <v>5</v>
      </c>
      <c r="C86" s="92"/>
      <c r="D86" s="12"/>
      <c r="E86" s="40"/>
      <c r="F86" s="12"/>
      <c r="G86" s="11"/>
      <c r="H86" s="12"/>
      <c r="I86" s="11"/>
      <c r="J86" s="12"/>
      <c r="K86" s="11"/>
      <c r="L86" s="12"/>
      <c r="M86" s="11"/>
      <c r="N86" s="12"/>
      <c r="O86" s="11"/>
      <c r="P86" s="12"/>
      <c r="Q86" s="11"/>
      <c r="R86" s="12"/>
      <c r="S86" s="11"/>
      <c r="T86" s="12"/>
      <c r="U86" s="11"/>
      <c r="V86" s="12"/>
      <c r="W86" s="11"/>
      <c r="X86" s="12"/>
      <c r="Y86" s="65"/>
      <c r="Z86" s="40"/>
      <c r="AA86" s="12"/>
      <c r="AB86" s="40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1"/>
      <c r="AY86" s="40"/>
      <c r="AZ86" s="12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23"/>
      <c r="BV86" s="42"/>
      <c r="BX86" s="10"/>
    </row>
    <row r="87" spans="1:76" s="3" customFormat="1" hidden="1" x14ac:dyDescent="0.35">
      <c r="A87" s="54"/>
      <c r="B87" s="63" t="s">
        <v>6</v>
      </c>
      <c r="C87" s="5"/>
      <c r="D87" s="12"/>
      <c r="E87" s="40"/>
      <c r="F87" s="12"/>
      <c r="G87" s="11">
        <v>51.057000000000002</v>
      </c>
      <c r="H87" s="12">
        <f t="shared" si="244"/>
        <v>51.057000000000002</v>
      </c>
      <c r="I87" s="11"/>
      <c r="J87" s="12">
        <f t="shared" si="245"/>
        <v>51.057000000000002</v>
      </c>
      <c r="K87" s="11"/>
      <c r="L87" s="12">
        <f t="shared" si="246"/>
        <v>51.057000000000002</v>
      </c>
      <c r="M87" s="11"/>
      <c r="N87" s="12">
        <f t="shared" si="247"/>
        <v>51.057000000000002</v>
      </c>
      <c r="O87" s="11"/>
      <c r="P87" s="12">
        <f t="shared" ref="P87:P103" si="285">N87+O87</f>
        <v>51.057000000000002</v>
      </c>
      <c r="Q87" s="11"/>
      <c r="R87" s="12">
        <f t="shared" ref="R87:R103" si="286">P87+Q87</f>
        <v>51.057000000000002</v>
      </c>
      <c r="S87" s="11"/>
      <c r="T87" s="12">
        <f t="shared" ref="T87:T103" si="287">R87+S87</f>
        <v>51.057000000000002</v>
      </c>
      <c r="U87" s="11"/>
      <c r="V87" s="12">
        <f t="shared" ref="V87:V103" si="288">T87+U87</f>
        <v>51.057000000000002</v>
      </c>
      <c r="W87" s="11"/>
      <c r="X87" s="12">
        <f t="shared" ref="X87:X103" si="289">V87+W87</f>
        <v>51.057000000000002</v>
      </c>
      <c r="Y87" s="65"/>
      <c r="Z87" s="12">
        <f t="shared" ref="Z87:Z103" si="290">X87+Y87</f>
        <v>51.057000000000002</v>
      </c>
      <c r="AA87" s="12"/>
      <c r="AB87" s="40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>
        <f t="shared" si="258"/>
        <v>0</v>
      </c>
      <c r="AN87" s="12"/>
      <c r="AO87" s="12">
        <f t="shared" ref="AO87:AO103" si="291">AM87+AN87</f>
        <v>0</v>
      </c>
      <c r="AP87" s="12"/>
      <c r="AQ87" s="12">
        <f t="shared" ref="AQ87:AQ103" si="292">AO87+AP87</f>
        <v>0</v>
      </c>
      <c r="AR87" s="12"/>
      <c r="AS87" s="12">
        <f t="shared" ref="AS87:AS103" si="293">AQ87+AR87</f>
        <v>0</v>
      </c>
      <c r="AT87" s="12"/>
      <c r="AU87" s="12">
        <f t="shared" ref="AU87:AU103" si="294">AS87+AT87</f>
        <v>0</v>
      </c>
      <c r="AV87" s="12"/>
      <c r="AW87" s="12">
        <f t="shared" ref="AW87:AW103" si="295">AU87+AV87</f>
        <v>0</v>
      </c>
      <c r="AX87" s="21"/>
      <c r="AY87" s="12">
        <f t="shared" ref="AY87:AY103" si="296">AW87+AX87</f>
        <v>0</v>
      </c>
      <c r="AZ87" s="12"/>
      <c r="BA87" s="13"/>
      <c r="BB87" s="13"/>
      <c r="BC87" s="13"/>
      <c r="BD87" s="13"/>
      <c r="BE87" s="13"/>
      <c r="BF87" s="13"/>
      <c r="BG87" s="13"/>
      <c r="BH87" s="13"/>
      <c r="BI87" s="13"/>
      <c r="BJ87" s="13">
        <f t="shared" si="268"/>
        <v>0</v>
      </c>
      <c r="BK87" s="13"/>
      <c r="BL87" s="13">
        <f t="shared" ref="BL87:BL103" si="297">BJ87+BK87</f>
        <v>0</v>
      </c>
      <c r="BM87" s="13"/>
      <c r="BN87" s="13">
        <f t="shared" ref="BN87:BN103" si="298">BL87+BM87</f>
        <v>0</v>
      </c>
      <c r="BO87" s="13"/>
      <c r="BP87" s="13">
        <f t="shared" ref="BP87:BP103" si="299">BN87+BO87</f>
        <v>0</v>
      </c>
      <c r="BQ87" s="13"/>
      <c r="BR87" s="13">
        <f t="shared" ref="BR87:BR103" si="300">BP87+BQ87</f>
        <v>0</v>
      </c>
      <c r="BS87" s="13"/>
      <c r="BT87" s="13">
        <f t="shared" ref="BT87:BT103" si="301">BR87+BS87</f>
        <v>0</v>
      </c>
      <c r="BU87" s="23"/>
      <c r="BV87" s="13">
        <f t="shared" ref="BV87:BV103" si="302">BT87+BU87</f>
        <v>0</v>
      </c>
      <c r="BW87" s="8"/>
      <c r="BX87" s="10">
        <v>0</v>
      </c>
    </row>
    <row r="88" spans="1:76" x14ac:dyDescent="0.35">
      <c r="A88" s="86"/>
      <c r="B88" s="90" t="s">
        <v>12</v>
      </c>
      <c r="C88" s="92"/>
      <c r="D88" s="12"/>
      <c r="E88" s="40"/>
      <c r="F88" s="12"/>
      <c r="G88" s="11"/>
      <c r="H88" s="12">
        <f t="shared" si="244"/>
        <v>0</v>
      </c>
      <c r="I88" s="11"/>
      <c r="J88" s="12">
        <f t="shared" si="245"/>
        <v>0</v>
      </c>
      <c r="K88" s="11"/>
      <c r="L88" s="12">
        <f t="shared" si="246"/>
        <v>0</v>
      </c>
      <c r="M88" s="11">
        <v>467.56299999999999</v>
      </c>
      <c r="N88" s="12">
        <f t="shared" si="247"/>
        <v>467.56299999999999</v>
      </c>
      <c r="O88" s="11"/>
      <c r="P88" s="12">
        <f t="shared" si="285"/>
        <v>467.56299999999999</v>
      </c>
      <c r="Q88" s="11"/>
      <c r="R88" s="12">
        <f t="shared" si="286"/>
        <v>467.56299999999999</v>
      </c>
      <c r="S88" s="11"/>
      <c r="T88" s="12">
        <f t="shared" si="287"/>
        <v>467.56299999999999</v>
      </c>
      <c r="U88" s="11"/>
      <c r="V88" s="12">
        <f t="shared" si="288"/>
        <v>467.56299999999999</v>
      </c>
      <c r="W88" s="11"/>
      <c r="X88" s="12">
        <f t="shared" si="289"/>
        <v>467.56299999999999</v>
      </c>
      <c r="Y88" s="65"/>
      <c r="Z88" s="40">
        <f t="shared" si="290"/>
        <v>467.56299999999999</v>
      </c>
      <c r="AA88" s="12"/>
      <c r="AB88" s="40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>
        <f t="shared" si="258"/>
        <v>0</v>
      </c>
      <c r="AN88" s="12"/>
      <c r="AO88" s="12">
        <f t="shared" si="291"/>
        <v>0</v>
      </c>
      <c r="AP88" s="12"/>
      <c r="AQ88" s="12">
        <f t="shared" si="292"/>
        <v>0</v>
      </c>
      <c r="AR88" s="12"/>
      <c r="AS88" s="12">
        <f t="shared" si="293"/>
        <v>0</v>
      </c>
      <c r="AT88" s="12"/>
      <c r="AU88" s="12">
        <f t="shared" si="294"/>
        <v>0</v>
      </c>
      <c r="AV88" s="12"/>
      <c r="AW88" s="12">
        <f t="shared" si="295"/>
        <v>0</v>
      </c>
      <c r="AX88" s="21"/>
      <c r="AY88" s="40">
        <f t="shared" si="296"/>
        <v>0</v>
      </c>
      <c r="AZ88" s="12"/>
      <c r="BA88" s="13"/>
      <c r="BB88" s="13"/>
      <c r="BC88" s="13"/>
      <c r="BD88" s="13"/>
      <c r="BE88" s="13"/>
      <c r="BF88" s="13"/>
      <c r="BG88" s="13"/>
      <c r="BH88" s="13"/>
      <c r="BI88" s="13"/>
      <c r="BJ88" s="13">
        <f t="shared" si="268"/>
        <v>0</v>
      </c>
      <c r="BK88" s="13"/>
      <c r="BL88" s="13">
        <f t="shared" si="297"/>
        <v>0</v>
      </c>
      <c r="BM88" s="13"/>
      <c r="BN88" s="13">
        <f t="shared" si="298"/>
        <v>0</v>
      </c>
      <c r="BO88" s="13"/>
      <c r="BP88" s="13">
        <f t="shared" si="299"/>
        <v>0</v>
      </c>
      <c r="BQ88" s="13"/>
      <c r="BR88" s="13">
        <f t="shared" si="300"/>
        <v>0</v>
      </c>
      <c r="BS88" s="13"/>
      <c r="BT88" s="13">
        <f t="shared" si="301"/>
        <v>0</v>
      </c>
      <c r="BU88" s="23"/>
      <c r="BV88" s="42">
        <f t="shared" si="302"/>
        <v>0</v>
      </c>
      <c r="BW88" s="8" t="s">
        <v>372</v>
      </c>
      <c r="BX88" s="10"/>
    </row>
    <row r="89" spans="1:76" x14ac:dyDescent="0.35">
      <c r="A89" s="86"/>
      <c r="B89" s="90" t="s">
        <v>29</v>
      </c>
      <c r="C89" s="92"/>
      <c r="D89" s="12"/>
      <c r="E89" s="40"/>
      <c r="F89" s="12"/>
      <c r="G89" s="64"/>
      <c r="H89" s="12"/>
      <c r="I89" s="64"/>
      <c r="J89" s="12"/>
      <c r="K89" s="64"/>
      <c r="L89" s="12"/>
      <c r="M89" s="69">
        <v>8883.7000000000007</v>
      </c>
      <c r="N89" s="12">
        <f t="shared" si="247"/>
        <v>8883.7000000000007</v>
      </c>
      <c r="O89" s="69"/>
      <c r="P89" s="12">
        <f t="shared" si="285"/>
        <v>8883.7000000000007</v>
      </c>
      <c r="Q89" s="69"/>
      <c r="R89" s="12">
        <f t="shared" si="286"/>
        <v>8883.7000000000007</v>
      </c>
      <c r="S89" s="69"/>
      <c r="T89" s="12">
        <f t="shared" si="287"/>
        <v>8883.7000000000007</v>
      </c>
      <c r="U89" s="69"/>
      <c r="V89" s="12">
        <f t="shared" si="288"/>
        <v>8883.7000000000007</v>
      </c>
      <c r="W89" s="69"/>
      <c r="X89" s="12">
        <f t="shared" si="289"/>
        <v>8883.7000000000007</v>
      </c>
      <c r="Y89" s="66"/>
      <c r="Z89" s="40">
        <f t="shared" si="290"/>
        <v>8883.7000000000007</v>
      </c>
      <c r="AA89" s="12"/>
      <c r="AB89" s="40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>
        <f t="shared" si="258"/>
        <v>0</v>
      </c>
      <c r="AN89" s="12"/>
      <c r="AO89" s="12">
        <f t="shared" si="291"/>
        <v>0</v>
      </c>
      <c r="AP89" s="12"/>
      <c r="AQ89" s="12">
        <f t="shared" si="292"/>
        <v>0</v>
      </c>
      <c r="AR89" s="12"/>
      <c r="AS89" s="12">
        <f t="shared" si="293"/>
        <v>0</v>
      </c>
      <c r="AT89" s="12"/>
      <c r="AU89" s="12">
        <f t="shared" si="294"/>
        <v>0</v>
      </c>
      <c r="AV89" s="12"/>
      <c r="AW89" s="12">
        <f t="shared" si="295"/>
        <v>0</v>
      </c>
      <c r="AX89" s="21"/>
      <c r="AY89" s="40">
        <f t="shared" si="296"/>
        <v>0</v>
      </c>
      <c r="AZ89" s="12"/>
      <c r="BA89" s="13"/>
      <c r="BB89" s="13"/>
      <c r="BC89" s="13"/>
      <c r="BD89" s="13"/>
      <c r="BE89" s="13"/>
      <c r="BF89" s="13"/>
      <c r="BG89" s="13"/>
      <c r="BH89" s="13"/>
      <c r="BI89" s="13"/>
      <c r="BJ89" s="13">
        <f t="shared" si="268"/>
        <v>0</v>
      </c>
      <c r="BK89" s="13"/>
      <c r="BL89" s="13">
        <f t="shared" si="297"/>
        <v>0</v>
      </c>
      <c r="BM89" s="13"/>
      <c r="BN89" s="13">
        <f t="shared" si="298"/>
        <v>0</v>
      </c>
      <c r="BO89" s="13"/>
      <c r="BP89" s="13">
        <f t="shared" si="299"/>
        <v>0</v>
      </c>
      <c r="BQ89" s="13"/>
      <c r="BR89" s="13">
        <f t="shared" si="300"/>
        <v>0</v>
      </c>
      <c r="BS89" s="13"/>
      <c r="BT89" s="13">
        <f t="shared" si="301"/>
        <v>0</v>
      </c>
      <c r="BU89" s="23"/>
      <c r="BV89" s="42">
        <f t="shared" si="302"/>
        <v>0</v>
      </c>
      <c r="BW89" s="8" t="s">
        <v>372</v>
      </c>
      <c r="BX89" s="10"/>
    </row>
    <row r="90" spans="1:76" ht="54" x14ac:dyDescent="0.35">
      <c r="A90" s="86" t="s">
        <v>155</v>
      </c>
      <c r="B90" s="90" t="s">
        <v>305</v>
      </c>
      <c r="C90" s="92" t="s">
        <v>126</v>
      </c>
      <c r="D90" s="12"/>
      <c r="E90" s="40"/>
      <c r="F90" s="12"/>
      <c r="G90" s="12">
        <v>16706.901999999998</v>
      </c>
      <c r="H90" s="12">
        <f t="shared" si="244"/>
        <v>16706.901999999998</v>
      </c>
      <c r="I90" s="12"/>
      <c r="J90" s="12">
        <f t="shared" si="245"/>
        <v>16706.901999999998</v>
      </c>
      <c r="K90" s="12"/>
      <c r="L90" s="12">
        <f t="shared" si="246"/>
        <v>16706.901999999998</v>
      </c>
      <c r="M90" s="12"/>
      <c r="N90" s="12">
        <f t="shared" si="247"/>
        <v>16706.901999999998</v>
      </c>
      <c r="O90" s="12"/>
      <c r="P90" s="12">
        <f t="shared" si="285"/>
        <v>16706.901999999998</v>
      </c>
      <c r="Q90" s="12"/>
      <c r="R90" s="12">
        <f t="shared" si="286"/>
        <v>16706.901999999998</v>
      </c>
      <c r="S90" s="12"/>
      <c r="T90" s="12">
        <f t="shared" si="287"/>
        <v>16706.901999999998</v>
      </c>
      <c r="U90" s="12"/>
      <c r="V90" s="12">
        <f t="shared" si="288"/>
        <v>16706.901999999998</v>
      </c>
      <c r="W90" s="12"/>
      <c r="X90" s="12">
        <f t="shared" si="289"/>
        <v>16706.901999999998</v>
      </c>
      <c r="Y90" s="21"/>
      <c r="Z90" s="40">
        <f t="shared" si="290"/>
        <v>16706.901999999998</v>
      </c>
      <c r="AA90" s="12"/>
      <c r="AB90" s="40"/>
      <c r="AC90" s="12"/>
      <c r="AD90" s="12"/>
      <c r="AE90" s="12">
        <f t="shared" si="254"/>
        <v>0</v>
      </c>
      <c r="AF90" s="12"/>
      <c r="AG90" s="12">
        <f t="shared" si="255"/>
        <v>0</v>
      </c>
      <c r="AH90" s="12"/>
      <c r="AI90" s="12">
        <f t="shared" si="256"/>
        <v>0</v>
      </c>
      <c r="AJ90" s="12"/>
      <c r="AK90" s="12">
        <f t="shared" si="257"/>
        <v>0</v>
      </c>
      <c r="AL90" s="12"/>
      <c r="AM90" s="12">
        <f t="shared" si="258"/>
        <v>0</v>
      </c>
      <c r="AN90" s="12"/>
      <c r="AO90" s="12">
        <f t="shared" si="291"/>
        <v>0</v>
      </c>
      <c r="AP90" s="12"/>
      <c r="AQ90" s="12">
        <f t="shared" si="292"/>
        <v>0</v>
      </c>
      <c r="AR90" s="12"/>
      <c r="AS90" s="12">
        <f t="shared" si="293"/>
        <v>0</v>
      </c>
      <c r="AT90" s="12"/>
      <c r="AU90" s="12">
        <f t="shared" si="294"/>
        <v>0</v>
      </c>
      <c r="AV90" s="12"/>
      <c r="AW90" s="12">
        <f t="shared" si="295"/>
        <v>0</v>
      </c>
      <c r="AX90" s="21"/>
      <c r="AY90" s="40">
        <f t="shared" si="296"/>
        <v>0</v>
      </c>
      <c r="AZ90" s="12"/>
      <c r="BA90" s="13"/>
      <c r="BB90" s="13"/>
      <c r="BC90" s="13"/>
      <c r="BD90" s="13">
        <f t="shared" si="265"/>
        <v>0</v>
      </c>
      <c r="BE90" s="13"/>
      <c r="BF90" s="13">
        <f t="shared" si="266"/>
        <v>0</v>
      </c>
      <c r="BG90" s="13"/>
      <c r="BH90" s="13">
        <f t="shared" si="267"/>
        <v>0</v>
      </c>
      <c r="BI90" s="13"/>
      <c r="BJ90" s="13">
        <f t="shared" si="268"/>
        <v>0</v>
      </c>
      <c r="BK90" s="13"/>
      <c r="BL90" s="13">
        <f t="shared" si="297"/>
        <v>0</v>
      </c>
      <c r="BM90" s="13"/>
      <c r="BN90" s="13">
        <f t="shared" si="298"/>
        <v>0</v>
      </c>
      <c r="BO90" s="13"/>
      <c r="BP90" s="13">
        <f t="shared" si="299"/>
        <v>0</v>
      </c>
      <c r="BQ90" s="13"/>
      <c r="BR90" s="13">
        <f t="shared" si="300"/>
        <v>0</v>
      </c>
      <c r="BS90" s="13"/>
      <c r="BT90" s="13">
        <f t="shared" si="301"/>
        <v>0</v>
      </c>
      <c r="BU90" s="23"/>
      <c r="BV90" s="42">
        <f t="shared" si="302"/>
        <v>0</v>
      </c>
      <c r="BW90" s="8" t="s">
        <v>306</v>
      </c>
      <c r="BX90" s="10"/>
    </row>
    <row r="91" spans="1:76" ht="36" x14ac:dyDescent="0.35">
      <c r="A91" s="133" t="s">
        <v>156</v>
      </c>
      <c r="B91" s="137" t="s">
        <v>307</v>
      </c>
      <c r="C91" s="92" t="s">
        <v>11</v>
      </c>
      <c r="D91" s="12"/>
      <c r="E91" s="40"/>
      <c r="F91" s="12"/>
      <c r="G91" s="12">
        <f>1799.516</f>
        <v>1799.5160000000001</v>
      </c>
      <c r="H91" s="12">
        <f t="shared" si="244"/>
        <v>1799.5160000000001</v>
      </c>
      <c r="I91" s="12"/>
      <c r="J91" s="12">
        <f t="shared" si="245"/>
        <v>1799.5160000000001</v>
      </c>
      <c r="K91" s="12"/>
      <c r="L91" s="12">
        <f t="shared" si="246"/>
        <v>1799.5160000000001</v>
      </c>
      <c r="M91" s="12"/>
      <c r="N91" s="12">
        <f t="shared" si="247"/>
        <v>1799.5160000000001</v>
      </c>
      <c r="O91" s="12"/>
      <c r="P91" s="12">
        <f t="shared" si="285"/>
        <v>1799.5160000000001</v>
      </c>
      <c r="Q91" s="12"/>
      <c r="R91" s="12">
        <f t="shared" si="286"/>
        <v>1799.5160000000001</v>
      </c>
      <c r="S91" s="12"/>
      <c r="T91" s="12">
        <f t="shared" si="287"/>
        <v>1799.5160000000001</v>
      </c>
      <c r="U91" s="12"/>
      <c r="V91" s="12">
        <f t="shared" si="288"/>
        <v>1799.5160000000001</v>
      </c>
      <c r="W91" s="12"/>
      <c r="X91" s="12">
        <f t="shared" si="289"/>
        <v>1799.5160000000001</v>
      </c>
      <c r="Y91" s="21"/>
      <c r="Z91" s="40">
        <f t="shared" si="290"/>
        <v>1799.5160000000001</v>
      </c>
      <c r="AA91" s="12"/>
      <c r="AB91" s="40"/>
      <c r="AC91" s="12"/>
      <c r="AD91" s="12"/>
      <c r="AE91" s="12">
        <f t="shared" si="254"/>
        <v>0</v>
      </c>
      <c r="AF91" s="12"/>
      <c r="AG91" s="12">
        <f t="shared" si="255"/>
        <v>0</v>
      </c>
      <c r="AH91" s="12"/>
      <c r="AI91" s="12">
        <f t="shared" si="256"/>
        <v>0</v>
      </c>
      <c r="AJ91" s="12"/>
      <c r="AK91" s="12">
        <f t="shared" si="257"/>
        <v>0</v>
      </c>
      <c r="AL91" s="12"/>
      <c r="AM91" s="12">
        <f t="shared" si="258"/>
        <v>0</v>
      </c>
      <c r="AN91" s="12"/>
      <c r="AO91" s="12">
        <f t="shared" si="291"/>
        <v>0</v>
      </c>
      <c r="AP91" s="12"/>
      <c r="AQ91" s="12">
        <f t="shared" si="292"/>
        <v>0</v>
      </c>
      <c r="AR91" s="12"/>
      <c r="AS91" s="12">
        <f t="shared" si="293"/>
        <v>0</v>
      </c>
      <c r="AT91" s="12"/>
      <c r="AU91" s="12">
        <f t="shared" si="294"/>
        <v>0</v>
      </c>
      <c r="AV91" s="12"/>
      <c r="AW91" s="12">
        <f t="shared" si="295"/>
        <v>0</v>
      </c>
      <c r="AX91" s="21"/>
      <c r="AY91" s="40">
        <f t="shared" si="296"/>
        <v>0</v>
      </c>
      <c r="AZ91" s="12"/>
      <c r="BA91" s="13"/>
      <c r="BB91" s="13"/>
      <c r="BC91" s="13"/>
      <c r="BD91" s="13">
        <f t="shared" si="265"/>
        <v>0</v>
      </c>
      <c r="BE91" s="13"/>
      <c r="BF91" s="13">
        <f t="shared" si="266"/>
        <v>0</v>
      </c>
      <c r="BG91" s="13"/>
      <c r="BH91" s="13">
        <f t="shared" si="267"/>
        <v>0</v>
      </c>
      <c r="BI91" s="13"/>
      <c r="BJ91" s="13">
        <f t="shared" si="268"/>
        <v>0</v>
      </c>
      <c r="BK91" s="13"/>
      <c r="BL91" s="13">
        <f t="shared" si="297"/>
        <v>0</v>
      </c>
      <c r="BM91" s="13"/>
      <c r="BN91" s="13">
        <f t="shared" si="298"/>
        <v>0</v>
      </c>
      <c r="BO91" s="13"/>
      <c r="BP91" s="13">
        <f t="shared" si="299"/>
        <v>0</v>
      </c>
      <c r="BQ91" s="13"/>
      <c r="BR91" s="13">
        <f t="shared" si="300"/>
        <v>0</v>
      </c>
      <c r="BS91" s="13"/>
      <c r="BT91" s="13">
        <f t="shared" si="301"/>
        <v>0</v>
      </c>
      <c r="BU91" s="23"/>
      <c r="BV91" s="42">
        <f t="shared" si="302"/>
        <v>0</v>
      </c>
      <c r="BW91" s="8" t="s">
        <v>341</v>
      </c>
      <c r="BX91" s="10"/>
    </row>
    <row r="92" spans="1:76" ht="54" x14ac:dyDescent="0.35">
      <c r="A92" s="144"/>
      <c r="B92" s="138"/>
      <c r="C92" s="92" t="s">
        <v>126</v>
      </c>
      <c r="D92" s="12"/>
      <c r="E92" s="40"/>
      <c r="F92" s="12"/>
      <c r="G92" s="12">
        <v>1.2E-2</v>
      </c>
      <c r="H92" s="12">
        <f t="shared" si="244"/>
        <v>1.2E-2</v>
      </c>
      <c r="I92" s="12"/>
      <c r="J92" s="12">
        <f t="shared" si="245"/>
        <v>1.2E-2</v>
      </c>
      <c r="K92" s="12"/>
      <c r="L92" s="12">
        <f t="shared" si="246"/>
        <v>1.2E-2</v>
      </c>
      <c r="M92" s="12"/>
      <c r="N92" s="12">
        <f t="shared" si="247"/>
        <v>1.2E-2</v>
      </c>
      <c r="O92" s="12"/>
      <c r="P92" s="12">
        <f t="shared" si="285"/>
        <v>1.2E-2</v>
      </c>
      <c r="Q92" s="12"/>
      <c r="R92" s="12">
        <f t="shared" si="286"/>
        <v>1.2E-2</v>
      </c>
      <c r="S92" s="12"/>
      <c r="T92" s="12">
        <f t="shared" si="287"/>
        <v>1.2E-2</v>
      </c>
      <c r="U92" s="12"/>
      <c r="V92" s="12">
        <f t="shared" si="288"/>
        <v>1.2E-2</v>
      </c>
      <c r="W92" s="12"/>
      <c r="X92" s="12">
        <f t="shared" si="289"/>
        <v>1.2E-2</v>
      </c>
      <c r="Y92" s="21"/>
      <c r="Z92" s="40">
        <f t="shared" si="290"/>
        <v>1.2E-2</v>
      </c>
      <c r="AA92" s="12"/>
      <c r="AB92" s="40"/>
      <c r="AC92" s="12"/>
      <c r="AD92" s="12"/>
      <c r="AE92" s="12">
        <f t="shared" si="254"/>
        <v>0</v>
      </c>
      <c r="AF92" s="12"/>
      <c r="AG92" s="12">
        <f t="shared" si="255"/>
        <v>0</v>
      </c>
      <c r="AH92" s="12"/>
      <c r="AI92" s="12">
        <f t="shared" si="256"/>
        <v>0</v>
      </c>
      <c r="AJ92" s="12"/>
      <c r="AK92" s="12">
        <f t="shared" si="257"/>
        <v>0</v>
      </c>
      <c r="AL92" s="12"/>
      <c r="AM92" s="12">
        <f t="shared" si="258"/>
        <v>0</v>
      </c>
      <c r="AN92" s="12"/>
      <c r="AO92" s="12">
        <f t="shared" si="291"/>
        <v>0</v>
      </c>
      <c r="AP92" s="12"/>
      <c r="AQ92" s="12">
        <f t="shared" si="292"/>
        <v>0</v>
      </c>
      <c r="AR92" s="12"/>
      <c r="AS92" s="12">
        <f t="shared" si="293"/>
        <v>0</v>
      </c>
      <c r="AT92" s="12"/>
      <c r="AU92" s="12">
        <f t="shared" si="294"/>
        <v>0</v>
      </c>
      <c r="AV92" s="12"/>
      <c r="AW92" s="12">
        <f t="shared" si="295"/>
        <v>0</v>
      </c>
      <c r="AX92" s="21"/>
      <c r="AY92" s="40">
        <f t="shared" si="296"/>
        <v>0</v>
      </c>
      <c r="AZ92" s="12"/>
      <c r="BA92" s="13"/>
      <c r="BB92" s="13"/>
      <c r="BC92" s="13"/>
      <c r="BD92" s="13">
        <f t="shared" si="265"/>
        <v>0</v>
      </c>
      <c r="BE92" s="13"/>
      <c r="BF92" s="13">
        <f t="shared" si="266"/>
        <v>0</v>
      </c>
      <c r="BG92" s="13"/>
      <c r="BH92" s="13">
        <f t="shared" si="267"/>
        <v>0</v>
      </c>
      <c r="BI92" s="13"/>
      <c r="BJ92" s="13">
        <f t="shared" si="268"/>
        <v>0</v>
      </c>
      <c r="BK92" s="13"/>
      <c r="BL92" s="13">
        <f t="shared" si="297"/>
        <v>0</v>
      </c>
      <c r="BM92" s="13"/>
      <c r="BN92" s="13">
        <f t="shared" si="298"/>
        <v>0</v>
      </c>
      <c r="BO92" s="13"/>
      <c r="BP92" s="13">
        <f t="shared" si="299"/>
        <v>0</v>
      </c>
      <c r="BQ92" s="13"/>
      <c r="BR92" s="13">
        <f t="shared" si="300"/>
        <v>0</v>
      </c>
      <c r="BS92" s="13"/>
      <c r="BT92" s="13">
        <f t="shared" si="301"/>
        <v>0</v>
      </c>
      <c r="BU92" s="23"/>
      <c r="BV92" s="42">
        <f t="shared" si="302"/>
        <v>0</v>
      </c>
      <c r="BW92" s="8" t="s">
        <v>353</v>
      </c>
      <c r="BX92" s="10"/>
    </row>
    <row r="93" spans="1:76" ht="54" x14ac:dyDescent="0.35">
      <c r="A93" s="86" t="s">
        <v>157</v>
      </c>
      <c r="B93" s="90" t="s">
        <v>342</v>
      </c>
      <c r="C93" s="92" t="s">
        <v>126</v>
      </c>
      <c r="D93" s="12"/>
      <c r="E93" s="40"/>
      <c r="F93" s="12"/>
      <c r="G93" s="12">
        <v>197.21899999999999</v>
      </c>
      <c r="H93" s="12">
        <f t="shared" si="244"/>
        <v>197.21899999999999</v>
      </c>
      <c r="I93" s="12"/>
      <c r="J93" s="12">
        <f t="shared" si="245"/>
        <v>197.21899999999999</v>
      </c>
      <c r="K93" s="12"/>
      <c r="L93" s="12">
        <f t="shared" si="246"/>
        <v>197.21899999999999</v>
      </c>
      <c r="M93" s="12"/>
      <c r="N93" s="12">
        <f t="shared" si="247"/>
        <v>197.21899999999999</v>
      </c>
      <c r="O93" s="12"/>
      <c r="P93" s="12">
        <f t="shared" si="285"/>
        <v>197.21899999999999</v>
      </c>
      <c r="Q93" s="12"/>
      <c r="R93" s="12">
        <f t="shared" si="286"/>
        <v>197.21899999999999</v>
      </c>
      <c r="S93" s="12"/>
      <c r="T93" s="12">
        <f t="shared" si="287"/>
        <v>197.21899999999999</v>
      </c>
      <c r="U93" s="12"/>
      <c r="V93" s="12">
        <f t="shared" si="288"/>
        <v>197.21899999999999</v>
      </c>
      <c r="W93" s="12"/>
      <c r="X93" s="12">
        <f t="shared" si="289"/>
        <v>197.21899999999999</v>
      </c>
      <c r="Y93" s="21"/>
      <c r="Z93" s="40">
        <f t="shared" si="290"/>
        <v>197.21899999999999</v>
      </c>
      <c r="AA93" s="12"/>
      <c r="AB93" s="40"/>
      <c r="AC93" s="12"/>
      <c r="AD93" s="12"/>
      <c r="AE93" s="12">
        <f t="shared" si="254"/>
        <v>0</v>
      </c>
      <c r="AF93" s="12"/>
      <c r="AG93" s="12">
        <f t="shared" si="255"/>
        <v>0</v>
      </c>
      <c r="AH93" s="12"/>
      <c r="AI93" s="12">
        <f t="shared" si="256"/>
        <v>0</v>
      </c>
      <c r="AJ93" s="12"/>
      <c r="AK93" s="12">
        <f t="shared" si="257"/>
        <v>0</v>
      </c>
      <c r="AL93" s="12"/>
      <c r="AM93" s="12">
        <f t="shared" si="258"/>
        <v>0</v>
      </c>
      <c r="AN93" s="12"/>
      <c r="AO93" s="12">
        <f t="shared" si="291"/>
        <v>0</v>
      </c>
      <c r="AP93" s="12"/>
      <c r="AQ93" s="12">
        <f t="shared" si="292"/>
        <v>0</v>
      </c>
      <c r="AR93" s="12"/>
      <c r="AS93" s="12">
        <f t="shared" si="293"/>
        <v>0</v>
      </c>
      <c r="AT93" s="12"/>
      <c r="AU93" s="12">
        <f t="shared" si="294"/>
        <v>0</v>
      </c>
      <c r="AV93" s="12"/>
      <c r="AW93" s="12">
        <f t="shared" si="295"/>
        <v>0</v>
      </c>
      <c r="AX93" s="21"/>
      <c r="AY93" s="40">
        <f t="shared" si="296"/>
        <v>0</v>
      </c>
      <c r="AZ93" s="12"/>
      <c r="BA93" s="13"/>
      <c r="BB93" s="13"/>
      <c r="BC93" s="13"/>
      <c r="BD93" s="13">
        <f t="shared" si="265"/>
        <v>0</v>
      </c>
      <c r="BE93" s="13"/>
      <c r="BF93" s="13">
        <f t="shared" si="266"/>
        <v>0</v>
      </c>
      <c r="BG93" s="13"/>
      <c r="BH93" s="13">
        <f t="shared" si="267"/>
        <v>0</v>
      </c>
      <c r="BI93" s="13"/>
      <c r="BJ93" s="13">
        <f t="shared" si="268"/>
        <v>0</v>
      </c>
      <c r="BK93" s="13"/>
      <c r="BL93" s="13">
        <f t="shared" si="297"/>
        <v>0</v>
      </c>
      <c r="BM93" s="13"/>
      <c r="BN93" s="13">
        <f t="shared" si="298"/>
        <v>0</v>
      </c>
      <c r="BO93" s="13"/>
      <c r="BP93" s="13">
        <f t="shared" si="299"/>
        <v>0</v>
      </c>
      <c r="BQ93" s="13"/>
      <c r="BR93" s="13">
        <f t="shared" si="300"/>
        <v>0</v>
      </c>
      <c r="BS93" s="13"/>
      <c r="BT93" s="13">
        <f t="shared" si="301"/>
        <v>0</v>
      </c>
      <c r="BU93" s="23"/>
      <c r="BV93" s="42">
        <f t="shared" si="302"/>
        <v>0</v>
      </c>
      <c r="BW93" s="8" t="s">
        <v>308</v>
      </c>
      <c r="BX93" s="10"/>
    </row>
    <row r="94" spans="1:76" ht="36" x14ac:dyDescent="0.35">
      <c r="A94" s="86" t="s">
        <v>158</v>
      </c>
      <c r="B94" s="90" t="s">
        <v>367</v>
      </c>
      <c r="C94" s="92" t="s">
        <v>11</v>
      </c>
      <c r="D94" s="12"/>
      <c r="E94" s="40"/>
      <c r="F94" s="12"/>
      <c r="G94" s="12"/>
      <c r="H94" s="12"/>
      <c r="I94" s="12"/>
      <c r="J94" s="12"/>
      <c r="K94" s="12"/>
      <c r="L94" s="12"/>
      <c r="M94" s="12">
        <v>18216.060000000001</v>
      </c>
      <c r="N94" s="12">
        <f t="shared" si="247"/>
        <v>18216.060000000001</v>
      </c>
      <c r="O94" s="12"/>
      <c r="P94" s="12">
        <f t="shared" si="285"/>
        <v>18216.060000000001</v>
      </c>
      <c r="Q94" s="12"/>
      <c r="R94" s="12">
        <f t="shared" si="286"/>
        <v>18216.060000000001</v>
      </c>
      <c r="S94" s="12"/>
      <c r="T94" s="12">
        <f t="shared" si="287"/>
        <v>18216.060000000001</v>
      </c>
      <c r="U94" s="12"/>
      <c r="V94" s="12">
        <f t="shared" si="288"/>
        <v>18216.060000000001</v>
      </c>
      <c r="W94" s="12"/>
      <c r="X94" s="12">
        <f t="shared" si="289"/>
        <v>18216.060000000001</v>
      </c>
      <c r="Y94" s="21"/>
      <c r="Z94" s="40">
        <f t="shared" si="290"/>
        <v>18216.060000000001</v>
      </c>
      <c r="AA94" s="12"/>
      <c r="AB94" s="40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>
        <f t="shared" si="258"/>
        <v>0</v>
      </c>
      <c r="AN94" s="12"/>
      <c r="AO94" s="12">
        <f t="shared" si="291"/>
        <v>0</v>
      </c>
      <c r="AP94" s="12"/>
      <c r="AQ94" s="12">
        <f t="shared" si="292"/>
        <v>0</v>
      </c>
      <c r="AR94" s="12"/>
      <c r="AS94" s="12">
        <f t="shared" si="293"/>
        <v>0</v>
      </c>
      <c r="AT94" s="12"/>
      <c r="AU94" s="12">
        <f t="shared" si="294"/>
        <v>0</v>
      </c>
      <c r="AV94" s="12"/>
      <c r="AW94" s="12">
        <f t="shared" si="295"/>
        <v>0</v>
      </c>
      <c r="AX94" s="21"/>
      <c r="AY94" s="40">
        <f t="shared" si="296"/>
        <v>0</v>
      </c>
      <c r="AZ94" s="12"/>
      <c r="BA94" s="13"/>
      <c r="BB94" s="13"/>
      <c r="BC94" s="13"/>
      <c r="BD94" s="13"/>
      <c r="BE94" s="13"/>
      <c r="BF94" s="13"/>
      <c r="BG94" s="13"/>
      <c r="BH94" s="13"/>
      <c r="BI94" s="13"/>
      <c r="BJ94" s="13">
        <f t="shared" si="268"/>
        <v>0</v>
      </c>
      <c r="BK94" s="13"/>
      <c r="BL94" s="13">
        <f t="shared" si="297"/>
        <v>0</v>
      </c>
      <c r="BM94" s="13"/>
      <c r="BN94" s="13">
        <f t="shared" si="298"/>
        <v>0</v>
      </c>
      <c r="BO94" s="13"/>
      <c r="BP94" s="13">
        <f t="shared" si="299"/>
        <v>0</v>
      </c>
      <c r="BQ94" s="13"/>
      <c r="BR94" s="13">
        <f t="shared" si="300"/>
        <v>0</v>
      </c>
      <c r="BS94" s="13"/>
      <c r="BT94" s="13">
        <f t="shared" si="301"/>
        <v>0</v>
      </c>
      <c r="BU94" s="23"/>
      <c r="BV94" s="42">
        <f t="shared" si="302"/>
        <v>0</v>
      </c>
      <c r="BW94" s="8" t="s">
        <v>368</v>
      </c>
      <c r="BX94" s="10"/>
    </row>
    <row r="95" spans="1:76" ht="54" x14ac:dyDescent="0.35">
      <c r="A95" s="133" t="s">
        <v>159</v>
      </c>
      <c r="B95" s="135" t="s">
        <v>373</v>
      </c>
      <c r="C95" s="92" t="s">
        <v>126</v>
      </c>
      <c r="D95" s="12"/>
      <c r="E95" s="40"/>
      <c r="F95" s="12"/>
      <c r="G95" s="12"/>
      <c r="H95" s="12"/>
      <c r="I95" s="12"/>
      <c r="J95" s="12"/>
      <c r="K95" s="12"/>
      <c r="L95" s="12"/>
      <c r="M95" s="12"/>
      <c r="N95" s="12">
        <f t="shared" si="247"/>
        <v>0</v>
      </c>
      <c r="O95" s="12"/>
      <c r="P95" s="12">
        <f t="shared" si="285"/>
        <v>0</v>
      </c>
      <c r="Q95" s="12"/>
      <c r="R95" s="12">
        <f t="shared" si="286"/>
        <v>0</v>
      </c>
      <c r="S95" s="12"/>
      <c r="T95" s="12">
        <f t="shared" si="287"/>
        <v>0</v>
      </c>
      <c r="U95" s="12"/>
      <c r="V95" s="12">
        <f t="shared" si="288"/>
        <v>0</v>
      </c>
      <c r="W95" s="12"/>
      <c r="X95" s="12">
        <f t="shared" si="289"/>
        <v>0</v>
      </c>
      <c r="Y95" s="21"/>
      <c r="Z95" s="40">
        <f t="shared" si="290"/>
        <v>0</v>
      </c>
      <c r="AA95" s="12"/>
      <c r="AB95" s="40"/>
      <c r="AC95" s="12"/>
      <c r="AD95" s="12"/>
      <c r="AE95" s="12"/>
      <c r="AF95" s="12"/>
      <c r="AG95" s="12"/>
      <c r="AH95" s="12"/>
      <c r="AI95" s="12"/>
      <c r="AJ95" s="12"/>
      <c r="AK95" s="12"/>
      <c r="AL95" s="12">
        <v>26408.017</v>
      </c>
      <c r="AM95" s="12">
        <f t="shared" si="258"/>
        <v>26408.017</v>
      </c>
      <c r="AN95" s="12"/>
      <c r="AO95" s="12">
        <f t="shared" si="291"/>
        <v>26408.017</v>
      </c>
      <c r="AP95" s="12"/>
      <c r="AQ95" s="12">
        <f t="shared" si="292"/>
        <v>26408.017</v>
      </c>
      <c r="AR95" s="12"/>
      <c r="AS95" s="12">
        <f t="shared" si="293"/>
        <v>26408.017</v>
      </c>
      <c r="AT95" s="12"/>
      <c r="AU95" s="12">
        <f t="shared" si="294"/>
        <v>26408.017</v>
      </c>
      <c r="AV95" s="12"/>
      <c r="AW95" s="12">
        <f t="shared" si="295"/>
        <v>26408.017</v>
      </c>
      <c r="AX95" s="21"/>
      <c r="AY95" s="40">
        <f t="shared" si="296"/>
        <v>26408.017</v>
      </c>
      <c r="AZ95" s="12"/>
      <c r="BA95" s="13"/>
      <c r="BB95" s="13"/>
      <c r="BC95" s="13"/>
      <c r="BD95" s="13"/>
      <c r="BE95" s="13"/>
      <c r="BF95" s="13"/>
      <c r="BG95" s="13"/>
      <c r="BH95" s="13"/>
      <c r="BI95" s="13">
        <v>113147.85400000001</v>
      </c>
      <c r="BJ95" s="13">
        <f t="shared" si="268"/>
        <v>113147.85400000001</v>
      </c>
      <c r="BK95" s="13"/>
      <c r="BL95" s="13">
        <f t="shared" si="297"/>
        <v>113147.85400000001</v>
      </c>
      <c r="BM95" s="13">
        <v>4511.2209999999995</v>
      </c>
      <c r="BN95" s="13">
        <f t="shared" si="298"/>
        <v>117659.07500000001</v>
      </c>
      <c r="BO95" s="13"/>
      <c r="BP95" s="13">
        <f t="shared" si="299"/>
        <v>117659.07500000001</v>
      </c>
      <c r="BQ95" s="13"/>
      <c r="BR95" s="13">
        <f t="shared" si="300"/>
        <v>117659.07500000001</v>
      </c>
      <c r="BS95" s="13"/>
      <c r="BT95" s="13">
        <f t="shared" si="301"/>
        <v>117659.07500000001</v>
      </c>
      <c r="BU95" s="23"/>
      <c r="BV95" s="42">
        <f t="shared" si="302"/>
        <v>117659.07500000001</v>
      </c>
      <c r="BW95" s="8" t="s">
        <v>369</v>
      </c>
      <c r="BX95" s="10"/>
    </row>
    <row r="96" spans="1:76" ht="36" x14ac:dyDescent="0.35">
      <c r="A96" s="134"/>
      <c r="B96" s="145"/>
      <c r="C96" s="92" t="s">
        <v>11</v>
      </c>
      <c r="D96" s="12"/>
      <c r="E96" s="40"/>
      <c r="F96" s="12"/>
      <c r="G96" s="12"/>
      <c r="H96" s="12"/>
      <c r="I96" s="12"/>
      <c r="J96" s="12"/>
      <c r="K96" s="12"/>
      <c r="L96" s="12"/>
      <c r="M96" s="12"/>
      <c r="N96" s="12">
        <f t="shared" si="247"/>
        <v>0</v>
      </c>
      <c r="O96" s="12"/>
      <c r="P96" s="12">
        <f t="shared" si="285"/>
        <v>0</v>
      </c>
      <c r="Q96" s="12"/>
      <c r="R96" s="12">
        <f t="shared" si="286"/>
        <v>0</v>
      </c>
      <c r="S96" s="12"/>
      <c r="T96" s="12">
        <f t="shared" si="287"/>
        <v>0</v>
      </c>
      <c r="U96" s="12"/>
      <c r="V96" s="12">
        <f t="shared" si="288"/>
        <v>0</v>
      </c>
      <c r="W96" s="12"/>
      <c r="X96" s="12">
        <f t="shared" si="289"/>
        <v>0</v>
      </c>
      <c r="Y96" s="21"/>
      <c r="Z96" s="40">
        <f t="shared" si="290"/>
        <v>0</v>
      </c>
      <c r="AA96" s="12"/>
      <c r="AB96" s="40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>
        <f t="shared" si="258"/>
        <v>0</v>
      </c>
      <c r="AN96" s="12"/>
      <c r="AO96" s="12">
        <f t="shared" si="291"/>
        <v>0</v>
      </c>
      <c r="AP96" s="12"/>
      <c r="AQ96" s="12">
        <f t="shared" si="292"/>
        <v>0</v>
      </c>
      <c r="AR96" s="12"/>
      <c r="AS96" s="12">
        <f t="shared" si="293"/>
        <v>0</v>
      </c>
      <c r="AT96" s="12"/>
      <c r="AU96" s="12">
        <f t="shared" si="294"/>
        <v>0</v>
      </c>
      <c r="AV96" s="12"/>
      <c r="AW96" s="12">
        <f t="shared" si="295"/>
        <v>0</v>
      </c>
      <c r="AX96" s="21"/>
      <c r="AY96" s="40">
        <f t="shared" si="296"/>
        <v>0</v>
      </c>
      <c r="AZ96" s="12"/>
      <c r="BA96" s="13"/>
      <c r="BB96" s="13"/>
      <c r="BC96" s="13"/>
      <c r="BD96" s="13"/>
      <c r="BE96" s="13"/>
      <c r="BF96" s="13"/>
      <c r="BG96" s="13"/>
      <c r="BH96" s="13"/>
      <c r="BI96" s="13">
        <v>1261.8800000000001</v>
      </c>
      <c r="BJ96" s="13">
        <f t="shared" si="268"/>
        <v>1261.8800000000001</v>
      </c>
      <c r="BK96" s="13"/>
      <c r="BL96" s="13">
        <f t="shared" si="297"/>
        <v>1261.8800000000001</v>
      </c>
      <c r="BM96" s="13">
        <v>32.802999999999997</v>
      </c>
      <c r="BN96" s="13">
        <f t="shared" si="298"/>
        <v>1294.683</v>
      </c>
      <c r="BO96" s="13"/>
      <c r="BP96" s="13">
        <f t="shared" si="299"/>
        <v>1294.683</v>
      </c>
      <c r="BQ96" s="13"/>
      <c r="BR96" s="13">
        <f t="shared" si="300"/>
        <v>1294.683</v>
      </c>
      <c r="BS96" s="13"/>
      <c r="BT96" s="13">
        <f t="shared" si="301"/>
        <v>1294.683</v>
      </c>
      <c r="BU96" s="23"/>
      <c r="BV96" s="42">
        <f t="shared" si="302"/>
        <v>1294.683</v>
      </c>
      <c r="BW96" s="8" t="s">
        <v>369</v>
      </c>
      <c r="BX96" s="10"/>
    </row>
    <row r="97" spans="1:76" ht="54" x14ac:dyDescent="0.35">
      <c r="A97" s="133" t="s">
        <v>160</v>
      </c>
      <c r="B97" s="135" t="s">
        <v>374</v>
      </c>
      <c r="C97" s="92" t="s">
        <v>126</v>
      </c>
      <c r="D97" s="12"/>
      <c r="E97" s="40"/>
      <c r="F97" s="12"/>
      <c r="G97" s="12"/>
      <c r="H97" s="12"/>
      <c r="I97" s="12"/>
      <c r="J97" s="12"/>
      <c r="K97" s="12"/>
      <c r="L97" s="12"/>
      <c r="M97" s="12"/>
      <c r="N97" s="12">
        <f t="shared" si="247"/>
        <v>0</v>
      </c>
      <c r="O97" s="12"/>
      <c r="P97" s="12">
        <f t="shared" si="285"/>
        <v>0</v>
      </c>
      <c r="Q97" s="12"/>
      <c r="R97" s="12">
        <f t="shared" si="286"/>
        <v>0</v>
      </c>
      <c r="S97" s="12"/>
      <c r="T97" s="12">
        <f t="shared" si="287"/>
        <v>0</v>
      </c>
      <c r="U97" s="12"/>
      <c r="V97" s="12">
        <f t="shared" si="288"/>
        <v>0</v>
      </c>
      <c r="W97" s="12"/>
      <c r="X97" s="12">
        <f t="shared" si="289"/>
        <v>0</v>
      </c>
      <c r="Y97" s="21"/>
      <c r="Z97" s="40">
        <f t="shared" si="290"/>
        <v>0</v>
      </c>
      <c r="AA97" s="12"/>
      <c r="AB97" s="40"/>
      <c r="AC97" s="12"/>
      <c r="AD97" s="12"/>
      <c r="AE97" s="12"/>
      <c r="AF97" s="12"/>
      <c r="AG97" s="12"/>
      <c r="AH97" s="12"/>
      <c r="AI97" s="12"/>
      <c r="AJ97" s="12"/>
      <c r="AK97" s="12"/>
      <c r="AL97" s="12">
        <v>26408.017</v>
      </c>
      <c r="AM97" s="12">
        <f t="shared" si="258"/>
        <v>26408.017</v>
      </c>
      <c r="AN97" s="12"/>
      <c r="AO97" s="12">
        <f t="shared" si="291"/>
        <v>26408.017</v>
      </c>
      <c r="AP97" s="12"/>
      <c r="AQ97" s="12">
        <f t="shared" si="292"/>
        <v>26408.017</v>
      </c>
      <c r="AR97" s="12"/>
      <c r="AS97" s="12">
        <f t="shared" si="293"/>
        <v>26408.017</v>
      </c>
      <c r="AT97" s="12"/>
      <c r="AU97" s="12">
        <f t="shared" si="294"/>
        <v>26408.017</v>
      </c>
      <c r="AV97" s="12"/>
      <c r="AW97" s="12">
        <f t="shared" si="295"/>
        <v>26408.017</v>
      </c>
      <c r="AX97" s="21"/>
      <c r="AY97" s="40">
        <f t="shared" si="296"/>
        <v>26408.017</v>
      </c>
      <c r="AZ97" s="12"/>
      <c r="BA97" s="13"/>
      <c r="BB97" s="13"/>
      <c r="BC97" s="13"/>
      <c r="BD97" s="13"/>
      <c r="BE97" s="13"/>
      <c r="BF97" s="13"/>
      <c r="BG97" s="13"/>
      <c r="BH97" s="13"/>
      <c r="BI97" s="13">
        <v>88973.407000000007</v>
      </c>
      <c r="BJ97" s="13">
        <f t="shared" si="268"/>
        <v>88973.407000000007</v>
      </c>
      <c r="BK97" s="13"/>
      <c r="BL97" s="13">
        <f t="shared" si="297"/>
        <v>88973.407000000007</v>
      </c>
      <c r="BM97" s="13">
        <v>3330.49</v>
      </c>
      <c r="BN97" s="13">
        <f t="shared" si="298"/>
        <v>92303.897000000012</v>
      </c>
      <c r="BO97" s="13"/>
      <c r="BP97" s="13">
        <f t="shared" si="299"/>
        <v>92303.897000000012</v>
      </c>
      <c r="BQ97" s="13"/>
      <c r="BR97" s="13">
        <f t="shared" si="300"/>
        <v>92303.897000000012</v>
      </c>
      <c r="BS97" s="13"/>
      <c r="BT97" s="13">
        <f t="shared" si="301"/>
        <v>92303.897000000012</v>
      </c>
      <c r="BU97" s="23"/>
      <c r="BV97" s="42">
        <f t="shared" si="302"/>
        <v>92303.897000000012</v>
      </c>
      <c r="BW97" s="8" t="s">
        <v>370</v>
      </c>
      <c r="BX97" s="10"/>
    </row>
    <row r="98" spans="1:76" ht="36" x14ac:dyDescent="0.35">
      <c r="A98" s="134"/>
      <c r="B98" s="136"/>
      <c r="C98" s="92" t="s">
        <v>11</v>
      </c>
      <c r="D98" s="12"/>
      <c r="E98" s="40"/>
      <c r="F98" s="12"/>
      <c r="G98" s="12"/>
      <c r="H98" s="12"/>
      <c r="I98" s="12"/>
      <c r="J98" s="12"/>
      <c r="K98" s="12"/>
      <c r="L98" s="12"/>
      <c r="M98" s="12"/>
      <c r="N98" s="12">
        <f t="shared" si="247"/>
        <v>0</v>
      </c>
      <c r="O98" s="12"/>
      <c r="P98" s="12">
        <f t="shared" si="285"/>
        <v>0</v>
      </c>
      <c r="Q98" s="12"/>
      <c r="R98" s="12">
        <f t="shared" si="286"/>
        <v>0</v>
      </c>
      <c r="S98" s="12"/>
      <c r="T98" s="12">
        <f t="shared" si="287"/>
        <v>0</v>
      </c>
      <c r="U98" s="12"/>
      <c r="V98" s="12">
        <f t="shared" si="288"/>
        <v>0</v>
      </c>
      <c r="W98" s="12"/>
      <c r="X98" s="12">
        <f t="shared" si="289"/>
        <v>0</v>
      </c>
      <c r="Y98" s="21"/>
      <c r="Z98" s="40">
        <f t="shared" si="290"/>
        <v>0</v>
      </c>
      <c r="AA98" s="12"/>
      <c r="AB98" s="40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>
        <f t="shared" si="258"/>
        <v>0</v>
      </c>
      <c r="AN98" s="12"/>
      <c r="AO98" s="12">
        <f t="shared" si="291"/>
        <v>0</v>
      </c>
      <c r="AP98" s="12"/>
      <c r="AQ98" s="12">
        <f t="shared" si="292"/>
        <v>0</v>
      </c>
      <c r="AR98" s="12"/>
      <c r="AS98" s="12">
        <f t="shared" si="293"/>
        <v>0</v>
      </c>
      <c r="AT98" s="12"/>
      <c r="AU98" s="12">
        <f t="shared" si="294"/>
        <v>0</v>
      </c>
      <c r="AV98" s="12"/>
      <c r="AW98" s="12">
        <f t="shared" si="295"/>
        <v>0</v>
      </c>
      <c r="AX98" s="21"/>
      <c r="AY98" s="40">
        <f t="shared" si="296"/>
        <v>0</v>
      </c>
      <c r="AZ98" s="12"/>
      <c r="BA98" s="13"/>
      <c r="BB98" s="13"/>
      <c r="BC98" s="13"/>
      <c r="BD98" s="13"/>
      <c r="BE98" s="13"/>
      <c r="BF98" s="13"/>
      <c r="BG98" s="13"/>
      <c r="BH98" s="13"/>
      <c r="BI98" s="13">
        <v>301.82100000000003</v>
      </c>
      <c r="BJ98" s="13">
        <f t="shared" si="268"/>
        <v>301.82100000000003</v>
      </c>
      <c r="BK98" s="13"/>
      <c r="BL98" s="13">
        <f t="shared" si="297"/>
        <v>301.82100000000003</v>
      </c>
      <c r="BM98" s="13">
        <v>7.85</v>
      </c>
      <c r="BN98" s="13">
        <f t="shared" si="298"/>
        <v>309.67100000000005</v>
      </c>
      <c r="BO98" s="13"/>
      <c r="BP98" s="13">
        <f t="shared" si="299"/>
        <v>309.67100000000005</v>
      </c>
      <c r="BQ98" s="13"/>
      <c r="BR98" s="13">
        <f t="shared" si="300"/>
        <v>309.67100000000005</v>
      </c>
      <c r="BS98" s="13"/>
      <c r="BT98" s="13">
        <f t="shared" si="301"/>
        <v>309.67100000000005</v>
      </c>
      <c r="BU98" s="23"/>
      <c r="BV98" s="42">
        <f t="shared" si="302"/>
        <v>309.67100000000005</v>
      </c>
      <c r="BW98" s="8" t="s">
        <v>370</v>
      </c>
      <c r="BX98" s="10"/>
    </row>
    <row r="99" spans="1:76" ht="54" x14ac:dyDescent="0.35">
      <c r="A99" s="86" t="s">
        <v>161</v>
      </c>
      <c r="B99" s="90" t="s">
        <v>394</v>
      </c>
      <c r="C99" s="92" t="s">
        <v>126</v>
      </c>
      <c r="D99" s="12"/>
      <c r="E99" s="40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f t="shared" si="286"/>
        <v>0</v>
      </c>
      <c r="S99" s="12"/>
      <c r="T99" s="12">
        <f t="shared" si="287"/>
        <v>0</v>
      </c>
      <c r="U99" s="12"/>
      <c r="V99" s="12">
        <f t="shared" si="288"/>
        <v>0</v>
      </c>
      <c r="W99" s="12"/>
      <c r="X99" s="12">
        <f t="shared" si="289"/>
        <v>0</v>
      </c>
      <c r="Y99" s="21"/>
      <c r="Z99" s="40">
        <f t="shared" si="290"/>
        <v>0</v>
      </c>
      <c r="AA99" s="12"/>
      <c r="AB99" s="40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>
        <f t="shared" si="292"/>
        <v>0</v>
      </c>
      <c r="AR99" s="12"/>
      <c r="AS99" s="12">
        <f t="shared" si="293"/>
        <v>0</v>
      </c>
      <c r="AT99" s="12"/>
      <c r="AU99" s="12">
        <f t="shared" si="294"/>
        <v>0</v>
      </c>
      <c r="AV99" s="12"/>
      <c r="AW99" s="12">
        <f t="shared" si="295"/>
        <v>0</v>
      </c>
      <c r="AX99" s="21"/>
      <c r="AY99" s="40">
        <f t="shared" si="296"/>
        <v>0</v>
      </c>
      <c r="AZ99" s="12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>
        <v>19435.135999999999</v>
      </c>
      <c r="BN99" s="13">
        <f t="shared" si="298"/>
        <v>19435.135999999999</v>
      </c>
      <c r="BO99" s="13"/>
      <c r="BP99" s="13">
        <f t="shared" si="299"/>
        <v>19435.135999999999</v>
      </c>
      <c r="BQ99" s="13"/>
      <c r="BR99" s="13">
        <f t="shared" si="300"/>
        <v>19435.135999999999</v>
      </c>
      <c r="BS99" s="13"/>
      <c r="BT99" s="13">
        <f t="shared" si="301"/>
        <v>19435.135999999999</v>
      </c>
      <c r="BU99" s="23"/>
      <c r="BV99" s="42">
        <f t="shared" si="302"/>
        <v>19435.135999999999</v>
      </c>
      <c r="BW99" s="8" t="s">
        <v>380</v>
      </c>
      <c r="BX99" s="10"/>
    </row>
    <row r="100" spans="1:76" ht="54" x14ac:dyDescent="0.35">
      <c r="A100" s="86" t="s">
        <v>162</v>
      </c>
      <c r="B100" s="90" t="s">
        <v>390</v>
      </c>
      <c r="C100" s="92" t="s">
        <v>126</v>
      </c>
      <c r="D100" s="12"/>
      <c r="E100" s="40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>
        <f t="shared" si="286"/>
        <v>0</v>
      </c>
      <c r="S100" s="12"/>
      <c r="T100" s="12">
        <f t="shared" si="287"/>
        <v>0</v>
      </c>
      <c r="U100" s="12"/>
      <c r="V100" s="12">
        <f t="shared" si="288"/>
        <v>0</v>
      </c>
      <c r="W100" s="12"/>
      <c r="X100" s="12">
        <f t="shared" si="289"/>
        <v>0</v>
      </c>
      <c r="Y100" s="21"/>
      <c r="Z100" s="40">
        <f t="shared" si="290"/>
        <v>0</v>
      </c>
      <c r="AA100" s="12"/>
      <c r="AB100" s="40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>
        <v>5817.9</v>
      </c>
      <c r="AQ100" s="12">
        <f t="shared" si="292"/>
        <v>5817.9</v>
      </c>
      <c r="AR100" s="12"/>
      <c r="AS100" s="12">
        <f t="shared" si="293"/>
        <v>5817.9</v>
      </c>
      <c r="AT100" s="12"/>
      <c r="AU100" s="12">
        <f t="shared" si="294"/>
        <v>5817.9</v>
      </c>
      <c r="AV100" s="12"/>
      <c r="AW100" s="12">
        <f t="shared" si="295"/>
        <v>5817.9</v>
      </c>
      <c r="AX100" s="21">
        <v>-5817.9</v>
      </c>
      <c r="AY100" s="40">
        <f t="shared" si="296"/>
        <v>0</v>
      </c>
      <c r="AZ100" s="12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>
        <v>109823.6</v>
      </c>
      <c r="BN100" s="13">
        <f t="shared" si="298"/>
        <v>109823.6</v>
      </c>
      <c r="BO100" s="13"/>
      <c r="BP100" s="13">
        <f t="shared" si="299"/>
        <v>109823.6</v>
      </c>
      <c r="BQ100" s="13"/>
      <c r="BR100" s="13">
        <f t="shared" si="300"/>
        <v>109823.6</v>
      </c>
      <c r="BS100" s="13"/>
      <c r="BT100" s="13">
        <f t="shared" si="301"/>
        <v>109823.6</v>
      </c>
      <c r="BU100" s="23">
        <v>5817.9</v>
      </c>
      <c r="BV100" s="42">
        <f t="shared" si="302"/>
        <v>115641.5</v>
      </c>
      <c r="BW100" s="8" t="s">
        <v>381</v>
      </c>
      <c r="BX100" s="10"/>
    </row>
    <row r="101" spans="1:76" ht="72" x14ac:dyDescent="0.35">
      <c r="A101" s="86" t="s">
        <v>163</v>
      </c>
      <c r="B101" s="90" t="s">
        <v>395</v>
      </c>
      <c r="C101" s="92" t="s">
        <v>11</v>
      </c>
      <c r="D101" s="12"/>
      <c r="E101" s="40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>
        <v>69106.292000000001</v>
      </c>
      <c r="T101" s="12">
        <f t="shared" si="287"/>
        <v>69106.292000000001</v>
      </c>
      <c r="U101" s="12"/>
      <c r="V101" s="12">
        <f t="shared" si="288"/>
        <v>69106.292000000001</v>
      </c>
      <c r="W101" s="12"/>
      <c r="X101" s="12">
        <f t="shared" si="289"/>
        <v>69106.292000000001</v>
      </c>
      <c r="Y101" s="21"/>
      <c r="Z101" s="40">
        <f t="shared" si="290"/>
        <v>69106.292000000001</v>
      </c>
      <c r="AA101" s="12"/>
      <c r="AB101" s="40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>
        <f t="shared" si="293"/>
        <v>0</v>
      </c>
      <c r="AT101" s="12"/>
      <c r="AU101" s="12">
        <f t="shared" si="294"/>
        <v>0</v>
      </c>
      <c r="AV101" s="12"/>
      <c r="AW101" s="12">
        <f t="shared" si="295"/>
        <v>0</v>
      </c>
      <c r="AX101" s="21"/>
      <c r="AY101" s="40">
        <f t="shared" si="296"/>
        <v>0</v>
      </c>
      <c r="AZ101" s="12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>
        <f t="shared" si="299"/>
        <v>0</v>
      </c>
      <c r="BQ101" s="13"/>
      <c r="BR101" s="13">
        <f t="shared" si="300"/>
        <v>0</v>
      </c>
      <c r="BS101" s="13"/>
      <c r="BT101" s="13">
        <f t="shared" si="301"/>
        <v>0</v>
      </c>
      <c r="BU101" s="23"/>
      <c r="BV101" s="42">
        <f t="shared" si="302"/>
        <v>0</v>
      </c>
      <c r="BW101" s="8" t="s">
        <v>392</v>
      </c>
      <c r="BX101" s="10"/>
    </row>
    <row r="102" spans="1:76" s="75" customFormat="1" ht="54" hidden="1" x14ac:dyDescent="0.35">
      <c r="A102" s="60" t="s">
        <v>164</v>
      </c>
      <c r="B102" s="76" t="s">
        <v>416</v>
      </c>
      <c r="C102" s="74" t="s">
        <v>126</v>
      </c>
      <c r="D102" s="12"/>
      <c r="E102" s="40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80">
        <f>270-270</f>
        <v>0</v>
      </c>
      <c r="Z102" s="80">
        <f t="shared" si="290"/>
        <v>0</v>
      </c>
      <c r="AA102" s="12"/>
      <c r="AB102" s="40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80"/>
      <c r="AY102" s="80">
        <f t="shared" si="296"/>
        <v>0</v>
      </c>
      <c r="AZ102" s="12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81"/>
      <c r="BV102" s="81">
        <f t="shared" si="302"/>
        <v>0</v>
      </c>
      <c r="BW102" s="8" t="s">
        <v>411</v>
      </c>
      <c r="BX102" s="10"/>
    </row>
    <row r="103" spans="1:76" x14ac:dyDescent="0.35">
      <c r="A103" s="86"/>
      <c r="B103" s="90" t="s">
        <v>26</v>
      </c>
      <c r="C103" s="92"/>
      <c r="D103" s="26">
        <f>D105+D106+D107+D108</f>
        <v>2465080.0999999996</v>
      </c>
      <c r="E103" s="26">
        <f>E105+E106+E107+E108</f>
        <v>-50000</v>
      </c>
      <c r="F103" s="26">
        <f t="shared" si="1"/>
        <v>2415080.0999999996</v>
      </c>
      <c r="G103" s="26">
        <f>G105+G106+G107+G108</f>
        <v>48628.492000000006</v>
      </c>
      <c r="H103" s="26">
        <f t="shared" si="244"/>
        <v>2463708.5919999997</v>
      </c>
      <c r="I103" s="26">
        <f>I105+I106+I107+I108</f>
        <v>0</v>
      </c>
      <c r="J103" s="26">
        <f t="shared" si="245"/>
        <v>2463708.5919999997</v>
      </c>
      <c r="K103" s="26">
        <f>K105+K106+K107+K108</f>
        <v>0</v>
      </c>
      <c r="L103" s="26">
        <f t="shared" si="246"/>
        <v>2463708.5919999997</v>
      </c>
      <c r="M103" s="26">
        <f>M105+M106+M107+M108</f>
        <v>1518729.047</v>
      </c>
      <c r="N103" s="26">
        <f t="shared" si="247"/>
        <v>3982437.6389999995</v>
      </c>
      <c r="O103" s="26">
        <f>O105+O106+O107+O108</f>
        <v>492.76900000000001</v>
      </c>
      <c r="P103" s="26">
        <f t="shared" si="285"/>
        <v>3982930.4079999994</v>
      </c>
      <c r="Q103" s="26">
        <f>Q105+Q106+Q107+Q108</f>
        <v>37982.144999999997</v>
      </c>
      <c r="R103" s="26">
        <f t="shared" si="286"/>
        <v>4020912.5529999994</v>
      </c>
      <c r="S103" s="26">
        <f>S105+S106+S107+S108</f>
        <v>189.619</v>
      </c>
      <c r="T103" s="26">
        <f t="shared" si="287"/>
        <v>4021102.1719999993</v>
      </c>
      <c r="U103" s="26">
        <f>U105+U106+U107+U108</f>
        <v>102139.21399999999</v>
      </c>
      <c r="V103" s="26">
        <f t="shared" si="288"/>
        <v>4123241.3859999995</v>
      </c>
      <c r="W103" s="12">
        <f>W105+W106+W107+W108</f>
        <v>481.09699999999998</v>
      </c>
      <c r="X103" s="26">
        <f t="shared" si="289"/>
        <v>4123722.4829999995</v>
      </c>
      <c r="Y103" s="26">
        <f>Y105+Y106+Y107+Y108</f>
        <v>71088.758999999976</v>
      </c>
      <c r="Z103" s="40">
        <f t="shared" si="290"/>
        <v>4194811.2419999996</v>
      </c>
      <c r="AA103" s="26">
        <f t="shared" ref="AA103:AZ103" si="303">AA105+AA106+AA107+AA108</f>
        <v>2999387.4</v>
      </c>
      <c r="AB103" s="26">
        <f>AB105+AB106+AB107+AB108</f>
        <v>0</v>
      </c>
      <c r="AC103" s="26">
        <f t="shared" si="12"/>
        <v>2999387.4</v>
      </c>
      <c r="AD103" s="26">
        <f>AD105+AD106+AD107+AD108</f>
        <v>3028.9719999999988</v>
      </c>
      <c r="AE103" s="26">
        <f t="shared" si="254"/>
        <v>3002416.372</v>
      </c>
      <c r="AF103" s="26">
        <f>AF105+AF106+AF107+AF108</f>
        <v>-2850</v>
      </c>
      <c r="AG103" s="26">
        <f t="shared" si="255"/>
        <v>2999566.372</v>
      </c>
      <c r="AH103" s="26">
        <f>AH105+AH106+AH107+AH108</f>
        <v>0</v>
      </c>
      <c r="AI103" s="26">
        <f t="shared" si="256"/>
        <v>2999566.372</v>
      </c>
      <c r="AJ103" s="26">
        <f>AJ105+AJ106+AJ107+AJ108</f>
        <v>0</v>
      </c>
      <c r="AK103" s="26">
        <f t="shared" si="257"/>
        <v>2999566.372</v>
      </c>
      <c r="AL103" s="26">
        <f>AL105+AL106+AL107+AL108</f>
        <v>-1532252.6970000002</v>
      </c>
      <c r="AM103" s="26">
        <f t="shared" si="258"/>
        <v>1467313.6749999998</v>
      </c>
      <c r="AN103" s="26">
        <f>AN105+AN106+AN107+AN108</f>
        <v>0</v>
      </c>
      <c r="AO103" s="26">
        <f t="shared" si="291"/>
        <v>1467313.6749999998</v>
      </c>
      <c r="AP103" s="26">
        <f>AP105+AP106+AP107+AP108</f>
        <v>0</v>
      </c>
      <c r="AQ103" s="26">
        <f t="shared" si="292"/>
        <v>1467313.6749999998</v>
      </c>
      <c r="AR103" s="26">
        <f>AR105+AR106+AR107+AR108</f>
        <v>0</v>
      </c>
      <c r="AS103" s="26">
        <f t="shared" si="293"/>
        <v>1467313.6749999998</v>
      </c>
      <c r="AT103" s="26">
        <f>AT105+AT106+AT107+AT108</f>
        <v>-114211.72699999998</v>
      </c>
      <c r="AU103" s="26">
        <f t="shared" si="294"/>
        <v>1353101.9479999999</v>
      </c>
      <c r="AV103" s="12">
        <f>AV105+AV106+AV107+AV108</f>
        <v>0</v>
      </c>
      <c r="AW103" s="26">
        <f t="shared" si="295"/>
        <v>1353101.9479999999</v>
      </c>
      <c r="AX103" s="26">
        <f>AX105+AX106+AX107+AX108</f>
        <v>9695.5</v>
      </c>
      <c r="AY103" s="40">
        <f t="shared" si="296"/>
        <v>1362797.4479999999</v>
      </c>
      <c r="AZ103" s="26">
        <f t="shared" si="303"/>
        <v>2908124.2</v>
      </c>
      <c r="BA103" s="27">
        <f>BA105+BA106+BA107+BA108</f>
        <v>0</v>
      </c>
      <c r="BB103" s="27">
        <f t="shared" si="24"/>
        <v>2908124.2</v>
      </c>
      <c r="BC103" s="27">
        <f>BC105+BC106+BC107+BC108</f>
        <v>7618.7</v>
      </c>
      <c r="BD103" s="27">
        <f t="shared" si="265"/>
        <v>2915742.9000000004</v>
      </c>
      <c r="BE103" s="27">
        <f>BE105+BE106+BE107+BE108</f>
        <v>0</v>
      </c>
      <c r="BF103" s="27">
        <f t="shared" si="266"/>
        <v>2915742.9000000004</v>
      </c>
      <c r="BG103" s="27">
        <f>BG105+BG106+BG107+BG108</f>
        <v>0</v>
      </c>
      <c r="BH103" s="27">
        <f t="shared" si="267"/>
        <v>2915742.9000000004</v>
      </c>
      <c r="BI103" s="27">
        <f>BI105+BI106+BI107+BI108</f>
        <v>-20478.373000000007</v>
      </c>
      <c r="BJ103" s="27">
        <f t="shared" si="268"/>
        <v>2895264.5270000002</v>
      </c>
      <c r="BK103" s="27">
        <f>BK105+BK106+BK107+BK108</f>
        <v>0</v>
      </c>
      <c r="BL103" s="27">
        <f t="shared" si="297"/>
        <v>2895264.5270000002</v>
      </c>
      <c r="BM103" s="27">
        <f>BM105+BM106+BM107+BM108</f>
        <v>0</v>
      </c>
      <c r="BN103" s="27">
        <f t="shared" si="298"/>
        <v>2895264.5270000002</v>
      </c>
      <c r="BO103" s="13">
        <f>BO105+BO106+BO107+BO108</f>
        <v>0</v>
      </c>
      <c r="BP103" s="13">
        <f t="shared" si="299"/>
        <v>2895264.5270000002</v>
      </c>
      <c r="BQ103" s="13">
        <f>BQ105+BQ106+BQ107+BQ108</f>
        <v>35560.129999999997</v>
      </c>
      <c r="BR103" s="13">
        <f t="shared" si="300"/>
        <v>2930824.6570000001</v>
      </c>
      <c r="BS103" s="13">
        <f>BS105+BS106+BS107+BS108</f>
        <v>0</v>
      </c>
      <c r="BT103" s="27">
        <f t="shared" si="301"/>
        <v>2930824.6570000001</v>
      </c>
      <c r="BU103" s="27">
        <f>BU105+BU106+BU107+BU108</f>
        <v>0</v>
      </c>
      <c r="BV103" s="42">
        <f t="shared" si="302"/>
        <v>2930824.6570000001</v>
      </c>
      <c r="BX103" s="10"/>
    </row>
    <row r="104" spans="1:76" x14ac:dyDescent="0.35">
      <c r="A104" s="86"/>
      <c r="B104" s="87" t="s">
        <v>5</v>
      </c>
      <c r="C104" s="92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12"/>
      <c r="X104" s="26"/>
      <c r="Y104" s="26"/>
      <c r="Z104" s="40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12"/>
      <c r="AW104" s="26"/>
      <c r="AX104" s="26"/>
      <c r="AY104" s="40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13"/>
      <c r="BP104" s="13"/>
      <c r="BQ104" s="13"/>
      <c r="BR104" s="13"/>
      <c r="BS104" s="13"/>
      <c r="BT104" s="27"/>
      <c r="BU104" s="27"/>
      <c r="BV104" s="42"/>
      <c r="BX104" s="10"/>
    </row>
    <row r="105" spans="1:76" s="29" customFormat="1" hidden="1" x14ac:dyDescent="0.35">
      <c r="A105" s="25"/>
      <c r="B105" s="34" t="s">
        <v>6</v>
      </c>
      <c r="C105" s="46"/>
      <c r="D105" s="26">
        <f>D109+D110+D111+D116+D117+D119+D120+D121+D122+D125</f>
        <v>847638.2</v>
      </c>
      <c r="E105" s="26">
        <f>E109+E110+E111+E116+E117+E119+E120+E121+E122+E125+E118</f>
        <v>-50000</v>
      </c>
      <c r="F105" s="26">
        <f t="shared" si="1"/>
        <v>797638.2</v>
      </c>
      <c r="G105" s="26">
        <f>G109+G110+G116+G117+G119+G120+G121+G122+G125+G118+G135+G136+G137+G113</f>
        <v>35295.692000000003</v>
      </c>
      <c r="H105" s="26">
        <f t="shared" ref="H105:H123" si="304">F105+G105</f>
        <v>832933.89199999999</v>
      </c>
      <c r="I105" s="26">
        <f>I109+I110+I111+I116+I117+I119+I120+I121+I122+I125+I118+I135+I136+I137</f>
        <v>0</v>
      </c>
      <c r="J105" s="26">
        <f t="shared" ref="J105:J123" si="305">H105+I105</f>
        <v>832933.89199999999</v>
      </c>
      <c r="K105" s="26">
        <f>K109+K110+K111+K116+K117+K119+K120+K121+K122+K125+K118+K135+K136+K137</f>
        <v>0</v>
      </c>
      <c r="L105" s="26">
        <f t="shared" ref="L105:L123" si="306">J105+K105</f>
        <v>832933.89199999999</v>
      </c>
      <c r="M105" s="26">
        <f>M109+M110+M116+M117+M119+M120+M121+M122+M125+M118+M135+M136+M137+M113+M141</f>
        <v>207624.37400000001</v>
      </c>
      <c r="N105" s="26">
        <f t="shared" ref="N105:N123" si="307">L105+M105</f>
        <v>1040558.2660000001</v>
      </c>
      <c r="O105" s="26">
        <f>O109+O110+O116+O117+O119+O120+O121+O122+O125+O118+O135+O136+O137+O113+O141</f>
        <v>492.76900000000001</v>
      </c>
      <c r="P105" s="26">
        <f t="shared" ref="P105:P111" si="308">N105+O105</f>
        <v>1041051.035</v>
      </c>
      <c r="Q105" s="26">
        <f>Q109+Q110+Q116+Q117+Q119+Q120+Q121+Q122+Q125+Q118+Q135+Q136+Q137+Q113+Q141</f>
        <v>37982.144999999997</v>
      </c>
      <c r="R105" s="26">
        <f t="shared" ref="R105:R111" si="309">P105+Q105</f>
        <v>1079033.18</v>
      </c>
      <c r="S105" s="26">
        <f>S109+S110+S116+S117+S119+S120+S121+S122+S125+S118+S135+S136+S137+S113+S141</f>
        <v>189.619</v>
      </c>
      <c r="T105" s="26">
        <f t="shared" ref="T105:T111" si="310">R105+S105</f>
        <v>1079222.7989999999</v>
      </c>
      <c r="U105" s="26">
        <f>U109+U110+U116+U117+U119+U120+U121+U122+U125+U118+U135+U136+U137+U113+U141</f>
        <v>102139.21399999999</v>
      </c>
      <c r="V105" s="26">
        <f t="shared" ref="V105:V111" si="311">T105+U105</f>
        <v>1181362.0129999998</v>
      </c>
      <c r="W105" s="12">
        <f>W109+W110+W116+W117+W119+W120+W121+W122+W125+W118+W135+W136+W137+W113+W141</f>
        <v>481.09699999999998</v>
      </c>
      <c r="X105" s="26">
        <f t="shared" ref="X105:X111" si="312">V105+W105</f>
        <v>1181843.1099999999</v>
      </c>
      <c r="Y105" s="26">
        <f>Y109+Y110+Y116+Y117+Y119+Y120+Y121+Y122+Y125+Y118+Y135+Y136+Y137+Y113+Y141</f>
        <v>71088.758999999976</v>
      </c>
      <c r="Z105" s="26">
        <f t="shared" ref="Z105:Z111" si="313">X105+Y105</f>
        <v>1252931.8689999999</v>
      </c>
      <c r="AA105" s="26">
        <f t="shared" ref="AA105:AZ105" si="314">AA109+AA110+AA111+AA116+AA117+AA119+AA120+AA121+AA122+AA125</f>
        <v>641238.39999999991</v>
      </c>
      <c r="AB105" s="26">
        <f>AB109+AB110+AB111+AB116+AB117+AB119+AB120+AB121+AB122+AB125+AB118</f>
        <v>0</v>
      </c>
      <c r="AC105" s="26">
        <f t="shared" si="12"/>
        <v>641238.39999999991</v>
      </c>
      <c r="AD105" s="26">
        <f>AD109+AD110+AD111+AD116+AD117+AD119+AD120+AD121+AD122+AD125+AD118+AD135+AD136+AD137</f>
        <v>-13154.028</v>
      </c>
      <c r="AE105" s="26">
        <f t="shared" ref="AE105:AE123" si="315">AC105+AD105</f>
        <v>628084.37199999986</v>
      </c>
      <c r="AF105" s="26">
        <f>AF109+AF110+AF111+AF116+AF117+AF119+AF120+AF121+AF122+AF125+AF118+AF135+AF136+AF137</f>
        <v>0</v>
      </c>
      <c r="AG105" s="26">
        <f t="shared" ref="AG105:AG123" si="316">AE105+AF105</f>
        <v>628084.37199999986</v>
      </c>
      <c r="AH105" s="26">
        <f>AH109+AH110+AH111+AH116+AH117+AH119+AH120+AH121+AH122+AH125+AH118+AH135+AH136+AH137</f>
        <v>0</v>
      </c>
      <c r="AI105" s="26">
        <f t="shared" ref="AI105:AI123" si="317">AG105+AH105</f>
        <v>628084.37199999986</v>
      </c>
      <c r="AJ105" s="26">
        <f>AJ109+AJ110+AJ111+AJ116+AJ117+AJ119+AJ120+AJ121+AJ122+AJ125+AJ118+AJ135+AJ136+AJ137</f>
        <v>0</v>
      </c>
      <c r="AK105" s="26">
        <f t="shared" ref="AK105:AK123" si="318">AI105+AJ105</f>
        <v>628084.37199999986</v>
      </c>
      <c r="AL105" s="26">
        <f>AL109+AL110+AL116+AL117+AL119+AL120+AL121+AL122+AL125+AL118+AL135+AL136+AL137+AL113+AL141</f>
        <v>-128140.49400000001</v>
      </c>
      <c r="AM105" s="26">
        <f t="shared" ref="AM105:AM123" si="319">AK105+AL105</f>
        <v>499943.87799999985</v>
      </c>
      <c r="AN105" s="26">
        <f>AN109+AN110+AN116+AN117+AN119+AN120+AN121+AN122+AN125+AN118+AN135+AN136+AN137+AN113+AN141</f>
        <v>0</v>
      </c>
      <c r="AO105" s="26">
        <f t="shared" ref="AO105:AO111" si="320">AM105+AN105</f>
        <v>499943.87799999985</v>
      </c>
      <c r="AP105" s="26">
        <f>AP109+AP110+AP116+AP117+AP119+AP120+AP121+AP122+AP125+AP118+AP135+AP136+AP137+AP113+AP141</f>
        <v>0</v>
      </c>
      <c r="AQ105" s="26">
        <f t="shared" ref="AQ105:AQ111" si="321">AO105+AP105</f>
        <v>499943.87799999985</v>
      </c>
      <c r="AR105" s="26">
        <f>AR109+AR110+AR116+AR117+AR119+AR120+AR121+AR122+AR125+AR118+AR135+AR136+AR137+AR113+AR141</f>
        <v>0</v>
      </c>
      <c r="AS105" s="26">
        <f t="shared" ref="AS105:AS111" si="322">AQ105+AR105</f>
        <v>499943.87799999985</v>
      </c>
      <c r="AT105" s="26">
        <f>AT109+AT110+AT116+AT117+AT119+AT120+AT121+AT122+AT125+AT118+AT135+AT136+AT137+AT113+AT141</f>
        <v>-114211.72699999998</v>
      </c>
      <c r="AU105" s="26">
        <f t="shared" ref="AU105:AU111" si="323">AS105+AT105</f>
        <v>385732.15099999984</v>
      </c>
      <c r="AV105" s="12">
        <f>AV109+AV110+AV116+AV117+AV119+AV120+AV121+AV122+AV125+AV118+AV135+AV136+AV137+AV113+AV141</f>
        <v>0</v>
      </c>
      <c r="AW105" s="26">
        <f t="shared" ref="AW105:AW111" si="324">AU105+AV105</f>
        <v>385732.15099999984</v>
      </c>
      <c r="AX105" s="26">
        <f>AX109+AX110+AX116+AX117+AX119+AX120+AX121+AX122+AX125+AX118+AX135+AX136+AX137+AX113+AX141</f>
        <v>9695.5</v>
      </c>
      <c r="AY105" s="26">
        <f t="shared" ref="AY105:AY111" si="325">AW105+AX105</f>
        <v>395427.65099999984</v>
      </c>
      <c r="AZ105" s="26">
        <f t="shared" si="314"/>
        <v>457987</v>
      </c>
      <c r="BA105" s="27">
        <f>BA109+BA110+BA111+BA116+BA117+BA119+BA120+BA121+BA122+BA125+BA118</f>
        <v>0</v>
      </c>
      <c r="BB105" s="27">
        <f t="shared" si="24"/>
        <v>457987</v>
      </c>
      <c r="BC105" s="27">
        <f>BC109+BC110+BC111+BC116+BC117+BC119+BC120+BC121+BC122+BC125+BC118+BC135+BC136+BC137</f>
        <v>0</v>
      </c>
      <c r="BD105" s="27">
        <f t="shared" ref="BD105:BD123" si="326">BB105+BC105</f>
        <v>457987</v>
      </c>
      <c r="BE105" s="27">
        <f>BE109+BE110+BE111+BE116+BE117+BE119+BE120+BE121+BE122+BE125+BE118+BE135+BE136+BE137</f>
        <v>0</v>
      </c>
      <c r="BF105" s="27">
        <f t="shared" ref="BF105:BF123" si="327">BD105+BE105</f>
        <v>457987</v>
      </c>
      <c r="BG105" s="27">
        <f>BG109+BG110+BG111+BG116+BG117+BG119+BG120+BG121+BG122+BG125+BG118+BG135+BG136+BG137</f>
        <v>0</v>
      </c>
      <c r="BH105" s="27">
        <f t="shared" ref="BH105:BH123" si="328">BF105+BG105</f>
        <v>457987</v>
      </c>
      <c r="BI105" s="27">
        <f>BI109+BI110+BI116+BI117+BI119+BI120+BI121+BI122+BI125+BI118+BI135+BI136+BI137+BI113+BI141</f>
        <v>51669.557999999997</v>
      </c>
      <c r="BJ105" s="27">
        <f t="shared" ref="BJ105:BJ123" si="329">BH105+BI105</f>
        <v>509656.55800000002</v>
      </c>
      <c r="BK105" s="27">
        <f>BK109+BK110+BK116+BK117+BK119+BK120+BK121+BK122+BK125+BK118+BK135+BK136+BK137+BK113+BK141</f>
        <v>0</v>
      </c>
      <c r="BL105" s="27">
        <f t="shared" ref="BL105:BL111" si="330">BJ105+BK105</f>
        <v>509656.55800000002</v>
      </c>
      <c r="BM105" s="27">
        <f>BM109+BM110+BM116+BM117+BM119+BM120+BM121+BM122+BM125+BM118+BM135+BM136+BM137+BM113+BM141</f>
        <v>0</v>
      </c>
      <c r="BN105" s="27">
        <f t="shared" ref="BN105:BN111" si="331">BL105+BM105</f>
        <v>509656.55800000002</v>
      </c>
      <c r="BO105" s="13">
        <f>BO109+BO110+BO116+BO117+BO119+BO120+BO121+BO122+BO125+BO118+BO135+BO136+BO137+BO113+BO141</f>
        <v>0</v>
      </c>
      <c r="BP105" s="13">
        <f t="shared" ref="BP105:BP111" si="332">BN105+BO105</f>
        <v>509656.55800000002</v>
      </c>
      <c r="BQ105" s="13">
        <f>BQ109+BQ110+BQ116+BQ117+BQ119+BQ120+BQ121+BQ122+BQ125+BQ118+BQ135+BQ136+BQ137+BQ113+BQ141</f>
        <v>35560.129999999997</v>
      </c>
      <c r="BR105" s="13">
        <f t="shared" ref="BR105:BR111" si="333">BP105+BQ105</f>
        <v>545216.68799999997</v>
      </c>
      <c r="BS105" s="13">
        <f>BS109+BS110+BS116+BS117+BS119+BS120+BS121+BS122+BS125+BS118+BS135+BS136+BS137+BS113+BS141</f>
        <v>0</v>
      </c>
      <c r="BT105" s="27">
        <f t="shared" ref="BT105:BT111" si="334">BR105+BS105</f>
        <v>545216.68799999997</v>
      </c>
      <c r="BU105" s="27">
        <f>BU109+BU110+BU116+BU117+BU119+BU120+BU121+BU122+BU125+BU118+BU135+BU136+BU137+BU113+BU141</f>
        <v>0</v>
      </c>
      <c r="BV105" s="27">
        <f t="shared" ref="BV105:BV111" si="335">BT105+BU105</f>
        <v>545216.68799999997</v>
      </c>
      <c r="BW105" s="28"/>
      <c r="BX105" s="30">
        <v>0</v>
      </c>
    </row>
    <row r="106" spans="1:76" x14ac:dyDescent="0.35">
      <c r="A106" s="86"/>
      <c r="B106" s="89" t="s">
        <v>12</v>
      </c>
      <c r="C106" s="92"/>
      <c r="D106" s="26">
        <f>D126+D130+D133</f>
        <v>812467.89999999991</v>
      </c>
      <c r="E106" s="26">
        <f>E126+E130+E133</f>
        <v>0</v>
      </c>
      <c r="F106" s="26">
        <f t="shared" si="1"/>
        <v>812467.89999999991</v>
      </c>
      <c r="G106" s="26">
        <f>G126+G130+G133+G140</f>
        <v>3455.7999999999997</v>
      </c>
      <c r="H106" s="26">
        <f t="shared" si="304"/>
        <v>815923.7</v>
      </c>
      <c r="I106" s="26">
        <f>I126+I130+I133+I140</f>
        <v>0</v>
      </c>
      <c r="J106" s="26">
        <f t="shared" si="305"/>
        <v>815923.7</v>
      </c>
      <c r="K106" s="26">
        <f>K126+K130+K133+K140</f>
        <v>0</v>
      </c>
      <c r="L106" s="26">
        <f t="shared" si="306"/>
        <v>815923.7</v>
      </c>
      <c r="M106" s="26">
        <f>M126+M130+M133+M140+M114</f>
        <v>13110.306999999999</v>
      </c>
      <c r="N106" s="26">
        <f t="shared" si="307"/>
        <v>829034.00699999998</v>
      </c>
      <c r="O106" s="26">
        <f>O126+O130+O133+O140+O114</f>
        <v>0</v>
      </c>
      <c r="P106" s="26">
        <f t="shared" si="308"/>
        <v>829034.00699999998</v>
      </c>
      <c r="Q106" s="26">
        <f>Q126+Q130+Q133+Q140+Q114</f>
        <v>0</v>
      </c>
      <c r="R106" s="26">
        <f t="shared" si="309"/>
        <v>829034.00699999998</v>
      </c>
      <c r="S106" s="26">
        <f>S126+S130+S133+S140+S114</f>
        <v>0</v>
      </c>
      <c r="T106" s="26">
        <f t="shared" si="310"/>
        <v>829034.00699999998</v>
      </c>
      <c r="U106" s="26">
        <f>U126+U130+U133+U140+U114</f>
        <v>0</v>
      </c>
      <c r="V106" s="26">
        <f t="shared" si="311"/>
        <v>829034.00699999998</v>
      </c>
      <c r="W106" s="12">
        <f>W126+W130+W133+W140+W114</f>
        <v>0</v>
      </c>
      <c r="X106" s="26">
        <f t="shared" si="312"/>
        <v>829034.00699999998</v>
      </c>
      <c r="Y106" s="26">
        <f>Y126+Y130+Y133+Y140+Y114</f>
        <v>0</v>
      </c>
      <c r="Z106" s="40">
        <f t="shared" si="313"/>
        <v>829034.00699999998</v>
      </c>
      <c r="AA106" s="26">
        <f t="shared" ref="AA106:AZ106" si="336">AA126+AA130+AA133</f>
        <v>215662.2</v>
      </c>
      <c r="AB106" s="26">
        <f>AB126+AB130+AB133</f>
        <v>0</v>
      </c>
      <c r="AC106" s="26">
        <f t="shared" si="12"/>
        <v>215662.2</v>
      </c>
      <c r="AD106" s="26">
        <f>AD126+AD130+AD133+AD140</f>
        <v>9024.7999999999993</v>
      </c>
      <c r="AE106" s="26">
        <f t="shared" si="315"/>
        <v>224687</v>
      </c>
      <c r="AF106" s="26">
        <f>AF126+AF130+AF133+AF140</f>
        <v>-2850</v>
      </c>
      <c r="AG106" s="26">
        <f t="shared" si="316"/>
        <v>221837</v>
      </c>
      <c r="AH106" s="26">
        <f>AH126+AH130+AH133+AH140</f>
        <v>0</v>
      </c>
      <c r="AI106" s="26">
        <f t="shared" si="317"/>
        <v>221837</v>
      </c>
      <c r="AJ106" s="26">
        <f>AJ126+AJ130+AJ133+AJ140</f>
        <v>0</v>
      </c>
      <c r="AK106" s="26">
        <f t="shared" si="318"/>
        <v>221837</v>
      </c>
      <c r="AL106" s="26">
        <f>AL126+AL130+AL133+AL140+AL114</f>
        <v>-9621.643</v>
      </c>
      <c r="AM106" s="26">
        <f t="shared" si="319"/>
        <v>212215.35699999999</v>
      </c>
      <c r="AN106" s="26">
        <f>AN126+AN130+AN133+AN140+AN114</f>
        <v>0</v>
      </c>
      <c r="AO106" s="26">
        <f t="shared" si="320"/>
        <v>212215.35699999999</v>
      </c>
      <c r="AP106" s="26">
        <f>AP126+AP130+AP133+AP140+AP114</f>
        <v>0</v>
      </c>
      <c r="AQ106" s="26">
        <f t="shared" si="321"/>
        <v>212215.35699999999</v>
      </c>
      <c r="AR106" s="26">
        <f>AR126+AR130+AR133+AR140+AR114</f>
        <v>0</v>
      </c>
      <c r="AS106" s="26">
        <f t="shared" si="322"/>
        <v>212215.35699999999</v>
      </c>
      <c r="AT106" s="26">
        <f>AT126+AT130+AT133+AT140+AT114</f>
        <v>0</v>
      </c>
      <c r="AU106" s="26">
        <f t="shared" si="323"/>
        <v>212215.35699999999</v>
      </c>
      <c r="AV106" s="12">
        <f>AV126+AV130+AV133+AV140+AV114</f>
        <v>0</v>
      </c>
      <c r="AW106" s="26">
        <f t="shared" si="324"/>
        <v>212215.35699999999</v>
      </c>
      <c r="AX106" s="26">
        <f>AX126+AX130+AX133+AX140+AX114</f>
        <v>0</v>
      </c>
      <c r="AY106" s="40">
        <f t="shared" si="325"/>
        <v>212215.35699999999</v>
      </c>
      <c r="AZ106" s="26">
        <f t="shared" si="336"/>
        <v>209404.9</v>
      </c>
      <c r="BA106" s="27">
        <f>BA126+BA130+BA133</f>
        <v>0</v>
      </c>
      <c r="BB106" s="27">
        <f t="shared" si="24"/>
        <v>209404.9</v>
      </c>
      <c r="BC106" s="27">
        <f>BC126+BC130+BC133+BC140</f>
        <v>11201.5</v>
      </c>
      <c r="BD106" s="27">
        <f t="shared" si="326"/>
        <v>220606.4</v>
      </c>
      <c r="BE106" s="27">
        <f>BE126+BE130+BE133+BE140</f>
        <v>0</v>
      </c>
      <c r="BF106" s="27">
        <f t="shared" si="327"/>
        <v>220606.4</v>
      </c>
      <c r="BG106" s="27">
        <f>BG126+BG130+BG133+BG140</f>
        <v>0</v>
      </c>
      <c r="BH106" s="27">
        <f t="shared" si="328"/>
        <v>220606.4</v>
      </c>
      <c r="BI106" s="27">
        <f>BI126+BI130+BI133+BI140+BI114</f>
        <v>-3607.3510000000001</v>
      </c>
      <c r="BJ106" s="27">
        <f t="shared" si="329"/>
        <v>216999.049</v>
      </c>
      <c r="BK106" s="27">
        <f>BK126+BK130+BK133+BK140+BK114</f>
        <v>0</v>
      </c>
      <c r="BL106" s="27">
        <f t="shared" si="330"/>
        <v>216999.049</v>
      </c>
      <c r="BM106" s="27">
        <f>BM126+BM130+BM133+BM140+BM114</f>
        <v>0</v>
      </c>
      <c r="BN106" s="27">
        <f t="shared" si="331"/>
        <v>216999.049</v>
      </c>
      <c r="BO106" s="13">
        <f>BO126+BO130+BO133+BO140+BO114</f>
        <v>0</v>
      </c>
      <c r="BP106" s="13">
        <f t="shared" si="332"/>
        <v>216999.049</v>
      </c>
      <c r="BQ106" s="13">
        <f>BQ126+BQ130+BQ133+BQ140+BQ114</f>
        <v>0</v>
      </c>
      <c r="BR106" s="13">
        <f t="shared" si="333"/>
        <v>216999.049</v>
      </c>
      <c r="BS106" s="13">
        <f>BS126+BS130+BS133+BS140+BS114</f>
        <v>0</v>
      </c>
      <c r="BT106" s="27">
        <f t="shared" si="334"/>
        <v>216999.049</v>
      </c>
      <c r="BU106" s="27">
        <f>BU126+BU130+BU133+BU140+BU114</f>
        <v>0</v>
      </c>
      <c r="BV106" s="42">
        <f t="shared" si="335"/>
        <v>216999.049</v>
      </c>
      <c r="BX106" s="10"/>
    </row>
    <row r="107" spans="1:76" x14ac:dyDescent="0.35">
      <c r="A107" s="86"/>
      <c r="B107" s="89" t="s">
        <v>19</v>
      </c>
      <c r="C107" s="92"/>
      <c r="D107" s="26">
        <f>D134</f>
        <v>130817.7</v>
      </c>
      <c r="E107" s="26">
        <f>E134</f>
        <v>0</v>
      </c>
      <c r="F107" s="26">
        <f t="shared" si="1"/>
        <v>130817.7</v>
      </c>
      <c r="G107" s="26">
        <f>G134</f>
        <v>9877</v>
      </c>
      <c r="H107" s="26">
        <f t="shared" si="304"/>
        <v>140694.70000000001</v>
      </c>
      <c r="I107" s="26">
        <f>I134</f>
        <v>0</v>
      </c>
      <c r="J107" s="26">
        <f t="shared" si="305"/>
        <v>140694.70000000001</v>
      </c>
      <c r="K107" s="26">
        <f>K134</f>
        <v>0</v>
      </c>
      <c r="L107" s="26">
        <f t="shared" si="306"/>
        <v>140694.70000000001</v>
      </c>
      <c r="M107" s="26">
        <f>M134+M115</f>
        <v>346281.3</v>
      </c>
      <c r="N107" s="26">
        <f t="shared" si="307"/>
        <v>486976</v>
      </c>
      <c r="O107" s="26">
        <f>O134+O115</f>
        <v>0</v>
      </c>
      <c r="P107" s="26">
        <f t="shared" si="308"/>
        <v>486976</v>
      </c>
      <c r="Q107" s="26">
        <f>Q134+Q115</f>
        <v>0</v>
      </c>
      <c r="R107" s="26">
        <f t="shared" si="309"/>
        <v>486976</v>
      </c>
      <c r="S107" s="26">
        <f>S134+S115</f>
        <v>0</v>
      </c>
      <c r="T107" s="26">
        <f t="shared" si="310"/>
        <v>486976</v>
      </c>
      <c r="U107" s="26">
        <f>U134+U115</f>
        <v>0</v>
      </c>
      <c r="V107" s="26">
        <f t="shared" si="311"/>
        <v>486976</v>
      </c>
      <c r="W107" s="12">
        <f>W134+W115</f>
        <v>0</v>
      </c>
      <c r="X107" s="26">
        <f t="shared" si="312"/>
        <v>486976</v>
      </c>
      <c r="Y107" s="26">
        <f>Y134+Y115</f>
        <v>0</v>
      </c>
      <c r="Z107" s="40">
        <f t="shared" si="313"/>
        <v>486976</v>
      </c>
      <c r="AA107" s="26">
        <f t="shared" ref="AA107:AZ107" si="337">AA134</f>
        <v>137475.1</v>
      </c>
      <c r="AB107" s="26">
        <f>AB134</f>
        <v>0</v>
      </c>
      <c r="AC107" s="26">
        <f t="shared" si="12"/>
        <v>137475.1</v>
      </c>
      <c r="AD107" s="26">
        <f>AD134</f>
        <v>7158.2</v>
      </c>
      <c r="AE107" s="26">
        <f t="shared" si="315"/>
        <v>144633.30000000002</v>
      </c>
      <c r="AF107" s="26">
        <f>AF134</f>
        <v>0</v>
      </c>
      <c r="AG107" s="26">
        <f t="shared" si="316"/>
        <v>144633.30000000002</v>
      </c>
      <c r="AH107" s="26">
        <f>AH134</f>
        <v>0</v>
      </c>
      <c r="AI107" s="26">
        <f t="shared" si="317"/>
        <v>144633.30000000002</v>
      </c>
      <c r="AJ107" s="26">
        <f>AJ134</f>
        <v>0</v>
      </c>
      <c r="AK107" s="26">
        <f t="shared" si="318"/>
        <v>144633.30000000002</v>
      </c>
      <c r="AL107" s="26">
        <f>AL134+AL115</f>
        <v>0</v>
      </c>
      <c r="AM107" s="26">
        <f t="shared" si="319"/>
        <v>144633.30000000002</v>
      </c>
      <c r="AN107" s="26">
        <f>AN134+AN115</f>
        <v>0</v>
      </c>
      <c r="AO107" s="26">
        <f t="shared" si="320"/>
        <v>144633.30000000002</v>
      </c>
      <c r="AP107" s="26">
        <f>AP134+AP115</f>
        <v>0</v>
      </c>
      <c r="AQ107" s="26">
        <f t="shared" si="321"/>
        <v>144633.30000000002</v>
      </c>
      <c r="AR107" s="26">
        <f>AR134+AR115</f>
        <v>0</v>
      </c>
      <c r="AS107" s="26">
        <f t="shared" si="322"/>
        <v>144633.30000000002</v>
      </c>
      <c r="AT107" s="26">
        <f>AT134+AT115</f>
        <v>0</v>
      </c>
      <c r="AU107" s="26">
        <f t="shared" si="323"/>
        <v>144633.30000000002</v>
      </c>
      <c r="AV107" s="12">
        <f>AV134+AV115</f>
        <v>0</v>
      </c>
      <c r="AW107" s="26">
        <f t="shared" si="324"/>
        <v>144633.30000000002</v>
      </c>
      <c r="AX107" s="26">
        <f>AX134+AX115</f>
        <v>0</v>
      </c>
      <c r="AY107" s="40">
        <f t="shared" si="325"/>
        <v>144633.30000000002</v>
      </c>
      <c r="AZ107" s="26">
        <f t="shared" si="337"/>
        <v>137475.1</v>
      </c>
      <c r="BA107" s="27">
        <f>BA134</f>
        <v>0</v>
      </c>
      <c r="BB107" s="27">
        <f t="shared" si="24"/>
        <v>137475.1</v>
      </c>
      <c r="BC107" s="27">
        <f>BC134</f>
        <v>-3582.8</v>
      </c>
      <c r="BD107" s="27">
        <f t="shared" si="326"/>
        <v>133892.30000000002</v>
      </c>
      <c r="BE107" s="27">
        <f>BE134</f>
        <v>0</v>
      </c>
      <c r="BF107" s="27">
        <f t="shared" si="327"/>
        <v>133892.30000000002</v>
      </c>
      <c r="BG107" s="27">
        <f>BG134</f>
        <v>0</v>
      </c>
      <c r="BH107" s="27">
        <f t="shared" si="328"/>
        <v>133892.30000000002</v>
      </c>
      <c r="BI107" s="27">
        <f>BI134+BI115</f>
        <v>0</v>
      </c>
      <c r="BJ107" s="27">
        <f t="shared" si="329"/>
        <v>133892.30000000002</v>
      </c>
      <c r="BK107" s="27">
        <f>BK134+BK115</f>
        <v>0</v>
      </c>
      <c r="BL107" s="27">
        <f t="shared" si="330"/>
        <v>133892.30000000002</v>
      </c>
      <c r="BM107" s="27">
        <f>BM134+BM115</f>
        <v>0</v>
      </c>
      <c r="BN107" s="27">
        <f t="shared" si="331"/>
        <v>133892.30000000002</v>
      </c>
      <c r="BO107" s="13">
        <f>BO134+BO115</f>
        <v>0</v>
      </c>
      <c r="BP107" s="13">
        <f t="shared" si="332"/>
        <v>133892.30000000002</v>
      </c>
      <c r="BQ107" s="13">
        <f>BQ134+BQ115</f>
        <v>0</v>
      </c>
      <c r="BR107" s="13">
        <f t="shared" si="333"/>
        <v>133892.30000000002</v>
      </c>
      <c r="BS107" s="13">
        <f>BS134+BS115</f>
        <v>0</v>
      </c>
      <c r="BT107" s="27">
        <f t="shared" si="334"/>
        <v>133892.30000000002</v>
      </c>
      <c r="BU107" s="27">
        <f>BU134+BU115</f>
        <v>0</v>
      </c>
      <c r="BV107" s="42">
        <f t="shared" si="335"/>
        <v>133892.30000000002</v>
      </c>
      <c r="BX107" s="10"/>
    </row>
    <row r="108" spans="1:76" ht="36" x14ac:dyDescent="0.35">
      <c r="A108" s="86"/>
      <c r="B108" s="89" t="s">
        <v>28</v>
      </c>
      <c r="C108" s="92"/>
      <c r="D108" s="26">
        <f>D127</f>
        <v>674156.3</v>
      </c>
      <c r="E108" s="26">
        <f>E127</f>
        <v>0</v>
      </c>
      <c r="F108" s="26">
        <f t="shared" si="1"/>
        <v>674156.3</v>
      </c>
      <c r="G108" s="26">
        <f>G127</f>
        <v>0</v>
      </c>
      <c r="H108" s="26">
        <f t="shared" si="304"/>
        <v>674156.3</v>
      </c>
      <c r="I108" s="26">
        <f>I127</f>
        <v>0</v>
      </c>
      <c r="J108" s="26">
        <f t="shared" si="305"/>
        <v>674156.3</v>
      </c>
      <c r="K108" s="26">
        <f>K127</f>
        <v>0</v>
      </c>
      <c r="L108" s="26">
        <f t="shared" si="306"/>
        <v>674156.3</v>
      </c>
      <c r="M108" s="26">
        <f>M127</f>
        <v>951713.06599999999</v>
      </c>
      <c r="N108" s="26">
        <f t="shared" si="307"/>
        <v>1625869.3659999999</v>
      </c>
      <c r="O108" s="26">
        <f>O127</f>
        <v>0</v>
      </c>
      <c r="P108" s="26">
        <f t="shared" si="308"/>
        <v>1625869.3659999999</v>
      </c>
      <c r="Q108" s="26">
        <f>Q127</f>
        <v>0</v>
      </c>
      <c r="R108" s="26">
        <f t="shared" si="309"/>
        <v>1625869.3659999999</v>
      </c>
      <c r="S108" s="26">
        <f>S127</f>
        <v>0</v>
      </c>
      <c r="T108" s="26">
        <f t="shared" si="310"/>
        <v>1625869.3659999999</v>
      </c>
      <c r="U108" s="26">
        <f>U127</f>
        <v>0</v>
      </c>
      <c r="V108" s="26">
        <f t="shared" si="311"/>
        <v>1625869.3659999999</v>
      </c>
      <c r="W108" s="12">
        <f>W127</f>
        <v>0</v>
      </c>
      <c r="X108" s="26">
        <f t="shared" si="312"/>
        <v>1625869.3659999999</v>
      </c>
      <c r="Y108" s="26">
        <f>Y127+Y144</f>
        <v>0</v>
      </c>
      <c r="Z108" s="40">
        <f t="shared" si="313"/>
        <v>1625869.3659999999</v>
      </c>
      <c r="AA108" s="26">
        <f t="shared" ref="AA108:AZ108" si="338">AA127</f>
        <v>2005011.7</v>
      </c>
      <c r="AB108" s="26">
        <f>AB127</f>
        <v>0</v>
      </c>
      <c r="AC108" s="26">
        <f t="shared" si="12"/>
        <v>2005011.7</v>
      </c>
      <c r="AD108" s="26">
        <f>AD127</f>
        <v>0</v>
      </c>
      <c r="AE108" s="26">
        <f t="shared" si="315"/>
        <v>2005011.7</v>
      </c>
      <c r="AF108" s="26">
        <f>AF127</f>
        <v>0</v>
      </c>
      <c r="AG108" s="26">
        <f t="shared" si="316"/>
        <v>2005011.7</v>
      </c>
      <c r="AH108" s="26">
        <f>AH127</f>
        <v>0</v>
      </c>
      <c r="AI108" s="26">
        <f t="shared" si="317"/>
        <v>2005011.7</v>
      </c>
      <c r="AJ108" s="26">
        <f>AJ127</f>
        <v>0</v>
      </c>
      <c r="AK108" s="26">
        <f t="shared" si="318"/>
        <v>2005011.7</v>
      </c>
      <c r="AL108" s="26">
        <f>AL127</f>
        <v>-1394490.56</v>
      </c>
      <c r="AM108" s="26">
        <f t="shared" si="319"/>
        <v>610521.1399999999</v>
      </c>
      <c r="AN108" s="26">
        <f>AN127</f>
        <v>0</v>
      </c>
      <c r="AO108" s="26">
        <f t="shared" si="320"/>
        <v>610521.1399999999</v>
      </c>
      <c r="AP108" s="26">
        <f>AP127</f>
        <v>0</v>
      </c>
      <c r="AQ108" s="26">
        <f t="shared" si="321"/>
        <v>610521.1399999999</v>
      </c>
      <c r="AR108" s="26">
        <f>AR127</f>
        <v>0</v>
      </c>
      <c r="AS108" s="26">
        <f t="shared" si="322"/>
        <v>610521.1399999999</v>
      </c>
      <c r="AT108" s="26">
        <f>AT127</f>
        <v>0</v>
      </c>
      <c r="AU108" s="26">
        <f t="shared" si="323"/>
        <v>610521.1399999999</v>
      </c>
      <c r="AV108" s="12">
        <f>AV127</f>
        <v>0</v>
      </c>
      <c r="AW108" s="26">
        <f t="shared" si="324"/>
        <v>610521.1399999999</v>
      </c>
      <c r="AX108" s="26">
        <f>AX127+AX144</f>
        <v>0</v>
      </c>
      <c r="AY108" s="40">
        <f t="shared" si="325"/>
        <v>610521.1399999999</v>
      </c>
      <c r="AZ108" s="26">
        <f t="shared" si="338"/>
        <v>2103257.2000000002</v>
      </c>
      <c r="BA108" s="27">
        <f>BA127</f>
        <v>0</v>
      </c>
      <c r="BB108" s="27">
        <f t="shared" si="24"/>
        <v>2103257.2000000002</v>
      </c>
      <c r="BC108" s="27">
        <f>BC127</f>
        <v>0</v>
      </c>
      <c r="BD108" s="27">
        <f t="shared" si="326"/>
        <v>2103257.2000000002</v>
      </c>
      <c r="BE108" s="27">
        <f>BE127</f>
        <v>0</v>
      </c>
      <c r="BF108" s="27">
        <f t="shared" si="327"/>
        <v>2103257.2000000002</v>
      </c>
      <c r="BG108" s="27">
        <f>BG127</f>
        <v>0</v>
      </c>
      <c r="BH108" s="27">
        <f t="shared" si="328"/>
        <v>2103257.2000000002</v>
      </c>
      <c r="BI108" s="27">
        <f>BI127</f>
        <v>-68540.58</v>
      </c>
      <c r="BJ108" s="27">
        <f t="shared" si="329"/>
        <v>2034716.62</v>
      </c>
      <c r="BK108" s="27">
        <f>BK127</f>
        <v>0</v>
      </c>
      <c r="BL108" s="27">
        <f t="shared" si="330"/>
        <v>2034716.62</v>
      </c>
      <c r="BM108" s="27">
        <f>BM127</f>
        <v>0</v>
      </c>
      <c r="BN108" s="27">
        <f t="shared" si="331"/>
        <v>2034716.62</v>
      </c>
      <c r="BO108" s="13">
        <f>BO127</f>
        <v>0</v>
      </c>
      <c r="BP108" s="13">
        <f t="shared" si="332"/>
        <v>2034716.62</v>
      </c>
      <c r="BQ108" s="13">
        <f>BQ127</f>
        <v>0</v>
      </c>
      <c r="BR108" s="13">
        <f t="shared" si="333"/>
        <v>2034716.62</v>
      </c>
      <c r="BS108" s="13">
        <f>BS127</f>
        <v>0</v>
      </c>
      <c r="BT108" s="27">
        <f t="shared" si="334"/>
        <v>2034716.62</v>
      </c>
      <c r="BU108" s="27">
        <f>BU127+BU144</f>
        <v>0</v>
      </c>
      <c r="BV108" s="42">
        <f t="shared" si="335"/>
        <v>2034716.62</v>
      </c>
      <c r="BX108" s="10"/>
    </row>
    <row r="109" spans="1:76" ht="54" x14ac:dyDescent="0.35">
      <c r="A109" s="86" t="s">
        <v>164</v>
      </c>
      <c r="B109" s="89" t="s">
        <v>63</v>
      </c>
      <c r="C109" s="92" t="s">
        <v>126</v>
      </c>
      <c r="D109" s="12">
        <v>0</v>
      </c>
      <c r="E109" s="40">
        <v>0</v>
      </c>
      <c r="F109" s="12">
        <f t="shared" ref="F109:F193" si="339">D109+E109</f>
        <v>0</v>
      </c>
      <c r="G109" s="12">
        <v>0</v>
      </c>
      <c r="H109" s="12">
        <f t="shared" si="304"/>
        <v>0</v>
      </c>
      <c r="I109" s="12">
        <v>0</v>
      </c>
      <c r="J109" s="12">
        <f t="shared" si="305"/>
        <v>0</v>
      </c>
      <c r="K109" s="12">
        <v>0</v>
      </c>
      <c r="L109" s="12">
        <f t="shared" si="306"/>
        <v>0</v>
      </c>
      <c r="M109" s="12">
        <v>0</v>
      </c>
      <c r="N109" s="12">
        <f t="shared" si="307"/>
        <v>0</v>
      </c>
      <c r="O109" s="12">
        <v>0</v>
      </c>
      <c r="P109" s="12">
        <f t="shared" si="308"/>
        <v>0</v>
      </c>
      <c r="Q109" s="12">
        <v>0</v>
      </c>
      <c r="R109" s="12">
        <f t="shared" si="309"/>
        <v>0</v>
      </c>
      <c r="S109" s="12">
        <v>0</v>
      </c>
      <c r="T109" s="12">
        <f t="shared" si="310"/>
        <v>0</v>
      </c>
      <c r="U109" s="12">
        <v>0</v>
      </c>
      <c r="V109" s="12">
        <f t="shared" si="311"/>
        <v>0</v>
      </c>
      <c r="W109" s="12">
        <v>0</v>
      </c>
      <c r="X109" s="12">
        <f t="shared" si="312"/>
        <v>0</v>
      </c>
      <c r="Y109" s="21">
        <v>0</v>
      </c>
      <c r="Z109" s="40">
        <f t="shared" si="313"/>
        <v>0</v>
      </c>
      <c r="AA109" s="12">
        <v>33198.1</v>
      </c>
      <c r="AB109" s="40">
        <v>0</v>
      </c>
      <c r="AC109" s="12">
        <f t="shared" ref="AC109:AC193" si="340">AA109+AB109</f>
        <v>33198.1</v>
      </c>
      <c r="AD109" s="12">
        <v>0</v>
      </c>
      <c r="AE109" s="12">
        <f t="shared" si="315"/>
        <v>33198.1</v>
      </c>
      <c r="AF109" s="12">
        <v>0</v>
      </c>
      <c r="AG109" s="12">
        <f t="shared" si="316"/>
        <v>33198.1</v>
      </c>
      <c r="AH109" s="12">
        <v>0</v>
      </c>
      <c r="AI109" s="12">
        <f t="shared" si="317"/>
        <v>33198.1</v>
      </c>
      <c r="AJ109" s="12">
        <v>0</v>
      </c>
      <c r="AK109" s="12">
        <f t="shared" si="318"/>
        <v>33198.1</v>
      </c>
      <c r="AL109" s="12">
        <v>0</v>
      </c>
      <c r="AM109" s="12">
        <f t="shared" si="319"/>
        <v>33198.1</v>
      </c>
      <c r="AN109" s="12">
        <v>0</v>
      </c>
      <c r="AO109" s="12">
        <f t="shared" si="320"/>
        <v>33198.1</v>
      </c>
      <c r="AP109" s="12">
        <v>0</v>
      </c>
      <c r="AQ109" s="12">
        <f t="shared" si="321"/>
        <v>33198.1</v>
      </c>
      <c r="AR109" s="12">
        <v>0</v>
      </c>
      <c r="AS109" s="12">
        <f t="shared" si="322"/>
        <v>33198.1</v>
      </c>
      <c r="AT109" s="12">
        <v>0</v>
      </c>
      <c r="AU109" s="12">
        <f t="shared" si="323"/>
        <v>33198.1</v>
      </c>
      <c r="AV109" s="12">
        <v>0</v>
      </c>
      <c r="AW109" s="12">
        <f t="shared" si="324"/>
        <v>33198.1</v>
      </c>
      <c r="AX109" s="21">
        <v>0</v>
      </c>
      <c r="AY109" s="40">
        <f t="shared" si="325"/>
        <v>33198.1</v>
      </c>
      <c r="AZ109" s="13">
        <v>0</v>
      </c>
      <c r="BA109" s="13">
        <v>0</v>
      </c>
      <c r="BB109" s="13">
        <f t="shared" ref="BB109:BB193" si="341">AZ109+BA109</f>
        <v>0</v>
      </c>
      <c r="BC109" s="13">
        <v>0</v>
      </c>
      <c r="BD109" s="13">
        <f t="shared" si="326"/>
        <v>0</v>
      </c>
      <c r="BE109" s="13">
        <v>0</v>
      </c>
      <c r="BF109" s="13">
        <f t="shared" si="327"/>
        <v>0</v>
      </c>
      <c r="BG109" s="13">
        <v>0</v>
      </c>
      <c r="BH109" s="13">
        <f t="shared" si="328"/>
        <v>0</v>
      </c>
      <c r="BI109" s="13">
        <v>0</v>
      </c>
      <c r="BJ109" s="13">
        <f t="shared" si="329"/>
        <v>0</v>
      </c>
      <c r="BK109" s="13">
        <v>0</v>
      </c>
      <c r="BL109" s="13">
        <f t="shared" si="330"/>
        <v>0</v>
      </c>
      <c r="BM109" s="13">
        <v>0</v>
      </c>
      <c r="BN109" s="13">
        <f t="shared" si="331"/>
        <v>0</v>
      </c>
      <c r="BO109" s="13">
        <v>0</v>
      </c>
      <c r="BP109" s="13">
        <f t="shared" si="332"/>
        <v>0</v>
      </c>
      <c r="BQ109" s="13">
        <v>0</v>
      </c>
      <c r="BR109" s="13">
        <f t="shared" si="333"/>
        <v>0</v>
      </c>
      <c r="BS109" s="13">
        <v>0</v>
      </c>
      <c r="BT109" s="13">
        <f t="shared" si="334"/>
        <v>0</v>
      </c>
      <c r="BU109" s="23">
        <v>0</v>
      </c>
      <c r="BV109" s="42">
        <f t="shared" si="335"/>
        <v>0</v>
      </c>
      <c r="BW109" s="8" t="s">
        <v>97</v>
      </c>
      <c r="BX109" s="10"/>
    </row>
    <row r="110" spans="1:76" ht="54" x14ac:dyDescent="0.35">
      <c r="A110" s="86" t="s">
        <v>165</v>
      </c>
      <c r="B110" s="89" t="s">
        <v>64</v>
      </c>
      <c r="C110" s="92" t="s">
        <v>126</v>
      </c>
      <c r="D110" s="12">
        <v>99000</v>
      </c>
      <c r="E110" s="40">
        <v>-50000</v>
      </c>
      <c r="F110" s="12">
        <f t="shared" si="339"/>
        <v>49000</v>
      </c>
      <c r="G110" s="12"/>
      <c r="H110" s="12">
        <f t="shared" si="304"/>
        <v>49000</v>
      </c>
      <c r="I110" s="12"/>
      <c r="J110" s="12">
        <f t="shared" si="305"/>
        <v>49000</v>
      </c>
      <c r="K110" s="12"/>
      <c r="L110" s="12">
        <f t="shared" si="306"/>
        <v>49000</v>
      </c>
      <c r="M110" s="12">
        <v>193717.85</v>
      </c>
      <c r="N110" s="12">
        <f t="shared" si="307"/>
        <v>242717.85</v>
      </c>
      <c r="O110" s="12"/>
      <c r="P110" s="12">
        <f t="shared" si="308"/>
        <v>242717.85</v>
      </c>
      <c r="Q110" s="12"/>
      <c r="R110" s="12">
        <f t="shared" si="309"/>
        <v>242717.85</v>
      </c>
      <c r="S110" s="12"/>
      <c r="T110" s="12">
        <f t="shared" si="310"/>
        <v>242717.85</v>
      </c>
      <c r="U110" s="12">
        <v>78651.596999999994</v>
      </c>
      <c r="V110" s="12">
        <f t="shared" si="311"/>
        <v>321369.44699999999</v>
      </c>
      <c r="W110" s="12"/>
      <c r="X110" s="12">
        <f t="shared" si="312"/>
        <v>321369.44699999999</v>
      </c>
      <c r="Y110" s="21">
        <v>26650.125</v>
      </c>
      <c r="Z110" s="40">
        <f t="shared" si="313"/>
        <v>348019.57199999999</v>
      </c>
      <c r="AA110" s="12">
        <v>317159.3</v>
      </c>
      <c r="AB110" s="40"/>
      <c r="AC110" s="12">
        <f t="shared" si="340"/>
        <v>317159.3</v>
      </c>
      <c r="AD110" s="12"/>
      <c r="AE110" s="12">
        <f t="shared" si="315"/>
        <v>317159.3</v>
      </c>
      <c r="AF110" s="12"/>
      <c r="AG110" s="12">
        <f t="shared" si="316"/>
        <v>317159.3</v>
      </c>
      <c r="AH110" s="12"/>
      <c r="AI110" s="12">
        <f t="shared" si="317"/>
        <v>317159.3</v>
      </c>
      <c r="AJ110" s="12"/>
      <c r="AK110" s="12">
        <f t="shared" si="318"/>
        <v>317159.3</v>
      </c>
      <c r="AL110" s="12">
        <v>-193717.85</v>
      </c>
      <c r="AM110" s="12">
        <f t="shared" si="319"/>
        <v>123441.44999999998</v>
      </c>
      <c r="AN110" s="12"/>
      <c r="AO110" s="12">
        <f t="shared" si="320"/>
        <v>123441.44999999998</v>
      </c>
      <c r="AP110" s="12"/>
      <c r="AQ110" s="12">
        <f t="shared" si="321"/>
        <v>123441.44999999998</v>
      </c>
      <c r="AR110" s="12"/>
      <c r="AS110" s="12">
        <f t="shared" si="322"/>
        <v>123441.44999999998</v>
      </c>
      <c r="AT110" s="12">
        <v>-78651.596999999994</v>
      </c>
      <c r="AU110" s="12">
        <f t="shared" si="323"/>
        <v>44789.852999999988</v>
      </c>
      <c r="AV110" s="12"/>
      <c r="AW110" s="12">
        <f t="shared" si="324"/>
        <v>44789.852999999988</v>
      </c>
      <c r="AX110" s="21">
        <v>-26650.125</v>
      </c>
      <c r="AY110" s="40">
        <f t="shared" si="325"/>
        <v>18139.727999999988</v>
      </c>
      <c r="AZ110" s="13">
        <v>0</v>
      </c>
      <c r="BA110" s="13"/>
      <c r="BB110" s="13">
        <f t="shared" si="341"/>
        <v>0</v>
      </c>
      <c r="BC110" s="13"/>
      <c r="BD110" s="13">
        <f t="shared" si="326"/>
        <v>0</v>
      </c>
      <c r="BE110" s="13"/>
      <c r="BF110" s="13">
        <f t="shared" si="327"/>
        <v>0</v>
      </c>
      <c r="BG110" s="13"/>
      <c r="BH110" s="13">
        <f t="shared" si="328"/>
        <v>0</v>
      </c>
      <c r="BI110" s="13"/>
      <c r="BJ110" s="13">
        <f t="shared" si="329"/>
        <v>0</v>
      </c>
      <c r="BK110" s="13"/>
      <c r="BL110" s="13">
        <f t="shared" si="330"/>
        <v>0</v>
      </c>
      <c r="BM110" s="13"/>
      <c r="BN110" s="13">
        <f t="shared" si="331"/>
        <v>0</v>
      </c>
      <c r="BO110" s="13"/>
      <c r="BP110" s="13">
        <f t="shared" si="332"/>
        <v>0</v>
      </c>
      <c r="BQ110" s="13"/>
      <c r="BR110" s="13">
        <f t="shared" si="333"/>
        <v>0</v>
      </c>
      <c r="BS110" s="13"/>
      <c r="BT110" s="13">
        <f t="shared" si="334"/>
        <v>0</v>
      </c>
      <c r="BU110" s="23">
        <v>0</v>
      </c>
      <c r="BV110" s="42">
        <f t="shared" si="335"/>
        <v>0</v>
      </c>
      <c r="BW110" s="8" t="s">
        <v>98</v>
      </c>
      <c r="BX110" s="10"/>
    </row>
    <row r="111" spans="1:76" ht="90" x14ac:dyDescent="0.35">
      <c r="A111" s="86" t="s">
        <v>166</v>
      </c>
      <c r="B111" s="89" t="s">
        <v>376</v>
      </c>
      <c r="C111" s="92" t="s">
        <v>126</v>
      </c>
      <c r="D111" s="12">
        <v>0</v>
      </c>
      <c r="E111" s="40">
        <v>0</v>
      </c>
      <c r="F111" s="12">
        <f t="shared" si="339"/>
        <v>0</v>
      </c>
      <c r="G111" s="12">
        <f>364.881+12789.147</f>
        <v>13154.028</v>
      </c>
      <c r="H111" s="12">
        <f t="shared" si="304"/>
        <v>13154.028</v>
      </c>
      <c r="I111" s="12"/>
      <c r="J111" s="12">
        <f t="shared" si="305"/>
        <v>13154.028</v>
      </c>
      <c r="K111" s="12"/>
      <c r="L111" s="12">
        <f t="shared" si="306"/>
        <v>13154.028</v>
      </c>
      <c r="M111" s="12">
        <f>M113+M114+M115</f>
        <v>364506.57899999997</v>
      </c>
      <c r="N111" s="12">
        <f t="shared" si="307"/>
        <v>377660.60699999996</v>
      </c>
      <c r="O111" s="12">
        <f>O113+O114+O115</f>
        <v>0</v>
      </c>
      <c r="P111" s="12">
        <f t="shared" si="308"/>
        <v>377660.60699999996</v>
      </c>
      <c r="Q111" s="12">
        <f>Q113+Q114+Q115</f>
        <v>0</v>
      </c>
      <c r="R111" s="12">
        <f t="shared" si="309"/>
        <v>377660.60699999996</v>
      </c>
      <c r="S111" s="12">
        <f>S113+S114+S115</f>
        <v>0</v>
      </c>
      <c r="T111" s="12">
        <f t="shared" si="310"/>
        <v>377660.60699999996</v>
      </c>
      <c r="U111" s="12">
        <f>U113+U114+U115</f>
        <v>0</v>
      </c>
      <c r="V111" s="12">
        <f t="shared" si="311"/>
        <v>377660.60699999996</v>
      </c>
      <c r="W111" s="12">
        <f>W113+W114+W115</f>
        <v>0</v>
      </c>
      <c r="X111" s="12">
        <f t="shared" si="312"/>
        <v>377660.60699999996</v>
      </c>
      <c r="Y111" s="21">
        <f>Y113+Y114+Y115</f>
        <v>-5750.2890000000007</v>
      </c>
      <c r="Z111" s="40">
        <f t="shared" si="313"/>
        <v>371910.31799999997</v>
      </c>
      <c r="AA111" s="12">
        <v>90000</v>
      </c>
      <c r="AB111" s="40">
        <v>0</v>
      </c>
      <c r="AC111" s="12">
        <f>AA111+AB111</f>
        <v>90000</v>
      </c>
      <c r="AD111" s="12">
        <v>-13154.028</v>
      </c>
      <c r="AE111" s="12">
        <f t="shared" si="315"/>
        <v>76845.971999999994</v>
      </c>
      <c r="AF111" s="12"/>
      <c r="AG111" s="12">
        <f t="shared" si="316"/>
        <v>76845.971999999994</v>
      </c>
      <c r="AH111" s="12"/>
      <c r="AI111" s="12">
        <f t="shared" si="317"/>
        <v>76845.971999999994</v>
      </c>
      <c r="AJ111" s="12"/>
      <c r="AK111" s="12">
        <f t="shared" si="318"/>
        <v>76845.971999999994</v>
      </c>
      <c r="AL111" s="12">
        <f>AL113</f>
        <v>-39177.717999999993</v>
      </c>
      <c r="AM111" s="12">
        <f t="shared" si="319"/>
        <v>37668.254000000001</v>
      </c>
      <c r="AN111" s="12">
        <f>AN113</f>
        <v>0</v>
      </c>
      <c r="AO111" s="12">
        <f t="shared" si="320"/>
        <v>37668.254000000001</v>
      </c>
      <c r="AP111" s="12">
        <f>AP113</f>
        <v>0</v>
      </c>
      <c r="AQ111" s="12">
        <f t="shared" si="321"/>
        <v>37668.254000000001</v>
      </c>
      <c r="AR111" s="12">
        <f>AR113</f>
        <v>0</v>
      </c>
      <c r="AS111" s="12">
        <f t="shared" si="322"/>
        <v>37668.254000000001</v>
      </c>
      <c r="AT111" s="12">
        <f>AT113</f>
        <v>0</v>
      </c>
      <c r="AU111" s="12">
        <f t="shared" si="323"/>
        <v>37668.254000000001</v>
      </c>
      <c r="AV111" s="12">
        <f>AV113</f>
        <v>0</v>
      </c>
      <c r="AW111" s="12">
        <f t="shared" si="324"/>
        <v>37668.254000000001</v>
      </c>
      <c r="AX111" s="21">
        <f>AX113</f>
        <v>0</v>
      </c>
      <c r="AY111" s="40">
        <f t="shared" si="325"/>
        <v>37668.254000000001</v>
      </c>
      <c r="AZ111" s="13">
        <v>0</v>
      </c>
      <c r="BA111" s="13">
        <v>0</v>
      </c>
      <c r="BB111" s="13">
        <f t="shared" si="341"/>
        <v>0</v>
      </c>
      <c r="BC111" s="13">
        <v>0</v>
      </c>
      <c r="BD111" s="13">
        <f t="shared" si="326"/>
        <v>0</v>
      </c>
      <c r="BE111" s="13">
        <v>0</v>
      </c>
      <c r="BF111" s="13">
        <f t="shared" si="327"/>
        <v>0</v>
      </c>
      <c r="BG111" s="13">
        <v>0</v>
      </c>
      <c r="BH111" s="13">
        <f t="shared" si="328"/>
        <v>0</v>
      </c>
      <c r="BI111" s="13">
        <v>0</v>
      </c>
      <c r="BJ111" s="13">
        <f t="shared" si="329"/>
        <v>0</v>
      </c>
      <c r="BK111" s="13">
        <v>0</v>
      </c>
      <c r="BL111" s="13">
        <f t="shared" si="330"/>
        <v>0</v>
      </c>
      <c r="BM111" s="13">
        <v>0</v>
      </c>
      <c r="BN111" s="13">
        <f t="shared" si="331"/>
        <v>0</v>
      </c>
      <c r="BO111" s="13">
        <v>0</v>
      </c>
      <c r="BP111" s="13">
        <f t="shared" si="332"/>
        <v>0</v>
      </c>
      <c r="BQ111" s="13">
        <v>0</v>
      </c>
      <c r="BR111" s="13">
        <f t="shared" si="333"/>
        <v>0</v>
      </c>
      <c r="BS111" s="13">
        <v>0</v>
      </c>
      <c r="BT111" s="13">
        <f t="shared" si="334"/>
        <v>0</v>
      </c>
      <c r="BU111" s="23">
        <v>0</v>
      </c>
      <c r="BV111" s="42">
        <f t="shared" si="335"/>
        <v>0</v>
      </c>
      <c r="BX111" s="10"/>
    </row>
    <row r="112" spans="1:76" x14ac:dyDescent="0.35">
      <c r="A112" s="86"/>
      <c r="B112" s="87" t="s">
        <v>5</v>
      </c>
      <c r="C112" s="92"/>
      <c r="D112" s="12"/>
      <c r="E112" s="40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21"/>
      <c r="Z112" s="40"/>
      <c r="AA112" s="12"/>
      <c r="AB112" s="40"/>
      <c r="AC112" s="12">
        <f t="shared" si="340"/>
        <v>0</v>
      </c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1"/>
      <c r="AY112" s="40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23"/>
      <c r="BV112" s="42"/>
      <c r="BX112" s="10"/>
    </row>
    <row r="113" spans="1:76" s="3" customFormat="1" hidden="1" x14ac:dyDescent="0.35">
      <c r="A113" s="54"/>
      <c r="B113" s="4" t="s">
        <v>6</v>
      </c>
      <c r="C113" s="5"/>
      <c r="D113" s="12"/>
      <c r="E113" s="40"/>
      <c r="F113" s="12"/>
      <c r="G113" s="12">
        <v>13154.028</v>
      </c>
      <c r="H113" s="12">
        <f t="shared" si="304"/>
        <v>13154.028</v>
      </c>
      <c r="I113" s="12"/>
      <c r="J113" s="12">
        <f t="shared" si="305"/>
        <v>13154.028</v>
      </c>
      <c r="K113" s="12"/>
      <c r="L113" s="12">
        <f t="shared" si="306"/>
        <v>13154.028</v>
      </c>
      <c r="M113" s="12"/>
      <c r="N113" s="12">
        <f t="shared" si="307"/>
        <v>13154.028</v>
      </c>
      <c r="O113" s="12"/>
      <c r="P113" s="12">
        <f t="shared" ref="P113:P123" si="342">N113+O113</f>
        <v>13154.028</v>
      </c>
      <c r="Q113" s="12"/>
      <c r="R113" s="12">
        <f t="shared" ref="R113:R123" si="343">P113+Q113</f>
        <v>13154.028</v>
      </c>
      <c r="S113" s="12"/>
      <c r="T113" s="12">
        <f t="shared" ref="T113:T123" si="344">R113+S113</f>
        <v>13154.028</v>
      </c>
      <c r="U113" s="12"/>
      <c r="V113" s="12">
        <f t="shared" ref="V113:V123" si="345">T113+U113</f>
        <v>13154.028</v>
      </c>
      <c r="W113" s="12"/>
      <c r="X113" s="12">
        <f t="shared" ref="X113:X123" si="346">V113+W113</f>
        <v>13154.028</v>
      </c>
      <c r="Y113" s="21">
        <f>-1265.6-4484.689</f>
        <v>-5750.2890000000007</v>
      </c>
      <c r="Z113" s="12">
        <f t="shared" ref="Z113:Z123" si="347">X113+Y113</f>
        <v>7403.7389999999996</v>
      </c>
      <c r="AA113" s="12">
        <v>90000</v>
      </c>
      <c r="AB113" s="40"/>
      <c r="AC113" s="12">
        <f t="shared" si="340"/>
        <v>90000</v>
      </c>
      <c r="AD113" s="12">
        <v>-13154.028</v>
      </c>
      <c r="AE113" s="12">
        <f t="shared" si="315"/>
        <v>76845.971999999994</v>
      </c>
      <c r="AF113" s="12"/>
      <c r="AG113" s="12">
        <f t="shared" si="316"/>
        <v>76845.971999999994</v>
      </c>
      <c r="AH113" s="12"/>
      <c r="AI113" s="12">
        <f t="shared" si="317"/>
        <v>76845.971999999994</v>
      </c>
      <c r="AJ113" s="12"/>
      <c r="AK113" s="12">
        <f t="shared" si="318"/>
        <v>76845.971999999994</v>
      </c>
      <c r="AL113" s="12">
        <f>-76845.972+37668.254</f>
        <v>-39177.717999999993</v>
      </c>
      <c r="AM113" s="12">
        <f t="shared" si="319"/>
        <v>37668.254000000001</v>
      </c>
      <c r="AN113" s="12"/>
      <c r="AO113" s="12">
        <f t="shared" ref="AO113:AO123" si="348">AM113+AN113</f>
        <v>37668.254000000001</v>
      </c>
      <c r="AP113" s="12"/>
      <c r="AQ113" s="12">
        <f t="shared" ref="AQ113:AQ123" si="349">AO113+AP113</f>
        <v>37668.254000000001</v>
      </c>
      <c r="AR113" s="12"/>
      <c r="AS113" s="12">
        <f t="shared" ref="AS113:AS123" si="350">AQ113+AR113</f>
        <v>37668.254000000001</v>
      </c>
      <c r="AT113" s="12"/>
      <c r="AU113" s="12">
        <f t="shared" ref="AU113:AU123" si="351">AS113+AT113</f>
        <v>37668.254000000001</v>
      </c>
      <c r="AV113" s="12"/>
      <c r="AW113" s="12">
        <f t="shared" ref="AW113:AW123" si="352">AU113+AV113</f>
        <v>37668.254000000001</v>
      </c>
      <c r="AX113" s="21"/>
      <c r="AY113" s="12">
        <f t="shared" ref="AY113:AY123" si="353">AW113+AX113</f>
        <v>37668.254000000001</v>
      </c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>
        <f t="shared" si="329"/>
        <v>0</v>
      </c>
      <c r="BK113" s="13"/>
      <c r="BL113" s="13">
        <f t="shared" ref="BL113:BL123" si="354">BJ113+BK113</f>
        <v>0</v>
      </c>
      <c r="BM113" s="13"/>
      <c r="BN113" s="13">
        <f t="shared" ref="BN113:BN123" si="355">BL113+BM113</f>
        <v>0</v>
      </c>
      <c r="BO113" s="13"/>
      <c r="BP113" s="13">
        <f t="shared" ref="BP113:BP123" si="356">BN113+BO113</f>
        <v>0</v>
      </c>
      <c r="BQ113" s="13"/>
      <c r="BR113" s="13">
        <f t="shared" ref="BR113:BR123" si="357">BP113+BQ113</f>
        <v>0</v>
      </c>
      <c r="BS113" s="13"/>
      <c r="BT113" s="13">
        <f t="shared" ref="BT113:BT123" si="358">BR113+BS113</f>
        <v>0</v>
      </c>
      <c r="BU113" s="23"/>
      <c r="BV113" s="13">
        <f t="shared" ref="BV113:BV123" si="359">BT113+BU113</f>
        <v>0</v>
      </c>
      <c r="BW113" s="8" t="s">
        <v>375</v>
      </c>
      <c r="BX113" s="10">
        <v>0</v>
      </c>
    </row>
    <row r="114" spans="1:76" x14ac:dyDescent="0.35">
      <c r="A114" s="86"/>
      <c r="B114" s="89" t="s">
        <v>12</v>
      </c>
      <c r="C114" s="92"/>
      <c r="D114" s="12"/>
      <c r="E114" s="40"/>
      <c r="F114" s="12"/>
      <c r="G114" s="12"/>
      <c r="H114" s="12">
        <f t="shared" si="304"/>
        <v>0</v>
      </c>
      <c r="I114" s="12"/>
      <c r="J114" s="12">
        <f t="shared" si="305"/>
        <v>0</v>
      </c>
      <c r="K114" s="12"/>
      <c r="L114" s="12">
        <f t="shared" si="306"/>
        <v>0</v>
      </c>
      <c r="M114" s="12">
        <v>18225.278999999999</v>
      </c>
      <c r="N114" s="12">
        <f t="shared" si="307"/>
        <v>18225.278999999999</v>
      </c>
      <c r="O114" s="12"/>
      <c r="P114" s="12">
        <f t="shared" si="342"/>
        <v>18225.278999999999</v>
      </c>
      <c r="Q114" s="12"/>
      <c r="R114" s="12">
        <f t="shared" si="343"/>
        <v>18225.278999999999</v>
      </c>
      <c r="S114" s="12"/>
      <c r="T114" s="12">
        <f t="shared" si="344"/>
        <v>18225.278999999999</v>
      </c>
      <c r="U114" s="12"/>
      <c r="V114" s="12">
        <f t="shared" si="345"/>
        <v>18225.278999999999</v>
      </c>
      <c r="W114" s="12"/>
      <c r="X114" s="12">
        <f t="shared" si="346"/>
        <v>18225.278999999999</v>
      </c>
      <c r="Y114" s="21"/>
      <c r="Z114" s="40">
        <f t="shared" si="347"/>
        <v>18225.278999999999</v>
      </c>
      <c r="AA114" s="12"/>
      <c r="AB114" s="40"/>
      <c r="AC114" s="12">
        <f t="shared" si="340"/>
        <v>0</v>
      </c>
      <c r="AD114" s="12"/>
      <c r="AE114" s="12">
        <f t="shared" si="315"/>
        <v>0</v>
      </c>
      <c r="AF114" s="12"/>
      <c r="AG114" s="12">
        <f t="shared" si="316"/>
        <v>0</v>
      </c>
      <c r="AH114" s="12"/>
      <c r="AI114" s="12">
        <f t="shared" si="317"/>
        <v>0</v>
      </c>
      <c r="AJ114" s="12"/>
      <c r="AK114" s="12">
        <f t="shared" si="318"/>
        <v>0</v>
      </c>
      <c r="AL114" s="12"/>
      <c r="AM114" s="12">
        <f t="shared" si="319"/>
        <v>0</v>
      </c>
      <c r="AN114" s="12"/>
      <c r="AO114" s="12">
        <f t="shared" si="348"/>
        <v>0</v>
      </c>
      <c r="AP114" s="12"/>
      <c r="AQ114" s="12">
        <f t="shared" si="349"/>
        <v>0</v>
      </c>
      <c r="AR114" s="12"/>
      <c r="AS114" s="12">
        <f t="shared" si="350"/>
        <v>0</v>
      </c>
      <c r="AT114" s="12"/>
      <c r="AU114" s="12">
        <f t="shared" si="351"/>
        <v>0</v>
      </c>
      <c r="AV114" s="12"/>
      <c r="AW114" s="12">
        <f t="shared" si="352"/>
        <v>0</v>
      </c>
      <c r="AX114" s="21"/>
      <c r="AY114" s="40">
        <f t="shared" si="353"/>
        <v>0</v>
      </c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>
        <f t="shared" si="329"/>
        <v>0</v>
      </c>
      <c r="BK114" s="13"/>
      <c r="BL114" s="13">
        <f t="shared" si="354"/>
        <v>0</v>
      </c>
      <c r="BM114" s="13"/>
      <c r="BN114" s="13">
        <f t="shared" si="355"/>
        <v>0</v>
      </c>
      <c r="BO114" s="13"/>
      <c r="BP114" s="13">
        <f t="shared" si="356"/>
        <v>0</v>
      </c>
      <c r="BQ114" s="13"/>
      <c r="BR114" s="13">
        <f t="shared" si="357"/>
        <v>0</v>
      </c>
      <c r="BS114" s="13"/>
      <c r="BT114" s="13">
        <f t="shared" si="358"/>
        <v>0</v>
      </c>
      <c r="BU114" s="23"/>
      <c r="BV114" s="42">
        <f t="shared" si="359"/>
        <v>0</v>
      </c>
      <c r="BW114" s="8" t="s">
        <v>396</v>
      </c>
      <c r="BX114" s="10"/>
    </row>
    <row r="115" spans="1:76" x14ac:dyDescent="0.35">
      <c r="A115" s="86"/>
      <c r="B115" s="89" t="s">
        <v>19</v>
      </c>
      <c r="C115" s="92"/>
      <c r="D115" s="12"/>
      <c r="E115" s="40"/>
      <c r="F115" s="12"/>
      <c r="G115" s="12"/>
      <c r="H115" s="12">
        <f t="shared" si="304"/>
        <v>0</v>
      </c>
      <c r="I115" s="12"/>
      <c r="J115" s="12">
        <f t="shared" si="305"/>
        <v>0</v>
      </c>
      <c r="K115" s="12"/>
      <c r="L115" s="12">
        <f t="shared" si="306"/>
        <v>0</v>
      </c>
      <c r="M115" s="12">
        <v>346281.3</v>
      </c>
      <c r="N115" s="12">
        <f t="shared" si="307"/>
        <v>346281.3</v>
      </c>
      <c r="O115" s="12"/>
      <c r="P115" s="12">
        <f t="shared" si="342"/>
        <v>346281.3</v>
      </c>
      <c r="Q115" s="12"/>
      <c r="R115" s="12">
        <f t="shared" si="343"/>
        <v>346281.3</v>
      </c>
      <c r="S115" s="12"/>
      <c r="T115" s="12">
        <f t="shared" si="344"/>
        <v>346281.3</v>
      </c>
      <c r="U115" s="12"/>
      <c r="V115" s="12">
        <f t="shared" si="345"/>
        <v>346281.3</v>
      </c>
      <c r="W115" s="12"/>
      <c r="X115" s="12">
        <f t="shared" si="346"/>
        <v>346281.3</v>
      </c>
      <c r="Y115" s="21"/>
      <c r="Z115" s="40">
        <f t="shared" si="347"/>
        <v>346281.3</v>
      </c>
      <c r="AA115" s="12"/>
      <c r="AB115" s="40"/>
      <c r="AC115" s="12">
        <f t="shared" si="340"/>
        <v>0</v>
      </c>
      <c r="AD115" s="12"/>
      <c r="AE115" s="12">
        <f t="shared" si="315"/>
        <v>0</v>
      </c>
      <c r="AF115" s="12"/>
      <c r="AG115" s="12">
        <f t="shared" si="316"/>
        <v>0</v>
      </c>
      <c r="AH115" s="12"/>
      <c r="AI115" s="12">
        <f t="shared" si="317"/>
        <v>0</v>
      </c>
      <c r="AJ115" s="12"/>
      <c r="AK115" s="12">
        <f t="shared" si="318"/>
        <v>0</v>
      </c>
      <c r="AL115" s="12"/>
      <c r="AM115" s="12">
        <f t="shared" si="319"/>
        <v>0</v>
      </c>
      <c r="AN115" s="12"/>
      <c r="AO115" s="12">
        <f t="shared" si="348"/>
        <v>0</v>
      </c>
      <c r="AP115" s="12"/>
      <c r="AQ115" s="12">
        <f t="shared" si="349"/>
        <v>0</v>
      </c>
      <c r="AR115" s="12"/>
      <c r="AS115" s="12">
        <f t="shared" si="350"/>
        <v>0</v>
      </c>
      <c r="AT115" s="12"/>
      <c r="AU115" s="12">
        <f t="shared" si="351"/>
        <v>0</v>
      </c>
      <c r="AV115" s="12"/>
      <c r="AW115" s="12">
        <f t="shared" si="352"/>
        <v>0</v>
      </c>
      <c r="AX115" s="21"/>
      <c r="AY115" s="40">
        <f t="shared" si="353"/>
        <v>0</v>
      </c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>
        <f t="shared" si="329"/>
        <v>0</v>
      </c>
      <c r="BK115" s="13"/>
      <c r="BL115" s="13">
        <f t="shared" si="354"/>
        <v>0</v>
      </c>
      <c r="BM115" s="13"/>
      <c r="BN115" s="13">
        <f t="shared" si="355"/>
        <v>0</v>
      </c>
      <c r="BO115" s="13"/>
      <c r="BP115" s="13">
        <f t="shared" si="356"/>
        <v>0</v>
      </c>
      <c r="BQ115" s="13"/>
      <c r="BR115" s="13">
        <f t="shared" si="357"/>
        <v>0</v>
      </c>
      <c r="BS115" s="13"/>
      <c r="BT115" s="13">
        <f t="shared" si="358"/>
        <v>0</v>
      </c>
      <c r="BU115" s="23"/>
      <c r="BV115" s="42">
        <f t="shared" si="359"/>
        <v>0</v>
      </c>
      <c r="BX115" s="10"/>
    </row>
    <row r="116" spans="1:76" ht="54" x14ac:dyDescent="0.35">
      <c r="A116" s="86" t="s">
        <v>167</v>
      </c>
      <c r="B116" s="89" t="s">
        <v>65</v>
      </c>
      <c r="C116" s="92" t="s">
        <v>126</v>
      </c>
      <c r="D116" s="12">
        <v>0</v>
      </c>
      <c r="E116" s="40">
        <v>0</v>
      </c>
      <c r="F116" s="12">
        <f t="shared" si="339"/>
        <v>0</v>
      </c>
      <c r="G116" s="12">
        <v>0</v>
      </c>
      <c r="H116" s="12">
        <f t="shared" si="304"/>
        <v>0</v>
      </c>
      <c r="I116" s="12">
        <v>0</v>
      </c>
      <c r="J116" s="12">
        <f t="shared" si="305"/>
        <v>0</v>
      </c>
      <c r="K116" s="12">
        <v>0</v>
      </c>
      <c r="L116" s="12">
        <f t="shared" si="306"/>
        <v>0</v>
      </c>
      <c r="M116" s="12">
        <v>4935.2139999999999</v>
      </c>
      <c r="N116" s="12">
        <f t="shared" si="307"/>
        <v>4935.2139999999999</v>
      </c>
      <c r="O116" s="12"/>
      <c r="P116" s="12">
        <f t="shared" si="342"/>
        <v>4935.2139999999999</v>
      </c>
      <c r="Q116" s="12"/>
      <c r="R116" s="12">
        <f t="shared" si="343"/>
        <v>4935.2139999999999</v>
      </c>
      <c r="S116" s="12"/>
      <c r="T116" s="12">
        <f t="shared" si="344"/>
        <v>4935.2139999999999</v>
      </c>
      <c r="U116" s="12"/>
      <c r="V116" s="12">
        <f t="shared" si="345"/>
        <v>4935.2139999999999</v>
      </c>
      <c r="W116" s="12"/>
      <c r="X116" s="12">
        <f t="shared" si="346"/>
        <v>4935.2139999999999</v>
      </c>
      <c r="Y116" s="21">
        <v>-4935.2139999999999</v>
      </c>
      <c r="Z116" s="40">
        <f t="shared" si="347"/>
        <v>0</v>
      </c>
      <c r="AA116" s="12">
        <v>14760.4</v>
      </c>
      <c r="AB116" s="40">
        <v>0</v>
      </c>
      <c r="AC116" s="12">
        <f t="shared" si="340"/>
        <v>14760.4</v>
      </c>
      <c r="AD116" s="12">
        <v>0</v>
      </c>
      <c r="AE116" s="12">
        <f t="shared" si="315"/>
        <v>14760.4</v>
      </c>
      <c r="AF116" s="12">
        <v>0</v>
      </c>
      <c r="AG116" s="12">
        <f t="shared" si="316"/>
        <v>14760.4</v>
      </c>
      <c r="AH116" s="12">
        <v>0</v>
      </c>
      <c r="AI116" s="12">
        <f t="shared" si="317"/>
        <v>14760.4</v>
      </c>
      <c r="AJ116" s="12">
        <v>0</v>
      </c>
      <c r="AK116" s="12">
        <f t="shared" si="318"/>
        <v>14760.4</v>
      </c>
      <c r="AL116" s="12">
        <v>-4935.2139999999999</v>
      </c>
      <c r="AM116" s="12">
        <f t="shared" si="319"/>
        <v>9825.1859999999997</v>
      </c>
      <c r="AN116" s="12"/>
      <c r="AO116" s="12">
        <f t="shared" si="348"/>
        <v>9825.1859999999997</v>
      </c>
      <c r="AP116" s="12"/>
      <c r="AQ116" s="12">
        <f t="shared" si="349"/>
        <v>9825.1859999999997</v>
      </c>
      <c r="AR116" s="12"/>
      <c r="AS116" s="12">
        <f t="shared" si="350"/>
        <v>9825.1859999999997</v>
      </c>
      <c r="AT116" s="12"/>
      <c r="AU116" s="12">
        <f t="shared" si="351"/>
        <v>9825.1859999999997</v>
      </c>
      <c r="AV116" s="12"/>
      <c r="AW116" s="12">
        <f t="shared" si="352"/>
        <v>9825.1859999999997</v>
      </c>
      <c r="AX116" s="21">
        <v>4935.2139999999999</v>
      </c>
      <c r="AY116" s="40">
        <f t="shared" si="353"/>
        <v>14760.4</v>
      </c>
      <c r="AZ116" s="13">
        <v>0</v>
      </c>
      <c r="BA116" s="13">
        <v>0</v>
      </c>
      <c r="BB116" s="13">
        <f t="shared" si="341"/>
        <v>0</v>
      </c>
      <c r="BC116" s="13">
        <v>0</v>
      </c>
      <c r="BD116" s="13">
        <f t="shared" si="326"/>
        <v>0</v>
      </c>
      <c r="BE116" s="13">
        <v>0</v>
      </c>
      <c r="BF116" s="13">
        <f t="shared" si="327"/>
        <v>0</v>
      </c>
      <c r="BG116" s="13">
        <v>0</v>
      </c>
      <c r="BH116" s="13">
        <f t="shared" si="328"/>
        <v>0</v>
      </c>
      <c r="BI116" s="13">
        <v>0</v>
      </c>
      <c r="BJ116" s="13">
        <f t="shared" si="329"/>
        <v>0</v>
      </c>
      <c r="BK116" s="13">
        <v>0</v>
      </c>
      <c r="BL116" s="13">
        <f t="shared" si="354"/>
        <v>0</v>
      </c>
      <c r="BM116" s="13">
        <v>0</v>
      </c>
      <c r="BN116" s="13">
        <f t="shared" si="355"/>
        <v>0</v>
      </c>
      <c r="BO116" s="13">
        <v>0</v>
      </c>
      <c r="BP116" s="13">
        <f t="shared" si="356"/>
        <v>0</v>
      </c>
      <c r="BQ116" s="13">
        <v>0</v>
      </c>
      <c r="BR116" s="13">
        <f t="shared" si="357"/>
        <v>0</v>
      </c>
      <c r="BS116" s="13">
        <v>0</v>
      </c>
      <c r="BT116" s="13">
        <f t="shared" si="358"/>
        <v>0</v>
      </c>
      <c r="BU116" s="23">
        <v>0</v>
      </c>
      <c r="BV116" s="42">
        <f t="shared" si="359"/>
        <v>0</v>
      </c>
      <c r="BW116" s="8" t="s">
        <v>99</v>
      </c>
      <c r="BX116" s="10"/>
    </row>
    <row r="117" spans="1:76" s="3" customFormat="1" ht="54" hidden="1" x14ac:dyDescent="0.35">
      <c r="A117" s="1" t="s">
        <v>162</v>
      </c>
      <c r="B117" s="18" t="s">
        <v>66</v>
      </c>
      <c r="C117" s="5" t="s">
        <v>126</v>
      </c>
      <c r="D117" s="12">
        <v>2697</v>
      </c>
      <c r="E117" s="40">
        <v>-2697</v>
      </c>
      <c r="F117" s="12">
        <f t="shared" si="339"/>
        <v>0</v>
      </c>
      <c r="G117" s="12"/>
      <c r="H117" s="12">
        <f t="shared" si="304"/>
        <v>0</v>
      </c>
      <c r="I117" s="12"/>
      <c r="J117" s="12">
        <f t="shared" si="305"/>
        <v>0</v>
      </c>
      <c r="K117" s="12"/>
      <c r="L117" s="12">
        <f t="shared" si="306"/>
        <v>0</v>
      </c>
      <c r="M117" s="12"/>
      <c r="N117" s="12">
        <f t="shared" si="307"/>
        <v>0</v>
      </c>
      <c r="O117" s="12"/>
      <c r="P117" s="12">
        <f t="shared" si="342"/>
        <v>0</v>
      </c>
      <c r="Q117" s="12"/>
      <c r="R117" s="12">
        <f t="shared" si="343"/>
        <v>0</v>
      </c>
      <c r="S117" s="12"/>
      <c r="T117" s="12">
        <f t="shared" si="344"/>
        <v>0</v>
      </c>
      <c r="U117" s="12"/>
      <c r="V117" s="12">
        <f t="shared" si="345"/>
        <v>0</v>
      </c>
      <c r="W117" s="12"/>
      <c r="X117" s="12">
        <f t="shared" si="346"/>
        <v>0</v>
      </c>
      <c r="Y117" s="21"/>
      <c r="Z117" s="12">
        <f t="shared" si="347"/>
        <v>0</v>
      </c>
      <c r="AA117" s="12">
        <v>6293</v>
      </c>
      <c r="AB117" s="40">
        <v>-6293</v>
      </c>
      <c r="AC117" s="12">
        <f t="shared" si="340"/>
        <v>0</v>
      </c>
      <c r="AD117" s="12"/>
      <c r="AE117" s="12">
        <f t="shared" si="315"/>
        <v>0</v>
      </c>
      <c r="AF117" s="12"/>
      <c r="AG117" s="12">
        <f t="shared" si="316"/>
        <v>0</v>
      </c>
      <c r="AH117" s="12"/>
      <c r="AI117" s="12">
        <f t="shared" si="317"/>
        <v>0</v>
      </c>
      <c r="AJ117" s="12"/>
      <c r="AK117" s="12">
        <f t="shared" si="318"/>
        <v>0</v>
      </c>
      <c r="AL117" s="12"/>
      <c r="AM117" s="12">
        <f t="shared" si="319"/>
        <v>0</v>
      </c>
      <c r="AN117" s="12"/>
      <c r="AO117" s="12">
        <f t="shared" si="348"/>
        <v>0</v>
      </c>
      <c r="AP117" s="12"/>
      <c r="AQ117" s="12">
        <f t="shared" si="349"/>
        <v>0</v>
      </c>
      <c r="AR117" s="12"/>
      <c r="AS117" s="12">
        <f t="shared" si="350"/>
        <v>0</v>
      </c>
      <c r="AT117" s="12"/>
      <c r="AU117" s="12">
        <f t="shared" si="351"/>
        <v>0</v>
      </c>
      <c r="AV117" s="12"/>
      <c r="AW117" s="12">
        <f t="shared" si="352"/>
        <v>0</v>
      </c>
      <c r="AX117" s="21"/>
      <c r="AY117" s="12">
        <f t="shared" si="353"/>
        <v>0</v>
      </c>
      <c r="AZ117" s="13">
        <v>0</v>
      </c>
      <c r="BA117" s="13"/>
      <c r="BB117" s="13">
        <f t="shared" si="341"/>
        <v>0</v>
      </c>
      <c r="BC117" s="13"/>
      <c r="BD117" s="13">
        <f t="shared" si="326"/>
        <v>0</v>
      </c>
      <c r="BE117" s="13"/>
      <c r="BF117" s="13">
        <f t="shared" si="327"/>
        <v>0</v>
      </c>
      <c r="BG117" s="13"/>
      <c r="BH117" s="13">
        <f t="shared" si="328"/>
        <v>0</v>
      </c>
      <c r="BI117" s="13"/>
      <c r="BJ117" s="13">
        <f t="shared" si="329"/>
        <v>0</v>
      </c>
      <c r="BK117" s="13"/>
      <c r="BL117" s="13">
        <f t="shared" si="354"/>
        <v>0</v>
      </c>
      <c r="BM117" s="13"/>
      <c r="BN117" s="13">
        <f t="shared" si="355"/>
        <v>0</v>
      </c>
      <c r="BO117" s="13"/>
      <c r="BP117" s="13">
        <f t="shared" si="356"/>
        <v>0</v>
      </c>
      <c r="BQ117" s="13"/>
      <c r="BR117" s="13">
        <f t="shared" si="357"/>
        <v>0</v>
      </c>
      <c r="BS117" s="13"/>
      <c r="BT117" s="13">
        <f t="shared" si="358"/>
        <v>0</v>
      </c>
      <c r="BU117" s="23"/>
      <c r="BV117" s="13">
        <f t="shared" si="359"/>
        <v>0</v>
      </c>
      <c r="BW117" s="8" t="s">
        <v>100</v>
      </c>
      <c r="BX117" s="10">
        <v>0</v>
      </c>
    </row>
    <row r="118" spans="1:76" ht="72" x14ac:dyDescent="0.35">
      <c r="A118" s="86" t="s">
        <v>168</v>
      </c>
      <c r="B118" s="89" t="s">
        <v>66</v>
      </c>
      <c r="C118" s="92" t="s">
        <v>249</v>
      </c>
      <c r="D118" s="12"/>
      <c r="E118" s="40">
        <v>2697</v>
      </c>
      <c r="F118" s="12">
        <f t="shared" si="339"/>
        <v>2697</v>
      </c>
      <c r="G118" s="12"/>
      <c r="H118" s="12">
        <f t="shared" si="304"/>
        <v>2697</v>
      </c>
      <c r="I118" s="12"/>
      <c r="J118" s="12">
        <f t="shared" si="305"/>
        <v>2697</v>
      </c>
      <c r="K118" s="12"/>
      <c r="L118" s="12">
        <f t="shared" si="306"/>
        <v>2697</v>
      </c>
      <c r="M118" s="12"/>
      <c r="N118" s="12">
        <f t="shared" si="307"/>
        <v>2697</v>
      </c>
      <c r="O118" s="12"/>
      <c r="P118" s="12">
        <f t="shared" si="342"/>
        <v>2697</v>
      </c>
      <c r="Q118" s="12"/>
      <c r="R118" s="12">
        <f t="shared" si="343"/>
        <v>2697</v>
      </c>
      <c r="S118" s="12"/>
      <c r="T118" s="12">
        <f t="shared" si="344"/>
        <v>2697</v>
      </c>
      <c r="U118" s="12"/>
      <c r="V118" s="12">
        <f t="shared" si="345"/>
        <v>2697</v>
      </c>
      <c r="W118" s="12"/>
      <c r="X118" s="12">
        <f t="shared" si="346"/>
        <v>2697</v>
      </c>
      <c r="Y118" s="21"/>
      <c r="Z118" s="40">
        <f t="shared" si="347"/>
        <v>2697</v>
      </c>
      <c r="AA118" s="12"/>
      <c r="AB118" s="40">
        <v>6293</v>
      </c>
      <c r="AC118" s="12">
        <f t="shared" si="340"/>
        <v>6293</v>
      </c>
      <c r="AD118" s="12"/>
      <c r="AE118" s="12">
        <f t="shared" si="315"/>
        <v>6293</v>
      </c>
      <c r="AF118" s="12"/>
      <c r="AG118" s="12">
        <f t="shared" si="316"/>
        <v>6293</v>
      </c>
      <c r="AH118" s="12"/>
      <c r="AI118" s="12">
        <f t="shared" si="317"/>
        <v>6293</v>
      </c>
      <c r="AJ118" s="12"/>
      <c r="AK118" s="12">
        <f t="shared" si="318"/>
        <v>6293</v>
      </c>
      <c r="AL118" s="12"/>
      <c r="AM118" s="12">
        <f t="shared" si="319"/>
        <v>6293</v>
      </c>
      <c r="AN118" s="12"/>
      <c r="AO118" s="12">
        <f t="shared" si="348"/>
        <v>6293</v>
      </c>
      <c r="AP118" s="12"/>
      <c r="AQ118" s="12">
        <f t="shared" si="349"/>
        <v>6293</v>
      </c>
      <c r="AR118" s="12"/>
      <c r="AS118" s="12">
        <f t="shared" si="350"/>
        <v>6293</v>
      </c>
      <c r="AT118" s="12"/>
      <c r="AU118" s="12">
        <f t="shared" si="351"/>
        <v>6293</v>
      </c>
      <c r="AV118" s="12"/>
      <c r="AW118" s="12">
        <f t="shared" si="352"/>
        <v>6293</v>
      </c>
      <c r="AX118" s="21"/>
      <c r="AY118" s="40">
        <f t="shared" si="353"/>
        <v>6293</v>
      </c>
      <c r="AZ118" s="13"/>
      <c r="BA118" s="13"/>
      <c r="BB118" s="13">
        <f t="shared" si="341"/>
        <v>0</v>
      </c>
      <c r="BC118" s="13"/>
      <c r="BD118" s="13">
        <f t="shared" si="326"/>
        <v>0</v>
      </c>
      <c r="BE118" s="13"/>
      <c r="BF118" s="13">
        <f t="shared" si="327"/>
        <v>0</v>
      </c>
      <c r="BG118" s="13"/>
      <c r="BH118" s="13">
        <f t="shared" si="328"/>
        <v>0</v>
      </c>
      <c r="BI118" s="13"/>
      <c r="BJ118" s="13">
        <f t="shared" si="329"/>
        <v>0</v>
      </c>
      <c r="BK118" s="13"/>
      <c r="BL118" s="13">
        <f t="shared" si="354"/>
        <v>0</v>
      </c>
      <c r="BM118" s="13"/>
      <c r="BN118" s="13">
        <f t="shared" si="355"/>
        <v>0</v>
      </c>
      <c r="BO118" s="13"/>
      <c r="BP118" s="13">
        <f t="shared" si="356"/>
        <v>0</v>
      </c>
      <c r="BQ118" s="13"/>
      <c r="BR118" s="13">
        <f t="shared" si="357"/>
        <v>0</v>
      </c>
      <c r="BS118" s="13"/>
      <c r="BT118" s="13">
        <f t="shared" si="358"/>
        <v>0</v>
      </c>
      <c r="BU118" s="23"/>
      <c r="BV118" s="42">
        <f t="shared" si="359"/>
        <v>0</v>
      </c>
      <c r="BW118" s="8" t="s">
        <v>100</v>
      </c>
      <c r="BX118" s="10"/>
    </row>
    <row r="119" spans="1:76" ht="54" x14ac:dyDescent="0.35">
      <c r="A119" s="86" t="s">
        <v>169</v>
      </c>
      <c r="B119" s="89" t="s">
        <v>67</v>
      </c>
      <c r="C119" s="92" t="s">
        <v>126</v>
      </c>
      <c r="D119" s="12">
        <v>41944.5</v>
      </c>
      <c r="E119" s="40"/>
      <c r="F119" s="12">
        <f t="shared" si="339"/>
        <v>41944.5</v>
      </c>
      <c r="G119" s="12"/>
      <c r="H119" s="12">
        <f t="shared" si="304"/>
        <v>41944.5</v>
      </c>
      <c r="I119" s="12"/>
      <c r="J119" s="12">
        <f t="shared" si="305"/>
        <v>41944.5</v>
      </c>
      <c r="K119" s="12"/>
      <c r="L119" s="12">
        <f t="shared" si="306"/>
        <v>41944.5</v>
      </c>
      <c r="M119" s="12">
        <v>-31672.5</v>
      </c>
      <c r="N119" s="12">
        <f t="shared" si="307"/>
        <v>10272</v>
      </c>
      <c r="O119" s="12"/>
      <c r="P119" s="12">
        <f t="shared" si="342"/>
        <v>10272</v>
      </c>
      <c r="Q119" s="12"/>
      <c r="R119" s="12">
        <f t="shared" si="343"/>
        <v>10272</v>
      </c>
      <c r="S119" s="12"/>
      <c r="T119" s="12">
        <f t="shared" si="344"/>
        <v>10272</v>
      </c>
      <c r="U119" s="12"/>
      <c r="V119" s="12">
        <f t="shared" si="345"/>
        <v>10272</v>
      </c>
      <c r="W119" s="12"/>
      <c r="X119" s="12">
        <f t="shared" si="346"/>
        <v>10272</v>
      </c>
      <c r="Y119" s="21">
        <f>-10272+2597.072-113.7</f>
        <v>-7788.6279999999997</v>
      </c>
      <c r="Z119" s="40">
        <f t="shared" si="347"/>
        <v>2483.3720000000003</v>
      </c>
      <c r="AA119" s="12">
        <v>86980.4</v>
      </c>
      <c r="AB119" s="40"/>
      <c r="AC119" s="12">
        <f t="shared" si="340"/>
        <v>86980.4</v>
      </c>
      <c r="AD119" s="12"/>
      <c r="AE119" s="12">
        <f t="shared" si="315"/>
        <v>86980.4</v>
      </c>
      <c r="AF119" s="12"/>
      <c r="AG119" s="12">
        <f t="shared" si="316"/>
        <v>86980.4</v>
      </c>
      <c r="AH119" s="12"/>
      <c r="AI119" s="12">
        <f t="shared" si="317"/>
        <v>86980.4</v>
      </c>
      <c r="AJ119" s="12"/>
      <c r="AK119" s="12">
        <f t="shared" si="318"/>
        <v>86980.4</v>
      </c>
      <c r="AL119" s="12">
        <v>33472.125999999997</v>
      </c>
      <c r="AM119" s="12">
        <f t="shared" si="319"/>
        <v>120452.52599999998</v>
      </c>
      <c r="AN119" s="12"/>
      <c r="AO119" s="12">
        <f t="shared" si="348"/>
        <v>120452.52599999998</v>
      </c>
      <c r="AP119" s="12"/>
      <c r="AQ119" s="12">
        <f t="shared" si="349"/>
        <v>120452.52599999998</v>
      </c>
      <c r="AR119" s="12"/>
      <c r="AS119" s="12">
        <f t="shared" si="350"/>
        <v>120452.52599999998</v>
      </c>
      <c r="AT119" s="12"/>
      <c r="AU119" s="12">
        <f t="shared" si="351"/>
        <v>120452.52599999998</v>
      </c>
      <c r="AV119" s="12"/>
      <c r="AW119" s="12">
        <f t="shared" si="352"/>
        <v>120452.52599999998</v>
      </c>
      <c r="AX119" s="21">
        <v>10272</v>
      </c>
      <c r="AY119" s="40">
        <f t="shared" si="353"/>
        <v>130724.52599999998</v>
      </c>
      <c r="AZ119" s="13">
        <v>8017</v>
      </c>
      <c r="BA119" s="13"/>
      <c r="BB119" s="13">
        <f t="shared" si="341"/>
        <v>8017</v>
      </c>
      <c r="BC119" s="13"/>
      <c r="BD119" s="13">
        <f t="shared" si="326"/>
        <v>8017</v>
      </c>
      <c r="BE119" s="13"/>
      <c r="BF119" s="13">
        <f t="shared" si="327"/>
        <v>8017</v>
      </c>
      <c r="BG119" s="13"/>
      <c r="BH119" s="13">
        <f t="shared" si="328"/>
        <v>8017</v>
      </c>
      <c r="BI119" s="13">
        <v>-1959.69</v>
      </c>
      <c r="BJ119" s="13">
        <f t="shared" si="329"/>
        <v>6057.3099999999995</v>
      </c>
      <c r="BK119" s="13"/>
      <c r="BL119" s="13">
        <f t="shared" si="354"/>
        <v>6057.3099999999995</v>
      </c>
      <c r="BM119" s="13"/>
      <c r="BN119" s="13">
        <f t="shared" si="355"/>
        <v>6057.3099999999995</v>
      </c>
      <c r="BO119" s="13"/>
      <c r="BP119" s="13">
        <f t="shared" si="356"/>
        <v>6057.3099999999995</v>
      </c>
      <c r="BQ119" s="13"/>
      <c r="BR119" s="13">
        <f t="shared" si="357"/>
        <v>6057.3099999999995</v>
      </c>
      <c r="BS119" s="13"/>
      <c r="BT119" s="13">
        <f t="shared" si="358"/>
        <v>6057.3099999999995</v>
      </c>
      <c r="BU119" s="23">
        <v>0</v>
      </c>
      <c r="BV119" s="42">
        <f t="shared" si="359"/>
        <v>6057.3099999999995</v>
      </c>
      <c r="BW119" s="8" t="s">
        <v>101</v>
      </c>
      <c r="BX119" s="10"/>
    </row>
    <row r="120" spans="1:76" ht="54" x14ac:dyDescent="0.35">
      <c r="A120" s="86" t="s">
        <v>170</v>
      </c>
      <c r="B120" s="89" t="s">
        <v>68</v>
      </c>
      <c r="C120" s="92" t="s">
        <v>126</v>
      </c>
      <c r="D120" s="12">
        <v>15000</v>
      </c>
      <c r="E120" s="40"/>
      <c r="F120" s="12">
        <f t="shared" si="339"/>
        <v>15000</v>
      </c>
      <c r="G120" s="12"/>
      <c r="H120" s="12">
        <f t="shared" si="304"/>
        <v>15000</v>
      </c>
      <c r="I120" s="12"/>
      <c r="J120" s="12">
        <f t="shared" si="305"/>
        <v>15000</v>
      </c>
      <c r="K120" s="12"/>
      <c r="L120" s="12">
        <f t="shared" si="306"/>
        <v>15000</v>
      </c>
      <c r="M120" s="12">
        <v>-15000</v>
      </c>
      <c r="N120" s="12">
        <f t="shared" si="307"/>
        <v>0</v>
      </c>
      <c r="O120" s="12"/>
      <c r="P120" s="12">
        <f t="shared" si="342"/>
        <v>0</v>
      </c>
      <c r="Q120" s="12"/>
      <c r="R120" s="12">
        <f t="shared" si="343"/>
        <v>0</v>
      </c>
      <c r="S120" s="12"/>
      <c r="T120" s="12">
        <f t="shared" si="344"/>
        <v>0</v>
      </c>
      <c r="U120" s="12"/>
      <c r="V120" s="12">
        <f t="shared" si="345"/>
        <v>0</v>
      </c>
      <c r="W120" s="12"/>
      <c r="X120" s="12">
        <f t="shared" si="346"/>
        <v>0</v>
      </c>
      <c r="Y120" s="21"/>
      <c r="Z120" s="40">
        <f t="shared" si="347"/>
        <v>0</v>
      </c>
      <c r="AA120" s="12">
        <v>27000</v>
      </c>
      <c r="AB120" s="40"/>
      <c r="AC120" s="12">
        <f t="shared" si="340"/>
        <v>27000</v>
      </c>
      <c r="AD120" s="12"/>
      <c r="AE120" s="12">
        <f t="shared" si="315"/>
        <v>27000</v>
      </c>
      <c r="AF120" s="12"/>
      <c r="AG120" s="12">
        <f t="shared" si="316"/>
        <v>27000</v>
      </c>
      <c r="AH120" s="12"/>
      <c r="AI120" s="12">
        <f t="shared" si="317"/>
        <v>27000</v>
      </c>
      <c r="AJ120" s="12"/>
      <c r="AK120" s="12">
        <f t="shared" si="318"/>
        <v>27000</v>
      </c>
      <c r="AL120" s="12">
        <v>13040.31</v>
      </c>
      <c r="AM120" s="12">
        <f t="shared" si="319"/>
        <v>40040.31</v>
      </c>
      <c r="AN120" s="12"/>
      <c r="AO120" s="12">
        <f t="shared" si="348"/>
        <v>40040.31</v>
      </c>
      <c r="AP120" s="12"/>
      <c r="AQ120" s="12">
        <f t="shared" si="349"/>
        <v>40040.31</v>
      </c>
      <c r="AR120" s="12"/>
      <c r="AS120" s="12">
        <f t="shared" si="350"/>
        <v>40040.31</v>
      </c>
      <c r="AT120" s="12">
        <v>-35560.129999999997</v>
      </c>
      <c r="AU120" s="12">
        <f t="shared" si="351"/>
        <v>4480.18</v>
      </c>
      <c r="AV120" s="12"/>
      <c r="AW120" s="12">
        <f t="shared" si="352"/>
        <v>4480.18</v>
      </c>
      <c r="AX120" s="21"/>
      <c r="AY120" s="40">
        <f t="shared" si="353"/>
        <v>4480.18</v>
      </c>
      <c r="AZ120" s="13">
        <v>15000</v>
      </c>
      <c r="BA120" s="13"/>
      <c r="BB120" s="13">
        <f t="shared" si="341"/>
        <v>15000</v>
      </c>
      <c r="BC120" s="13"/>
      <c r="BD120" s="13">
        <f t="shared" si="326"/>
        <v>15000</v>
      </c>
      <c r="BE120" s="13"/>
      <c r="BF120" s="13">
        <f t="shared" si="327"/>
        <v>15000</v>
      </c>
      <c r="BG120" s="13"/>
      <c r="BH120" s="13">
        <f t="shared" si="328"/>
        <v>15000</v>
      </c>
      <c r="BI120" s="13">
        <v>1959.69</v>
      </c>
      <c r="BJ120" s="13">
        <f t="shared" si="329"/>
        <v>16959.689999999999</v>
      </c>
      <c r="BK120" s="13"/>
      <c r="BL120" s="13">
        <f t="shared" si="354"/>
        <v>16959.689999999999</v>
      </c>
      <c r="BM120" s="13"/>
      <c r="BN120" s="13">
        <f t="shared" si="355"/>
        <v>16959.689999999999</v>
      </c>
      <c r="BO120" s="13"/>
      <c r="BP120" s="13">
        <f t="shared" si="356"/>
        <v>16959.689999999999</v>
      </c>
      <c r="BQ120" s="13">
        <v>35560.129999999997</v>
      </c>
      <c r="BR120" s="13">
        <f t="shared" si="357"/>
        <v>52519.819999999992</v>
      </c>
      <c r="BS120" s="13"/>
      <c r="BT120" s="13">
        <f t="shared" si="358"/>
        <v>52519.819999999992</v>
      </c>
      <c r="BU120" s="23"/>
      <c r="BV120" s="42">
        <f t="shared" si="359"/>
        <v>52519.819999999992</v>
      </c>
      <c r="BW120" s="8" t="s">
        <v>102</v>
      </c>
      <c r="BX120" s="10"/>
    </row>
    <row r="121" spans="1:76" ht="54" x14ac:dyDescent="0.35">
      <c r="A121" s="86" t="s">
        <v>171</v>
      </c>
      <c r="B121" s="89" t="s">
        <v>69</v>
      </c>
      <c r="C121" s="92" t="s">
        <v>126</v>
      </c>
      <c r="D121" s="12">
        <v>9900</v>
      </c>
      <c r="E121" s="40"/>
      <c r="F121" s="12">
        <f t="shared" si="339"/>
        <v>9900</v>
      </c>
      <c r="G121" s="12"/>
      <c r="H121" s="12">
        <f t="shared" si="304"/>
        <v>9900</v>
      </c>
      <c r="I121" s="12"/>
      <c r="J121" s="12">
        <f t="shared" si="305"/>
        <v>9900</v>
      </c>
      <c r="K121" s="12"/>
      <c r="L121" s="12">
        <f t="shared" si="306"/>
        <v>9900</v>
      </c>
      <c r="M121" s="12"/>
      <c r="N121" s="12">
        <f t="shared" si="307"/>
        <v>9900</v>
      </c>
      <c r="O121" s="12"/>
      <c r="P121" s="12">
        <f t="shared" si="342"/>
        <v>9900</v>
      </c>
      <c r="Q121" s="12"/>
      <c r="R121" s="12">
        <f t="shared" si="343"/>
        <v>9900</v>
      </c>
      <c r="S121" s="12"/>
      <c r="T121" s="12">
        <f t="shared" si="344"/>
        <v>9900</v>
      </c>
      <c r="U121" s="12"/>
      <c r="V121" s="12">
        <f t="shared" si="345"/>
        <v>9900</v>
      </c>
      <c r="W121" s="12"/>
      <c r="X121" s="12">
        <f t="shared" si="346"/>
        <v>9900</v>
      </c>
      <c r="Y121" s="21">
        <v>-9695.5</v>
      </c>
      <c r="Z121" s="40">
        <f t="shared" si="347"/>
        <v>204.5</v>
      </c>
      <c r="AA121" s="12">
        <v>0</v>
      </c>
      <c r="AB121" s="40"/>
      <c r="AC121" s="12">
        <f t="shared" si="340"/>
        <v>0</v>
      </c>
      <c r="AD121" s="12"/>
      <c r="AE121" s="12">
        <f t="shared" si="315"/>
        <v>0</v>
      </c>
      <c r="AF121" s="12"/>
      <c r="AG121" s="12">
        <f t="shared" si="316"/>
        <v>0</v>
      </c>
      <c r="AH121" s="12"/>
      <c r="AI121" s="12">
        <f t="shared" si="317"/>
        <v>0</v>
      </c>
      <c r="AJ121" s="12"/>
      <c r="AK121" s="12">
        <f t="shared" si="318"/>
        <v>0</v>
      </c>
      <c r="AL121" s="12">
        <v>18177.851999999999</v>
      </c>
      <c r="AM121" s="12">
        <f t="shared" si="319"/>
        <v>18177.851999999999</v>
      </c>
      <c r="AN121" s="12"/>
      <c r="AO121" s="12">
        <f t="shared" si="348"/>
        <v>18177.851999999999</v>
      </c>
      <c r="AP121" s="12"/>
      <c r="AQ121" s="12">
        <f t="shared" si="349"/>
        <v>18177.851999999999</v>
      </c>
      <c r="AR121" s="12"/>
      <c r="AS121" s="12">
        <f t="shared" si="350"/>
        <v>18177.851999999999</v>
      </c>
      <c r="AT121" s="12"/>
      <c r="AU121" s="12">
        <f t="shared" si="351"/>
        <v>18177.851999999999</v>
      </c>
      <c r="AV121" s="12"/>
      <c r="AW121" s="12">
        <f t="shared" si="352"/>
        <v>18177.851999999999</v>
      </c>
      <c r="AX121" s="21">
        <v>9695.5</v>
      </c>
      <c r="AY121" s="40">
        <f t="shared" si="353"/>
        <v>27873.351999999999</v>
      </c>
      <c r="AZ121" s="13">
        <v>0</v>
      </c>
      <c r="BA121" s="13"/>
      <c r="BB121" s="13">
        <f t="shared" si="341"/>
        <v>0</v>
      </c>
      <c r="BC121" s="13"/>
      <c r="BD121" s="13">
        <f t="shared" si="326"/>
        <v>0</v>
      </c>
      <c r="BE121" s="13"/>
      <c r="BF121" s="13">
        <f t="shared" si="327"/>
        <v>0</v>
      </c>
      <c r="BG121" s="13"/>
      <c r="BH121" s="13">
        <f t="shared" si="328"/>
        <v>0</v>
      </c>
      <c r="BI121" s="13"/>
      <c r="BJ121" s="13">
        <f t="shared" si="329"/>
        <v>0</v>
      </c>
      <c r="BK121" s="13"/>
      <c r="BL121" s="13">
        <f t="shared" si="354"/>
        <v>0</v>
      </c>
      <c r="BM121" s="13"/>
      <c r="BN121" s="13">
        <f t="shared" si="355"/>
        <v>0</v>
      </c>
      <c r="BO121" s="13"/>
      <c r="BP121" s="13">
        <f t="shared" si="356"/>
        <v>0</v>
      </c>
      <c r="BQ121" s="13"/>
      <c r="BR121" s="13">
        <f t="shared" si="357"/>
        <v>0</v>
      </c>
      <c r="BS121" s="13"/>
      <c r="BT121" s="13">
        <f t="shared" si="358"/>
        <v>0</v>
      </c>
      <c r="BU121" s="23">
        <v>0</v>
      </c>
      <c r="BV121" s="42">
        <f t="shared" si="359"/>
        <v>0</v>
      </c>
      <c r="BW121" s="8" t="s">
        <v>103</v>
      </c>
      <c r="BX121" s="10"/>
    </row>
    <row r="122" spans="1:76" ht="54" x14ac:dyDescent="0.35">
      <c r="A122" s="86" t="s">
        <v>172</v>
      </c>
      <c r="B122" s="89" t="s">
        <v>70</v>
      </c>
      <c r="C122" s="92" t="s">
        <v>351</v>
      </c>
      <c r="D122" s="12">
        <v>10791</v>
      </c>
      <c r="E122" s="40"/>
      <c r="F122" s="12">
        <f t="shared" si="339"/>
        <v>10791</v>
      </c>
      <c r="G122" s="12">
        <v>5553.5469999999996</v>
      </c>
      <c r="H122" s="12">
        <f t="shared" si="304"/>
        <v>16344.546999999999</v>
      </c>
      <c r="I122" s="12"/>
      <c r="J122" s="12">
        <f t="shared" si="305"/>
        <v>16344.546999999999</v>
      </c>
      <c r="K122" s="12"/>
      <c r="L122" s="12">
        <f t="shared" si="306"/>
        <v>16344.546999999999</v>
      </c>
      <c r="M122" s="12"/>
      <c r="N122" s="12">
        <f t="shared" si="307"/>
        <v>16344.546999999999</v>
      </c>
      <c r="O122" s="12"/>
      <c r="P122" s="12">
        <f t="shared" si="342"/>
        <v>16344.546999999999</v>
      </c>
      <c r="Q122" s="12"/>
      <c r="R122" s="12">
        <f t="shared" si="343"/>
        <v>16344.546999999999</v>
      </c>
      <c r="S122" s="12"/>
      <c r="T122" s="12">
        <f t="shared" si="344"/>
        <v>16344.546999999999</v>
      </c>
      <c r="U122" s="12"/>
      <c r="V122" s="12">
        <f t="shared" si="345"/>
        <v>16344.546999999999</v>
      </c>
      <c r="W122" s="12"/>
      <c r="X122" s="12">
        <f t="shared" si="346"/>
        <v>16344.546999999999</v>
      </c>
      <c r="Y122" s="21">
        <v>-1272.444</v>
      </c>
      <c r="Z122" s="40">
        <f t="shared" si="347"/>
        <v>15072.102999999999</v>
      </c>
      <c r="AA122" s="12">
        <v>0</v>
      </c>
      <c r="AB122" s="40"/>
      <c r="AC122" s="12">
        <f t="shared" si="340"/>
        <v>0</v>
      </c>
      <c r="AD122" s="12"/>
      <c r="AE122" s="12">
        <f t="shared" si="315"/>
        <v>0</v>
      </c>
      <c r="AF122" s="12"/>
      <c r="AG122" s="12">
        <f t="shared" si="316"/>
        <v>0</v>
      </c>
      <c r="AH122" s="12"/>
      <c r="AI122" s="12">
        <f t="shared" si="317"/>
        <v>0</v>
      </c>
      <c r="AJ122" s="12"/>
      <c r="AK122" s="12">
        <f t="shared" si="318"/>
        <v>0</v>
      </c>
      <c r="AL122" s="12"/>
      <c r="AM122" s="12">
        <f t="shared" si="319"/>
        <v>0</v>
      </c>
      <c r="AN122" s="12"/>
      <c r="AO122" s="12">
        <f t="shared" si="348"/>
        <v>0</v>
      </c>
      <c r="AP122" s="12"/>
      <c r="AQ122" s="12">
        <f t="shared" si="349"/>
        <v>0</v>
      </c>
      <c r="AR122" s="12"/>
      <c r="AS122" s="12">
        <f t="shared" si="350"/>
        <v>0</v>
      </c>
      <c r="AT122" s="12"/>
      <c r="AU122" s="12">
        <f t="shared" si="351"/>
        <v>0</v>
      </c>
      <c r="AV122" s="12"/>
      <c r="AW122" s="12">
        <f t="shared" si="352"/>
        <v>0</v>
      </c>
      <c r="AX122" s="21">
        <v>0</v>
      </c>
      <c r="AY122" s="40">
        <f t="shared" si="353"/>
        <v>0</v>
      </c>
      <c r="AZ122" s="13">
        <v>0</v>
      </c>
      <c r="BA122" s="13"/>
      <c r="BB122" s="13">
        <f t="shared" si="341"/>
        <v>0</v>
      </c>
      <c r="BC122" s="13"/>
      <c r="BD122" s="13">
        <f t="shared" si="326"/>
        <v>0</v>
      </c>
      <c r="BE122" s="13"/>
      <c r="BF122" s="13">
        <f t="shared" si="327"/>
        <v>0</v>
      </c>
      <c r="BG122" s="13"/>
      <c r="BH122" s="13">
        <f t="shared" si="328"/>
        <v>0</v>
      </c>
      <c r="BI122" s="13"/>
      <c r="BJ122" s="13">
        <f t="shared" si="329"/>
        <v>0</v>
      </c>
      <c r="BK122" s="13"/>
      <c r="BL122" s="13">
        <f t="shared" si="354"/>
        <v>0</v>
      </c>
      <c r="BM122" s="13"/>
      <c r="BN122" s="13">
        <f t="shared" si="355"/>
        <v>0</v>
      </c>
      <c r="BO122" s="13"/>
      <c r="BP122" s="13">
        <f t="shared" si="356"/>
        <v>0</v>
      </c>
      <c r="BQ122" s="13"/>
      <c r="BR122" s="13">
        <f t="shared" si="357"/>
        <v>0</v>
      </c>
      <c r="BS122" s="13"/>
      <c r="BT122" s="13">
        <f t="shared" si="358"/>
        <v>0</v>
      </c>
      <c r="BU122" s="23">
        <v>0</v>
      </c>
      <c r="BV122" s="42">
        <f t="shared" si="359"/>
        <v>0</v>
      </c>
      <c r="BW122" s="8" t="s">
        <v>104</v>
      </c>
      <c r="BX122" s="10"/>
    </row>
    <row r="123" spans="1:76" ht="54" x14ac:dyDescent="0.35">
      <c r="A123" s="86" t="s">
        <v>173</v>
      </c>
      <c r="B123" s="89" t="s">
        <v>71</v>
      </c>
      <c r="C123" s="92" t="s">
        <v>3</v>
      </c>
      <c r="D123" s="12">
        <f>D125+D126+D127</f>
        <v>2034327.7</v>
      </c>
      <c r="E123" s="40">
        <f>E125+E126+E127</f>
        <v>0</v>
      </c>
      <c r="F123" s="12">
        <f t="shared" si="339"/>
        <v>2034327.7</v>
      </c>
      <c r="G123" s="12">
        <f>G125+G126+G127</f>
        <v>6.46</v>
      </c>
      <c r="H123" s="12">
        <f t="shared" si="304"/>
        <v>2034334.16</v>
      </c>
      <c r="I123" s="12">
        <f>I125+I126+I127</f>
        <v>0</v>
      </c>
      <c r="J123" s="12">
        <f t="shared" si="305"/>
        <v>2034334.16</v>
      </c>
      <c r="K123" s="12">
        <f>K125+K126+K127</f>
        <v>0</v>
      </c>
      <c r="L123" s="12">
        <f t="shared" si="306"/>
        <v>2034334.16</v>
      </c>
      <c r="M123" s="12">
        <f>M125+M126+M127</f>
        <v>1002241.904</v>
      </c>
      <c r="N123" s="12">
        <f t="shared" si="307"/>
        <v>3036576.0639999998</v>
      </c>
      <c r="O123" s="12">
        <f>O125+O126+O127</f>
        <v>492.76900000000001</v>
      </c>
      <c r="P123" s="12">
        <f t="shared" si="342"/>
        <v>3037068.8329999996</v>
      </c>
      <c r="Q123" s="12">
        <f>Q125+Q126+Q127</f>
        <v>37982.144999999997</v>
      </c>
      <c r="R123" s="12">
        <f t="shared" si="343"/>
        <v>3075050.9779999997</v>
      </c>
      <c r="S123" s="12">
        <f>S125+S126+S127</f>
        <v>189.619</v>
      </c>
      <c r="T123" s="12">
        <f t="shared" si="344"/>
        <v>3075240.5969999996</v>
      </c>
      <c r="U123" s="12">
        <f>U125+U126+U127</f>
        <v>23487.616999999998</v>
      </c>
      <c r="V123" s="12">
        <f t="shared" si="345"/>
        <v>3098728.2139999997</v>
      </c>
      <c r="W123" s="12">
        <f>W125+W126+W127</f>
        <v>481.09699999999998</v>
      </c>
      <c r="X123" s="12">
        <f t="shared" si="346"/>
        <v>3099209.3109999998</v>
      </c>
      <c r="Y123" s="21">
        <f>Y125+Y126+Y127</f>
        <v>85323.62</v>
      </c>
      <c r="Z123" s="40">
        <f t="shared" si="347"/>
        <v>3184532.9309999999</v>
      </c>
      <c r="AA123" s="12">
        <f>AA125+AA126+AA127</f>
        <v>2176385.7999999998</v>
      </c>
      <c r="AB123" s="40">
        <f>AB125+AB126+AB127</f>
        <v>0</v>
      </c>
      <c r="AC123" s="12">
        <f t="shared" si="340"/>
        <v>2176385.7999999998</v>
      </c>
      <c r="AD123" s="12">
        <f>AD125+AD126+AD127</f>
        <v>0</v>
      </c>
      <c r="AE123" s="12">
        <f t="shared" si="315"/>
        <v>2176385.7999999998</v>
      </c>
      <c r="AF123" s="12">
        <f>AF125+AF126+AF127</f>
        <v>0</v>
      </c>
      <c r="AG123" s="12">
        <f t="shared" si="316"/>
        <v>2176385.7999999998</v>
      </c>
      <c r="AH123" s="12">
        <f>AH125+AH126+AH127</f>
        <v>0</v>
      </c>
      <c r="AI123" s="12">
        <f t="shared" si="317"/>
        <v>2176385.7999999998</v>
      </c>
      <c r="AJ123" s="12">
        <f>AJ125+AJ126+AJ127</f>
        <v>0</v>
      </c>
      <c r="AK123" s="12">
        <f t="shared" si="318"/>
        <v>2176385.7999999998</v>
      </c>
      <c r="AL123" s="12">
        <f>AL125+AL126+AL127</f>
        <v>-1404112.203</v>
      </c>
      <c r="AM123" s="12">
        <f t="shared" si="319"/>
        <v>772273.59699999983</v>
      </c>
      <c r="AN123" s="12">
        <f>AN125+AN126+AN127</f>
        <v>0</v>
      </c>
      <c r="AO123" s="12">
        <f t="shared" si="348"/>
        <v>772273.59699999983</v>
      </c>
      <c r="AP123" s="12">
        <f>AP125+AP126+AP127</f>
        <v>0</v>
      </c>
      <c r="AQ123" s="12">
        <f t="shared" si="349"/>
        <v>772273.59699999983</v>
      </c>
      <c r="AR123" s="12">
        <f>AR125+AR126+AR127</f>
        <v>0</v>
      </c>
      <c r="AS123" s="12">
        <f t="shared" si="350"/>
        <v>772273.59699999983</v>
      </c>
      <c r="AT123" s="12">
        <f>AT125+AT126+AT127</f>
        <v>0</v>
      </c>
      <c r="AU123" s="12">
        <f t="shared" si="351"/>
        <v>772273.59699999983</v>
      </c>
      <c r="AV123" s="12">
        <f>AV125+AV126+AV127</f>
        <v>0</v>
      </c>
      <c r="AW123" s="12">
        <f t="shared" si="352"/>
        <v>772273.59699999983</v>
      </c>
      <c r="AX123" s="21">
        <f>AX125+AX126+AX127</f>
        <v>-272906</v>
      </c>
      <c r="AY123" s="40">
        <f t="shared" si="353"/>
        <v>499367.59699999983</v>
      </c>
      <c r="AZ123" s="12">
        <f t="shared" ref="AZ123" si="360">AZ125+AZ126+AZ127</f>
        <v>2648924.9000000004</v>
      </c>
      <c r="BA123" s="13">
        <f>BA125+BA126+BA127</f>
        <v>0</v>
      </c>
      <c r="BB123" s="13">
        <f t="shared" si="341"/>
        <v>2648924.9000000004</v>
      </c>
      <c r="BC123" s="13">
        <f>BC125+BC126+BC127</f>
        <v>0</v>
      </c>
      <c r="BD123" s="13">
        <f t="shared" si="326"/>
        <v>2648924.9000000004</v>
      </c>
      <c r="BE123" s="13">
        <f>BE125+BE126+BE127</f>
        <v>0</v>
      </c>
      <c r="BF123" s="13">
        <f t="shared" si="327"/>
        <v>2648924.9000000004</v>
      </c>
      <c r="BG123" s="13">
        <f>BG125+BG126+BG127</f>
        <v>0</v>
      </c>
      <c r="BH123" s="13">
        <f t="shared" si="328"/>
        <v>2648924.9000000004</v>
      </c>
      <c r="BI123" s="13">
        <f>BI125+BI126+BI127</f>
        <v>-72147.930999999997</v>
      </c>
      <c r="BJ123" s="13">
        <f t="shared" si="329"/>
        <v>2576776.9690000005</v>
      </c>
      <c r="BK123" s="13">
        <f>BK125+BK126+BK127</f>
        <v>0</v>
      </c>
      <c r="BL123" s="13">
        <f t="shared" si="354"/>
        <v>2576776.9690000005</v>
      </c>
      <c r="BM123" s="13">
        <f>BM125+BM126+BM127</f>
        <v>0</v>
      </c>
      <c r="BN123" s="13">
        <f t="shared" si="355"/>
        <v>2576776.9690000005</v>
      </c>
      <c r="BO123" s="13">
        <f>BO125+BO126+BO127</f>
        <v>0</v>
      </c>
      <c r="BP123" s="13">
        <f t="shared" si="356"/>
        <v>2576776.9690000005</v>
      </c>
      <c r="BQ123" s="13">
        <f>BQ125+BQ126+BQ127</f>
        <v>0</v>
      </c>
      <c r="BR123" s="13">
        <f t="shared" si="357"/>
        <v>2576776.9690000005</v>
      </c>
      <c r="BS123" s="13">
        <f>BS125+BS126+BS127</f>
        <v>0</v>
      </c>
      <c r="BT123" s="13">
        <f t="shared" si="358"/>
        <v>2576776.9690000005</v>
      </c>
      <c r="BU123" s="23">
        <f>BU125+BU126+BU127</f>
        <v>-262018.8</v>
      </c>
      <c r="BV123" s="42">
        <f t="shared" si="359"/>
        <v>2314758.1690000007</v>
      </c>
      <c r="BX123" s="10"/>
    </row>
    <row r="124" spans="1:76" x14ac:dyDescent="0.35">
      <c r="A124" s="86"/>
      <c r="B124" s="87" t="s">
        <v>5</v>
      </c>
      <c r="C124" s="92"/>
      <c r="D124" s="12"/>
      <c r="E124" s="40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21"/>
      <c r="Z124" s="40"/>
      <c r="AA124" s="12"/>
      <c r="AB124" s="40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1"/>
      <c r="AY124" s="40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23"/>
      <c r="BV124" s="42"/>
      <c r="BX124" s="10"/>
    </row>
    <row r="125" spans="1:76" ht="15.6" hidden="1" customHeight="1" x14ac:dyDescent="0.35">
      <c r="A125" s="86"/>
      <c r="B125" s="95" t="s">
        <v>6</v>
      </c>
      <c r="C125" s="92"/>
      <c r="D125" s="12">
        <v>668305.69999999995</v>
      </c>
      <c r="E125" s="40"/>
      <c r="F125" s="12">
        <f t="shared" si="339"/>
        <v>668305.69999999995</v>
      </c>
      <c r="G125" s="12">
        <f>6.46</f>
        <v>6.46</v>
      </c>
      <c r="H125" s="12">
        <f t="shared" ref="H125:H128" si="361">F125+G125</f>
        <v>668312.15999999992</v>
      </c>
      <c r="I125" s="12"/>
      <c r="J125" s="12">
        <f t="shared" ref="J125:J128" si="362">H125+I125</f>
        <v>668312.15999999992</v>
      </c>
      <c r="K125" s="12"/>
      <c r="L125" s="12">
        <f t="shared" ref="L125:L128" si="363">J125+K125</f>
        <v>668312.15999999992</v>
      </c>
      <c r="M125" s="12">
        <v>55643.81</v>
      </c>
      <c r="N125" s="12">
        <f t="shared" ref="N125:N128" si="364">L125+M125</f>
        <v>723955.97</v>
      </c>
      <c r="O125" s="12">
        <v>492.76900000000001</v>
      </c>
      <c r="P125" s="12">
        <f t="shared" ref="P125" si="365">N125+O125</f>
        <v>724448.73899999994</v>
      </c>
      <c r="Q125" s="12">
        <v>37982.144999999997</v>
      </c>
      <c r="R125" s="12">
        <f t="shared" ref="R125" si="366">P125+Q125</f>
        <v>762430.88399999996</v>
      </c>
      <c r="S125" s="12">
        <v>189.619</v>
      </c>
      <c r="T125" s="12">
        <f t="shared" ref="T125" si="367">R125+S125</f>
        <v>762620.50299999991</v>
      </c>
      <c r="U125" s="12">
        <f>2032.57+21455.047</f>
        <v>23487.616999999998</v>
      </c>
      <c r="V125" s="12">
        <f t="shared" ref="V125" si="368">T125+U125</f>
        <v>786108.11999999988</v>
      </c>
      <c r="W125" s="12">
        <f>1150.397-669.3</f>
        <v>481.09699999999998</v>
      </c>
      <c r="X125" s="12">
        <f t="shared" ref="X125" si="369">V125+W125</f>
        <v>786589.21699999983</v>
      </c>
      <c r="Y125" s="21">
        <f>45673.002+38937.929+712.689</f>
        <v>85323.62</v>
      </c>
      <c r="Z125" s="40">
        <f t="shared" ref="Z125" si="370">X125+Y125</f>
        <v>871912.83699999982</v>
      </c>
      <c r="AA125" s="12">
        <v>65847.199999999997</v>
      </c>
      <c r="AB125" s="40"/>
      <c r="AC125" s="12">
        <f t="shared" si="340"/>
        <v>65847.199999999997</v>
      </c>
      <c r="AD125" s="12"/>
      <c r="AE125" s="12">
        <f t="shared" ref="AE125:AE128" si="371">AC125+AD125</f>
        <v>65847.199999999997</v>
      </c>
      <c r="AF125" s="12"/>
      <c r="AG125" s="12">
        <f>AE125+AF125</f>
        <v>65847.199999999997</v>
      </c>
      <c r="AH125" s="12"/>
      <c r="AI125" s="12">
        <f>AG125+AH125</f>
        <v>65847.199999999997</v>
      </c>
      <c r="AJ125" s="12"/>
      <c r="AK125" s="12">
        <f>AI125+AJ125</f>
        <v>65847.199999999997</v>
      </c>
      <c r="AL125" s="12"/>
      <c r="AM125" s="12">
        <f>AK125+AL125</f>
        <v>65847.199999999997</v>
      </c>
      <c r="AN125" s="12"/>
      <c r="AO125" s="12">
        <f>AM125+AN125</f>
        <v>65847.199999999997</v>
      </c>
      <c r="AP125" s="12"/>
      <c r="AQ125" s="12">
        <f>AO125+AP125</f>
        <v>65847.199999999997</v>
      </c>
      <c r="AR125" s="12"/>
      <c r="AS125" s="12">
        <f>AQ125+AR125</f>
        <v>65847.199999999997</v>
      </c>
      <c r="AT125" s="12"/>
      <c r="AU125" s="12">
        <f>AS125+AT125</f>
        <v>65847.199999999997</v>
      </c>
      <c r="AV125" s="12"/>
      <c r="AW125" s="12">
        <f>AU125+AV125</f>
        <v>65847.199999999997</v>
      </c>
      <c r="AX125" s="21"/>
      <c r="AY125" s="40">
        <f>AW125+AX125</f>
        <v>65847.199999999997</v>
      </c>
      <c r="AZ125" s="13">
        <v>434970</v>
      </c>
      <c r="BA125" s="13"/>
      <c r="BB125" s="13">
        <f t="shared" si="341"/>
        <v>434970</v>
      </c>
      <c r="BC125" s="13"/>
      <c r="BD125" s="13">
        <f t="shared" ref="BD125:BD128" si="372">BB125+BC125</f>
        <v>434970</v>
      </c>
      <c r="BE125" s="13"/>
      <c r="BF125" s="13">
        <f t="shared" ref="BF125:BF128" si="373">BD125+BE125</f>
        <v>434970</v>
      </c>
      <c r="BG125" s="13"/>
      <c r="BH125" s="13">
        <f t="shared" ref="BH125:BH128" si="374">BF125+BG125</f>
        <v>434970</v>
      </c>
      <c r="BI125" s="13"/>
      <c r="BJ125" s="13">
        <f t="shared" ref="BJ125:BJ128" si="375">BH125+BI125</f>
        <v>434970</v>
      </c>
      <c r="BK125" s="13"/>
      <c r="BL125" s="13">
        <f t="shared" ref="BL125:BL128" si="376">BJ125+BK125</f>
        <v>434970</v>
      </c>
      <c r="BM125" s="13"/>
      <c r="BN125" s="13">
        <f t="shared" ref="BN125:BN128" si="377">BL125+BM125</f>
        <v>434970</v>
      </c>
      <c r="BO125" s="13"/>
      <c r="BP125" s="13">
        <f t="shared" ref="BP125:BP128" si="378">BN125+BO125</f>
        <v>434970</v>
      </c>
      <c r="BQ125" s="13"/>
      <c r="BR125" s="13">
        <f t="shared" ref="BR125:BR128" si="379">BP125+BQ125</f>
        <v>434970</v>
      </c>
      <c r="BS125" s="13"/>
      <c r="BT125" s="13">
        <f t="shared" ref="BT125:BT128" si="380">BR125+BS125</f>
        <v>434970</v>
      </c>
      <c r="BU125" s="23"/>
      <c r="BV125" s="42">
        <f t="shared" ref="BV125:BV128" si="381">BT125+BU125</f>
        <v>434970</v>
      </c>
      <c r="BW125" s="8" t="s">
        <v>398</v>
      </c>
      <c r="BX125" s="10">
        <v>0</v>
      </c>
    </row>
    <row r="126" spans="1:76" x14ac:dyDescent="0.35">
      <c r="A126" s="86"/>
      <c r="B126" s="89" t="s">
        <v>12</v>
      </c>
      <c r="C126" s="92"/>
      <c r="D126" s="12">
        <v>691865.7</v>
      </c>
      <c r="E126" s="40"/>
      <c r="F126" s="12">
        <f t="shared" si="339"/>
        <v>691865.7</v>
      </c>
      <c r="G126" s="12"/>
      <c r="H126" s="12">
        <f t="shared" si="361"/>
        <v>691865.7</v>
      </c>
      <c r="I126" s="12"/>
      <c r="J126" s="12">
        <f t="shared" si="362"/>
        <v>691865.7</v>
      </c>
      <c r="K126" s="12"/>
      <c r="L126" s="12">
        <f t="shared" si="363"/>
        <v>691865.7</v>
      </c>
      <c r="M126" s="12">
        <v>-5114.9719999999998</v>
      </c>
      <c r="N126" s="12">
        <f>L126+M126</f>
        <v>686750.728</v>
      </c>
      <c r="O126" s="12"/>
      <c r="P126" s="12">
        <f>N126+O126</f>
        <v>686750.728</v>
      </c>
      <c r="Q126" s="12"/>
      <c r="R126" s="12">
        <f>P126+Q126</f>
        <v>686750.728</v>
      </c>
      <c r="S126" s="12"/>
      <c r="T126" s="12">
        <f>R126+S126</f>
        <v>686750.728</v>
      </c>
      <c r="U126" s="12"/>
      <c r="V126" s="12">
        <f>T126+U126</f>
        <v>686750.728</v>
      </c>
      <c r="W126" s="12"/>
      <c r="X126" s="12">
        <f>V126+W126</f>
        <v>686750.728</v>
      </c>
      <c r="Y126" s="21"/>
      <c r="Z126" s="40">
        <f>X126+Y126</f>
        <v>686750.728</v>
      </c>
      <c r="AA126" s="12">
        <v>105526.9</v>
      </c>
      <c r="AB126" s="40"/>
      <c r="AC126" s="12">
        <f t="shared" si="340"/>
        <v>105526.9</v>
      </c>
      <c r="AD126" s="12"/>
      <c r="AE126" s="12">
        <f t="shared" si="371"/>
        <v>105526.9</v>
      </c>
      <c r="AF126" s="12"/>
      <c r="AG126" s="12">
        <f>AE126+AF126</f>
        <v>105526.9</v>
      </c>
      <c r="AH126" s="12"/>
      <c r="AI126" s="12">
        <f>AG126+AH126</f>
        <v>105526.9</v>
      </c>
      <c r="AJ126" s="12"/>
      <c r="AK126" s="12">
        <f>AI126+AJ126</f>
        <v>105526.9</v>
      </c>
      <c r="AL126" s="12">
        <v>-9621.643</v>
      </c>
      <c r="AM126" s="12">
        <f>AK126+AL126</f>
        <v>95905.256999999998</v>
      </c>
      <c r="AN126" s="12"/>
      <c r="AO126" s="12">
        <f>AM126+AN126</f>
        <v>95905.256999999998</v>
      </c>
      <c r="AP126" s="12"/>
      <c r="AQ126" s="12">
        <f>AO126+AP126</f>
        <v>95905.256999999998</v>
      </c>
      <c r="AR126" s="12"/>
      <c r="AS126" s="12">
        <f>AQ126+AR126</f>
        <v>95905.256999999998</v>
      </c>
      <c r="AT126" s="12"/>
      <c r="AU126" s="12">
        <f>AS126+AT126</f>
        <v>95905.256999999998</v>
      </c>
      <c r="AV126" s="12"/>
      <c r="AW126" s="12">
        <f>AU126+AV126</f>
        <v>95905.256999999998</v>
      </c>
      <c r="AX126" s="21"/>
      <c r="AY126" s="40">
        <f>AW126+AX126</f>
        <v>95905.256999999998</v>
      </c>
      <c r="AZ126" s="13">
        <v>110697.7</v>
      </c>
      <c r="BA126" s="13"/>
      <c r="BB126" s="13">
        <f t="shared" si="341"/>
        <v>110697.7</v>
      </c>
      <c r="BC126" s="13"/>
      <c r="BD126" s="13">
        <f t="shared" si="372"/>
        <v>110697.7</v>
      </c>
      <c r="BE126" s="13"/>
      <c r="BF126" s="13">
        <f t="shared" si="373"/>
        <v>110697.7</v>
      </c>
      <c r="BG126" s="13"/>
      <c r="BH126" s="13">
        <f t="shared" si="374"/>
        <v>110697.7</v>
      </c>
      <c r="BI126" s="13">
        <v>-3607.3510000000001</v>
      </c>
      <c r="BJ126" s="13">
        <f t="shared" si="375"/>
        <v>107090.349</v>
      </c>
      <c r="BK126" s="13"/>
      <c r="BL126" s="13">
        <f t="shared" si="376"/>
        <v>107090.349</v>
      </c>
      <c r="BM126" s="13"/>
      <c r="BN126" s="13">
        <f t="shared" si="377"/>
        <v>107090.349</v>
      </c>
      <c r="BO126" s="13"/>
      <c r="BP126" s="13">
        <f t="shared" si="378"/>
        <v>107090.349</v>
      </c>
      <c r="BQ126" s="13"/>
      <c r="BR126" s="13">
        <f t="shared" si="379"/>
        <v>107090.349</v>
      </c>
      <c r="BS126" s="13"/>
      <c r="BT126" s="13">
        <f t="shared" si="380"/>
        <v>107090.349</v>
      </c>
      <c r="BU126" s="23"/>
      <c r="BV126" s="42">
        <f t="shared" si="381"/>
        <v>107090.349</v>
      </c>
      <c r="BW126" s="8" t="s">
        <v>237</v>
      </c>
      <c r="BX126" s="10"/>
    </row>
    <row r="127" spans="1:76" ht="36" x14ac:dyDescent="0.35">
      <c r="A127" s="86"/>
      <c r="B127" s="89" t="s">
        <v>28</v>
      </c>
      <c r="C127" s="92"/>
      <c r="D127" s="12">
        <v>674156.3</v>
      </c>
      <c r="E127" s="40"/>
      <c r="F127" s="12">
        <f t="shared" si="339"/>
        <v>674156.3</v>
      </c>
      <c r="G127" s="12"/>
      <c r="H127" s="12">
        <f t="shared" si="361"/>
        <v>674156.3</v>
      </c>
      <c r="I127" s="12"/>
      <c r="J127" s="12">
        <f t="shared" si="362"/>
        <v>674156.3</v>
      </c>
      <c r="K127" s="12"/>
      <c r="L127" s="12">
        <f t="shared" si="363"/>
        <v>674156.3</v>
      </c>
      <c r="M127" s="12">
        <v>951713.06599999999</v>
      </c>
      <c r="N127" s="12">
        <f t="shared" si="364"/>
        <v>1625869.3659999999</v>
      </c>
      <c r="O127" s="12"/>
      <c r="P127" s="12">
        <f t="shared" ref="P127:P128" si="382">N127+O127</f>
        <v>1625869.3659999999</v>
      </c>
      <c r="Q127" s="12"/>
      <c r="R127" s="12">
        <f t="shared" ref="R127:R128" si="383">P127+Q127</f>
        <v>1625869.3659999999</v>
      </c>
      <c r="S127" s="12"/>
      <c r="T127" s="12">
        <f t="shared" ref="T127:T128" si="384">R127+S127</f>
        <v>1625869.3659999999</v>
      </c>
      <c r="U127" s="12"/>
      <c r="V127" s="12">
        <f t="shared" ref="V127:V128" si="385">T127+U127</f>
        <v>1625869.3659999999</v>
      </c>
      <c r="W127" s="12"/>
      <c r="X127" s="12">
        <f t="shared" ref="X127:X128" si="386">V127+W127</f>
        <v>1625869.3659999999</v>
      </c>
      <c r="Y127" s="21"/>
      <c r="Z127" s="40">
        <f t="shared" ref="Z127:Z128" si="387">X127+Y127</f>
        <v>1625869.3659999999</v>
      </c>
      <c r="AA127" s="12">
        <v>2005011.7</v>
      </c>
      <c r="AB127" s="40"/>
      <c r="AC127" s="12">
        <f t="shared" si="340"/>
        <v>2005011.7</v>
      </c>
      <c r="AD127" s="12"/>
      <c r="AE127" s="12">
        <f t="shared" si="371"/>
        <v>2005011.7</v>
      </c>
      <c r="AF127" s="12"/>
      <c r="AG127" s="12">
        <f>AE127+AF127</f>
        <v>2005011.7</v>
      </c>
      <c r="AH127" s="12"/>
      <c r="AI127" s="12">
        <f>AG127+AH127</f>
        <v>2005011.7</v>
      </c>
      <c r="AJ127" s="12"/>
      <c r="AK127" s="12">
        <f>AI127+AJ127</f>
        <v>2005011.7</v>
      </c>
      <c r="AL127" s="12">
        <v>-1394490.56</v>
      </c>
      <c r="AM127" s="12">
        <f>AK127+AL127</f>
        <v>610521.1399999999</v>
      </c>
      <c r="AN127" s="12"/>
      <c r="AO127" s="12">
        <f>AM127+AN127</f>
        <v>610521.1399999999</v>
      </c>
      <c r="AP127" s="12"/>
      <c r="AQ127" s="12">
        <f>AO127+AP127</f>
        <v>610521.1399999999</v>
      </c>
      <c r="AR127" s="12"/>
      <c r="AS127" s="12">
        <f>AQ127+AR127</f>
        <v>610521.1399999999</v>
      </c>
      <c r="AT127" s="12"/>
      <c r="AU127" s="12">
        <f>AS127+AT127</f>
        <v>610521.1399999999</v>
      </c>
      <c r="AV127" s="12"/>
      <c r="AW127" s="12">
        <f>AU127+AV127</f>
        <v>610521.1399999999</v>
      </c>
      <c r="AX127" s="21">
        <f>-272906</f>
        <v>-272906</v>
      </c>
      <c r="AY127" s="40">
        <f>AW127+AX127</f>
        <v>337615.1399999999</v>
      </c>
      <c r="AZ127" s="13">
        <v>2103257.2000000002</v>
      </c>
      <c r="BA127" s="13"/>
      <c r="BB127" s="13">
        <f t="shared" si="341"/>
        <v>2103257.2000000002</v>
      </c>
      <c r="BC127" s="13"/>
      <c r="BD127" s="13">
        <f t="shared" si="372"/>
        <v>2103257.2000000002</v>
      </c>
      <c r="BE127" s="13"/>
      <c r="BF127" s="13">
        <f t="shared" si="373"/>
        <v>2103257.2000000002</v>
      </c>
      <c r="BG127" s="13"/>
      <c r="BH127" s="13">
        <f t="shared" si="374"/>
        <v>2103257.2000000002</v>
      </c>
      <c r="BI127" s="13">
        <v>-68540.58</v>
      </c>
      <c r="BJ127" s="13">
        <f t="shared" si="375"/>
        <v>2034716.62</v>
      </c>
      <c r="BK127" s="13"/>
      <c r="BL127" s="13">
        <f t="shared" si="376"/>
        <v>2034716.62</v>
      </c>
      <c r="BM127" s="13"/>
      <c r="BN127" s="13">
        <f t="shared" si="377"/>
        <v>2034716.62</v>
      </c>
      <c r="BO127" s="13"/>
      <c r="BP127" s="13">
        <f t="shared" si="378"/>
        <v>2034716.62</v>
      </c>
      <c r="BQ127" s="13"/>
      <c r="BR127" s="13">
        <f t="shared" si="379"/>
        <v>2034716.62</v>
      </c>
      <c r="BS127" s="13"/>
      <c r="BT127" s="13">
        <f t="shared" si="380"/>
        <v>2034716.62</v>
      </c>
      <c r="BU127" s="23">
        <f>-262018.8</f>
        <v>-262018.8</v>
      </c>
      <c r="BV127" s="42">
        <f t="shared" si="381"/>
        <v>1772697.82</v>
      </c>
      <c r="BW127" s="8" t="s">
        <v>236</v>
      </c>
      <c r="BX127" s="10"/>
    </row>
    <row r="128" spans="1:76" ht="108" x14ac:dyDescent="0.35">
      <c r="A128" s="86" t="s">
        <v>174</v>
      </c>
      <c r="B128" s="89" t="s">
        <v>72</v>
      </c>
      <c r="C128" s="92" t="s">
        <v>3</v>
      </c>
      <c r="D128" s="12">
        <f>D130</f>
        <v>72217.5</v>
      </c>
      <c r="E128" s="40">
        <f>E130</f>
        <v>0</v>
      </c>
      <c r="F128" s="12">
        <f t="shared" si="339"/>
        <v>72217.5</v>
      </c>
      <c r="G128" s="12">
        <f>G130</f>
        <v>-197.4</v>
      </c>
      <c r="H128" s="12">
        <f t="shared" si="361"/>
        <v>72020.100000000006</v>
      </c>
      <c r="I128" s="12">
        <f>I130</f>
        <v>0</v>
      </c>
      <c r="J128" s="12">
        <f t="shared" si="362"/>
        <v>72020.100000000006</v>
      </c>
      <c r="K128" s="12">
        <f>K130</f>
        <v>0</v>
      </c>
      <c r="L128" s="12">
        <f t="shared" si="363"/>
        <v>72020.100000000006</v>
      </c>
      <c r="M128" s="12">
        <f>M130</f>
        <v>0</v>
      </c>
      <c r="N128" s="12">
        <f t="shared" si="364"/>
        <v>72020.100000000006</v>
      </c>
      <c r="O128" s="12">
        <f>O130</f>
        <v>0</v>
      </c>
      <c r="P128" s="12">
        <f t="shared" si="382"/>
        <v>72020.100000000006</v>
      </c>
      <c r="Q128" s="12">
        <f>Q130</f>
        <v>0</v>
      </c>
      <c r="R128" s="12">
        <f t="shared" si="383"/>
        <v>72020.100000000006</v>
      </c>
      <c r="S128" s="12">
        <f>S130</f>
        <v>0</v>
      </c>
      <c r="T128" s="12">
        <f t="shared" si="384"/>
        <v>72020.100000000006</v>
      </c>
      <c r="U128" s="12">
        <f>U130</f>
        <v>0</v>
      </c>
      <c r="V128" s="12">
        <f t="shared" si="385"/>
        <v>72020.100000000006</v>
      </c>
      <c r="W128" s="12">
        <f>W130</f>
        <v>0</v>
      </c>
      <c r="X128" s="12">
        <f t="shared" si="386"/>
        <v>72020.100000000006</v>
      </c>
      <c r="Y128" s="21">
        <f>Y130</f>
        <v>0</v>
      </c>
      <c r="Z128" s="40">
        <f t="shared" si="387"/>
        <v>72020.100000000006</v>
      </c>
      <c r="AA128" s="12">
        <f t="shared" ref="AA128:AZ128" si="388">AA130</f>
        <v>64310.3</v>
      </c>
      <c r="AB128" s="40">
        <f>AB130</f>
        <v>0</v>
      </c>
      <c r="AC128" s="12">
        <f t="shared" si="340"/>
        <v>64310.3</v>
      </c>
      <c r="AD128" s="12">
        <f>AD130</f>
        <v>3788.7</v>
      </c>
      <c r="AE128" s="12">
        <f t="shared" si="371"/>
        <v>68099</v>
      </c>
      <c r="AF128" s="12">
        <f>AF130</f>
        <v>0</v>
      </c>
      <c r="AG128" s="12">
        <f>AE128+AF128</f>
        <v>68099</v>
      </c>
      <c r="AH128" s="12">
        <f>AH130</f>
        <v>0</v>
      </c>
      <c r="AI128" s="12">
        <f>AG128+AH128</f>
        <v>68099</v>
      </c>
      <c r="AJ128" s="12">
        <f>AJ130</f>
        <v>0</v>
      </c>
      <c r="AK128" s="12">
        <f>AI128+AJ128</f>
        <v>68099</v>
      </c>
      <c r="AL128" s="12">
        <f>AL130</f>
        <v>0</v>
      </c>
      <c r="AM128" s="12">
        <f>AK128+AL128</f>
        <v>68099</v>
      </c>
      <c r="AN128" s="12">
        <f>AN130</f>
        <v>0</v>
      </c>
      <c r="AO128" s="12">
        <f>AM128+AN128</f>
        <v>68099</v>
      </c>
      <c r="AP128" s="12">
        <f>AP130</f>
        <v>0</v>
      </c>
      <c r="AQ128" s="12">
        <f>AO128+AP128</f>
        <v>68099</v>
      </c>
      <c r="AR128" s="12">
        <f>AR130</f>
        <v>0</v>
      </c>
      <c r="AS128" s="12">
        <f>AQ128+AR128</f>
        <v>68099</v>
      </c>
      <c r="AT128" s="12">
        <f>AT130</f>
        <v>0</v>
      </c>
      <c r="AU128" s="12">
        <f>AS128+AT128</f>
        <v>68099</v>
      </c>
      <c r="AV128" s="12">
        <f>AV130</f>
        <v>0</v>
      </c>
      <c r="AW128" s="12">
        <f>AU128+AV128</f>
        <v>68099</v>
      </c>
      <c r="AX128" s="21">
        <f>AX130</f>
        <v>0</v>
      </c>
      <c r="AY128" s="40">
        <f>AW128+AX128</f>
        <v>68099</v>
      </c>
      <c r="AZ128" s="12">
        <f t="shared" si="388"/>
        <v>52882.2</v>
      </c>
      <c r="BA128" s="13">
        <f>BA130</f>
        <v>0</v>
      </c>
      <c r="BB128" s="13">
        <f t="shared" si="341"/>
        <v>52882.2</v>
      </c>
      <c r="BC128" s="13">
        <f>BC130</f>
        <v>12395.8</v>
      </c>
      <c r="BD128" s="13">
        <f t="shared" si="372"/>
        <v>65278</v>
      </c>
      <c r="BE128" s="13">
        <f>BE130</f>
        <v>0</v>
      </c>
      <c r="BF128" s="13">
        <f t="shared" si="373"/>
        <v>65278</v>
      </c>
      <c r="BG128" s="13">
        <f>BG130</f>
        <v>0</v>
      </c>
      <c r="BH128" s="13">
        <f t="shared" si="374"/>
        <v>65278</v>
      </c>
      <c r="BI128" s="13">
        <f>BI130</f>
        <v>0</v>
      </c>
      <c r="BJ128" s="13">
        <f t="shared" si="375"/>
        <v>65278</v>
      </c>
      <c r="BK128" s="13">
        <f>BK130</f>
        <v>0</v>
      </c>
      <c r="BL128" s="13">
        <f t="shared" si="376"/>
        <v>65278</v>
      </c>
      <c r="BM128" s="13">
        <f>BM130</f>
        <v>0</v>
      </c>
      <c r="BN128" s="13">
        <f t="shared" si="377"/>
        <v>65278</v>
      </c>
      <c r="BO128" s="13">
        <f>BO130</f>
        <v>0</v>
      </c>
      <c r="BP128" s="13">
        <f t="shared" si="378"/>
        <v>65278</v>
      </c>
      <c r="BQ128" s="13">
        <f>BQ130</f>
        <v>0</v>
      </c>
      <c r="BR128" s="13">
        <f t="shared" si="379"/>
        <v>65278</v>
      </c>
      <c r="BS128" s="13">
        <f>BS130</f>
        <v>0</v>
      </c>
      <c r="BT128" s="13">
        <f t="shared" si="380"/>
        <v>65278</v>
      </c>
      <c r="BU128" s="23">
        <f>BU130</f>
        <v>0</v>
      </c>
      <c r="BV128" s="42">
        <f t="shared" si="381"/>
        <v>65278</v>
      </c>
      <c r="BX128" s="10"/>
    </row>
    <row r="129" spans="1:76" x14ac:dyDescent="0.35">
      <c r="A129" s="86"/>
      <c r="B129" s="89" t="s">
        <v>5</v>
      </c>
      <c r="C129" s="92"/>
      <c r="D129" s="13"/>
      <c r="E129" s="42"/>
      <c r="F129" s="12"/>
      <c r="G129" s="13"/>
      <c r="H129" s="12"/>
      <c r="I129" s="13"/>
      <c r="J129" s="12"/>
      <c r="K129" s="13"/>
      <c r="L129" s="12"/>
      <c r="M129" s="13"/>
      <c r="N129" s="12"/>
      <c r="O129" s="13"/>
      <c r="P129" s="12"/>
      <c r="Q129" s="13"/>
      <c r="R129" s="12"/>
      <c r="S129" s="13"/>
      <c r="T129" s="12"/>
      <c r="U129" s="13"/>
      <c r="V129" s="12"/>
      <c r="W129" s="13"/>
      <c r="X129" s="12"/>
      <c r="Y129" s="23"/>
      <c r="Z129" s="40"/>
      <c r="AA129" s="13"/>
      <c r="AB129" s="42"/>
      <c r="AC129" s="12"/>
      <c r="AD129" s="13"/>
      <c r="AE129" s="12"/>
      <c r="AF129" s="13"/>
      <c r="AG129" s="12"/>
      <c r="AH129" s="13"/>
      <c r="AI129" s="12"/>
      <c r="AJ129" s="13"/>
      <c r="AK129" s="12"/>
      <c r="AL129" s="13"/>
      <c r="AM129" s="12"/>
      <c r="AN129" s="13"/>
      <c r="AO129" s="12"/>
      <c r="AP129" s="13"/>
      <c r="AQ129" s="12"/>
      <c r="AR129" s="13"/>
      <c r="AS129" s="12"/>
      <c r="AT129" s="13"/>
      <c r="AU129" s="12"/>
      <c r="AV129" s="13"/>
      <c r="AW129" s="12"/>
      <c r="AX129" s="23"/>
      <c r="AY129" s="40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23"/>
      <c r="BV129" s="42"/>
      <c r="BX129" s="10"/>
    </row>
    <row r="130" spans="1:76" x14ac:dyDescent="0.35">
      <c r="A130" s="86"/>
      <c r="B130" s="89" t="s">
        <v>12</v>
      </c>
      <c r="C130" s="92"/>
      <c r="D130" s="13">
        <v>72217.5</v>
      </c>
      <c r="E130" s="42"/>
      <c r="F130" s="12">
        <f t="shared" si="339"/>
        <v>72217.5</v>
      </c>
      <c r="G130" s="13">
        <v>-197.4</v>
      </c>
      <c r="H130" s="12">
        <f t="shared" ref="H130:H131" si="389">F130+G130</f>
        <v>72020.100000000006</v>
      </c>
      <c r="I130" s="13"/>
      <c r="J130" s="12">
        <f t="shared" ref="J130:J131" si="390">H130+I130</f>
        <v>72020.100000000006</v>
      </c>
      <c r="K130" s="13"/>
      <c r="L130" s="12">
        <f t="shared" ref="L130:L131" si="391">J130+K130</f>
        <v>72020.100000000006</v>
      </c>
      <c r="M130" s="13"/>
      <c r="N130" s="12">
        <f t="shared" ref="N130:N131" si="392">L130+M130</f>
        <v>72020.100000000006</v>
      </c>
      <c r="O130" s="13"/>
      <c r="P130" s="12">
        <f t="shared" ref="P130:P131" si="393">N130+O130</f>
        <v>72020.100000000006</v>
      </c>
      <c r="Q130" s="13"/>
      <c r="R130" s="12">
        <f t="shared" ref="R130:R131" si="394">P130+Q130</f>
        <v>72020.100000000006</v>
      </c>
      <c r="S130" s="13"/>
      <c r="T130" s="12">
        <f t="shared" ref="T130:T131" si="395">R130+S130</f>
        <v>72020.100000000006</v>
      </c>
      <c r="U130" s="13"/>
      <c r="V130" s="12">
        <f t="shared" ref="V130:V131" si="396">T130+U130</f>
        <v>72020.100000000006</v>
      </c>
      <c r="W130" s="13"/>
      <c r="X130" s="12">
        <f t="shared" ref="X130:X131" si="397">V130+W130</f>
        <v>72020.100000000006</v>
      </c>
      <c r="Y130" s="23"/>
      <c r="Z130" s="40">
        <f t="shared" ref="Z130:Z131" si="398">X130+Y130</f>
        <v>72020.100000000006</v>
      </c>
      <c r="AA130" s="13">
        <v>64310.3</v>
      </c>
      <c r="AB130" s="42"/>
      <c r="AC130" s="12">
        <f t="shared" si="340"/>
        <v>64310.3</v>
      </c>
      <c r="AD130" s="13">
        <v>3788.7</v>
      </c>
      <c r="AE130" s="12">
        <f t="shared" ref="AE130:AE131" si="399">AC130+AD130</f>
        <v>68099</v>
      </c>
      <c r="AF130" s="13"/>
      <c r="AG130" s="12">
        <f>AE130+AF130</f>
        <v>68099</v>
      </c>
      <c r="AH130" s="13"/>
      <c r="AI130" s="12">
        <f>AG130+AH130</f>
        <v>68099</v>
      </c>
      <c r="AJ130" s="13"/>
      <c r="AK130" s="12">
        <f>AI130+AJ130</f>
        <v>68099</v>
      </c>
      <c r="AL130" s="13"/>
      <c r="AM130" s="12">
        <f>AK130+AL130</f>
        <v>68099</v>
      </c>
      <c r="AN130" s="13"/>
      <c r="AO130" s="12">
        <f>AM130+AN130</f>
        <v>68099</v>
      </c>
      <c r="AP130" s="13"/>
      <c r="AQ130" s="12">
        <f>AO130+AP130</f>
        <v>68099</v>
      </c>
      <c r="AR130" s="13"/>
      <c r="AS130" s="12">
        <f>AQ130+AR130</f>
        <v>68099</v>
      </c>
      <c r="AT130" s="13"/>
      <c r="AU130" s="12">
        <f>AS130+AT130</f>
        <v>68099</v>
      </c>
      <c r="AV130" s="13"/>
      <c r="AW130" s="12">
        <f>AU130+AV130</f>
        <v>68099</v>
      </c>
      <c r="AX130" s="23"/>
      <c r="AY130" s="40">
        <f>AW130+AX130</f>
        <v>68099</v>
      </c>
      <c r="AZ130" s="13">
        <v>52882.2</v>
      </c>
      <c r="BA130" s="13"/>
      <c r="BB130" s="13">
        <f t="shared" si="341"/>
        <v>52882.2</v>
      </c>
      <c r="BC130" s="13">
        <v>12395.8</v>
      </c>
      <c r="BD130" s="13">
        <f t="shared" ref="BD130:BD131" si="400">BB130+BC130</f>
        <v>65278</v>
      </c>
      <c r="BE130" s="13"/>
      <c r="BF130" s="13">
        <f t="shared" ref="BF130:BF131" si="401">BD130+BE130</f>
        <v>65278</v>
      </c>
      <c r="BG130" s="13"/>
      <c r="BH130" s="13">
        <f t="shared" ref="BH130:BH131" si="402">BF130+BG130</f>
        <v>65278</v>
      </c>
      <c r="BI130" s="13"/>
      <c r="BJ130" s="13">
        <f t="shared" ref="BJ130:BJ131" si="403">BH130+BI130</f>
        <v>65278</v>
      </c>
      <c r="BK130" s="13"/>
      <c r="BL130" s="13">
        <f t="shared" ref="BL130:BL131" si="404">BJ130+BK130</f>
        <v>65278</v>
      </c>
      <c r="BM130" s="13"/>
      <c r="BN130" s="13">
        <f t="shared" ref="BN130:BN131" si="405">BL130+BM130</f>
        <v>65278</v>
      </c>
      <c r="BO130" s="13"/>
      <c r="BP130" s="13">
        <f t="shared" ref="BP130:BP131" si="406">BN130+BO130</f>
        <v>65278</v>
      </c>
      <c r="BQ130" s="13"/>
      <c r="BR130" s="13">
        <f t="shared" ref="BR130:BR131" si="407">BP130+BQ130</f>
        <v>65278</v>
      </c>
      <c r="BS130" s="13"/>
      <c r="BT130" s="13">
        <f t="shared" ref="BT130:BT131" si="408">BR130+BS130</f>
        <v>65278</v>
      </c>
      <c r="BU130" s="23"/>
      <c r="BV130" s="42">
        <f t="shared" ref="BV130:BV131" si="409">BT130+BU130</f>
        <v>65278</v>
      </c>
      <c r="BW130" s="8" t="s">
        <v>105</v>
      </c>
      <c r="BX130" s="10"/>
    </row>
    <row r="131" spans="1:76" ht="54" x14ac:dyDescent="0.35">
      <c r="A131" s="86" t="s">
        <v>175</v>
      </c>
      <c r="B131" s="89" t="s">
        <v>73</v>
      </c>
      <c r="C131" s="89" t="s">
        <v>3</v>
      </c>
      <c r="D131" s="13">
        <f>D133+D134</f>
        <v>179202.4</v>
      </c>
      <c r="E131" s="42">
        <f>E133+E134</f>
        <v>0</v>
      </c>
      <c r="F131" s="12">
        <f t="shared" si="339"/>
        <v>179202.4</v>
      </c>
      <c r="G131" s="13">
        <f>G133+G134</f>
        <v>13530.2</v>
      </c>
      <c r="H131" s="12">
        <f t="shared" si="389"/>
        <v>192732.6</v>
      </c>
      <c r="I131" s="13">
        <f>I133+I134</f>
        <v>0</v>
      </c>
      <c r="J131" s="12">
        <f t="shared" si="390"/>
        <v>192732.6</v>
      </c>
      <c r="K131" s="13">
        <f>K133+K134</f>
        <v>0</v>
      </c>
      <c r="L131" s="12">
        <f t="shared" si="391"/>
        <v>192732.6</v>
      </c>
      <c r="M131" s="13">
        <f>M133+M134</f>
        <v>0</v>
      </c>
      <c r="N131" s="12">
        <f t="shared" si="392"/>
        <v>192732.6</v>
      </c>
      <c r="O131" s="13">
        <f>O133+O134</f>
        <v>0</v>
      </c>
      <c r="P131" s="12">
        <f t="shared" si="393"/>
        <v>192732.6</v>
      </c>
      <c r="Q131" s="13">
        <f>Q133+Q134</f>
        <v>0</v>
      </c>
      <c r="R131" s="12">
        <f t="shared" si="394"/>
        <v>192732.6</v>
      </c>
      <c r="S131" s="13">
        <f>S133+S134</f>
        <v>0</v>
      </c>
      <c r="T131" s="12">
        <f t="shared" si="395"/>
        <v>192732.6</v>
      </c>
      <c r="U131" s="13">
        <f>U133+U134</f>
        <v>0</v>
      </c>
      <c r="V131" s="12">
        <f t="shared" si="396"/>
        <v>192732.6</v>
      </c>
      <c r="W131" s="13">
        <f>W133+W134</f>
        <v>0</v>
      </c>
      <c r="X131" s="12">
        <f t="shared" si="397"/>
        <v>192732.6</v>
      </c>
      <c r="Y131" s="23">
        <f>Y133+Y134</f>
        <v>0</v>
      </c>
      <c r="Z131" s="40">
        <f t="shared" si="398"/>
        <v>192732.6</v>
      </c>
      <c r="AA131" s="13">
        <f t="shared" ref="AA131:AZ131" si="410">AA133+AA134</f>
        <v>183300.1</v>
      </c>
      <c r="AB131" s="42">
        <f>AB133+AB134</f>
        <v>0</v>
      </c>
      <c r="AC131" s="12">
        <f t="shared" si="340"/>
        <v>183300.1</v>
      </c>
      <c r="AD131" s="13">
        <f>AD133+AD134</f>
        <v>9544.2999999999993</v>
      </c>
      <c r="AE131" s="12">
        <f t="shared" si="399"/>
        <v>192844.4</v>
      </c>
      <c r="AF131" s="13">
        <f>AF133+AF134</f>
        <v>0</v>
      </c>
      <c r="AG131" s="12">
        <f>AE131+AF131</f>
        <v>192844.4</v>
      </c>
      <c r="AH131" s="13">
        <f>AH133+AH134</f>
        <v>0</v>
      </c>
      <c r="AI131" s="12">
        <f>AG131+AH131</f>
        <v>192844.4</v>
      </c>
      <c r="AJ131" s="13">
        <f>AJ133+AJ134</f>
        <v>0</v>
      </c>
      <c r="AK131" s="12">
        <f>AI131+AJ131</f>
        <v>192844.4</v>
      </c>
      <c r="AL131" s="13">
        <f>AL133+AL134</f>
        <v>0</v>
      </c>
      <c r="AM131" s="12">
        <f>AK131+AL131</f>
        <v>192844.4</v>
      </c>
      <c r="AN131" s="13">
        <f>AN133+AN134</f>
        <v>0</v>
      </c>
      <c r="AO131" s="12">
        <f>AM131+AN131</f>
        <v>192844.4</v>
      </c>
      <c r="AP131" s="13">
        <f>AP133+AP134</f>
        <v>0</v>
      </c>
      <c r="AQ131" s="12">
        <f>AO131+AP131</f>
        <v>192844.4</v>
      </c>
      <c r="AR131" s="13">
        <f>AR133+AR134</f>
        <v>0</v>
      </c>
      <c r="AS131" s="12">
        <f>AQ131+AR131</f>
        <v>192844.4</v>
      </c>
      <c r="AT131" s="13">
        <f>AT133+AT134</f>
        <v>0</v>
      </c>
      <c r="AU131" s="12">
        <f>AS131+AT131</f>
        <v>192844.4</v>
      </c>
      <c r="AV131" s="13">
        <f>AV133+AV134</f>
        <v>0</v>
      </c>
      <c r="AW131" s="12">
        <f>AU131+AV131</f>
        <v>192844.4</v>
      </c>
      <c r="AX131" s="23">
        <f>AX133+AX134</f>
        <v>0</v>
      </c>
      <c r="AY131" s="40">
        <f>AW131+AX131</f>
        <v>192844.4</v>
      </c>
      <c r="AZ131" s="13">
        <f t="shared" si="410"/>
        <v>183300.1</v>
      </c>
      <c r="BA131" s="13">
        <f>BA133+BA134</f>
        <v>0</v>
      </c>
      <c r="BB131" s="13">
        <f t="shared" si="341"/>
        <v>183300.1</v>
      </c>
      <c r="BC131" s="13">
        <f>BC133+BC134</f>
        <v>-4777.1000000000004</v>
      </c>
      <c r="BD131" s="13">
        <f t="shared" si="400"/>
        <v>178523</v>
      </c>
      <c r="BE131" s="13">
        <f>BE133+BE134</f>
        <v>0</v>
      </c>
      <c r="BF131" s="13">
        <f t="shared" si="401"/>
        <v>178523</v>
      </c>
      <c r="BG131" s="13">
        <f>BG133+BG134</f>
        <v>0</v>
      </c>
      <c r="BH131" s="13">
        <f t="shared" si="402"/>
        <v>178523</v>
      </c>
      <c r="BI131" s="13">
        <f>BI133+BI134</f>
        <v>0</v>
      </c>
      <c r="BJ131" s="13">
        <f t="shared" si="403"/>
        <v>178523</v>
      </c>
      <c r="BK131" s="13">
        <f>BK133+BK134</f>
        <v>0</v>
      </c>
      <c r="BL131" s="13">
        <f t="shared" si="404"/>
        <v>178523</v>
      </c>
      <c r="BM131" s="13">
        <f>BM133+BM134</f>
        <v>0</v>
      </c>
      <c r="BN131" s="13">
        <f t="shared" si="405"/>
        <v>178523</v>
      </c>
      <c r="BO131" s="13">
        <f>BO133+BO134</f>
        <v>0</v>
      </c>
      <c r="BP131" s="13">
        <f t="shared" si="406"/>
        <v>178523</v>
      </c>
      <c r="BQ131" s="13">
        <f>BQ133+BQ134</f>
        <v>0</v>
      </c>
      <c r="BR131" s="13">
        <f t="shared" si="407"/>
        <v>178523</v>
      </c>
      <c r="BS131" s="13">
        <f>BS133+BS134</f>
        <v>0</v>
      </c>
      <c r="BT131" s="13">
        <f t="shared" si="408"/>
        <v>178523</v>
      </c>
      <c r="BU131" s="23">
        <f>BU133+BU134</f>
        <v>0</v>
      </c>
      <c r="BV131" s="42">
        <f t="shared" si="409"/>
        <v>178523</v>
      </c>
      <c r="BX131" s="10"/>
    </row>
    <row r="132" spans="1:76" x14ac:dyDescent="0.35">
      <c r="A132" s="86"/>
      <c r="B132" s="95" t="s">
        <v>5</v>
      </c>
      <c r="C132" s="92"/>
      <c r="D132" s="13"/>
      <c r="E132" s="42"/>
      <c r="F132" s="12"/>
      <c r="G132" s="13"/>
      <c r="H132" s="12"/>
      <c r="I132" s="13"/>
      <c r="J132" s="12"/>
      <c r="K132" s="13"/>
      <c r="L132" s="12"/>
      <c r="M132" s="13"/>
      <c r="N132" s="12"/>
      <c r="O132" s="13"/>
      <c r="P132" s="12"/>
      <c r="Q132" s="13"/>
      <c r="R132" s="12"/>
      <c r="S132" s="13"/>
      <c r="T132" s="12"/>
      <c r="U132" s="13"/>
      <c r="V132" s="12"/>
      <c r="W132" s="13"/>
      <c r="X132" s="12"/>
      <c r="Y132" s="23"/>
      <c r="Z132" s="40"/>
      <c r="AA132" s="13"/>
      <c r="AB132" s="42"/>
      <c r="AC132" s="12"/>
      <c r="AD132" s="13"/>
      <c r="AE132" s="12"/>
      <c r="AF132" s="13"/>
      <c r="AG132" s="12"/>
      <c r="AH132" s="13"/>
      <c r="AI132" s="12"/>
      <c r="AJ132" s="13"/>
      <c r="AK132" s="12"/>
      <c r="AL132" s="13"/>
      <c r="AM132" s="12"/>
      <c r="AN132" s="13"/>
      <c r="AO132" s="12"/>
      <c r="AP132" s="13"/>
      <c r="AQ132" s="12"/>
      <c r="AR132" s="13"/>
      <c r="AS132" s="12"/>
      <c r="AT132" s="13"/>
      <c r="AU132" s="12"/>
      <c r="AV132" s="13"/>
      <c r="AW132" s="12"/>
      <c r="AX132" s="23"/>
      <c r="AY132" s="40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23"/>
      <c r="BV132" s="42"/>
      <c r="BX132" s="10"/>
    </row>
    <row r="133" spans="1:76" x14ac:dyDescent="0.35">
      <c r="A133" s="86"/>
      <c r="B133" s="89" t="s">
        <v>12</v>
      </c>
      <c r="C133" s="92"/>
      <c r="D133" s="13">
        <v>48384.7</v>
      </c>
      <c r="E133" s="42"/>
      <c r="F133" s="12">
        <f t="shared" si="339"/>
        <v>48384.7</v>
      </c>
      <c r="G133" s="13">
        <v>3653.2</v>
      </c>
      <c r="H133" s="12">
        <f t="shared" ref="H133:H145" si="411">F133+G133</f>
        <v>52037.899999999994</v>
      </c>
      <c r="I133" s="13"/>
      <c r="J133" s="12">
        <f t="shared" ref="J133:J138" si="412">H133+I133</f>
        <v>52037.899999999994</v>
      </c>
      <c r="K133" s="13"/>
      <c r="L133" s="12">
        <f t="shared" ref="L133:L138" si="413">J133+K133</f>
        <v>52037.899999999994</v>
      </c>
      <c r="M133" s="13"/>
      <c r="N133" s="12">
        <f t="shared" ref="N133:N138" si="414">L133+M133</f>
        <v>52037.899999999994</v>
      </c>
      <c r="O133" s="13"/>
      <c r="P133" s="12">
        <f t="shared" ref="P133:P138" si="415">N133+O133</f>
        <v>52037.899999999994</v>
      </c>
      <c r="Q133" s="13"/>
      <c r="R133" s="12">
        <f t="shared" ref="R133:R138" si="416">P133+Q133</f>
        <v>52037.899999999994</v>
      </c>
      <c r="S133" s="13"/>
      <c r="T133" s="12">
        <f t="shared" ref="T133:T138" si="417">R133+S133</f>
        <v>52037.899999999994</v>
      </c>
      <c r="U133" s="13"/>
      <c r="V133" s="12">
        <f t="shared" ref="V133:V138" si="418">T133+U133</f>
        <v>52037.899999999994</v>
      </c>
      <c r="W133" s="13"/>
      <c r="X133" s="12">
        <f t="shared" ref="X133:X138" si="419">V133+W133</f>
        <v>52037.899999999994</v>
      </c>
      <c r="Y133" s="23"/>
      <c r="Z133" s="40">
        <f t="shared" ref="Z133:Z138" si="420">X133+Y133</f>
        <v>52037.899999999994</v>
      </c>
      <c r="AA133" s="13">
        <v>45825</v>
      </c>
      <c r="AB133" s="42"/>
      <c r="AC133" s="12">
        <f t="shared" si="340"/>
        <v>45825</v>
      </c>
      <c r="AD133" s="13">
        <v>2386.1</v>
      </c>
      <c r="AE133" s="12">
        <f t="shared" ref="AE133:AE145" si="421">AC133+AD133</f>
        <v>48211.1</v>
      </c>
      <c r="AF133" s="13"/>
      <c r="AG133" s="12">
        <f t="shared" ref="AG133:AG138" si="422">AE133+AF133</f>
        <v>48211.1</v>
      </c>
      <c r="AH133" s="13"/>
      <c r="AI133" s="12">
        <f t="shared" ref="AI133:AI138" si="423">AG133+AH133</f>
        <v>48211.1</v>
      </c>
      <c r="AJ133" s="13"/>
      <c r="AK133" s="12">
        <f t="shared" ref="AK133:AK138" si="424">AI133+AJ133</f>
        <v>48211.1</v>
      </c>
      <c r="AL133" s="13"/>
      <c r="AM133" s="12">
        <f t="shared" ref="AM133:AM138" si="425">AK133+AL133</f>
        <v>48211.1</v>
      </c>
      <c r="AN133" s="13"/>
      <c r="AO133" s="12">
        <f t="shared" ref="AO133:AO138" si="426">AM133+AN133</f>
        <v>48211.1</v>
      </c>
      <c r="AP133" s="13"/>
      <c r="AQ133" s="12">
        <f t="shared" ref="AQ133:AQ138" si="427">AO133+AP133</f>
        <v>48211.1</v>
      </c>
      <c r="AR133" s="13"/>
      <c r="AS133" s="12">
        <f t="shared" ref="AS133:AS138" si="428">AQ133+AR133</f>
        <v>48211.1</v>
      </c>
      <c r="AT133" s="13"/>
      <c r="AU133" s="12">
        <f t="shared" ref="AU133:AU138" si="429">AS133+AT133</f>
        <v>48211.1</v>
      </c>
      <c r="AV133" s="13"/>
      <c r="AW133" s="12">
        <f t="shared" ref="AW133:AW138" si="430">AU133+AV133</f>
        <v>48211.1</v>
      </c>
      <c r="AX133" s="23"/>
      <c r="AY133" s="40">
        <f t="shared" ref="AY133:AY138" si="431">AW133+AX133</f>
        <v>48211.1</v>
      </c>
      <c r="AZ133" s="13">
        <v>45825</v>
      </c>
      <c r="BA133" s="13"/>
      <c r="BB133" s="13">
        <f t="shared" si="341"/>
        <v>45825</v>
      </c>
      <c r="BC133" s="13">
        <v>-1194.3</v>
      </c>
      <c r="BD133" s="13">
        <f t="shared" ref="BD133:BD145" si="432">BB133+BC133</f>
        <v>44630.7</v>
      </c>
      <c r="BE133" s="13"/>
      <c r="BF133" s="13">
        <f t="shared" ref="BF133:BF138" si="433">BD133+BE133</f>
        <v>44630.7</v>
      </c>
      <c r="BG133" s="13"/>
      <c r="BH133" s="13">
        <f t="shared" ref="BH133:BH138" si="434">BF133+BG133</f>
        <v>44630.7</v>
      </c>
      <c r="BI133" s="13"/>
      <c r="BJ133" s="13">
        <f t="shared" ref="BJ133:BJ138" si="435">BH133+BI133</f>
        <v>44630.7</v>
      </c>
      <c r="BK133" s="13"/>
      <c r="BL133" s="13">
        <f t="shared" ref="BL133:BL138" si="436">BJ133+BK133</f>
        <v>44630.7</v>
      </c>
      <c r="BM133" s="13"/>
      <c r="BN133" s="13">
        <f t="shared" ref="BN133:BN138" si="437">BL133+BM133</f>
        <v>44630.7</v>
      </c>
      <c r="BO133" s="13"/>
      <c r="BP133" s="13">
        <f t="shared" ref="BP133:BP138" si="438">BN133+BO133</f>
        <v>44630.7</v>
      </c>
      <c r="BQ133" s="13"/>
      <c r="BR133" s="13">
        <f t="shared" ref="BR133:BR138" si="439">BP133+BQ133</f>
        <v>44630.7</v>
      </c>
      <c r="BS133" s="13"/>
      <c r="BT133" s="13">
        <f t="shared" ref="BT133:BT138" si="440">BR133+BS133</f>
        <v>44630.7</v>
      </c>
      <c r="BU133" s="23"/>
      <c r="BV133" s="42">
        <f t="shared" ref="BV133:BV138" si="441">BT133+BU133</f>
        <v>44630.7</v>
      </c>
      <c r="BW133" s="8" t="s">
        <v>106</v>
      </c>
      <c r="BX133" s="10"/>
    </row>
    <row r="134" spans="1:76" x14ac:dyDescent="0.35">
      <c r="A134" s="86"/>
      <c r="B134" s="89" t="s">
        <v>19</v>
      </c>
      <c r="C134" s="92"/>
      <c r="D134" s="13">
        <v>130817.7</v>
      </c>
      <c r="E134" s="42"/>
      <c r="F134" s="12">
        <f t="shared" si="339"/>
        <v>130817.7</v>
      </c>
      <c r="G134" s="13">
        <v>9877</v>
      </c>
      <c r="H134" s="12">
        <f t="shared" si="411"/>
        <v>140694.70000000001</v>
      </c>
      <c r="I134" s="13"/>
      <c r="J134" s="12">
        <f t="shared" si="412"/>
        <v>140694.70000000001</v>
      </c>
      <c r="K134" s="13"/>
      <c r="L134" s="12">
        <f t="shared" si="413"/>
        <v>140694.70000000001</v>
      </c>
      <c r="M134" s="13"/>
      <c r="N134" s="12">
        <f t="shared" si="414"/>
        <v>140694.70000000001</v>
      </c>
      <c r="O134" s="13"/>
      <c r="P134" s="12">
        <f t="shared" si="415"/>
        <v>140694.70000000001</v>
      </c>
      <c r="Q134" s="13"/>
      <c r="R134" s="12">
        <f t="shared" si="416"/>
        <v>140694.70000000001</v>
      </c>
      <c r="S134" s="13"/>
      <c r="T134" s="12">
        <f t="shared" si="417"/>
        <v>140694.70000000001</v>
      </c>
      <c r="U134" s="13"/>
      <c r="V134" s="12">
        <f t="shared" si="418"/>
        <v>140694.70000000001</v>
      </c>
      <c r="W134" s="13"/>
      <c r="X134" s="12">
        <f t="shared" si="419"/>
        <v>140694.70000000001</v>
      </c>
      <c r="Y134" s="23"/>
      <c r="Z134" s="40">
        <f t="shared" si="420"/>
        <v>140694.70000000001</v>
      </c>
      <c r="AA134" s="13">
        <v>137475.1</v>
      </c>
      <c r="AB134" s="42"/>
      <c r="AC134" s="12">
        <f t="shared" si="340"/>
        <v>137475.1</v>
      </c>
      <c r="AD134" s="13">
        <v>7158.2</v>
      </c>
      <c r="AE134" s="12">
        <f t="shared" si="421"/>
        <v>144633.30000000002</v>
      </c>
      <c r="AF134" s="13"/>
      <c r="AG134" s="12">
        <f t="shared" si="422"/>
        <v>144633.30000000002</v>
      </c>
      <c r="AH134" s="13"/>
      <c r="AI134" s="12">
        <f t="shared" si="423"/>
        <v>144633.30000000002</v>
      </c>
      <c r="AJ134" s="13"/>
      <c r="AK134" s="12">
        <f t="shared" si="424"/>
        <v>144633.30000000002</v>
      </c>
      <c r="AL134" s="13"/>
      <c r="AM134" s="12">
        <f t="shared" si="425"/>
        <v>144633.30000000002</v>
      </c>
      <c r="AN134" s="13"/>
      <c r="AO134" s="12">
        <f t="shared" si="426"/>
        <v>144633.30000000002</v>
      </c>
      <c r="AP134" s="13"/>
      <c r="AQ134" s="12">
        <f t="shared" si="427"/>
        <v>144633.30000000002</v>
      </c>
      <c r="AR134" s="13"/>
      <c r="AS134" s="12">
        <f t="shared" si="428"/>
        <v>144633.30000000002</v>
      </c>
      <c r="AT134" s="13"/>
      <c r="AU134" s="12">
        <f t="shared" si="429"/>
        <v>144633.30000000002</v>
      </c>
      <c r="AV134" s="13"/>
      <c r="AW134" s="12">
        <f t="shared" si="430"/>
        <v>144633.30000000002</v>
      </c>
      <c r="AX134" s="23"/>
      <c r="AY134" s="40">
        <f t="shared" si="431"/>
        <v>144633.30000000002</v>
      </c>
      <c r="AZ134" s="13">
        <v>137475.1</v>
      </c>
      <c r="BA134" s="13"/>
      <c r="BB134" s="13">
        <f t="shared" si="341"/>
        <v>137475.1</v>
      </c>
      <c r="BC134" s="13">
        <v>-3582.8</v>
      </c>
      <c r="BD134" s="13">
        <f t="shared" si="432"/>
        <v>133892.30000000002</v>
      </c>
      <c r="BE134" s="13"/>
      <c r="BF134" s="13">
        <f t="shared" si="433"/>
        <v>133892.30000000002</v>
      </c>
      <c r="BG134" s="13"/>
      <c r="BH134" s="13">
        <f t="shared" si="434"/>
        <v>133892.30000000002</v>
      </c>
      <c r="BI134" s="13"/>
      <c r="BJ134" s="13">
        <f t="shared" si="435"/>
        <v>133892.30000000002</v>
      </c>
      <c r="BK134" s="13"/>
      <c r="BL134" s="13">
        <f t="shared" si="436"/>
        <v>133892.30000000002</v>
      </c>
      <c r="BM134" s="13"/>
      <c r="BN134" s="13">
        <f t="shared" si="437"/>
        <v>133892.30000000002</v>
      </c>
      <c r="BO134" s="13"/>
      <c r="BP134" s="13">
        <f t="shared" si="438"/>
        <v>133892.30000000002</v>
      </c>
      <c r="BQ134" s="13"/>
      <c r="BR134" s="13">
        <f t="shared" si="439"/>
        <v>133892.30000000002</v>
      </c>
      <c r="BS134" s="13"/>
      <c r="BT134" s="13">
        <f t="shared" si="440"/>
        <v>133892.30000000002</v>
      </c>
      <c r="BU134" s="23"/>
      <c r="BV134" s="42">
        <f t="shared" si="441"/>
        <v>133892.30000000002</v>
      </c>
      <c r="BW134" s="8" t="s">
        <v>106</v>
      </c>
      <c r="BX134" s="10"/>
    </row>
    <row r="135" spans="1:76" ht="54" x14ac:dyDescent="0.35">
      <c r="A135" s="86" t="s">
        <v>176</v>
      </c>
      <c r="B135" s="89" t="s">
        <v>343</v>
      </c>
      <c r="C135" s="92" t="s">
        <v>126</v>
      </c>
      <c r="D135" s="13"/>
      <c r="E135" s="42"/>
      <c r="F135" s="12"/>
      <c r="G135" s="13">
        <v>5138.7460000000001</v>
      </c>
      <c r="H135" s="12">
        <f t="shared" si="411"/>
        <v>5138.7460000000001</v>
      </c>
      <c r="I135" s="13"/>
      <c r="J135" s="12">
        <f t="shared" si="412"/>
        <v>5138.7460000000001</v>
      </c>
      <c r="K135" s="13"/>
      <c r="L135" s="12">
        <f t="shared" si="413"/>
        <v>5138.7460000000001</v>
      </c>
      <c r="M135" s="13"/>
      <c r="N135" s="12">
        <f t="shared" si="414"/>
        <v>5138.7460000000001</v>
      </c>
      <c r="O135" s="13"/>
      <c r="P135" s="12">
        <f t="shared" si="415"/>
        <v>5138.7460000000001</v>
      </c>
      <c r="Q135" s="13"/>
      <c r="R135" s="12">
        <f t="shared" si="416"/>
        <v>5138.7460000000001</v>
      </c>
      <c r="S135" s="13"/>
      <c r="T135" s="12">
        <f t="shared" si="417"/>
        <v>5138.7460000000001</v>
      </c>
      <c r="U135" s="13"/>
      <c r="V135" s="12">
        <f t="shared" si="418"/>
        <v>5138.7460000000001</v>
      </c>
      <c r="W135" s="13"/>
      <c r="X135" s="12">
        <f t="shared" si="419"/>
        <v>5138.7460000000001</v>
      </c>
      <c r="Y135" s="23"/>
      <c r="Z135" s="40">
        <f t="shared" si="420"/>
        <v>5138.7460000000001</v>
      </c>
      <c r="AA135" s="13"/>
      <c r="AB135" s="42"/>
      <c r="AC135" s="12"/>
      <c r="AD135" s="13"/>
      <c r="AE135" s="12">
        <f t="shared" si="421"/>
        <v>0</v>
      </c>
      <c r="AF135" s="13"/>
      <c r="AG135" s="12">
        <f t="shared" si="422"/>
        <v>0</v>
      </c>
      <c r="AH135" s="13"/>
      <c r="AI135" s="12">
        <f t="shared" si="423"/>
        <v>0</v>
      </c>
      <c r="AJ135" s="13"/>
      <c r="AK135" s="12">
        <f t="shared" si="424"/>
        <v>0</v>
      </c>
      <c r="AL135" s="13"/>
      <c r="AM135" s="12">
        <f t="shared" si="425"/>
        <v>0</v>
      </c>
      <c r="AN135" s="13"/>
      <c r="AO135" s="12">
        <f t="shared" si="426"/>
        <v>0</v>
      </c>
      <c r="AP135" s="13"/>
      <c r="AQ135" s="12">
        <f t="shared" si="427"/>
        <v>0</v>
      </c>
      <c r="AR135" s="13"/>
      <c r="AS135" s="12">
        <f t="shared" si="428"/>
        <v>0</v>
      </c>
      <c r="AT135" s="13"/>
      <c r="AU135" s="12">
        <f t="shared" si="429"/>
        <v>0</v>
      </c>
      <c r="AV135" s="13"/>
      <c r="AW135" s="12">
        <f t="shared" si="430"/>
        <v>0</v>
      </c>
      <c r="AX135" s="23"/>
      <c r="AY135" s="40">
        <f t="shared" si="431"/>
        <v>0</v>
      </c>
      <c r="AZ135" s="13"/>
      <c r="BA135" s="13"/>
      <c r="BB135" s="13"/>
      <c r="BC135" s="13"/>
      <c r="BD135" s="13">
        <f t="shared" si="432"/>
        <v>0</v>
      </c>
      <c r="BE135" s="13"/>
      <c r="BF135" s="13">
        <f t="shared" si="433"/>
        <v>0</v>
      </c>
      <c r="BG135" s="13"/>
      <c r="BH135" s="13">
        <f t="shared" si="434"/>
        <v>0</v>
      </c>
      <c r="BI135" s="13"/>
      <c r="BJ135" s="13">
        <f t="shared" si="435"/>
        <v>0</v>
      </c>
      <c r="BK135" s="13"/>
      <c r="BL135" s="13">
        <f t="shared" si="436"/>
        <v>0</v>
      </c>
      <c r="BM135" s="13"/>
      <c r="BN135" s="13">
        <f t="shared" si="437"/>
        <v>0</v>
      </c>
      <c r="BO135" s="13"/>
      <c r="BP135" s="13">
        <f t="shared" si="438"/>
        <v>0</v>
      </c>
      <c r="BQ135" s="13"/>
      <c r="BR135" s="13">
        <f t="shared" si="439"/>
        <v>0</v>
      </c>
      <c r="BS135" s="13"/>
      <c r="BT135" s="13">
        <f t="shared" si="440"/>
        <v>0</v>
      </c>
      <c r="BU135" s="23"/>
      <c r="BV135" s="42">
        <f t="shared" si="441"/>
        <v>0</v>
      </c>
      <c r="BW135" s="8" t="s">
        <v>298</v>
      </c>
      <c r="BX135" s="10"/>
    </row>
    <row r="136" spans="1:76" ht="54" x14ac:dyDescent="0.35">
      <c r="A136" s="86" t="s">
        <v>177</v>
      </c>
      <c r="B136" s="89" t="s">
        <v>299</v>
      </c>
      <c r="C136" s="92" t="s">
        <v>126</v>
      </c>
      <c r="D136" s="13"/>
      <c r="E136" s="42"/>
      <c r="F136" s="12"/>
      <c r="G136" s="13">
        <v>9350</v>
      </c>
      <c r="H136" s="12">
        <f t="shared" si="411"/>
        <v>9350</v>
      </c>
      <c r="I136" s="13"/>
      <c r="J136" s="12">
        <f t="shared" si="412"/>
        <v>9350</v>
      </c>
      <c r="K136" s="13"/>
      <c r="L136" s="12">
        <f t="shared" si="413"/>
        <v>9350</v>
      </c>
      <c r="M136" s="13"/>
      <c r="N136" s="12">
        <f t="shared" si="414"/>
        <v>9350</v>
      </c>
      <c r="O136" s="13"/>
      <c r="P136" s="12">
        <f t="shared" si="415"/>
        <v>9350</v>
      </c>
      <c r="Q136" s="13"/>
      <c r="R136" s="12">
        <f t="shared" si="416"/>
        <v>9350</v>
      </c>
      <c r="S136" s="13"/>
      <c r="T136" s="12">
        <f t="shared" si="417"/>
        <v>9350</v>
      </c>
      <c r="U136" s="13"/>
      <c r="V136" s="12">
        <f t="shared" si="418"/>
        <v>9350</v>
      </c>
      <c r="W136" s="13"/>
      <c r="X136" s="12">
        <f t="shared" si="419"/>
        <v>9350</v>
      </c>
      <c r="Y136" s="23">
        <v>-9350</v>
      </c>
      <c r="Z136" s="40">
        <f t="shared" si="420"/>
        <v>0</v>
      </c>
      <c r="AA136" s="13"/>
      <c r="AB136" s="42"/>
      <c r="AC136" s="12"/>
      <c r="AD136" s="13"/>
      <c r="AE136" s="12">
        <f t="shared" si="421"/>
        <v>0</v>
      </c>
      <c r="AF136" s="13"/>
      <c r="AG136" s="12">
        <f t="shared" si="422"/>
        <v>0</v>
      </c>
      <c r="AH136" s="13"/>
      <c r="AI136" s="12">
        <f t="shared" si="423"/>
        <v>0</v>
      </c>
      <c r="AJ136" s="13"/>
      <c r="AK136" s="12">
        <f t="shared" si="424"/>
        <v>0</v>
      </c>
      <c r="AL136" s="13"/>
      <c r="AM136" s="12">
        <f t="shared" si="425"/>
        <v>0</v>
      </c>
      <c r="AN136" s="13"/>
      <c r="AO136" s="12">
        <f t="shared" si="426"/>
        <v>0</v>
      </c>
      <c r="AP136" s="13"/>
      <c r="AQ136" s="12">
        <f t="shared" si="427"/>
        <v>0</v>
      </c>
      <c r="AR136" s="13"/>
      <c r="AS136" s="12">
        <f t="shared" si="428"/>
        <v>0</v>
      </c>
      <c r="AT136" s="13"/>
      <c r="AU136" s="12">
        <f t="shared" si="429"/>
        <v>0</v>
      </c>
      <c r="AV136" s="13"/>
      <c r="AW136" s="12">
        <f t="shared" si="430"/>
        <v>0</v>
      </c>
      <c r="AX136" s="23">
        <v>9350</v>
      </c>
      <c r="AY136" s="40">
        <f t="shared" si="431"/>
        <v>9350</v>
      </c>
      <c r="AZ136" s="13"/>
      <c r="BA136" s="13"/>
      <c r="BB136" s="13"/>
      <c r="BC136" s="13"/>
      <c r="BD136" s="13">
        <f t="shared" si="432"/>
        <v>0</v>
      </c>
      <c r="BE136" s="13"/>
      <c r="BF136" s="13">
        <f t="shared" si="433"/>
        <v>0</v>
      </c>
      <c r="BG136" s="13"/>
      <c r="BH136" s="13">
        <f t="shared" si="434"/>
        <v>0</v>
      </c>
      <c r="BI136" s="13"/>
      <c r="BJ136" s="13">
        <f t="shared" si="435"/>
        <v>0</v>
      </c>
      <c r="BK136" s="13"/>
      <c r="BL136" s="13">
        <f t="shared" si="436"/>
        <v>0</v>
      </c>
      <c r="BM136" s="13"/>
      <c r="BN136" s="13">
        <f t="shared" si="437"/>
        <v>0</v>
      </c>
      <c r="BO136" s="13"/>
      <c r="BP136" s="13">
        <f t="shared" si="438"/>
        <v>0</v>
      </c>
      <c r="BQ136" s="13"/>
      <c r="BR136" s="13">
        <f t="shared" si="439"/>
        <v>0</v>
      </c>
      <c r="BS136" s="13"/>
      <c r="BT136" s="13">
        <f t="shared" si="440"/>
        <v>0</v>
      </c>
      <c r="BU136" s="23">
        <v>0</v>
      </c>
      <c r="BV136" s="42">
        <f t="shared" si="441"/>
        <v>0</v>
      </c>
      <c r="BW136" s="8" t="s">
        <v>300</v>
      </c>
      <c r="BX136" s="10"/>
    </row>
    <row r="137" spans="1:76" ht="54" x14ac:dyDescent="0.35">
      <c r="A137" s="86" t="s">
        <v>178</v>
      </c>
      <c r="B137" s="89" t="s">
        <v>301</v>
      </c>
      <c r="C137" s="92" t="s">
        <v>126</v>
      </c>
      <c r="D137" s="13"/>
      <c r="E137" s="42"/>
      <c r="F137" s="12"/>
      <c r="G137" s="13">
        <v>2092.9110000000001</v>
      </c>
      <c r="H137" s="12">
        <f t="shared" si="411"/>
        <v>2092.9110000000001</v>
      </c>
      <c r="I137" s="13"/>
      <c r="J137" s="12">
        <f t="shared" si="412"/>
        <v>2092.9110000000001</v>
      </c>
      <c r="K137" s="13"/>
      <c r="L137" s="12">
        <f t="shared" si="413"/>
        <v>2092.9110000000001</v>
      </c>
      <c r="M137" s="13"/>
      <c r="N137" s="12">
        <f t="shared" si="414"/>
        <v>2092.9110000000001</v>
      </c>
      <c r="O137" s="13"/>
      <c r="P137" s="12">
        <f t="shared" si="415"/>
        <v>2092.9110000000001</v>
      </c>
      <c r="Q137" s="13"/>
      <c r="R137" s="12">
        <f t="shared" si="416"/>
        <v>2092.9110000000001</v>
      </c>
      <c r="S137" s="13"/>
      <c r="T137" s="12">
        <f t="shared" si="417"/>
        <v>2092.9110000000001</v>
      </c>
      <c r="U137" s="13"/>
      <c r="V137" s="12">
        <f t="shared" si="418"/>
        <v>2092.9110000000001</v>
      </c>
      <c r="W137" s="13"/>
      <c r="X137" s="12">
        <f t="shared" si="419"/>
        <v>2092.9110000000001</v>
      </c>
      <c r="Y137" s="23">
        <v>-2092.9110000000001</v>
      </c>
      <c r="Z137" s="40">
        <f t="shared" si="420"/>
        <v>0</v>
      </c>
      <c r="AA137" s="13"/>
      <c r="AB137" s="42"/>
      <c r="AC137" s="12"/>
      <c r="AD137" s="13"/>
      <c r="AE137" s="12">
        <f t="shared" si="421"/>
        <v>0</v>
      </c>
      <c r="AF137" s="13"/>
      <c r="AG137" s="12">
        <f t="shared" si="422"/>
        <v>0</v>
      </c>
      <c r="AH137" s="13"/>
      <c r="AI137" s="12">
        <f t="shared" si="423"/>
        <v>0</v>
      </c>
      <c r="AJ137" s="13"/>
      <c r="AK137" s="12">
        <f t="shared" si="424"/>
        <v>0</v>
      </c>
      <c r="AL137" s="13"/>
      <c r="AM137" s="12">
        <f t="shared" si="425"/>
        <v>0</v>
      </c>
      <c r="AN137" s="13"/>
      <c r="AO137" s="12">
        <f t="shared" si="426"/>
        <v>0</v>
      </c>
      <c r="AP137" s="13"/>
      <c r="AQ137" s="12">
        <f t="shared" si="427"/>
        <v>0</v>
      </c>
      <c r="AR137" s="13"/>
      <c r="AS137" s="12">
        <f t="shared" si="428"/>
        <v>0</v>
      </c>
      <c r="AT137" s="13"/>
      <c r="AU137" s="12">
        <f t="shared" si="429"/>
        <v>0</v>
      </c>
      <c r="AV137" s="13"/>
      <c r="AW137" s="12">
        <f t="shared" si="430"/>
        <v>0</v>
      </c>
      <c r="AX137" s="23">
        <v>2092.9110000000001</v>
      </c>
      <c r="AY137" s="40">
        <f t="shared" si="431"/>
        <v>2092.9110000000001</v>
      </c>
      <c r="AZ137" s="13"/>
      <c r="BA137" s="13"/>
      <c r="BB137" s="13"/>
      <c r="BC137" s="13"/>
      <c r="BD137" s="13">
        <f t="shared" si="432"/>
        <v>0</v>
      </c>
      <c r="BE137" s="13"/>
      <c r="BF137" s="13">
        <f t="shared" si="433"/>
        <v>0</v>
      </c>
      <c r="BG137" s="13"/>
      <c r="BH137" s="13">
        <f t="shared" si="434"/>
        <v>0</v>
      </c>
      <c r="BI137" s="13"/>
      <c r="BJ137" s="13">
        <f t="shared" si="435"/>
        <v>0</v>
      </c>
      <c r="BK137" s="13"/>
      <c r="BL137" s="13">
        <f t="shared" si="436"/>
        <v>0</v>
      </c>
      <c r="BM137" s="13"/>
      <c r="BN137" s="13">
        <f t="shared" si="437"/>
        <v>0</v>
      </c>
      <c r="BO137" s="13"/>
      <c r="BP137" s="13">
        <f t="shared" si="438"/>
        <v>0</v>
      </c>
      <c r="BQ137" s="13"/>
      <c r="BR137" s="13">
        <f t="shared" si="439"/>
        <v>0</v>
      </c>
      <c r="BS137" s="13"/>
      <c r="BT137" s="13">
        <f t="shared" si="440"/>
        <v>0</v>
      </c>
      <c r="BU137" s="23">
        <v>0</v>
      </c>
      <c r="BV137" s="42">
        <f t="shared" si="441"/>
        <v>0</v>
      </c>
      <c r="BW137" s="8" t="s">
        <v>302</v>
      </c>
      <c r="BX137" s="10"/>
    </row>
    <row r="138" spans="1:76" s="3" customFormat="1" ht="72" hidden="1" x14ac:dyDescent="0.35">
      <c r="A138" s="60" t="s">
        <v>174</v>
      </c>
      <c r="B138" s="58" t="s">
        <v>315</v>
      </c>
      <c r="C138" s="5" t="s">
        <v>249</v>
      </c>
      <c r="D138" s="13"/>
      <c r="E138" s="42"/>
      <c r="F138" s="12"/>
      <c r="G138" s="13"/>
      <c r="H138" s="12">
        <f t="shared" si="411"/>
        <v>0</v>
      </c>
      <c r="I138" s="13"/>
      <c r="J138" s="12">
        <f t="shared" si="412"/>
        <v>0</v>
      </c>
      <c r="K138" s="13"/>
      <c r="L138" s="12">
        <f t="shared" si="413"/>
        <v>0</v>
      </c>
      <c r="M138" s="13"/>
      <c r="N138" s="12">
        <f t="shared" si="414"/>
        <v>0</v>
      </c>
      <c r="O138" s="13"/>
      <c r="P138" s="12">
        <f t="shared" si="415"/>
        <v>0</v>
      </c>
      <c r="Q138" s="13"/>
      <c r="R138" s="12">
        <f t="shared" si="416"/>
        <v>0</v>
      </c>
      <c r="S138" s="13"/>
      <c r="T138" s="12">
        <f t="shared" si="417"/>
        <v>0</v>
      </c>
      <c r="U138" s="13"/>
      <c r="V138" s="12">
        <f t="shared" si="418"/>
        <v>0</v>
      </c>
      <c r="W138" s="13"/>
      <c r="X138" s="12">
        <f t="shared" si="419"/>
        <v>0</v>
      </c>
      <c r="Y138" s="23"/>
      <c r="Z138" s="12">
        <f t="shared" si="420"/>
        <v>0</v>
      </c>
      <c r="AA138" s="13"/>
      <c r="AB138" s="42"/>
      <c r="AC138" s="12"/>
      <c r="AD138" s="13">
        <f>AD140</f>
        <v>2850</v>
      </c>
      <c r="AE138" s="12">
        <f t="shared" si="421"/>
        <v>2850</v>
      </c>
      <c r="AF138" s="13">
        <f>AF140</f>
        <v>-2850</v>
      </c>
      <c r="AG138" s="12">
        <f t="shared" si="422"/>
        <v>0</v>
      </c>
      <c r="AH138" s="13">
        <f>AH140</f>
        <v>0</v>
      </c>
      <c r="AI138" s="12">
        <f t="shared" si="423"/>
        <v>0</v>
      </c>
      <c r="AJ138" s="13">
        <f>AJ140</f>
        <v>0</v>
      </c>
      <c r="AK138" s="12">
        <f t="shared" si="424"/>
        <v>0</v>
      </c>
      <c r="AL138" s="13">
        <f>AL140</f>
        <v>0</v>
      </c>
      <c r="AM138" s="12">
        <f t="shared" si="425"/>
        <v>0</v>
      </c>
      <c r="AN138" s="13">
        <f>AN140</f>
        <v>0</v>
      </c>
      <c r="AO138" s="12">
        <f t="shared" si="426"/>
        <v>0</v>
      </c>
      <c r="AP138" s="13">
        <f>AP140</f>
        <v>0</v>
      </c>
      <c r="AQ138" s="12">
        <f t="shared" si="427"/>
        <v>0</v>
      </c>
      <c r="AR138" s="13">
        <f>AR140</f>
        <v>0</v>
      </c>
      <c r="AS138" s="12">
        <f t="shared" si="428"/>
        <v>0</v>
      </c>
      <c r="AT138" s="13">
        <f>AT140</f>
        <v>0</v>
      </c>
      <c r="AU138" s="12">
        <f t="shared" si="429"/>
        <v>0</v>
      </c>
      <c r="AV138" s="13">
        <f>AV140</f>
        <v>0</v>
      </c>
      <c r="AW138" s="12">
        <f t="shared" si="430"/>
        <v>0</v>
      </c>
      <c r="AX138" s="23">
        <f>AX140</f>
        <v>0</v>
      </c>
      <c r="AY138" s="12">
        <f t="shared" si="431"/>
        <v>0</v>
      </c>
      <c r="AZ138" s="13"/>
      <c r="BA138" s="13"/>
      <c r="BB138" s="13"/>
      <c r="BC138" s="13"/>
      <c r="BD138" s="13">
        <f t="shared" si="432"/>
        <v>0</v>
      </c>
      <c r="BE138" s="13"/>
      <c r="BF138" s="13">
        <f t="shared" si="433"/>
        <v>0</v>
      </c>
      <c r="BG138" s="13"/>
      <c r="BH138" s="13">
        <f t="shared" si="434"/>
        <v>0</v>
      </c>
      <c r="BI138" s="13"/>
      <c r="BJ138" s="13">
        <f t="shared" si="435"/>
        <v>0</v>
      </c>
      <c r="BK138" s="13"/>
      <c r="BL138" s="13">
        <f t="shared" si="436"/>
        <v>0</v>
      </c>
      <c r="BM138" s="13"/>
      <c r="BN138" s="13">
        <f t="shared" si="437"/>
        <v>0</v>
      </c>
      <c r="BO138" s="13"/>
      <c r="BP138" s="13">
        <f t="shared" si="438"/>
        <v>0</v>
      </c>
      <c r="BQ138" s="13"/>
      <c r="BR138" s="13">
        <f t="shared" si="439"/>
        <v>0</v>
      </c>
      <c r="BS138" s="13"/>
      <c r="BT138" s="13">
        <f t="shared" si="440"/>
        <v>0</v>
      </c>
      <c r="BU138" s="23"/>
      <c r="BV138" s="13">
        <f t="shared" si="441"/>
        <v>0</v>
      </c>
      <c r="BW138" s="8" t="s">
        <v>316</v>
      </c>
      <c r="BX138" s="10">
        <v>0</v>
      </c>
    </row>
    <row r="139" spans="1:76" s="3" customFormat="1" hidden="1" x14ac:dyDescent="0.35">
      <c r="A139" s="54"/>
      <c r="B139" s="4" t="s">
        <v>5</v>
      </c>
      <c r="C139" s="5"/>
      <c r="D139" s="13"/>
      <c r="E139" s="42"/>
      <c r="F139" s="12"/>
      <c r="G139" s="13"/>
      <c r="H139" s="12"/>
      <c r="I139" s="13"/>
      <c r="J139" s="12"/>
      <c r="K139" s="13"/>
      <c r="L139" s="12"/>
      <c r="M139" s="13"/>
      <c r="N139" s="12"/>
      <c r="O139" s="13"/>
      <c r="P139" s="12"/>
      <c r="Q139" s="13"/>
      <c r="R139" s="12"/>
      <c r="S139" s="13"/>
      <c r="T139" s="12"/>
      <c r="U139" s="13"/>
      <c r="V139" s="12"/>
      <c r="W139" s="13"/>
      <c r="X139" s="12"/>
      <c r="Y139" s="23"/>
      <c r="Z139" s="12"/>
      <c r="AA139" s="13"/>
      <c r="AB139" s="42"/>
      <c r="AC139" s="12"/>
      <c r="AD139" s="13"/>
      <c r="AE139" s="12"/>
      <c r="AF139" s="13"/>
      <c r="AG139" s="12"/>
      <c r="AH139" s="13"/>
      <c r="AI139" s="12"/>
      <c r="AJ139" s="13"/>
      <c r="AK139" s="12"/>
      <c r="AL139" s="13"/>
      <c r="AM139" s="12"/>
      <c r="AN139" s="13"/>
      <c r="AO139" s="12"/>
      <c r="AP139" s="13"/>
      <c r="AQ139" s="12"/>
      <c r="AR139" s="13"/>
      <c r="AS139" s="12"/>
      <c r="AT139" s="13"/>
      <c r="AU139" s="12"/>
      <c r="AV139" s="13"/>
      <c r="AW139" s="12"/>
      <c r="AX139" s="23"/>
      <c r="AY139" s="12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23"/>
      <c r="BV139" s="13"/>
      <c r="BW139" s="8"/>
      <c r="BX139" s="10">
        <v>0</v>
      </c>
    </row>
    <row r="140" spans="1:76" s="3" customFormat="1" hidden="1" x14ac:dyDescent="0.35">
      <c r="A140" s="54"/>
      <c r="B140" s="58" t="s">
        <v>12</v>
      </c>
      <c r="C140" s="5"/>
      <c r="D140" s="13"/>
      <c r="E140" s="42"/>
      <c r="F140" s="12"/>
      <c r="G140" s="13"/>
      <c r="H140" s="12">
        <f t="shared" si="411"/>
        <v>0</v>
      </c>
      <c r="I140" s="13"/>
      <c r="J140" s="12">
        <f t="shared" ref="J140:J145" si="442">H140+I140</f>
        <v>0</v>
      </c>
      <c r="K140" s="13"/>
      <c r="L140" s="12">
        <f t="shared" ref="L140:L145" si="443">J140+K140</f>
        <v>0</v>
      </c>
      <c r="M140" s="13"/>
      <c r="N140" s="12">
        <f t="shared" ref="N140:N145" si="444">L140+M140</f>
        <v>0</v>
      </c>
      <c r="O140" s="13"/>
      <c r="P140" s="12">
        <f t="shared" ref="P140:P145" si="445">N140+O140</f>
        <v>0</v>
      </c>
      <c r="Q140" s="13"/>
      <c r="R140" s="12">
        <f t="shared" ref="R140:R145" si="446">P140+Q140</f>
        <v>0</v>
      </c>
      <c r="S140" s="13"/>
      <c r="T140" s="12">
        <f t="shared" ref="T140:T145" si="447">R140+S140</f>
        <v>0</v>
      </c>
      <c r="U140" s="13"/>
      <c r="V140" s="12">
        <f t="shared" ref="V140:V145" si="448">T140+U140</f>
        <v>0</v>
      </c>
      <c r="W140" s="13"/>
      <c r="X140" s="12">
        <f t="shared" ref="X140:X145" si="449">V140+W140</f>
        <v>0</v>
      </c>
      <c r="Y140" s="23"/>
      <c r="Z140" s="12">
        <f t="shared" ref="Z140:Z145" si="450">X140+Y140</f>
        <v>0</v>
      </c>
      <c r="AA140" s="13"/>
      <c r="AB140" s="42"/>
      <c r="AC140" s="12"/>
      <c r="AD140" s="13">
        <v>2850</v>
      </c>
      <c r="AE140" s="12">
        <f t="shared" si="421"/>
        <v>2850</v>
      </c>
      <c r="AF140" s="13">
        <v>-2850</v>
      </c>
      <c r="AG140" s="12">
        <f>AE140+AF140</f>
        <v>0</v>
      </c>
      <c r="AH140" s="13"/>
      <c r="AI140" s="12">
        <f>AG140+AH140</f>
        <v>0</v>
      </c>
      <c r="AJ140" s="13"/>
      <c r="AK140" s="12">
        <f>AI140+AJ140</f>
        <v>0</v>
      </c>
      <c r="AL140" s="13"/>
      <c r="AM140" s="12">
        <f>AK140+AL140</f>
        <v>0</v>
      </c>
      <c r="AN140" s="13"/>
      <c r="AO140" s="12">
        <f>AM140+AN140</f>
        <v>0</v>
      </c>
      <c r="AP140" s="13"/>
      <c r="AQ140" s="12">
        <f>AO140+AP140</f>
        <v>0</v>
      </c>
      <c r="AR140" s="13"/>
      <c r="AS140" s="12">
        <f>AQ140+AR140</f>
        <v>0</v>
      </c>
      <c r="AT140" s="13"/>
      <c r="AU140" s="12">
        <f>AS140+AT140</f>
        <v>0</v>
      </c>
      <c r="AV140" s="13"/>
      <c r="AW140" s="12">
        <f>AU140+AV140</f>
        <v>0</v>
      </c>
      <c r="AX140" s="23"/>
      <c r="AY140" s="12">
        <f>AW140+AX140</f>
        <v>0</v>
      </c>
      <c r="AZ140" s="13"/>
      <c r="BA140" s="13"/>
      <c r="BB140" s="13"/>
      <c r="BC140" s="13"/>
      <c r="BD140" s="13">
        <f t="shared" si="432"/>
        <v>0</v>
      </c>
      <c r="BE140" s="13"/>
      <c r="BF140" s="13">
        <f t="shared" ref="BF140:BF145" si="451">BD140+BE140</f>
        <v>0</v>
      </c>
      <c r="BG140" s="13"/>
      <c r="BH140" s="13">
        <f t="shared" ref="BH140:BH145" si="452">BF140+BG140</f>
        <v>0</v>
      </c>
      <c r="BI140" s="13"/>
      <c r="BJ140" s="13">
        <f t="shared" ref="BJ140:BJ145" si="453">BH140+BI140</f>
        <v>0</v>
      </c>
      <c r="BK140" s="13"/>
      <c r="BL140" s="13">
        <f t="shared" ref="BL140:BL145" si="454">BJ140+BK140</f>
        <v>0</v>
      </c>
      <c r="BM140" s="13"/>
      <c r="BN140" s="13">
        <f t="shared" ref="BN140:BN145" si="455">BL140+BM140</f>
        <v>0</v>
      </c>
      <c r="BO140" s="13"/>
      <c r="BP140" s="13">
        <f t="shared" ref="BP140:BP145" si="456">BN140+BO140</f>
        <v>0</v>
      </c>
      <c r="BQ140" s="13"/>
      <c r="BR140" s="13">
        <f t="shared" ref="BR140:BR145" si="457">BP140+BQ140</f>
        <v>0</v>
      </c>
      <c r="BS140" s="13"/>
      <c r="BT140" s="13">
        <f t="shared" ref="BT140:BT145" si="458">BR140+BS140</f>
        <v>0</v>
      </c>
      <c r="BU140" s="23"/>
      <c r="BV140" s="13">
        <f t="shared" ref="BV140:BV145" si="459">BT140+BU140</f>
        <v>0</v>
      </c>
      <c r="BW140" s="8"/>
      <c r="BX140" s="10">
        <v>0</v>
      </c>
    </row>
    <row r="141" spans="1:76" ht="54" x14ac:dyDescent="0.35">
      <c r="A141" s="86" t="s">
        <v>179</v>
      </c>
      <c r="B141" s="89" t="s">
        <v>402</v>
      </c>
      <c r="C141" s="92" t="s">
        <v>126</v>
      </c>
      <c r="D141" s="13"/>
      <c r="E141" s="42"/>
      <c r="F141" s="12"/>
      <c r="G141" s="13"/>
      <c r="H141" s="12"/>
      <c r="I141" s="13"/>
      <c r="J141" s="12"/>
      <c r="K141" s="13"/>
      <c r="L141" s="12"/>
      <c r="M141" s="13"/>
      <c r="N141" s="12">
        <f t="shared" si="444"/>
        <v>0</v>
      </c>
      <c r="O141" s="13"/>
      <c r="P141" s="12">
        <f t="shared" si="445"/>
        <v>0</v>
      </c>
      <c r="Q141" s="13"/>
      <c r="R141" s="12">
        <f t="shared" si="446"/>
        <v>0</v>
      </c>
      <c r="S141" s="13"/>
      <c r="T141" s="12">
        <f t="shared" si="447"/>
        <v>0</v>
      </c>
      <c r="U141" s="13"/>
      <c r="V141" s="12">
        <f t="shared" si="448"/>
        <v>0</v>
      </c>
      <c r="W141" s="13"/>
      <c r="X141" s="12">
        <f t="shared" si="449"/>
        <v>0</v>
      </c>
      <c r="Y141" s="23"/>
      <c r="Z141" s="40">
        <f t="shared" si="450"/>
        <v>0</v>
      </c>
      <c r="AA141" s="13"/>
      <c r="AB141" s="42"/>
      <c r="AC141" s="12"/>
      <c r="AD141" s="13"/>
      <c r="AE141" s="12"/>
      <c r="AF141" s="13"/>
      <c r="AG141" s="12"/>
      <c r="AH141" s="13"/>
      <c r="AI141" s="12"/>
      <c r="AJ141" s="13"/>
      <c r="AK141" s="12"/>
      <c r="AL141" s="13">
        <v>45000</v>
      </c>
      <c r="AM141" s="12">
        <f>AK141+AL141</f>
        <v>45000</v>
      </c>
      <c r="AN141" s="13"/>
      <c r="AO141" s="12">
        <f>AM141+AN141</f>
        <v>45000</v>
      </c>
      <c r="AP141" s="13"/>
      <c r="AQ141" s="12">
        <f>AO141+AP141</f>
        <v>45000</v>
      </c>
      <c r="AR141" s="13"/>
      <c r="AS141" s="12">
        <f>AQ141+AR141</f>
        <v>45000</v>
      </c>
      <c r="AT141" s="13"/>
      <c r="AU141" s="12">
        <f>AS141+AT141</f>
        <v>45000</v>
      </c>
      <c r="AV141" s="13"/>
      <c r="AW141" s="12">
        <f>AU141+AV141</f>
        <v>45000</v>
      </c>
      <c r="AX141" s="23"/>
      <c r="AY141" s="40">
        <f>AW141+AX141</f>
        <v>45000</v>
      </c>
      <c r="AZ141" s="13"/>
      <c r="BA141" s="13"/>
      <c r="BB141" s="13"/>
      <c r="BC141" s="13"/>
      <c r="BD141" s="13"/>
      <c r="BE141" s="13"/>
      <c r="BF141" s="13"/>
      <c r="BG141" s="13"/>
      <c r="BH141" s="13"/>
      <c r="BI141" s="13">
        <v>51669.557999999997</v>
      </c>
      <c r="BJ141" s="13">
        <f t="shared" si="453"/>
        <v>51669.557999999997</v>
      </c>
      <c r="BK141" s="13"/>
      <c r="BL141" s="13">
        <f t="shared" si="454"/>
        <v>51669.557999999997</v>
      </c>
      <c r="BM141" s="13"/>
      <c r="BN141" s="13">
        <f t="shared" si="455"/>
        <v>51669.557999999997</v>
      </c>
      <c r="BO141" s="13"/>
      <c r="BP141" s="13">
        <f t="shared" si="456"/>
        <v>51669.557999999997</v>
      </c>
      <c r="BQ141" s="13"/>
      <c r="BR141" s="13">
        <f t="shared" si="457"/>
        <v>51669.557999999997</v>
      </c>
      <c r="BS141" s="13"/>
      <c r="BT141" s="13">
        <f t="shared" si="458"/>
        <v>51669.557999999997</v>
      </c>
      <c r="BU141" s="23"/>
      <c r="BV141" s="42">
        <f t="shared" si="459"/>
        <v>51669.557999999997</v>
      </c>
      <c r="BW141" s="8" t="s">
        <v>371</v>
      </c>
      <c r="BX141" s="10"/>
    </row>
    <row r="142" spans="1:76" ht="54" x14ac:dyDescent="0.35">
      <c r="A142" s="86" t="s">
        <v>180</v>
      </c>
      <c r="B142" s="89" t="s">
        <v>412</v>
      </c>
      <c r="C142" s="92" t="s">
        <v>126</v>
      </c>
      <c r="D142" s="13"/>
      <c r="E142" s="42"/>
      <c r="F142" s="12"/>
      <c r="G142" s="13"/>
      <c r="H142" s="12"/>
      <c r="I142" s="13"/>
      <c r="J142" s="12"/>
      <c r="K142" s="13"/>
      <c r="L142" s="12"/>
      <c r="M142" s="13"/>
      <c r="N142" s="12"/>
      <c r="O142" s="13"/>
      <c r="P142" s="12"/>
      <c r="Q142" s="13"/>
      <c r="R142" s="12"/>
      <c r="S142" s="13"/>
      <c r="T142" s="12"/>
      <c r="U142" s="13"/>
      <c r="V142" s="12"/>
      <c r="W142" s="13"/>
      <c r="X142" s="12"/>
      <c r="Y142" s="23">
        <f>Y144</f>
        <v>0</v>
      </c>
      <c r="Z142" s="40">
        <f t="shared" si="450"/>
        <v>0</v>
      </c>
      <c r="AA142" s="13"/>
      <c r="AB142" s="42"/>
      <c r="AC142" s="12"/>
      <c r="AD142" s="13"/>
      <c r="AE142" s="12"/>
      <c r="AF142" s="13"/>
      <c r="AG142" s="12"/>
      <c r="AH142" s="13"/>
      <c r="AI142" s="12"/>
      <c r="AJ142" s="13"/>
      <c r="AK142" s="12"/>
      <c r="AL142" s="13"/>
      <c r="AM142" s="12"/>
      <c r="AN142" s="13"/>
      <c r="AO142" s="12"/>
      <c r="AP142" s="13"/>
      <c r="AQ142" s="12"/>
      <c r="AR142" s="13"/>
      <c r="AS142" s="12"/>
      <c r="AT142" s="13"/>
      <c r="AU142" s="12"/>
      <c r="AV142" s="13"/>
      <c r="AW142" s="12"/>
      <c r="AX142" s="23">
        <f>AX144</f>
        <v>272906</v>
      </c>
      <c r="AY142" s="40">
        <f t="shared" ref="AY142:AY144" si="460">AW142+AX142</f>
        <v>272906</v>
      </c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23">
        <f>BU144</f>
        <v>262018.8</v>
      </c>
      <c r="BV142" s="42">
        <f t="shared" si="459"/>
        <v>262018.8</v>
      </c>
      <c r="BX142" s="10"/>
    </row>
    <row r="143" spans="1:76" x14ac:dyDescent="0.35">
      <c r="A143" s="86"/>
      <c r="B143" s="95" t="s">
        <v>5</v>
      </c>
      <c r="C143" s="92"/>
      <c r="D143" s="13"/>
      <c r="E143" s="42"/>
      <c r="F143" s="12"/>
      <c r="G143" s="13"/>
      <c r="H143" s="12"/>
      <c r="I143" s="13"/>
      <c r="J143" s="12"/>
      <c r="K143" s="13"/>
      <c r="L143" s="12"/>
      <c r="M143" s="13"/>
      <c r="N143" s="12"/>
      <c r="O143" s="13"/>
      <c r="P143" s="12"/>
      <c r="Q143" s="13"/>
      <c r="R143" s="12"/>
      <c r="S143" s="13"/>
      <c r="T143" s="12"/>
      <c r="U143" s="13"/>
      <c r="V143" s="12"/>
      <c r="W143" s="13"/>
      <c r="X143" s="12"/>
      <c r="Y143" s="23"/>
      <c r="Z143" s="40"/>
      <c r="AA143" s="13"/>
      <c r="AB143" s="42"/>
      <c r="AC143" s="12"/>
      <c r="AD143" s="13"/>
      <c r="AE143" s="12"/>
      <c r="AF143" s="13"/>
      <c r="AG143" s="12"/>
      <c r="AH143" s="13"/>
      <c r="AI143" s="12"/>
      <c r="AJ143" s="13"/>
      <c r="AK143" s="12"/>
      <c r="AL143" s="13"/>
      <c r="AM143" s="12"/>
      <c r="AN143" s="13"/>
      <c r="AO143" s="12"/>
      <c r="AP143" s="13"/>
      <c r="AQ143" s="12"/>
      <c r="AR143" s="13"/>
      <c r="AS143" s="12"/>
      <c r="AT143" s="13"/>
      <c r="AU143" s="12"/>
      <c r="AV143" s="13"/>
      <c r="AW143" s="12"/>
      <c r="AX143" s="23"/>
      <c r="AY143" s="40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23"/>
      <c r="BV143" s="42"/>
      <c r="BX143" s="10"/>
    </row>
    <row r="144" spans="1:76" ht="36" x14ac:dyDescent="0.35">
      <c r="A144" s="86"/>
      <c r="B144" s="89" t="s">
        <v>28</v>
      </c>
      <c r="C144" s="92"/>
      <c r="D144" s="13"/>
      <c r="E144" s="42"/>
      <c r="F144" s="12"/>
      <c r="G144" s="13"/>
      <c r="H144" s="12"/>
      <c r="I144" s="13"/>
      <c r="J144" s="12"/>
      <c r="K144" s="13"/>
      <c r="L144" s="12"/>
      <c r="M144" s="13"/>
      <c r="N144" s="12"/>
      <c r="O144" s="13"/>
      <c r="P144" s="12"/>
      <c r="Q144" s="13"/>
      <c r="R144" s="12"/>
      <c r="S144" s="13"/>
      <c r="T144" s="12"/>
      <c r="U144" s="13"/>
      <c r="V144" s="12"/>
      <c r="W144" s="13"/>
      <c r="X144" s="12"/>
      <c r="Y144" s="23">
        <v>0</v>
      </c>
      <c r="Z144" s="40">
        <f t="shared" si="450"/>
        <v>0</v>
      </c>
      <c r="AA144" s="13"/>
      <c r="AB144" s="42"/>
      <c r="AC144" s="12"/>
      <c r="AD144" s="13"/>
      <c r="AE144" s="12"/>
      <c r="AF144" s="13"/>
      <c r="AG144" s="12"/>
      <c r="AH144" s="13"/>
      <c r="AI144" s="12"/>
      <c r="AJ144" s="13"/>
      <c r="AK144" s="12"/>
      <c r="AL144" s="13"/>
      <c r="AM144" s="12"/>
      <c r="AN144" s="13"/>
      <c r="AO144" s="12"/>
      <c r="AP144" s="13"/>
      <c r="AQ144" s="12"/>
      <c r="AR144" s="13"/>
      <c r="AS144" s="12"/>
      <c r="AT144" s="13"/>
      <c r="AU144" s="12"/>
      <c r="AV144" s="13"/>
      <c r="AW144" s="12"/>
      <c r="AX144" s="23">
        <v>272906</v>
      </c>
      <c r="AY144" s="40">
        <f t="shared" si="460"/>
        <v>272906</v>
      </c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23">
        <v>262018.8</v>
      </c>
      <c r="BV144" s="42">
        <f t="shared" si="459"/>
        <v>262018.8</v>
      </c>
      <c r="BW144" s="8" t="s">
        <v>236</v>
      </c>
      <c r="BX144" s="10"/>
    </row>
    <row r="145" spans="1:76" x14ac:dyDescent="0.35">
      <c r="A145" s="86"/>
      <c r="B145" s="89" t="s">
        <v>25</v>
      </c>
      <c r="C145" s="89"/>
      <c r="D145" s="27">
        <f>D147+D148</f>
        <v>210457.8</v>
      </c>
      <c r="E145" s="27">
        <f>E147+E148</f>
        <v>67262.237999999998</v>
      </c>
      <c r="F145" s="26">
        <f t="shared" si="339"/>
        <v>277720.038</v>
      </c>
      <c r="G145" s="27">
        <f>G147+G148</f>
        <v>72670.857999999993</v>
      </c>
      <c r="H145" s="26">
        <f t="shared" si="411"/>
        <v>350390.89600000001</v>
      </c>
      <c r="I145" s="27">
        <f>I147+I148</f>
        <v>48486.6</v>
      </c>
      <c r="J145" s="26">
        <f t="shared" si="442"/>
        <v>398877.49599999998</v>
      </c>
      <c r="K145" s="27">
        <f>K147+K148</f>
        <v>21381.1</v>
      </c>
      <c r="L145" s="26">
        <f t="shared" si="443"/>
        <v>420258.59599999996</v>
      </c>
      <c r="M145" s="27">
        <f>M147+M148</f>
        <v>-38357</v>
      </c>
      <c r="N145" s="26">
        <f t="shared" si="444"/>
        <v>381901.59599999996</v>
      </c>
      <c r="O145" s="27">
        <f>O147+O148</f>
        <v>0</v>
      </c>
      <c r="P145" s="26">
        <f t="shared" si="445"/>
        <v>381901.59599999996</v>
      </c>
      <c r="Q145" s="27">
        <f>Q147+Q148</f>
        <v>0</v>
      </c>
      <c r="R145" s="26">
        <f t="shared" si="446"/>
        <v>381901.59599999996</v>
      </c>
      <c r="S145" s="27">
        <f>S147+S148</f>
        <v>0</v>
      </c>
      <c r="T145" s="26">
        <f t="shared" si="447"/>
        <v>381901.59599999996</v>
      </c>
      <c r="U145" s="27">
        <f>U147+U148</f>
        <v>-78651.597000000009</v>
      </c>
      <c r="V145" s="26">
        <f t="shared" si="448"/>
        <v>303249.99899999995</v>
      </c>
      <c r="W145" s="13">
        <f>W147+W148</f>
        <v>0</v>
      </c>
      <c r="X145" s="26">
        <f t="shared" si="449"/>
        <v>303249.99899999995</v>
      </c>
      <c r="Y145" s="27">
        <f>Y147+Y148</f>
        <v>-70448.956999999995</v>
      </c>
      <c r="Z145" s="40">
        <f t="shared" si="450"/>
        <v>232801.04199999996</v>
      </c>
      <c r="AA145" s="27">
        <f t="shared" ref="AA145:AZ145" si="461">AA147+AA148</f>
        <v>333295.7</v>
      </c>
      <c r="AB145" s="27">
        <f>AB147+AB148</f>
        <v>0</v>
      </c>
      <c r="AC145" s="26">
        <f t="shared" si="340"/>
        <v>333295.7</v>
      </c>
      <c r="AD145" s="27">
        <f>AD147+AD148</f>
        <v>-32677.599999999999</v>
      </c>
      <c r="AE145" s="26">
        <f t="shared" si="421"/>
        <v>300618.10000000003</v>
      </c>
      <c r="AF145" s="27">
        <f>AF147+AF148</f>
        <v>0</v>
      </c>
      <c r="AG145" s="26">
        <f>AE145+AF145</f>
        <v>300618.10000000003</v>
      </c>
      <c r="AH145" s="27">
        <f>AH147+AH148</f>
        <v>-84124.5</v>
      </c>
      <c r="AI145" s="26">
        <f>AG145+AH145</f>
        <v>216493.60000000003</v>
      </c>
      <c r="AJ145" s="27">
        <f>AJ147+AJ148</f>
        <v>0</v>
      </c>
      <c r="AK145" s="26">
        <f>AI145+AJ145</f>
        <v>216493.60000000003</v>
      </c>
      <c r="AL145" s="27">
        <f>AL147+AL148</f>
        <v>38357</v>
      </c>
      <c r="AM145" s="26">
        <f>AK145+AL145</f>
        <v>254850.60000000003</v>
      </c>
      <c r="AN145" s="27">
        <f>AN147+AN148</f>
        <v>0</v>
      </c>
      <c r="AO145" s="26">
        <f>AM145+AN145</f>
        <v>254850.60000000003</v>
      </c>
      <c r="AP145" s="27">
        <f>AP147+AP148</f>
        <v>4161.4530000000004</v>
      </c>
      <c r="AQ145" s="26">
        <f>AO145+AP145</f>
        <v>259012.05300000004</v>
      </c>
      <c r="AR145" s="27">
        <f>AR147+AR148</f>
        <v>0</v>
      </c>
      <c r="AS145" s="26">
        <f>AQ145+AR145</f>
        <v>259012.05300000004</v>
      </c>
      <c r="AT145" s="27">
        <f>AT147+AT148</f>
        <v>121651.59700000001</v>
      </c>
      <c r="AU145" s="26">
        <f>AS145+AT145</f>
        <v>380663.65</v>
      </c>
      <c r="AV145" s="13">
        <f>AV147+AV148</f>
        <v>0</v>
      </c>
      <c r="AW145" s="26">
        <f>AU145+AV145</f>
        <v>380663.65</v>
      </c>
      <c r="AX145" s="27">
        <f>AX147+AX148</f>
        <v>44560.288</v>
      </c>
      <c r="AY145" s="40">
        <f>AW145+AX145</f>
        <v>425223.93800000002</v>
      </c>
      <c r="AZ145" s="27">
        <f t="shared" si="461"/>
        <v>296266</v>
      </c>
      <c r="BA145" s="27">
        <f>BA147+BA148</f>
        <v>0</v>
      </c>
      <c r="BB145" s="27">
        <f t="shared" si="341"/>
        <v>296266</v>
      </c>
      <c r="BC145" s="27">
        <f>BC147+BC148</f>
        <v>-155766</v>
      </c>
      <c r="BD145" s="27">
        <f t="shared" si="432"/>
        <v>140500</v>
      </c>
      <c r="BE145" s="27">
        <f>BE147+BE148</f>
        <v>-28221.547000000006</v>
      </c>
      <c r="BF145" s="27">
        <f t="shared" si="451"/>
        <v>112278.45299999999</v>
      </c>
      <c r="BG145" s="27">
        <f>BG147+BG148</f>
        <v>28221.546999999999</v>
      </c>
      <c r="BH145" s="27">
        <f t="shared" si="452"/>
        <v>140500</v>
      </c>
      <c r="BI145" s="27">
        <f>BI147+BI148</f>
        <v>0</v>
      </c>
      <c r="BJ145" s="27">
        <f t="shared" si="453"/>
        <v>140500</v>
      </c>
      <c r="BK145" s="27">
        <f>BK147+BK148</f>
        <v>0</v>
      </c>
      <c r="BL145" s="27">
        <f t="shared" si="454"/>
        <v>140500</v>
      </c>
      <c r="BM145" s="27">
        <f>BM147+BM148</f>
        <v>0</v>
      </c>
      <c r="BN145" s="27">
        <f t="shared" si="455"/>
        <v>140500</v>
      </c>
      <c r="BO145" s="13">
        <f>BO147+BO148</f>
        <v>0</v>
      </c>
      <c r="BP145" s="13">
        <f t="shared" si="456"/>
        <v>140500</v>
      </c>
      <c r="BQ145" s="13">
        <f>BQ147+BQ148</f>
        <v>30079.5</v>
      </c>
      <c r="BR145" s="13">
        <f t="shared" si="457"/>
        <v>170579.5</v>
      </c>
      <c r="BS145" s="13">
        <f>BS147+BS148</f>
        <v>0</v>
      </c>
      <c r="BT145" s="27">
        <f t="shared" si="458"/>
        <v>170579.5</v>
      </c>
      <c r="BU145" s="27">
        <f>BU147+BU148</f>
        <v>-2530.4780000000001</v>
      </c>
      <c r="BV145" s="42">
        <f t="shared" si="459"/>
        <v>168049.022</v>
      </c>
      <c r="BX145" s="10"/>
    </row>
    <row r="146" spans="1:76" x14ac:dyDescent="0.35">
      <c r="A146" s="86"/>
      <c r="B146" s="87" t="s">
        <v>5</v>
      </c>
      <c r="C146" s="89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12"/>
      <c r="X146" s="26"/>
      <c r="Y146" s="26"/>
      <c r="Z146" s="40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12"/>
      <c r="AW146" s="26"/>
      <c r="AX146" s="26"/>
      <c r="AY146" s="40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13"/>
      <c r="BP146" s="13"/>
      <c r="BQ146" s="13"/>
      <c r="BR146" s="13"/>
      <c r="BS146" s="13"/>
      <c r="BT146" s="27"/>
      <c r="BU146" s="27"/>
      <c r="BV146" s="42"/>
      <c r="BX146" s="10"/>
    </row>
    <row r="147" spans="1:76" s="29" customFormat="1" hidden="1" x14ac:dyDescent="0.35">
      <c r="A147" s="25"/>
      <c r="B147" s="34" t="s">
        <v>6</v>
      </c>
      <c r="C147" s="44"/>
      <c r="D147" s="26">
        <f>D151+D153+D158+D159+D160+D165+D166+D163+D156</f>
        <v>148096</v>
      </c>
      <c r="E147" s="26">
        <f>E151+E153+E158+E159+E160+E165+E166+E163+E156+E168</f>
        <v>67262.237999999998</v>
      </c>
      <c r="F147" s="26">
        <f t="shared" si="339"/>
        <v>215358.23800000001</v>
      </c>
      <c r="G147" s="26">
        <f>G151+G153+G158+G159+G160+G165+G166+G163+G156+G168+G169+G170</f>
        <v>72670.857999999993</v>
      </c>
      <c r="H147" s="26">
        <f t="shared" ref="H147:H149" si="462">F147+G147</f>
        <v>288029.09600000002</v>
      </c>
      <c r="I147" s="26">
        <f>I151+I153+I158+I159+I160+I165+I166+I163+I156+I168+I169+I170</f>
        <v>48486.6</v>
      </c>
      <c r="J147" s="26">
        <f t="shared" ref="J147:J149" si="463">H147+I147</f>
        <v>336515.696</v>
      </c>
      <c r="K147" s="26">
        <f>K151+K153+K158+K159+K160+K165+K166+K163+K156+K168+K169+K170+K167</f>
        <v>21381.1</v>
      </c>
      <c r="L147" s="26">
        <f t="shared" ref="L147:L149" si="464">J147+K147</f>
        <v>357896.79599999997</v>
      </c>
      <c r="M147" s="26">
        <f>M151+M153+M158+M159+M160+M165+M166+M163+M156+M168+M169+M170+M167</f>
        <v>-38357</v>
      </c>
      <c r="N147" s="26">
        <f t="shared" ref="N147:N149" si="465">L147+M147</f>
        <v>319539.79599999997</v>
      </c>
      <c r="O147" s="26">
        <f>O151+O153+O158+O159+O160+O165+O166+O163+O156+O168+O169+O170+O167</f>
        <v>0</v>
      </c>
      <c r="P147" s="26">
        <f t="shared" ref="P147:P149" si="466">N147+O147</f>
        <v>319539.79599999997</v>
      </c>
      <c r="Q147" s="26">
        <f>Q151+Q153+Q158+Q159+Q160+Q165+Q166+Q163+Q156+Q168+Q169+Q170+Q167+Q171</f>
        <v>0</v>
      </c>
      <c r="R147" s="26">
        <f t="shared" ref="R147:R149" si="467">P147+Q147</f>
        <v>319539.79599999997</v>
      </c>
      <c r="S147" s="26">
        <f>S151+S153+S158+S159+S160+S165+S166+S163+S156+S168+S169+S170+S167+S171</f>
        <v>0</v>
      </c>
      <c r="T147" s="26">
        <f t="shared" ref="T147:T149" si="468">R147+S147</f>
        <v>319539.79599999997</v>
      </c>
      <c r="U147" s="26">
        <f>U151+U153+U158+U159+U160+U165+U166+U163+U156+U168+U169+U170+U167+U171+U172</f>
        <v>-78651.597000000009</v>
      </c>
      <c r="V147" s="26">
        <f t="shared" ref="V147:V149" si="469">T147+U147</f>
        <v>240888.19899999996</v>
      </c>
      <c r="W147" s="12">
        <f>W151+W153+W158+W159+W160+W165+W166+W163+W156+W168+W169+W170+W167+W171+W172</f>
        <v>0</v>
      </c>
      <c r="X147" s="26">
        <f t="shared" ref="X147:X149" si="470">V147+W147</f>
        <v>240888.19899999996</v>
      </c>
      <c r="Y147" s="26">
        <f>Y151+Y153+Y158+Y159+Y160+Y165+Y166+Y163+Y156+Y168+Y169+Y170+Y167+Y171+Y172</f>
        <v>-70448.956999999995</v>
      </c>
      <c r="Z147" s="26">
        <f t="shared" ref="Z147:Z149" si="471">X147+Y147</f>
        <v>170439.24199999997</v>
      </c>
      <c r="AA147" s="26">
        <f t="shared" ref="AA147:AZ147" si="472">AA151+AA153+AA158+AA159+AA160+AA165+AA166+AA163+AA156</f>
        <v>216956.9</v>
      </c>
      <c r="AB147" s="26">
        <f>AB151+AB153+AB158+AB159+AB160+AB165+AB166+AB163+AB156+AB168</f>
        <v>0</v>
      </c>
      <c r="AC147" s="26">
        <f t="shared" si="340"/>
        <v>216956.9</v>
      </c>
      <c r="AD147" s="26">
        <f>AD151+AD153+AD158+AD159+AD160+AD165+AD166+AD163+AD156+AD168+AD169+AD170</f>
        <v>0</v>
      </c>
      <c r="AE147" s="26">
        <f t="shared" ref="AE147:AE149" si="473">AC147+AD147</f>
        <v>216956.9</v>
      </c>
      <c r="AF147" s="26">
        <f>AF151+AF153+AF158+AF159+AF160+AF165+AF166+AF163+AF156+AF168+AF169+AF170</f>
        <v>0</v>
      </c>
      <c r="AG147" s="26">
        <f>AE147+AF147</f>
        <v>216956.9</v>
      </c>
      <c r="AH147" s="26">
        <f>AH151+AH153+AH158+AH159+AH160+AH165+AH166+AH163+AH156+AH168+AH169+AH170</f>
        <v>-84124.5</v>
      </c>
      <c r="AI147" s="26">
        <f>AG147+AH147</f>
        <v>132832.4</v>
      </c>
      <c r="AJ147" s="26">
        <f>AJ151+AJ153+AJ158+AJ159+AJ160+AJ165+AJ166+AJ163+AJ156+AJ168+AJ169+AJ170+AJ167</f>
        <v>0</v>
      </c>
      <c r="AK147" s="26">
        <f>AI147+AJ147</f>
        <v>132832.4</v>
      </c>
      <c r="AL147" s="26">
        <f>AL151+AL153+AL158+AL159+AL160+AL165+AL166+AL163+AL156+AL168+AL169+AL170+AL167</f>
        <v>38357</v>
      </c>
      <c r="AM147" s="26">
        <f>AK147+AL147</f>
        <v>171189.4</v>
      </c>
      <c r="AN147" s="26">
        <f>AN151+AN153+AN158+AN159+AN160+AN165+AN166+AN163+AN156+AN168+AN169+AN170+AN167</f>
        <v>0</v>
      </c>
      <c r="AO147" s="26">
        <f>AM147+AN147</f>
        <v>171189.4</v>
      </c>
      <c r="AP147" s="26">
        <f>AP151+AP153+AP158+AP159+AP160+AP165+AP166+AP163+AP156+AP168+AP169+AP170+AP167+AP171</f>
        <v>4161.4530000000004</v>
      </c>
      <c r="AQ147" s="26">
        <f>AO147+AP147</f>
        <v>175350.853</v>
      </c>
      <c r="AR147" s="26">
        <f>AR151+AR153+AR158+AR159+AR160+AR165+AR166+AR163+AR156+AR168+AR169+AR170+AR167+AR171</f>
        <v>0</v>
      </c>
      <c r="AS147" s="26">
        <f>AQ147+AR147</f>
        <v>175350.853</v>
      </c>
      <c r="AT147" s="26">
        <f>AT151+AT153+AT158+AT159+AT160+AT165+AT166+AT163+AT156+AT168+AT169+AT170+AT167+AT171+AT172</f>
        <v>121651.59700000001</v>
      </c>
      <c r="AU147" s="26">
        <f>AS147+AT147</f>
        <v>297002.45</v>
      </c>
      <c r="AV147" s="12">
        <f>AV151+AV153+AV158+AV159+AV160+AV165+AV166+AV163+AV156+AV168+AV169+AV170+AV167+AV171+AV172</f>
        <v>0</v>
      </c>
      <c r="AW147" s="26">
        <f>AU147+AV147</f>
        <v>297002.45</v>
      </c>
      <c r="AX147" s="26">
        <f>AX151+AX153+AX158+AX159+AX160+AX165+AX166+AX163+AX156+AX168+AX169+AX170+AX167+AX171+AX172</f>
        <v>44560.288</v>
      </c>
      <c r="AY147" s="26">
        <f>AW147+AX147</f>
        <v>341562.73800000001</v>
      </c>
      <c r="AZ147" s="26">
        <f t="shared" si="472"/>
        <v>140500</v>
      </c>
      <c r="BA147" s="27">
        <f>BA151+BA153+BA158+BA159+BA160+BA165+BA166+BA163+BA156+BA168</f>
        <v>0</v>
      </c>
      <c r="BB147" s="27">
        <f t="shared" si="341"/>
        <v>140500</v>
      </c>
      <c r="BC147" s="27">
        <f>BC151+BC153+BC158+BC159+BC160+BC165+BC166+BC163+BC156+BC168+BC169+BC170</f>
        <v>0</v>
      </c>
      <c r="BD147" s="27">
        <f t="shared" ref="BD147:BD149" si="474">BB147+BC147</f>
        <v>140500</v>
      </c>
      <c r="BE147" s="27">
        <f>BE151+BE153+BE158+BE159+BE160+BE165+BE166+BE163+BE156+BE168+BE169+BE170</f>
        <v>-28221.547000000006</v>
      </c>
      <c r="BF147" s="27">
        <f t="shared" ref="BF147:BF149" si="475">BD147+BE147</f>
        <v>112278.45299999999</v>
      </c>
      <c r="BG147" s="27">
        <f>BG151+BG153+BG158+BG159+BG160+BG165+BG166+BG163+BG156+BG168+BG169+BG170+BG167</f>
        <v>28221.546999999999</v>
      </c>
      <c r="BH147" s="27">
        <f t="shared" ref="BH147:BH149" si="476">BF147+BG147</f>
        <v>140500</v>
      </c>
      <c r="BI147" s="27">
        <f>BI151+BI153+BI158+BI159+BI160+BI165+BI166+BI163+BI156+BI168+BI169+BI170+BI167</f>
        <v>0</v>
      </c>
      <c r="BJ147" s="27">
        <f t="shared" ref="BJ147:BJ149" si="477">BH147+BI147</f>
        <v>140500</v>
      </c>
      <c r="BK147" s="27">
        <f>BK151+BK153+BK158+BK159+BK160+BK165+BK166+BK163+BK156+BK168+BK169+BK170+BK167</f>
        <v>0</v>
      </c>
      <c r="BL147" s="27">
        <f t="shared" ref="BL147:BL149" si="478">BJ147+BK147</f>
        <v>140500</v>
      </c>
      <c r="BM147" s="27">
        <f>BM151+BM153+BM158+BM159+BM160+BM165+BM166+BM163+BM156+BM168+BM169+BM170+BM167+BM171</f>
        <v>0</v>
      </c>
      <c r="BN147" s="27">
        <f t="shared" ref="BN147:BN149" si="479">BL147+BM147</f>
        <v>140500</v>
      </c>
      <c r="BO147" s="13">
        <f>BO151+BO153+BO158+BO159+BO160+BO165+BO166+BO163+BO156+BO168+BO169+BO170+BO167+BO171</f>
        <v>0</v>
      </c>
      <c r="BP147" s="13">
        <f t="shared" ref="BP147:BP149" si="480">BN147+BO147</f>
        <v>140500</v>
      </c>
      <c r="BQ147" s="13">
        <f>BQ151+BQ153+BQ158+BQ159+BQ160+BQ165+BQ166+BQ163+BQ156+BQ168+BQ169+BQ170+BQ167+BQ171+BQ172</f>
        <v>30079.5</v>
      </c>
      <c r="BR147" s="13">
        <f t="shared" ref="BR147:BR149" si="481">BP147+BQ147</f>
        <v>170579.5</v>
      </c>
      <c r="BS147" s="13">
        <f>BS151+BS153+BS158+BS159+BS160+BS165+BS166+BS163+BS156+BS168+BS169+BS170+BS167+BS171+BS172</f>
        <v>0</v>
      </c>
      <c r="BT147" s="27">
        <f t="shared" ref="BT147:BT149" si="482">BR147+BS147</f>
        <v>170579.5</v>
      </c>
      <c r="BU147" s="27">
        <f>BU151+BU153+BU158+BU159+BU160+BU165+BU166+BU163+BU156+BU168+BU169+BU170+BU167+BU171+BU172</f>
        <v>-2530.4780000000001</v>
      </c>
      <c r="BV147" s="27">
        <f t="shared" ref="BV147:BV149" si="483">BT147+BU147</f>
        <v>168049.022</v>
      </c>
      <c r="BW147" s="28"/>
      <c r="BX147" s="30">
        <v>0</v>
      </c>
    </row>
    <row r="148" spans="1:76" x14ac:dyDescent="0.35">
      <c r="A148" s="86"/>
      <c r="B148" s="87" t="s">
        <v>12</v>
      </c>
      <c r="C148" s="89"/>
      <c r="D148" s="26">
        <f>D152+D164+D157</f>
        <v>62361.8</v>
      </c>
      <c r="E148" s="26">
        <f>E152+E164+E157</f>
        <v>0</v>
      </c>
      <c r="F148" s="26">
        <f t="shared" si="339"/>
        <v>62361.8</v>
      </c>
      <c r="G148" s="26">
        <f>G152+G164+G157</f>
        <v>0</v>
      </c>
      <c r="H148" s="26">
        <f t="shared" si="462"/>
        <v>62361.8</v>
      </c>
      <c r="I148" s="26">
        <f>I152+I164+I157</f>
        <v>0</v>
      </c>
      <c r="J148" s="26">
        <f t="shared" si="463"/>
        <v>62361.8</v>
      </c>
      <c r="K148" s="26">
        <f>K152+K164+K157</f>
        <v>0</v>
      </c>
      <c r="L148" s="26">
        <f t="shared" si="464"/>
        <v>62361.8</v>
      </c>
      <c r="M148" s="26">
        <f>M152+M164+M157</f>
        <v>0</v>
      </c>
      <c r="N148" s="26">
        <f t="shared" si="465"/>
        <v>62361.8</v>
      </c>
      <c r="O148" s="26">
        <f>O152+O164+O157</f>
        <v>0</v>
      </c>
      <c r="P148" s="26">
        <f t="shared" si="466"/>
        <v>62361.8</v>
      </c>
      <c r="Q148" s="26">
        <f>Q152+Q164+Q157</f>
        <v>0</v>
      </c>
      <c r="R148" s="26">
        <f t="shared" si="467"/>
        <v>62361.8</v>
      </c>
      <c r="S148" s="26">
        <f>S152+S164+S157</f>
        <v>0</v>
      </c>
      <c r="T148" s="26">
        <f t="shared" si="468"/>
        <v>62361.8</v>
      </c>
      <c r="U148" s="26">
        <f>U152+U164+U157</f>
        <v>0</v>
      </c>
      <c r="V148" s="26">
        <f t="shared" si="469"/>
        <v>62361.8</v>
      </c>
      <c r="W148" s="12">
        <f>W152+W164+W157</f>
        <v>0</v>
      </c>
      <c r="X148" s="26">
        <f t="shared" si="470"/>
        <v>62361.8</v>
      </c>
      <c r="Y148" s="26">
        <f>Y152+Y164+Y157</f>
        <v>0</v>
      </c>
      <c r="Z148" s="40">
        <f t="shared" si="471"/>
        <v>62361.8</v>
      </c>
      <c r="AA148" s="26">
        <f t="shared" ref="AA148:AZ148" si="484">AA152+AA164+AA157</f>
        <v>116338.8</v>
      </c>
      <c r="AB148" s="26">
        <f>AB152+AB164+AB157</f>
        <v>0</v>
      </c>
      <c r="AC148" s="26">
        <f t="shared" si="340"/>
        <v>116338.8</v>
      </c>
      <c r="AD148" s="26">
        <f>AD152+AD164+AD157</f>
        <v>-32677.599999999999</v>
      </c>
      <c r="AE148" s="26">
        <f t="shared" si="473"/>
        <v>83661.200000000012</v>
      </c>
      <c r="AF148" s="26">
        <f>AF152+AF164+AF157</f>
        <v>0</v>
      </c>
      <c r="AG148" s="26">
        <f>AE148+AF148</f>
        <v>83661.200000000012</v>
      </c>
      <c r="AH148" s="26">
        <f>AH152+AH164+AH157</f>
        <v>0</v>
      </c>
      <c r="AI148" s="26">
        <f>AG148+AH148</f>
        <v>83661.200000000012</v>
      </c>
      <c r="AJ148" s="26">
        <f>AJ152+AJ164+AJ157</f>
        <v>0</v>
      </c>
      <c r="AK148" s="26">
        <f>AI148+AJ148</f>
        <v>83661.200000000012</v>
      </c>
      <c r="AL148" s="26">
        <f>AL152+AL164+AL157</f>
        <v>0</v>
      </c>
      <c r="AM148" s="26">
        <f>AK148+AL148</f>
        <v>83661.200000000012</v>
      </c>
      <c r="AN148" s="26">
        <f>AN152+AN164+AN157</f>
        <v>0</v>
      </c>
      <c r="AO148" s="26">
        <f>AM148+AN148</f>
        <v>83661.200000000012</v>
      </c>
      <c r="AP148" s="26">
        <f>AP152+AP164+AP157</f>
        <v>0</v>
      </c>
      <c r="AQ148" s="26">
        <f>AO148+AP148</f>
        <v>83661.200000000012</v>
      </c>
      <c r="AR148" s="26">
        <f>AR152+AR164+AR157</f>
        <v>0</v>
      </c>
      <c r="AS148" s="26">
        <f>AQ148+AR148</f>
        <v>83661.200000000012</v>
      </c>
      <c r="AT148" s="26">
        <f>AT152+AT164+AT157</f>
        <v>0</v>
      </c>
      <c r="AU148" s="26">
        <f>AS148+AT148</f>
        <v>83661.200000000012</v>
      </c>
      <c r="AV148" s="12">
        <f>AV152+AV164+AV157</f>
        <v>0</v>
      </c>
      <c r="AW148" s="26">
        <f>AU148+AV148</f>
        <v>83661.200000000012</v>
      </c>
      <c r="AX148" s="26">
        <f>AX152+AX164+AX157</f>
        <v>0</v>
      </c>
      <c r="AY148" s="40">
        <f>AW148+AX148</f>
        <v>83661.200000000012</v>
      </c>
      <c r="AZ148" s="26">
        <f t="shared" si="484"/>
        <v>155766</v>
      </c>
      <c r="BA148" s="27">
        <f>BA152+BA164+BA157</f>
        <v>0</v>
      </c>
      <c r="BB148" s="27">
        <f t="shared" si="341"/>
        <v>155766</v>
      </c>
      <c r="BC148" s="27">
        <f>BC152+BC164+BC157</f>
        <v>-155766</v>
      </c>
      <c r="BD148" s="27">
        <f t="shared" si="474"/>
        <v>0</v>
      </c>
      <c r="BE148" s="27">
        <f>BE152+BE164+BE157</f>
        <v>0</v>
      </c>
      <c r="BF148" s="27">
        <f t="shared" si="475"/>
        <v>0</v>
      </c>
      <c r="BG148" s="27">
        <f>BG152+BG164+BG157</f>
        <v>0</v>
      </c>
      <c r="BH148" s="27">
        <f t="shared" si="476"/>
        <v>0</v>
      </c>
      <c r="BI148" s="27">
        <f>BI152+BI164+BI157</f>
        <v>0</v>
      </c>
      <c r="BJ148" s="27">
        <f t="shared" si="477"/>
        <v>0</v>
      </c>
      <c r="BK148" s="27">
        <f>BK152+BK164+BK157</f>
        <v>0</v>
      </c>
      <c r="BL148" s="27">
        <f t="shared" si="478"/>
        <v>0</v>
      </c>
      <c r="BM148" s="27">
        <f>BM152+BM164+BM157</f>
        <v>0</v>
      </c>
      <c r="BN148" s="27">
        <f t="shared" si="479"/>
        <v>0</v>
      </c>
      <c r="BO148" s="13">
        <f>BO152+BO164+BO157</f>
        <v>0</v>
      </c>
      <c r="BP148" s="13">
        <f t="shared" si="480"/>
        <v>0</v>
      </c>
      <c r="BQ148" s="13">
        <f>BQ152+BQ164+BQ157</f>
        <v>0</v>
      </c>
      <c r="BR148" s="13">
        <f t="shared" si="481"/>
        <v>0</v>
      </c>
      <c r="BS148" s="13">
        <f>BS152+BS164+BS157</f>
        <v>0</v>
      </c>
      <c r="BT148" s="27">
        <f t="shared" si="482"/>
        <v>0</v>
      </c>
      <c r="BU148" s="27">
        <f>BU152+BU164+BU157</f>
        <v>0</v>
      </c>
      <c r="BV148" s="42">
        <f t="shared" si="483"/>
        <v>0</v>
      </c>
      <c r="BX148" s="10"/>
    </row>
    <row r="149" spans="1:76" ht="54" x14ac:dyDescent="0.35">
      <c r="A149" s="86" t="s">
        <v>181</v>
      </c>
      <c r="B149" s="87" t="s">
        <v>131</v>
      </c>
      <c r="C149" s="92" t="s">
        <v>351</v>
      </c>
      <c r="D149" s="12">
        <f>D151+D152</f>
        <v>122861.8</v>
      </c>
      <c r="E149" s="40">
        <f>E151+E152</f>
        <v>41419.322999999997</v>
      </c>
      <c r="F149" s="12">
        <f t="shared" si="339"/>
        <v>164281.12299999999</v>
      </c>
      <c r="G149" s="12">
        <f>G151+G152</f>
        <v>20363.190999999999</v>
      </c>
      <c r="H149" s="12">
        <f t="shared" si="462"/>
        <v>184644.31399999998</v>
      </c>
      <c r="I149" s="12">
        <f>I151+I152</f>
        <v>0</v>
      </c>
      <c r="J149" s="12">
        <f t="shared" si="463"/>
        <v>184644.31399999998</v>
      </c>
      <c r="K149" s="12">
        <f>K151+K152</f>
        <v>0</v>
      </c>
      <c r="L149" s="12">
        <f t="shared" si="464"/>
        <v>184644.31399999998</v>
      </c>
      <c r="M149" s="12">
        <f>M151+M152</f>
        <v>0</v>
      </c>
      <c r="N149" s="12">
        <f t="shared" si="465"/>
        <v>184644.31399999998</v>
      </c>
      <c r="O149" s="12">
        <f>O151+O152</f>
        <v>0</v>
      </c>
      <c r="P149" s="12">
        <f t="shared" si="466"/>
        <v>184644.31399999998</v>
      </c>
      <c r="Q149" s="12">
        <f>Q151+Q152</f>
        <v>0</v>
      </c>
      <c r="R149" s="12">
        <f t="shared" si="467"/>
        <v>184644.31399999998</v>
      </c>
      <c r="S149" s="12">
        <f>S151+S152</f>
        <v>0</v>
      </c>
      <c r="T149" s="12">
        <f t="shared" si="468"/>
        <v>184644.31399999998</v>
      </c>
      <c r="U149" s="12">
        <f>U151+U152</f>
        <v>0</v>
      </c>
      <c r="V149" s="12">
        <f t="shared" si="469"/>
        <v>184644.31399999998</v>
      </c>
      <c r="W149" s="12">
        <f>W151+W152</f>
        <v>0</v>
      </c>
      <c r="X149" s="12">
        <f t="shared" si="470"/>
        <v>184644.31399999998</v>
      </c>
      <c r="Y149" s="21">
        <f>Y151+Y152</f>
        <v>0</v>
      </c>
      <c r="Z149" s="40">
        <f t="shared" si="471"/>
        <v>184644.31399999998</v>
      </c>
      <c r="AA149" s="12">
        <f t="shared" ref="AA149:AZ149" si="485">AA151+AA152</f>
        <v>176838.8</v>
      </c>
      <c r="AB149" s="40">
        <f>AB151+AB152</f>
        <v>0</v>
      </c>
      <c r="AC149" s="12">
        <f t="shared" si="340"/>
        <v>176838.8</v>
      </c>
      <c r="AD149" s="12">
        <f>AD151+AD152</f>
        <v>-32677.599999999999</v>
      </c>
      <c r="AE149" s="12">
        <f t="shared" si="473"/>
        <v>144161.19999999998</v>
      </c>
      <c r="AF149" s="12">
        <f>AF151+AF152</f>
        <v>0</v>
      </c>
      <c r="AG149" s="12">
        <f>AE149+AF149</f>
        <v>144161.19999999998</v>
      </c>
      <c r="AH149" s="12">
        <f>AH151+AH152</f>
        <v>0</v>
      </c>
      <c r="AI149" s="12">
        <f>AG149+AH149</f>
        <v>144161.19999999998</v>
      </c>
      <c r="AJ149" s="12">
        <f>AJ151+AJ152</f>
        <v>0</v>
      </c>
      <c r="AK149" s="12">
        <f>AI149+AJ149</f>
        <v>144161.19999999998</v>
      </c>
      <c r="AL149" s="12">
        <f>AL151+AL152</f>
        <v>0</v>
      </c>
      <c r="AM149" s="12">
        <f>AK149+AL149</f>
        <v>144161.19999999998</v>
      </c>
      <c r="AN149" s="12">
        <f>AN151+AN152</f>
        <v>0</v>
      </c>
      <c r="AO149" s="12">
        <f>AM149+AN149</f>
        <v>144161.19999999998</v>
      </c>
      <c r="AP149" s="12">
        <f>AP151+AP152</f>
        <v>0</v>
      </c>
      <c r="AQ149" s="12">
        <f>AO149+AP149</f>
        <v>144161.19999999998</v>
      </c>
      <c r="AR149" s="12">
        <f>AR151+AR152</f>
        <v>0</v>
      </c>
      <c r="AS149" s="12">
        <f>AQ149+AR149</f>
        <v>144161.19999999998</v>
      </c>
      <c r="AT149" s="12">
        <f>AT151+AT152</f>
        <v>0</v>
      </c>
      <c r="AU149" s="12">
        <f>AS149+AT149</f>
        <v>144161.19999999998</v>
      </c>
      <c r="AV149" s="12">
        <f>AV151+AV152</f>
        <v>0</v>
      </c>
      <c r="AW149" s="12">
        <f>AU149+AV149</f>
        <v>144161.19999999998</v>
      </c>
      <c r="AX149" s="21">
        <f>AX151+AX152</f>
        <v>0</v>
      </c>
      <c r="AY149" s="40">
        <f>AW149+AX149</f>
        <v>144161.19999999998</v>
      </c>
      <c r="AZ149" s="12">
        <f t="shared" si="485"/>
        <v>180500</v>
      </c>
      <c r="BA149" s="13">
        <f>BA151+BA152</f>
        <v>0</v>
      </c>
      <c r="BB149" s="13">
        <f t="shared" si="341"/>
        <v>180500</v>
      </c>
      <c r="BC149" s="13">
        <f>BC151+BC152</f>
        <v>-120000</v>
      </c>
      <c r="BD149" s="13">
        <f t="shared" si="474"/>
        <v>60500</v>
      </c>
      <c r="BE149" s="13">
        <f>BE151+BE152</f>
        <v>0</v>
      </c>
      <c r="BF149" s="13">
        <f t="shared" si="475"/>
        <v>60500</v>
      </c>
      <c r="BG149" s="13">
        <f>BG151+BG152</f>
        <v>0</v>
      </c>
      <c r="BH149" s="13">
        <f t="shared" si="476"/>
        <v>60500</v>
      </c>
      <c r="BI149" s="13">
        <f>BI151+BI152</f>
        <v>0</v>
      </c>
      <c r="BJ149" s="13">
        <f t="shared" si="477"/>
        <v>60500</v>
      </c>
      <c r="BK149" s="13">
        <f>BK151+BK152</f>
        <v>0</v>
      </c>
      <c r="BL149" s="13">
        <f t="shared" si="478"/>
        <v>60500</v>
      </c>
      <c r="BM149" s="13">
        <f>BM151+BM152</f>
        <v>0</v>
      </c>
      <c r="BN149" s="13">
        <f t="shared" si="479"/>
        <v>60500</v>
      </c>
      <c r="BO149" s="13">
        <f>BO151+BO152</f>
        <v>0</v>
      </c>
      <c r="BP149" s="13">
        <f t="shared" si="480"/>
        <v>60500</v>
      </c>
      <c r="BQ149" s="13">
        <f>BQ151+BQ152</f>
        <v>0</v>
      </c>
      <c r="BR149" s="13">
        <f t="shared" si="481"/>
        <v>60500</v>
      </c>
      <c r="BS149" s="13">
        <f>BS151+BS152</f>
        <v>0</v>
      </c>
      <c r="BT149" s="13">
        <f t="shared" si="482"/>
        <v>60500</v>
      </c>
      <c r="BU149" s="23">
        <f>BU151+BU152</f>
        <v>0</v>
      </c>
      <c r="BV149" s="42">
        <f t="shared" si="483"/>
        <v>60500</v>
      </c>
      <c r="BX149" s="10"/>
    </row>
    <row r="150" spans="1:76" x14ac:dyDescent="0.35">
      <c r="A150" s="86"/>
      <c r="B150" s="87" t="s">
        <v>5</v>
      </c>
      <c r="C150" s="92"/>
      <c r="D150" s="12"/>
      <c r="E150" s="40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21"/>
      <c r="Z150" s="40"/>
      <c r="AA150" s="12"/>
      <c r="AB150" s="40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21"/>
      <c r="AY150" s="40"/>
      <c r="AZ150" s="12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23"/>
      <c r="BV150" s="42"/>
      <c r="BX150" s="10"/>
    </row>
    <row r="151" spans="1:76" s="3" customFormat="1" hidden="1" x14ac:dyDescent="0.35">
      <c r="A151" s="1"/>
      <c r="B151" s="6" t="s">
        <v>6</v>
      </c>
      <c r="C151" s="18"/>
      <c r="D151" s="12">
        <v>60500</v>
      </c>
      <c r="E151" s="40">
        <v>41419.322999999997</v>
      </c>
      <c r="F151" s="12">
        <f t="shared" si="339"/>
        <v>101919.323</v>
      </c>
      <c r="G151" s="12">
        <v>20363.190999999999</v>
      </c>
      <c r="H151" s="12">
        <f t="shared" ref="H151:H154" si="486">F151+G151</f>
        <v>122282.514</v>
      </c>
      <c r="I151" s="12"/>
      <c r="J151" s="12">
        <f t="shared" ref="J151:J154" si="487">H151+I151</f>
        <v>122282.514</v>
      </c>
      <c r="K151" s="12"/>
      <c r="L151" s="12">
        <f t="shared" ref="L151:L154" si="488">J151+K151</f>
        <v>122282.514</v>
      </c>
      <c r="M151" s="12"/>
      <c r="N151" s="12">
        <f t="shared" ref="N151:N154" si="489">L151+M151</f>
        <v>122282.514</v>
      </c>
      <c r="O151" s="12"/>
      <c r="P151" s="12">
        <f t="shared" ref="P151:P154" si="490">N151+O151</f>
        <v>122282.514</v>
      </c>
      <c r="Q151" s="12"/>
      <c r="R151" s="12">
        <f t="shared" ref="R151:R154" si="491">P151+Q151</f>
        <v>122282.514</v>
      </c>
      <c r="S151" s="12"/>
      <c r="T151" s="12">
        <f t="shared" ref="T151:T154" si="492">R151+S151</f>
        <v>122282.514</v>
      </c>
      <c r="U151" s="12"/>
      <c r="V151" s="12">
        <f t="shared" ref="V151:V154" si="493">T151+U151</f>
        <v>122282.514</v>
      </c>
      <c r="W151" s="12"/>
      <c r="X151" s="12">
        <f t="shared" ref="X151:X154" si="494">V151+W151</f>
        <v>122282.514</v>
      </c>
      <c r="Y151" s="21"/>
      <c r="Z151" s="12">
        <f t="shared" ref="Z151:Z154" si="495">X151+Y151</f>
        <v>122282.514</v>
      </c>
      <c r="AA151" s="12">
        <v>60500</v>
      </c>
      <c r="AB151" s="40"/>
      <c r="AC151" s="12">
        <f t="shared" si="340"/>
        <v>60500</v>
      </c>
      <c r="AD151" s="12"/>
      <c r="AE151" s="12">
        <f t="shared" ref="AE151:AE154" si="496">AC151+AD151</f>
        <v>60500</v>
      </c>
      <c r="AF151" s="12"/>
      <c r="AG151" s="12">
        <f>AE151+AF151</f>
        <v>60500</v>
      </c>
      <c r="AH151" s="12"/>
      <c r="AI151" s="12">
        <f>AG151+AH151</f>
        <v>60500</v>
      </c>
      <c r="AJ151" s="12"/>
      <c r="AK151" s="12">
        <f>AI151+AJ151</f>
        <v>60500</v>
      </c>
      <c r="AL151" s="12"/>
      <c r="AM151" s="12">
        <f>AK151+AL151</f>
        <v>60500</v>
      </c>
      <c r="AN151" s="12"/>
      <c r="AO151" s="12">
        <f>AM151+AN151</f>
        <v>60500</v>
      </c>
      <c r="AP151" s="12"/>
      <c r="AQ151" s="12">
        <f>AO151+AP151</f>
        <v>60500</v>
      </c>
      <c r="AR151" s="12"/>
      <c r="AS151" s="12">
        <f>AQ151+AR151</f>
        <v>60500</v>
      </c>
      <c r="AT151" s="12"/>
      <c r="AU151" s="12">
        <f>AS151+AT151</f>
        <v>60500</v>
      </c>
      <c r="AV151" s="12"/>
      <c r="AW151" s="12">
        <f>AU151+AV151</f>
        <v>60500</v>
      </c>
      <c r="AX151" s="21"/>
      <c r="AY151" s="12">
        <f>AW151+AX151</f>
        <v>60500</v>
      </c>
      <c r="AZ151" s="13">
        <v>60500</v>
      </c>
      <c r="BA151" s="13"/>
      <c r="BB151" s="13">
        <f t="shared" si="341"/>
        <v>60500</v>
      </c>
      <c r="BC151" s="13"/>
      <c r="BD151" s="13">
        <f t="shared" ref="BD151:BD154" si="497">BB151+BC151</f>
        <v>60500</v>
      </c>
      <c r="BE151" s="13"/>
      <c r="BF151" s="13">
        <f t="shared" ref="BF151:BF154" si="498">BD151+BE151</f>
        <v>60500</v>
      </c>
      <c r="BG151" s="13"/>
      <c r="BH151" s="13">
        <f t="shared" ref="BH151:BH154" si="499">BF151+BG151</f>
        <v>60500</v>
      </c>
      <c r="BI151" s="13"/>
      <c r="BJ151" s="13">
        <f t="shared" ref="BJ151:BJ154" si="500">BH151+BI151</f>
        <v>60500</v>
      </c>
      <c r="BK151" s="13"/>
      <c r="BL151" s="13">
        <f t="shared" ref="BL151:BL154" si="501">BJ151+BK151</f>
        <v>60500</v>
      </c>
      <c r="BM151" s="13"/>
      <c r="BN151" s="13">
        <f t="shared" ref="BN151:BN154" si="502">BL151+BM151</f>
        <v>60500</v>
      </c>
      <c r="BO151" s="13"/>
      <c r="BP151" s="13">
        <f t="shared" ref="BP151:BP154" si="503">BN151+BO151</f>
        <v>60500</v>
      </c>
      <c r="BQ151" s="13"/>
      <c r="BR151" s="13">
        <f t="shared" ref="BR151:BR154" si="504">BP151+BQ151</f>
        <v>60500</v>
      </c>
      <c r="BS151" s="13"/>
      <c r="BT151" s="13">
        <f t="shared" ref="BT151:BT154" si="505">BR151+BS151</f>
        <v>60500</v>
      </c>
      <c r="BU151" s="23"/>
      <c r="BV151" s="13">
        <f t="shared" ref="BV151:BV154" si="506">BT151+BU151</f>
        <v>60500</v>
      </c>
      <c r="BW151" s="8" t="s">
        <v>220</v>
      </c>
      <c r="BX151" s="10">
        <v>0</v>
      </c>
    </row>
    <row r="152" spans="1:76" x14ac:dyDescent="0.35">
      <c r="A152" s="86"/>
      <c r="B152" s="95" t="s">
        <v>12</v>
      </c>
      <c r="C152" s="89"/>
      <c r="D152" s="12">
        <v>62361.8</v>
      </c>
      <c r="E152" s="40"/>
      <c r="F152" s="12">
        <f t="shared" si="339"/>
        <v>62361.8</v>
      </c>
      <c r="G152" s="12"/>
      <c r="H152" s="12">
        <f t="shared" si="486"/>
        <v>62361.8</v>
      </c>
      <c r="I152" s="12"/>
      <c r="J152" s="12">
        <f t="shared" si="487"/>
        <v>62361.8</v>
      </c>
      <c r="K152" s="12"/>
      <c r="L152" s="12">
        <f t="shared" si="488"/>
        <v>62361.8</v>
      </c>
      <c r="M152" s="12"/>
      <c r="N152" s="12">
        <f t="shared" si="489"/>
        <v>62361.8</v>
      </c>
      <c r="O152" s="12"/>
      <c r="P152" s="12">
        <f t="shared" si="490"/>
        <v>62361.8</v>
      </c>
      <c r="Q152" s="12"/>
      <c r="R152" s="12">
        <f t="shared" si="491"/>
        <v>62361.8</v>
      </c>
      <c r="S152" s="12"/>
      <c r="T152" s="12">
        <f t="shared" si="492"/>
        <v>62361.8</v>
      </c>
      <c r="U152" s="12"/>
      <c r="V152" s="12">
        <f t="shared" si="493"/>
        <v>62361.8</v>
      </c>
      <c r="W152" s="12"/>
      <c r="X152" s="12">
        <f t="shared" si="494"/>
        <v>62361.8</v>
      </c>
      <c r="Y152" s="21"/>
      <c r="Z152" s="40">
        <f t="shared" si="495"/>
        <v>62361.8</v>
      </c>
      <c r="AA152" s="12">
        <v>116338.8</v>
      </c>
      <c r="AB152" s="40"/>
      <c r="AC152" s="12">
        <f t="shared" si="340"/>
        <v>116338.8</v>
      </c>
      <c r="AD152" s="12">
        <v>-32677.599999999999</v>
      </c>
      <c r="AE152" s="12">
        <f t="shared" si="496"/>
        <v>83661.200000000012</v>
      </c>
      <c r="AF152" s="12"/>
      <c r="AG152" s="12">
        <f>AE152+AF152</f>
        <v>83661.200000000012</v>
      </c>
      <c r="AH152" s="12"/>
      <c r="AI152" s="12">
        <f>AG152+AH152</f>
        <v>83661.200000000012</v>
      </c>
      <c r="AJ152" s="12"/>
      <c r="AK152" s="12">
        <f>AI152+AJ152</f>
        <v>83661.200000000012</v>
      </c>
      <c r="AL152" s="12"/>
      <c r="AM152" s="12">
        <f>AK152+AL152</f>
        <v>83661.200000000012</v>
      </c>
      <c r="AN152" s="12"/>
      <c r="AO152" s="12">
        <f>AM152+AN152</f>
        <v>83661.200000000012</v>
      </c>
      <c r="AP152" s="12"/>
      <c r="AQ152" s="12">
        <f>AO152+AP152</f>
        <v>83661.200000000012</v>
      </c>
      <c r="AR152" s="12"/>
      <c r="AS152" s="12">
        <f>AQ152+AR152</f>
        <v>83661.200000000012</v>
      </c>
      <c r="AT152" s="12"/>
      <c r="AU152" s="12">
        <f>AS152+AT152</f>
        <v>83661.200000000012</v>
      </c>
      <c r="AV152" s="12"/>
      <c r="AW152" s="12">
        <f>AU152+AV152</f>
        <v>83661.200000000012</v>
      </c>
      <c r="AX152" s="21"/>
      <c r="AY152" s="40">
        <f>AW152+AX152</f>
        <v>83661.200000000012</v>
      </c>
      <c r="AZ152" s="13">
        <v>120000</v>
      </c>
      <c r="BA152" s="13"/>
      <c r="BB152" s="13">
        <f t="shared" si="341"/>
        <v>120000</v>
      </c>
      <c r="BC152" s="13">
        <v>-120000</v>
      </c>
      <c r="BD152" s="13">
        <f t="shared" si="497"/>
        <v>0</v>
      </c>
      <c r="BE152" s="13"/>
      <c r="BF152" s="13">
        <f t="shared" si="498"/>
        <v>0</v>
      </c>
      <c r="BG152" s="13"/>
      <c r="BH152" s="13">
        <f t="shared" si="499"/>
        <v>0</v>
      </c>
      <c r="BI152" s="13"/>
      <c r="BJ152" s="13">
        <f t="shared" si="500"/>
        <v>0</v>
      </c>
      <c r="BK152" s="13"/>
      <c r="BL152" s="13">
        <f t="shared" si="501"/>
        <v>0</v>
      </c>
      <c r="BM152" s="13"/>
      <c r="BN152" s="13">
        <f t="shared" si="502"/>
        <v>0</v>
      </c>
      <c r="BO152" s="13"/>
      <c r="BP152" s="13">
        <f t="shared" si="503"/>
        <v>0</v>
      </c>
      <c r="BQ152" s="13"/>
      <c r="BR152" s="13">
        <f t="shared" si="504"/>
        <v>0</v>
      </c>
      <c r="BS152" s="13"/>
      <c r="BT152" s="13">
        <f t="shared" si="505"/>
        <v>0</v>
      </c>
      <c r="BU152" s="23"/>
      <c r="BV152" s="42">
        <f t="shared" si="506"/>
        <v>0</v>
      </c>
      <c r="BW152" s="8" t="s">
        <v>221</v>
      </c>
      <c r="BX152" s="10"/>
    </row>
    <row r="153" spans="1:76" ht="54" x14ac:dyDescent="0.35">
      <c r="A153" s="86" t="s">
        <v>182</v>
      </c>
      <c r="B153" s="87" t="s">
        <v>76</v>
      </c>
      <c r="C153" s="92" t="s">
        <v>351</v>
      </c>
      <c r="D153" s="12">
        <v>16975.900000000001</v>
      </c>
      <c r="E153" s="40"/>
      <c r="F153" s="12">
        <f t="shared" si="339"/>
        <v>16975.900000000001</v>
      </c>
      <c r="G153" s="12"/>
      <c r="H153" s="12">
        <f t="shared" si="486"/>
        <v>16975.900000000001</v>
      </c>
      <c r="I153" s="12"/>
      <c r="J153" s="12">
        <f t="shared" si="487"/>
        <v>16975.900000000001</v>
      </c>
      <c r="K153" s="12"/>
      <c r="L153" s="12">
        <f t="shared" si="488"/>
        <v>16975.900000000001</v>
      </c>
      <c r="M153" s="12">
        <v>-16975.900000000001</v>
      </c>
      <c r="N153" s="12">
        <f t="shared" si="489"/>
        <v>0</v>
      </c>
      <c r="O153" s="12"/>
      <c r="P153" s="12">
        <f t="shared" si="490"/>
        <v>0</v>
      </c>
      <c r="Q153" s="12"/>
      <c r="R153" s="12">
        <f t="shared" si="491"/>
        <v>0</v>
      </c>
      <c r="S153" s="12"/>
      <c r="T153" s="12">
        <f t="shared" si="492"/>
        <v>0</v>
      </c>
      <c r="U153" s="12"/>
      <c r="V153" s="12">
        <f t="shared" si="493"/>
        <v>0</v>
      </c>
      <c r="W153" s="12"/>
      <c r="X153" s="12">
        <f t="shared" si="494"/>
        <v>0</v>
      </c>
      <c r="Y153" s="21"/>
      <c r="Z153" s="40">
        <f t="shared" si="495"/>
        <v>0</v>
      </c>
      <c r="AA153" s="12">
        <v>0</v>
      </c>
      <c r="AB153" s="40"/>
      <c r="AC153" s="12">
        <f t="shared" si="340"/>
        <v>0</v>
      </c>
      <c r="AD153" s="12"/>
      <c r="AE153" s="12">
        <f t="shared" si="496"/>
        <v>0</v>
      </c>
      <c r="AF153" s="12"/>
      <c r="AG153" s="12">
        <f>AE153+AF153</f>
        <v>0</v>
      </c>
      <c r="AH153" s="12"/>
      <c r="AI153" s="12">
        <f>AG153+AH153</f>
        <v>0</v>
      </c>
      <c r="AJ153" s="12"/>
      <c r="AK153" s="12">
        <f>AI153+AJ153</f>
        <v>0</v>
      </c>
      <c r="AL153" s="12">
        <v>16975.900000000001</v>
      </c>
      <c r="AM153" s="12">
        <f>AK153+AL153</f>
        <v>16975.900000000001</v>
      </c>
      <c r="AN153" s="12"/>
      <c r="AO153" s="12">
        <f>AM153+AN153</f>
        <v>16975.900000000001</v>
      </c>
      <c r="AP153" s="12"/>
      <c r="AQ153" s="12">
        <f>AO153+AP153</f>
        <v>16975.900000000001</v>
      </c>
      <c r="AR153" s="12"/>
      <c r="AS153" s="12">
        <f>AQ153+AR153</f>
        <v>16975.900000000001</v>
      </c>
      <c r="AT153" s="12"/>
      <c r="AU153" s="12">
        <f>AS153+AT153</f>
        <v>16975.900000000001</v>
      </c>
      <c r="AV153" s="12"/>
      <c r="AW153" s="12">
        <f>AU153+AV153</f>
        <v>16975.900000000001</v>
      </c>
      <c r="AX153" s="21"/>
      <c r="AY153" s="40">
        <f>AW153+AX153</f>
        <v>16975.900000000001</v>
      </c>
      <c r="AZ153" s="13">
        <v>0</v>
      </c>
      <c r="BA153" s="13"/>
      <c r="BB153" s="13">
        <f t="shared" si="341"/>
        <v>0</v>
      </c>
      <c r="BC153" s="13"/>
      <c r="BD153" s="13">
        <f t="shared" si="497"/>
        <v>0</v>
      </c>
      <c r="BE153" s="13"/>
      <c r="BF153" s="13">
        <f t="shared" si="498"/>
        <v>0</v>
      </c>
      <c r="BG153" s="13"/>
      <c r="BH153" s="13">
        <f t="shared" si="499"/>
        <v>0</v>
      </c>
      <c r="BI153" s="13"/>
      <c r="BJ153" s="13">
        <f t="shared" si="500"/>
        <v>0</v>
      </c>
      <c r="BK153" s="13"/>
      <c r="BL153" s="13">
        <f t="shared" si="501"/>
        <v>0</v>
      </c>
      <c r="BM153" s="13"/>
      <c r="BN153" s="13">
        <f t="shared" si="502"/>
        <v>0</v>
      </c>
      <c r="BO153" s="13"/>
      <c r="BP153" s="13">
        <f t="shared" si="503"/>
        <v>0</v>
      </c>
      <c r="BQ153" s="13"/>
      <c r="BR153" s="13">
        <f t="shared" si="504"/>
        <v>0</v>
      </c>
      <c r="BS153" s="13"/>
      <c r="BT153" s="13">
        <f t="shared" si="505"/>
        <v>0</v>
      </c>
      <c r="BU153" s="23"/>
      <c r="BV153" s="42">
        <f t="shared" si="506"/>
        <v>0</v>
      </c>
      <c r="BW153" s="8" t="s">
        <v>107</v>
      </c>
      <c r="BX153" s="10"/>
    </row>
    <row r="154" spans="1:76" ht="54" x14ac:dyDescent="0.35">
      <c r="A154" s="86" t="s">
        <v>183</v>
      </c>
      <c r="B154" s="87" t="s">
        <v>45</v>
      </c>
      <c r="C154" s="92" t="s">
        <v>351</v>
      </c>
      <c r="D154" s="12">
        <f>D156+D157</f>
        <v>16230.4</v>
      </c>
      <c r="E154" s="40">
        <f>E156+E157</f>
        <v>0</v>
      </c>
      <c r="F154" s="12">
        <f t="shared" si="339"/>
        <v>16230.4</v>
      </c>
      <c r="G154" s="12">
        <f>G156+G157</f>
        <v>0</v>
      </c>
      <c r="H154" s="12">
        <f t="shared" si="486"/>
        <v>16230.4</v>
      </c>
      <c r="I154" s="12">
        <f>I156+I157</f>
        <v>0</v>
      </c>
      <c r="J154" s="12">
        <f t="shared" si="487"/>
        <v>16230.4</v>
      </c>
      <c r="K154" s="12">
        <f>K156+K157</f>
        <v>0</v>
      </c>
      <c r="L154" s="12">
        <f t="shared" si="488"/>
        <v>16230.4</v>
      </c>
      <c r="M154" s="12">
        <f>M156+M157</f>
        <v>0</v>
      </c>
      <c r="N154" s="12">
        <f t="shared" si="489"/>
        <v>16230.4</v>
      </c>
      <c r="O154" s="12">
        <f>O156+O157</f>
        <v>0</v>
      </c>
      <c r="P154" s="12">
        <f t="shared" si="490"/>
        <v>16230.4</v>
      </c>
      <c r="Q154" s="12">
        <f>Q156+Q157</f>
        <v>0</v>
      </c>
      <c r="R154" s="12">
        <f t="shared" si="491"/>
        <v>16230.4</v>
      </c>
      <c r="S154" s="12">
        <f>S156+S157</f>
        <v>0</v>
      </c>
      <c r="T154" s="12">
        <f t="shared" si="492"/>
        <v>16230.4</v>
      </c>
      <c r="U154" s="12">
        <f>U156+U157</f>
        <v>-10236.805</v>
      </c>
      <c r="V154" s="12">
        <f t="shared" si="493"/>
        <v>5993.5949999999993</v>
      </c>
      <c r="W154" s="12">
        <f>W156+W157</f>
        <v>0</v>
      </c>
      <c r="X154" s="12">
        <f t="shared" si="494"/>
        <v>5993.5949999999993</v>
      </c>
      <c r="Y154" s="21">
        <f>Y156+Y157</f>
        <v>-5993.5950000000003</v>
      </c>
      <c r="Z154" s="40">
        <f t="shared" si="495"/>
        <v>0</v>
      </c>
      <c r="AA154" s="12">
        <f t="shared" ref="AA154:AZ154" si="507">AA156+AA157</f>
        <v>39980.400000000001</v>
      </c>
      <c r="AB154" s="40">
        <f>AB156+AB157</f>
        <v>0</v>
      </c>
      <c r="AC154" s="12">
        <f t="shared" si="340"/>
        <v>39980.400000000001</v>
      </c>
      <c r="AD154" s="12">
        <f>AD156+AD157</f>
        <v>0</v>
      </c>
      <c r="AE154" s="12">
        <f t="shared" si="496"/>
        <v>39980.400000000001</v>
      </c>
      <c r="AF154" s="12">
        <f>AF156+AF157</f>
        <v>0</v>
      </c>
      <c r="AG154" s="12">
        <f>AE154+AF154</f>
        <v>39980.400000000001</v>
      </c>
      <c r="AH154" s="12">
        <f>AH156+AH157</f>
        <v>0</v>
      </c>
      <c r="AI154" s="12">
        <f>AG154+AH154</f>
        <v>39980.400000000001</v>
      </c>
      <c r="AJ154" s="12">
        <f>AJ156+AJ157</f>
        <v>0</v>
      </c>
      <c r="AK154" s="12">
        <f>AI154+AJ154</f>
        <v>39980.400000000001</v>
      </c>
      <c r="AL154" s="12">
        <f>AL156+AL157</f>
        <v>0</v>
      </c>
      <c r="AM154" s="12">
        <f>AK154+AL154</f>
        <v>39980.400000000001</v>
      </c>
      <c r="AN154" s="12">
        <f>AN156+AN157</f>
        <v>0</v>
      </c>
      <c r="AO154" s="12">
        <f>AM154+AN154</f>
        <v>39980.400000000001</v>
      </c>
      <c r="AP154" s="12">
        <f>AP156+AP157</f>
        <v>0</v>
      </c>
      <c r="AQ154" s="12">
        <f>AO154+AP154</f>
        <v>39980.400000000001</v>
      </c>
      <c r="AR154" s="12">
        <f>AR156+AR157</f>
        <v>0</v>
      </c>
      <c r="AS154" s="12">
        <f>AQ154+AR154</f>
        <v>39980.400000000001</v>
      </c>
      <c r="AT154" s="12">
        <f>AT156+AT157</f>
        <v>10236.805</v>
      </c>
      <c r="AU154" s="12">
        <f>AS154+AT154</f>
        <v>50217.205000000002</v>
      </c>
      <c r="AV154" s="12">
        <f>AV156+AV157</f>
        <v>0</v>
      </c>
      <c r="AW154" s="12">
        <f>AU154+AV154</f>
        <v>50217.205000000002</v>
      </c>
      <c r="AX154" s="21">
        <f>AX156+AX157</f>
        <v>0</v>
      </c>
      <c r="AY154" s="40">
        <f>AW154+AX154</f>
        <v>50217.205000000002</v>
      </c>
      <c r="AZ154" s="12">
        <f t="shared" si="507"/>
        <v>17701.5</v>
      </c>
      <c r="BA154" s="13">
        <f>BA156+BA157</f>
        <v>0</v>
      </c>
      <c r="BB154" s="13">
        <f t="shared" si="341"/>
        <v>17701.5</v>
      </c>
      <c r="BC154" s="13">
        <f>BC156+BC157</f>
        <v>-17701.5</v>
      </c>
      <c r="BD154" s="13">
        <f t="shared" si="497"/>
        <v>0</v>
      </c>
      <c r="BE154" s="13">
        <f>BE156+BE157</f>
        <v>28022.061000000002</v>
      </c>
      <c r="BF154" s="13">
        <f t="shared" si="498"/>
        <v>28022.061000000002</v>
      </c>
      <c r="BG154" s="13">
        <f>BG156+BG157</f>
        <v>0</v>
      </c>
      <c r="BH154" s="13">
        <f t="shared" si="499"/>
        <v>28022.061000000002</v>
      </c>
      <c r="BI154" s="13">
        <f>BI156+BI157</f>
        <v>0</v>
      </c>
      <c r="BJ154" s="13">
        <f t="shared" si="500"/>
        <v>28022.061000000002</v>
      </c>
      <c r="BK154" s="13">
        <f>BK156+BK157</f>
        <v>0</v>
      </c>
      <c r="BL154" s="13">
        <f t="shared" si="501"/>
        <v>28022.061000000002</v>
      </c>
      <c r="BM154" s="13">
        <f>BM156+BM157</f>
        <v>0</v>
      </c>
      <c r="BN154" s="13">
        <f t="shared" si="502"/>
        <v>28022.061000000002</v>
      </c>
      <c r="BO154" s="13">
        <f>BO156+BO157</f>
        <v>0</v>
      </c>
      <c r="BP154" s="13">
        <f t="shared" si="503"/>
        <v>28022.061000000002</v>
      </c>
      <c r="BQ154" s="13">
        <f>BQ156+BQ157</f>
        <v>0</v>
      </c>
      <c r="BR154" s="13">
        <f t="shared" si="504"/>
        <v>28022.061000000002</v>
      </c>
      <c r="BS154" s="13">
        <f>BS156+BS157</f>
        <v>0</v>
      </c>
      <c r="BT154" s="13">
        <f t="shared" si="505"/>
        <v>28022.061000000002</v>
      </c>
      <c r="BU154" s="23">
        <f>BU156+BU157</f>
        <v>5993.5950000000003</v>
      </c>
      <c r="BV154" s="42">
        <f t="shared" si="506"/>
        <v>34015.656000000003</v>
      </c>
      <c r="BW154" s="8" t="s">
        <v>108</v>
      </c>
      <c r="BX154" s="10"/>
    </row>
    <row r="155" spans="1:76" s="3" customFormat="1" hidden="1" x14ac:dyDescent="0.35">
      <c r="A155" s="1"/>
      <c r="B155" s="6" t="s">
        <v>5</v>
      </c>
      <c r="C155" s="5"/>
      <c r="D155" s="12"/>
      <c r="E155" s="40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21"/>
      <c r="Z155" s="12"/>
      <c r="AA155" s="12"/>
      <c r="AB155" s="40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21"/>
      <c r="AY155" s="12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23"/>
      <c r="BV155" s="13"/>
      <c r="BW155" s="8"/>
      <c r="BX155" s="10">
        <v>0</v>
      </c>
    </row>
    <row r="156" spans="1:76" s="3" customFormat="1" hidden="1" x14ac:dyDescent="0.35">
      <c r="A156" s="1"/>
      <c r="B156" s="6" t="s">
        <v>6</v>
      </c>
      <c r="C156" s="5"/>
      <c r="D156" s="12">
        <v>16230.4</v>
      </c>
      <c r="E156" s="40"/>
      <c r="F156" s="12">
        <f t="shared" si="339"/>
        <v>16230.4</v>
      </c>
      <c r="G156" s="12"/>
      <c r="H156" s="12">
        <f t="shared" ref="H156:H161" si="508">F156+G156</f>
        <v>16230.4</v>
      </c>
      <c r="I156" s="12"/>
      <c r="J156" s="12">
        <f t="shared" ref="J156:J161" si="509">H156+I156</f>
        <v>16230.4</v>
      </c>
      <c r="K156" s="12"/>
      <c r="L156" s="12">
        <f t="shared" ref="L156:L161" si="510">J156+K156</f>
        <v>16230.4</v>
      </c>
      <c r="M156" s="12"/>
      <c r="N156" s="12">
        <f t="shared" ref="N156:N161" si="511">L156+M156</f>
        <v>16230.4</v>
      </c>
      <c r="O156" s="12"/>
      <c r="P156" s="12">
        <f t="shared" ref="P156:P161" si="512">N156+O156</f>
        <v>16230.4</v>
      </c>
      <c r="Q156" s="12"/>
      <c r="R156" s="12">
        <f t="shared" ref="R156:R161" si="513">P156+Q156</f>
        <v>16230.4</v>
      </c>
      <c r="S156" s="12"/>
      <c r="T156" s="12">
        <f t="shared" ref="T156:T161" si="514">R156+S156</f>
        <v>16230.4</v>
      </c>
      <c r="U156" s="12">
        <v>-10236.805</v>
      </c>
      <c r="V156" s="12">
        <f t="shared" ref="V156:V161" si="515">T156+U156</f>
        <v>5993.5949999999993</v>
      </c>
      <c r="W156" s="12"/>
      <c r="X156" s="12">
        <f t="shared" ref="X156:X161" si="516">V156+W156</f>
        <v>5993.5949999999993</v>
      </c>
      <c r="Y156" s="21">
        <v>-5993.5950000000003</v>
      </c>
      <c r="Z156" s="12">
        <f t="shared" ref="Z156:Z161" si="517">X156+Y156</f>
        <v>0</v>
      </c>
      <c r="AA156" s="12">
        <v>39980.400000000001</v>
      </c>
      <c r="AB156" s="40"/>
      <c r="AC156" s="12">
        <f t="shared" si="340"/>
        <v>39980.400000000001</v>
      </c>
      <c r="AD156" s="12"/>
      <c r="AE156" s="12">
        <f t="shared" ref="AE156:AE161" si="518">AC156+AD156</f>
        <v>39980.400000000001</v>
      </c>
      <c r="AF156" s="12"/>
      <c r="AG156" s="12">
        <f t="shared" ref="AG156:AG161" si="519">AE156+AF156</f>
        <v>39980.400000000001</v>
      </c>
      <c r="AH156" s="12"/>
      <c r="AI156" s="12">
        <f t="shared" ref="AI156:AI161" si="520">AG156+AH156</f>
        <v>39980.400000000001</v>
      </c>
      <c r="AJ156" s="12"/>
      <c r="AK156" s="12">
        <f t="shared" ref="AK156:AK161" si="521">AI156+AJ156</f>
        <v>39980.400000000001</v>
      </c>
      <c r="AL156" s="12"/>
      <c r="AM156" s="12">
        <f t="shared" ref="AM156:AM161" si="522">AK156+AL156</f>
        <v>39980.400000000001</v>
      </c>
      <c r="AN156" s="12"/>
      <c r="AO156" s="12">
        <f t="shared" ref="AO156:AO161" si="523">AM156+AN156</f>
        <v>39980.400000000001</v>
      </c>
      <c r="AP156" s="12"/>
      <c r="AQ156" s="12">
        <f t="shared" ref="AQ156:AQ161" si="524">AO156+AP156</f>
        <v>39980.400000000001</v>
      </c>
      <c r="AR156" s="12"/>
      <c r="AS156" s="12">
        <f t="shared" ref="AS156:AS161" si="525">AQ156+AR156</f>
        <v>39980.400000000001</v>
      </c>
      <c r="AT156" s="12">
        <v>10236.805</v>
      </c>
      <c r="AU156" s="12">
        <f t="shared" ref="AU156:AU161" si="526">AS156+AT156</f>
        <v>50217.205000000002</v>
      </c>
      <c r="AV156" s="12"/>
      <c r="AW156" s="12">
        <f t="shared" ref="AW156:AW161" si="527">AU156+AV156</f>
        <v>50217.205000000002</v>
      </c>
      <c r="AX156" s="21"/>
      <c r="AY156" s="12">
        <f t="shared" ref="AY156:AY161" si="528">AW156+AX156</f>
        <v>50217.205000000002</v>
      </c>
      <c r="AZ156" s="13">
        <v>0</v>
      </c>
      <c r="BA156" s="13"/>
      <c r="BB156" s="13">
        <f t="shared" si="341"/>
        <v>0</v>
      </c>
      <c r="BC156" s="13"/>
      <c r="BD156" s="13">
        <f t="shared" ref="BD156:BD161" si="529">BB156+BC156</f>
        <v>0</v>
      </c>
      <c r="BE156" s="13">
        <v>28022.061000000002</v>
      </c>
      <c r="BF156" s="13">
        <f t="shared" ref="BF156:BF161" si="530">BD156+BE156</f>
        <v>28022.061000000002</v>
      </c>
      <c r="BG156" s="13"/>
      <c r="BH156" s="13">
        <f t="shared" ref="BH156:BH161" si="531">BF156+BG156</f>
        <v>28022.061000000002</v>
      </c>
      <c r="BI156" s="13"/>
      <c r="BJ156" s="13">
        <f t="shared" ref="BJ156:BJ161" si="532">BH156+BI156</f>
        <v>28022.061000000002</v>
      </c>
      <c r="BK156" s="13"/>
      <c r="BL156" s="13">
        <f t="shared" ref="BL156:BL161" si="533">BJ156+BK156</f>
        <v>28022.061000000002</v>
      </c>
      <c r="BM156" s="13"/>
      <c r="BN156" s="13">
        <f t="shared" ref="BN156:BN161" si="534">BL156+BM156</f>
        <v>28022.061000000002</v>
      </c>
      <c r="BO156" s="13"/>
      <c r="BP156" s="13">
        <f t="shared" ref="BP156:BP161" si="535">BN156+BO156</f>
        <v>28022.061000000002</v>
      </c>
      <c r="BQ156" s="13"/>
      <c r="BR156" s="13">
        <f t="shared" ref="BR156:BR161" si="536">BP156+BQ156</f>
        <v>28022.061000000002</v>
      </c>
      <c r="BS156" s="13"/>
      <c r="BT156" s="13">
        <f t="shared" ref="BT156:BT161" si="537">BR156+BS156</f>
        <v>28022.061000000002</v>
      </c>
      <c r="BU156" s="23">
        <v>5993.5950000000003</v>
      </c>
      <c r="BV156" s="13">
        <f t="shared" ref="BV156:BV161" si="538">BT156+BU156</f>
        <v>34015.656000000003</v>
      </c>
      <c r="BW156" s="8" t="s">
        <v>108</v>
      </c>
      <c r="BX156" s="10">
        <v>0</v>
      </c>
    </row>
    <row r="157" spans="1:76" s="3" customFormat="1" hidden="1" x14ac:dyDescent="0.35">
      <c r="A157" s="1"/>
      <c r="B157" s="4" t="s">
        <v>12</v>
      </c>
      <c r="C157" s="5"/>
      <c r="D157" s="12">
        <v>0</v>
      </c>
      <c r="E157" s="40">
        <v>0</v>
      </c>
      <c r="F157" s="12">
        <f t="shared" si="339"/>
        <v>0</v>
      </c>
      <c r="G157" s="12">
        <v>0</v>
      </c>
      <c r="H157" s="12">
        <f t="shared" si="508"/>
        <v>0</v>
      </c>
      <c r="I157" s="12">
        <v>0</v>
      </c>
      <c r="J157" s="12">
        <f t="shared" si="509"/>
        <v>0</v>
      </c>
      <c r="K157" s="12">
        <v>0</v>
      </c>
      <c r="L157" s="12">
        <f t="shared" si="510"/>
        <v>0</v>
      </c>
      <c r="M157" s="12">
        <v>0</v>
      </c>
      <c r="N157" s="12">
        <f t="shared" si="511"/>
        <v>0</v>
      </c>
      <c r="O157" s="12">
        <v>0</v>
      </c>
      <c r="P157" s="12">
        <f t="shared" si="512"/>
        <v>0</v>
      </c>
      <c r="Q157" s="12">
        <v>0</v>
      </c>
      <c r="R157" s="12">
        <f t="shared" si="513"/>
        <v>0</v>
      </c>
      <c r="S157" s="12">
        <v>0</v>
      </c>
      <c r="T157" s="12">
        <f t="shared" si="514"/>
        <v>0</v>
      </c>
      <c r="U157" s="12">
        <v>0</v>
      </c>
      <c r="V157" s="12">
        <f t="shared" si="515"/>
        <v>0</v>
      </c>
      <c r="W157" s="12">
        <v>0</v>
      </c>
      <c r="X157" s="12">
        <f t="shared" si="516"/>
        <v>0</v>
      </c>
      <c r="Y157" s="21">
        <v>0</v>
      </c>
      <c r="Z157" s="12">
        <f t="shared" si="517"/>
        <v>0</v>
      </c>
      <c r="AA157" s="12">
        <v>0</v>
      </c>
      <c r="AB157" s="40">
        <v>0</v>
      </c>
      <c r="AC157" s="12">
        <f t="shared" si="340"/>
        <v>0</v>
      </c>
      <c r="AD157" s="12">
        <v>0</v>
      </c>
      <c r="AE157" s="12">
        <f t="shared" si="518"/>
        <v>0</v>
      </c>
      <c r="AF157" s="12">
        <v>0</v>
      </c>
      <c r="AG157" s="12">
        <f t="shared" si="519"/>
        <v>0</v>
      </c>
      <c r="AH157" s="12">
        <v>0</v>
      </c>
      <c r="AI157" s="12">
        <f t="shared" si="520"/>
        <v>0</v>
      </c>
      <c r="AJ157" s="12">
        <v>0</v>
      </c>
      <c r="AK157" s="12">
        <f t="shared" si="521"/>
        <v>0</v>
      </c>
      <c r="AL157" s="12">
        <v>0</v>
      </c>
      <c r="AM157" s="12">
        <f t="shared" si="522"/>
        <v>0</v>
      </c>
      <c r="AN157" s="12">
        <v>0</v>
      </c>
      <c r="AO157" s="12">
        <f t="shared" si="523"/>
        <v>0</v>
      </c>
      <c r="AP157" s="12">
        <v>0</v>
      </c>
      <c r="AQ157" s="12">
        <f t="shared" si="524"/>
        <v>0</v>
      </c>
      <c r="AR157" s="12">
        <v>0</v>
      </c>
      <c r="AS157" s="12">
        <f t="shared" si="525"/>
        <v>0</v>
      </c>
      <c r="AT157" s="12">
        <v>0</v>
      </c>
      <c r="AU157" s="12">
        <f t="shared" si="526"/>
        <v>0</v>
      </c>
      <c r="AV157" s="12">
        <v>0</v>
      </c>
      <c r="AW157" s="12">
        <f t="shared" si="527"/>
        <v>0</v>
      </c>
      <c r="AX157" s="21">
        <v>0</v>
      </c>
      <c r="AY157" s="12">
        <f t="shared" si="528"/>
        <v>0</v>
      </c>
      <c r="AZ157" s="13">
        <v>17701.5</v>
      </c>
      <c r="BA157" s="13">
        <v>0</v>
      </c>
      <c r="BB157" s="13">
        <f t="shared" si="341"/>
        <v>17701.5</v>
      </c>
      <c r="BC157" s="13">
        <v>-17701.5</v>
      </c>
      <c r="BD157" s="13">
        <f t="shared" si="529"/>
        <v>0</v>
      </c>
      <c r="BE157" s="13"/>
      <c r="BF157" s="13">
        <f t="shared" si="530"/>
        <v>0</v>
      </c>
      <c r="BG157" s="13"/>
      <c r="BH157" s="13">
        <f t="shared" si="531"/>
        <v>0</v>
      </c>
      <c r="BI157" s="13"/>
      <c r="BJ157" s="13">
        <f t="shared" si="532"/>
        <v>0</v>
      </c>
      <c r="BK157" s="13"/>
      <c r="BL157" s="13">
        <f t="shared" si="533"/>
        <v>0</v>
      </c>
      <c r="BM157" s="13"/>
      <c r="BN157" s="13">
        <f t="shared" si="534"/>
        <v>0</v>
      </c>
      <c r="BO157" s="13"/>
      <c r="BP157" s="13">
        <f t="shared" si="535"/>
        <v>0</v>
      </c>
      <c r="BQ157" s="13"/>
      <c r="BR157" s="13">
        <f t="shared" si="536"/>
        <v>0</v>
      </c>
      <c r="BS157" s="13"/>
      <c r="BT157" s="13">
        <f t="shared" si="537"/>
        <v>0</v>
      </c>
      <c r="BU157" s="23"/>
      <c r="BV157" s="13">
        <f t="shared" si="538"/>
        <v>0</v>
      </c>
      <c r="BW157" s="8" t="s">
        <v>222</v>
      </c>
      <c r="BX157" s="10">
        <v>0</v>
      </c>
    </row>
    <row r="158" spans="1:76" s="3" customFormat="1" ht="54" hidden="1" x14ac:dyDescent="0.35">
      <c r="A158" s="54" t="s">
        <v>177</v>
      </c>
      <c r="B158" s="6" t="s">
        <v>46</v>
      </c>
      <c r="C158" s="5" t="s">
        <v>351</v>
      </c>
      <c r="D158" s="12">
        <v>0</v>
      </c>
      <c r="E158" s="40">
        <v>0</v>
      </c>
      <c r="F158" s="12">
        <f t="shared" si="339"/>
        <v>0</v>
      </c>
      <c r="G158" s="12">
        <v>0</v>
      </c>
      <c r="H158" s="12">
        <f t="shared" si="508"/>
        <v>0</v>
      </c>
      <c r="I158" s="12"/>
      <c r="J158" s="12">
        <f t="shared" si="509"/>
        <v>0</v>
      </c>
      <c r="K158" s="12"/>
      <c r="L158" s="12">
        <f t="shared" si="510"/>
        <v>0</v>
      </c>
      <c r="M158" s="12"/>
      <c r="N158" s="12">
        <f t="shared" si="511"/>
        <v>0</v>
      </c>
      <c r="O158" s="12"/>
      <c r="P158" s="12">
        <f t="shared" si="512"/>
        <v>0</v>
      </c>
      <c r="Q158" s="12"/>
      <c r="R158" s="12">
        <f t="shared" si="513"/>
        <v>0</v>
      </c>
      <c r="S158" s="12"/>
      <c r="T158" s="12">
        <f t="shared" si="514"/>
        <v>0</v>
      </c>
      <c r="U158" s="12"/>
      <c r="V158" s="12">
        <f t="shared" si="515"/>
        <v>0</v>
      </c>
      <c r="W158" s="12"/>
      <c r="X158" s="12">
        <f t="shared" si="516"/>
        <v>0</v>
      </c>
      <c r="Y158" s="21"/>
      <c r="Z158" s="12">
        <f t="shared" si="517"/>
        <v>0</v>
      </c>
      <c r="AA158" s="12">
        <v>14256.8</v>
      </c>
      <c r="AB158" s="40">
        <v>0</v>
      </c>
      <c r="AC158" s="12">
        <f t="shared" si="340"/>
        <v>14256.8</v>
      </c>
      <c r="AD158" s="12">
        <v>0</v>
      </c>
      <c r="AE158" s="12">
        <f t="shared" si="518"/>
        <v>14256.8</v>
      </c>
      <c r="AF158" s="12">
        <v>0</v>
      </c>
      <c r="AG158" s="12">
        <f t="shared" si="519"/>
        <v>14256.8</v>
      </c>
      <c r="AH158" s="12">
        <v>-14256.8</v>
      </c>
      <c r="AI158" s="12">
        <f t="shared" si="520"/>
        <v>0</v>
      </c>
      <c r="AJ158" s="12"/>
      <c r="AK158" s="12">
        <f t="shared" si="521"/>
        <v>0</v>
      </c>
      <c r="AL158" s="12"/>
      <c r="AM158" s="12">
        <f t="shared" si="522"/>
        <v>0</v>
      </c>
      <c r="AN158" s="12"/>
      <c r="AO158" s="12">
        <f t="shared" si="523"/>
        <v>0</v>
      </c>
      <c r="AP158" s="12"/>
      <c r="AQ158" s="12">
        <f t="shared" si="524"/>
        <v>0</v>
      </c>
      <c r="AR158" s="12"/>
      <c r="AS158" s="12">
        <f t="shared" si="525"/>
        <v>0</v>
      </c>
      <c r="AT158" s="12"/>
      <c r="AU158" s="12">
        <f t="shared" si="526"/>
        <v>0</v>
      </c>
      <c r="AV158" s="12"/>
      <c r="AW158" s="12">
        <f t="shared" si="527"/>
        <v>0</v>
      </c>
      <c r="AX158" s="21"/>
      <c r="AY158" s="12">
        <f t="shared" si="528"/>
        <v>0</v>
      </c>
      <c r="AZ158" s="13">
        <v>0</v>
      </c>
      <c r="BA158" s="13">
        <v>0</v>
      </c>
      <c r="BB158" s="13">
        <f t="shared" si="341"/>
        <v>0</v>
      </c>
      <c r="BC158" s="13">
        <v>0</v>
      </c>
      <c r="BD158" s="13">
        <f t="shared" si="529"/>
        <v>0</v>
      </c>
      <c r="BE158" s="13">
        <v>0</v>
      </c>
      <c r="BF158" s="13">
        <f t="shared" si="530"/>
        <v>0</v>
      </c>
      <c r="BG158" s="13">
        <v>0</v>
      </c>
      <c r="BH158" s="13">
        <f t="shared" si="531"/>
        <v>0</v>
      </c>
      <c r="BI158" s="13">
        <v>0</v>
      </c>
      <c r="BJ158" s="13">
        <f t="shared" si="532"/>
        <v>0</v>
      </c>
      <c r="BK158" s="13">
        <v>0</v>
      </c>
      <c r="BL158" s="13">
        <f t="shared" si="533"/>
        <v>0</v>
      </c>
      <c r="BM158" s="13">
        <v>0</v>
      </c>
      <c r="BN158" s="13">
        <f t="shared" si="534"/>
        <v>0</v>
      </c>
      <c r="BO158" s="13">
        <v>0</v>
      </c>
      <c r="BP158" s="13">
        <f t="shared" si="535"/>
        <v>0</v>
      </c>
      <c r="BQ158" s="13">
        <v>0</v>
      </c>
      <c r="BR158" s="13">
        <f t="shared" si="536"/>
        <v>0</v>
      </c>
      <c r="BS158" s="13">
        <v>0</v>
      </c>
      <c r="BT158" s="13">
        <f t="shared" si="537"/>
        <v>0</v>
      </c>
      <c r="BU158" s="23">
        <v>0</v>
      </c>
      <c r="BV158" s="13">
        <f t="shared" si="538"/>
        <v>0</v>
      </c>
      <c r="BW158" s="7" t="s">
        <v>109</v>
      </c>
      <c r="BX158" s="10">
        <v>0</v>
      </c>
    </row>
    <row r="159" spans="1:76" ht="54" x14ac:dyDescent="0.35">
      <c r="A159" s="86" t="s">
        <v>184</v>
      </c>
      <c r="B159" s="87" t="s">
        <v>47</v>
      </c>
      <c r="C159" s="92" t="s">
        <v>351</v>
      </c>
      <c r="D159" s="12">
        <v>12170.5</v>
      </c>
      <c r="E159" s="40"/>
      <c r="F159" s="12">
        <f t="shared" si="339"/>
        <v>12170.5</v>
      </c>
      <c r="G159" s="12"/>
      <c r="H159" s="12">
        <f t="shared" si="508"/>
        <v>12170.5</v>
      </c>
      <c r="I159" s="12">
        <v>26867.7</v>
      </c>
      <c r="J159" s="12">
        <f t="shared" si="509"/>
        <v>39038.199999999997</v>
      </c>
      <c r="K159" s="12"/>
      <c r="L159" s="12">
        <f t="shared" si="510"/>
        <v>39038.199999999997</v>
      </c>
      <c r="M159" s="12"/>
      <c r="N159" s="12">
        <f t="shared" si="511"/>
        <v>39038.199999999997</v>
      </c>
      <c r="O159" s="12"/>
      <c r="P159" s="12">
        <f t="shared" si="512"/>
        <v>39038.199999999997</v>
      </c>
      <c r="Q159" s="12"/>
      <c r="R159" s="12">
        <f t="shared" si="513"/>
        <v>39038.199999999997</v>
      </c>
      <c r="S159" s="12"/>
      <c r="T159" s="12">
        <f t="shared" si="514"/>
        <v>39038.199999999997</v>
      </c>
      <c r="U159" s="12">
        <v>-26202.266</v>
      </c>
      <c r="V159" s="12">
        <f t="shared" si="515"/>
        <v>12835.933999999997</v>
      </c>
      <c r="W159" s="12"/>
      <c r="X159" s="12">
        <f t="shared" si="516"/>
        <v>12835.933999999997</v>
      </c>
      <c r="Y159" s="21">
        <v>-12835.933999999999</v>
      </c>
      <c r="Z159" s="40">
        <f t="shared" si="517"/>
        <v>0</v>
      </c>
      <c r="AA159" s="12">
        <v>37733.300000000003</v>
      </c>
      <c r="AB159" s="40"/>
      <c r="AC159" s="12">
        <f t="shared" si="340"/>
        <v>37733.300000000003</v>
      </c>
      <c r="AD159" s="12"/>
      <c r="AE159" s="12">
        <f t="shared" si="518"/>
        <v>37733.300000000003</v>
      </c>
      <c r="AF159" s="12"/>
      <c r="AG159" s="12">
        <f t="shared" si="519"/>
        <v>37733.300000000003</v>
      </c>
      <c r="AH159" s="12">
        <v>-22429.963</v>
      </c>
      <c r="AI159" s="12">
        <f t="shared" si="520"/>
        <v>15303.337000000003</v>
      </c>
      <c r="AJ159" s="12"/>
      <c r="AK159" s="12">
        <f t="shared" si="521"/>
        <v>15303.337000000003</v>
      </c>
      <c r="AL159" s="12"/>
      <c r="AM159" s="12">
        <f t="shared" si="522"/>
        <v>15303.337000000003</v>
      </c>
      <c r="AN159" s="12"/>
      <c r="AO159" s="12">
        <f t="shared" si="523"/>
        <v>15303.337000000003</v>
      </c>
      <c r="AP159" s="12"/>
      <c r="AQ159" s="12">
        <f t="shared" si="524"/>
        <v>15303.337000000003</v>
      </c>
      <c r="AR159" s="12"/>
      <c r="AS159" s="12">
        <f t="shared" si="525"/>
        <v>15303.337000000003</v>
      </c>
      <c r="AT159" s="12">
        <v>26202.266</v>
      </c>
      <c r="AU159" s="12">
        <f t="shared" si="526"/>
        <v>41505.603000000003</v>
      </c>
      <c r="AV159" s="12"/>
      <c r="AW159" s="12">
        <f t="shared" si="527"/>
        <v>41505.603000000003</v>
      </c>
      <c r="AX159" s="21">
        <v>12835.933999999999</v>
      </c>
      <c r="AY159" s="40">
        <f t="shared" si="528"/>
        <v>54341.537000000004</v>
      </c>
      <c r="AZ159" s="13">
        <v>0</v>
      </c>
      <c r="BA159" s="13"/>
      <c r="BB159" s="13">
        <f t="shared" si="341"/>
        <v>0</v>
      </c>
      <c r="BC159" s="13"/>
      <c r="BD159" s="13">
        <f t="shared" si="529"/>
        <v>0</v>
      </c>
      <c r="BE159" s="13"/>
      <c r="BF159" s="13">
        <f t="shared" si="530"/>
        <v>0</v>
      </c>
      <c r="BG159" s="13"/>
      <c r="BH159" s="13">
        <f t="shared" si="531"/>
        <v>0</v>
      </c>
      <c r="BI159" s="13"/>
      <c r="BJ159" s="13">
        <f t="shared" si="532"/>
        <v>0</v>
      </c>
      <c r="BK159" s="13"/>
      <c r="BL159" s="13">
        <f t="shared" si="533"/>
        <v>0</v>
      </c>
      <c r="BM159" s="13"/>
      <c r="BN159" s="13">
        <f t="shared" si="534"/>
        <v>0</v>
      </c>
      <c r="BO159" s="13"/>
      <c r="BP159" s="13">
        <f t="shared" si="535"/>
        <v>0</v>
      </c>
      <c r="BQ159" s="13"/>
      <c r="BR159" s="13">
        <f t="shared" si="536"/>
        <v>0</v>
      </c>
      <c r="BS159" s="13"/>
      <c r="BT159" s="13">
        <f t="shared" si="537"/>
        <v>0</v>
      </c>
      <c r="BU159" s="23"/>
      <c r="BV159" s="42">
        <f t="shared" si="538"/>
        <v>0</v>
      </c>
      <c r="BW159" s="7" t="s">
        <v>110</v>
      </c>
      <c r="BX159" s="10"/>
    </row>
    <row r="160" spans="1:76" ht="54" x14ac:dyDescent="0.35">
      <c r="A160" s="86" t="s">
        <v>185</v>
      </c>
      <c r="B160" s="87" t="s">
        <v>48</v>
      </c>
      <c r="C160" s="92" t="s">
        <v>351</v>
      </c>
      <c r="D160" s="12">
        <v>18910</v>
      </c>
      <c r="E160" s="40"/>
      <c r="F160" s="12">
        <f t="shared" si="339"/>
        <v>18910</v>
      </c>
      <c r="G160" s="12"/>
      <c r="H160" s="12">
        <f t="shared" si="508"/>
        <v>18910</v>
      </c>
      <c r="I160" s="12">
        <v>43000</v>
      </c>
      <c r="J160" s="12">
        <f t="shared" si="509"/>
        <v>61910</v>
      </c>
      <c r="K160" s="12"/>
      <c r="L160" s="12">
        <f t="shared" si="510"/>
        <v>61910</v>
      </c>
      <c r="M160" s="12"/>
      <c r="N160" s="12">
        <f t="shared" si="511"/>
        <v>61910</v>
      </c>
      <c r="O160" s="12"/>
      <c r="P160" s="12">
        <f t="shared" si="512"/>
        <v>61910</v>
      </c>
      <c r="Q160" s="12"/>
      <c r="R160" s="12">
        <f t="shared" si="513"/>
        <v>61910</v>
      </c>
      <c r="S160" s="12"/>
      <c r="T160" s="12">
        <f t="shared" si="514"/>
        <v>61910</v>
      </c>
      <c r="U160" s="12">
        <v>-42212.525999999998</v>
      </c>
      <c r="V160" s="12">
        <f t="shared" si="515"/>
        <v>19697.474000000002</v>
      </c>
      <c r="W160" s="12"/>
      <c r="X160" s="12">
        <f t="shared" si="516"/>
        <v>19697.474000000002</v>
      </c>
      <c r="Y160" s="21">
        <v>-19697.473999999998</v>
      </c>
      <c r="Z160" s="40">
        <f t="shared" si="517"/>
        <v>0</v>
      </c>
      <c r="AA160" s="12">
        <v>53457.599999999999</v>
      </c>
      <c r="AB160" s="40"/>
      <c r="AC160" s="12">
        <f t="shared" si="340"/>
        <v>53457.599999999999</v>
      </c>
      <c r="AD160" s="12"/>
      <c r="AE160" s="12">
        <f t="shared" si="518"/>
        <v>53457.599999999999</v>
      </c>
      <c r="AF160" s="12"/>
      <c r="AG160" s="12">
        <f t="shared" si="519"/>
        <v>53457.599999999999</v>
      </c>
      <c r="AH160" s="12">
        <v>-39481.737000000001</v>
      </c>
      <c r="AI160" s="12">
        <f t="shared" si="520"/>
        <v>13975.862999999998</v>
      </c>
      <c r="AJ160" s="12"/>
      <c r="AK160" s="12">
        <f t="shared" si="521"/>
        <v>13975.862999999998</v>
      </c>
      <c r="AL160" s="12"/>
      <c r="AM160" s="12">
        <f t="shared" si="522"/>
        <v>13975.862999999998</v>
      </c>
      <c r="AN160" s="12"/>
      <c r="AO160" s="12">
        <f t="shared" si="523"/>
        <v>13975.862999999998</v>
      </c>
      <c r="AP160" s="12"/>
      <c r="AQ160" s="12">
        <f t="shared" si="524"/>
        <v>13975.862999999998</v>
      </c>
      <c r="AR160" s="12"/>
      <c r="AS160" s="12">
        <f t="shared" si="525"/>
        <v>13975.862999999998</v>
      </c>
      <c r="AT160" s="12">
        <v>42212.525999999998</v>
      </c>
      <c r="AU160" s="12">
        <f t="shared" si="526"/>
        <v>56188.388999999996</v>
      </c>
      <c r="AV160" s="12"/>
      <c r="AW160" s="12">
        <f t="shared" si="527"/>
        <v>56188.388999999996</v>
      </c>
      <c r="AX160" s="21"/>
      <c r="AY160" s="40">
        <f t="shared" si="528"/>
        <v>56188.388999999996</v>
      </c>
      <c r="AZ160" s="13">
        <v>0</v>
      </c>
      <c r="BA160" s="13"/>
      <c r="BB160" s="13">
        <f t="shared" si="341"/>
        <v>0</v>
      </c>
      <c r="BC160" s="13"/>
      <c r="BD160" s="13">
        <f t="shared" si="529"/>
        <v>0</v>
      </c>
      <c r="BE160" s="13">
        <v>5691.8919999999998</v>
      </c>
      <c r="BF160" s="13">
        <f t="shared" si="530"/>
        <v>5691.8919999999998</v>
      </c>
      <c r="BG160" s="13"/>
      <c r="BH160" s="13">
        <f t="shared" si="531"/>
        <v>5691.8919999999998</v>
      </c>
      <c r="BI160" s="13"/>
      <c r="BJ160" s="13">
        <f t="shared" si="532"/>
        <v>5691.8919999999998</v>
      </c>
      <c r="BK160" s="13"/>
      <c r="BL160" s="13">
        <f t="shared" si="533"/>
        <v>5691.8919999999998</v>
      </c>
      <c r="BM160" s="13"/>
      <c r="BN160" s="13">
        <f t="shared" si="534"/>
        <v>5691.8919999999998</v>
      </c>
      <c r="BO160" s="13"/>
      <c r="BP160" s="13">
        <f t="shared" si="535"/>
        <v>5691.8919999999998</v>
      </c>
      <c r="BQ160" s="13"/>
      <c r="BR160" s="13">
        <f t="shared" si="536"/>
        <v>5691.8919999999998</v>
      </c>
      <c r="BS160" s="13"/>
      <c r="BT160" s="13">
        <f t="shared" si="537"/>
        <v>5691.8919999999998</v>
      </c>
      <c r="BU160" s="23">
        <v>19697.473999999998</v>
      </c>
      <c r="BV160" s="42">
        <f t="shared" si="538"/>
        <v>25389.365999999998</v>
      </c>
      <c r="BW160" s="7" t="s">
        <v>208</v>
      </c>
      <c r="BX160" s="10"/>
    </row>
    <row r="161" spans="1:76" ht="54" x14ac:dyDescent="0.35">
      <c r="A161" s="86" t="s">
        <v>186</v>
      </c>
      <c r="B161" s="87" t="s">
        <v>49</v>
      </c>
      <c r="C161" s="92" t="s">
        <v>351</v>
      </c>
      <c r="D161" s="12">
        <f>D163+D164</f>
        <v>1928.1</v>
      </c>
      <c r="E161" s="40">
        <f>E163+E164</f>
        <v>0</v>
      </c>
      <c r="F161" s="12">
        <f t="shared" si="339"/>
        <v>1928.1</v>
      </c>
      <c r="G161" s="12">
        <f>G163+G164</f>
        <v>0</v>
      </c>
      <c r="H161" s="12">
        <f t="shared" si="508"/>
        <v>1928.1</v>
      </c>
      <c r="I161" s="12">
        <f>I163+I164</f>
        <v>0</v>
      </c>
      <c r="J161" s="12">
        <f t="shared" si="509"/>
        <v>1928.1</v>
      </c>
      <c r="K161" s="12">
        <f>K163+K164</f>
        <v>0</v>
      </c>
      <c r="L161" s="12">
        <f t="shared" si="510"/>
        <v>1928.1</v>
      </c>
      <c r="M161" s="12">
        <f>M163+M164</f>
        <v>0</v>
      </c>
      <c r="N161" s="12">
        <f t="shared" si="511"/>
        <v>1928.1</v>
      </c>
      <c r="O161" s="12">
        <f>O163+O164</f>
        <v>0</v>
      </c>
      <c r="P161" s="12">
        <f t="shared" si="512"/>
        <v>1928.1</v>
      </c>
      <c r="Q161" s="12">
        <f>Q163+Q164</f>
        <v>0</v>
      </c>
      <c r="R161" s="12">
        <f t="shared" si="513"/>
        <v>1928.1</v>
      </c>
      <c r="S161" s="12">
        <f>S163+S164</f>
        <v>0</v>
      </c>
      <c r="T161" s="12">
        <f t="shared" si="514"/>
        <v>1928.1</v>
      </c>
      <c r="U161" s="12">
        <f>U163+U164</f>
        <v>0</v>
      </c>
      <c r="V161" s="12">
        <f t="shared" si="515"/>
        <v>1928.1</v>
      </c>
      <c r="W161" s="12">
        <f>W163+W164</f>
        <v>0</v>
      </c>
      <c r="X161" s="12">
        <f t="shared" si="516"/>
        <v>1928.1</v>
      </c>
      <c r="Y161" s="21">
        <f>Y163+Y164</f>
        <v>0</v>
      </c>
      <c r="Z161" s="40">
        <f t="shared" si="517"/>
        <v>1928.1</v>
      </c>
      <c r="AA161" s="12">
        <f t="shared" ref="AA161:AZ161" si="539">AA163+AA164</f>
        <v>3072.8</v>
      </c>
      <c r="AB161" s="40">
        <f>AB163+AB164</f>
        <v>0</v>
      </c>
      <c r="AC161" s="12">
        <f t="shared" si="340"/>
        <v>3072.8</v>
      </c>
      <c r="AD161" s="12">
        <f>AD163+AD164</f>
        <v>0</v>
      </c>
      <c r="AE161" s="12">
        <f t="shared" si="518"/>
        <v>3072.8</v>
      </c>
      <c r="AF161" s="12">
        <f>AF163+AF164</f>
        <v>0</v>
      </c>
      <c r="AG161" s="12">
        <f t="shared" si="519"/>
        <v>3072.8</v>
      </c>
      <c r="AH161" s="12">
        <f>AH163+AH164</f>
        <v>0</v>
      </c>
      <c r="AI161" s="12">
        <f t="shared" si="520"/>
        <v>3072.8</v>
      </c>
      <c r="AJ161" s="12">
        <f>AJ163+AJ164</f>
        <v>0</v>
      </c>
      <c r="AK161" s="12">
        <f t="shared" si="521"/>
        <v>3072.8</v>
      </c>
      <c r="AL161" s="12">
        <f>AL163+AL164</f>
        <v>0</v>
      </c>
      <c r="AM161" s="12">
        <f t="shared" si="522"/>
        <v>3072.8</v>
      </c>
      <c r="AN161" s="12">
        <f>AN163+AN164</f>
        <v>0</v>
      </c>
      <c r="AO161" s="12">
        <f t="shared" si="523"/>
        <v>3072.8</v>
      </c>
      <c r="AP161" s="12">
        <f>AP163+AP164</f>
        <v>0</v>
      </c>
      <c r="AQ161" s="12">
        <f t="shared" si="524"/>
        <v>3072.8</v>
      </c>
      <c r="AR161" s="12">
        <f>AR163+AR164</f>
        <v>0</v>
      </c>
      <c r="AS161" s="12">
        <f t="shared" si="525"/>
        <v>3072.8</v>
      </c>
      <c r="AT161" s="12">
        <f>AT163+AT164</f>
        <v>0</v>
      </c>
      <c r="AU161" s="12">
        <f t="shared" si="526"/>
        <v>3072.8</v>
      </c>
      <c r="AV161" s="12">
        <f>AV163+AV164</f>
        <v>0</v>
      </c>
      <c r="AW161" s="12">
        <f t="shared" si="527"/>
        <v>3072.8</v>
      </c>
      <c r="AX161" s="21">
        <f>AX163+AX164</f>
        <v>0</v>
      </c>
      <c r="AY161" s="40">
        <f t="shared" si="528"/>
        <v>3072.8</v>
      </c>
      <c r="AZ161" s="12">
        <f t="shared" si="539"/>
        <v>18064.5</v>
      </c>
      <c r="BA161" s="13">
        <f>BA163+BA164</f>
        <v>0</v>
      </c>
      <c r="BB161" s="13">
        <f t="shared" si="341"/>
        <v>18064.5</v>
      </c>
      <c r="BC161" s="13">
        <f>BC163+BC164</f>
        <v>-18064.5</v>
      </c>
      <c r="BD161" s="13">
        <f t="shared" si="529"/>
        <v>0</v>
      </c>
      <c r="BE161" s="13">
        <f>BE163+BE164</f>
        <v>18064.5</v>
      </c>
      <c r="BF161" s="13">
        <f t="shared" si="530"/>
        <v>18064.5</v>
      </c>
      <c r="BG161" s="13">
        <f>BG163+BG164</f>
        <v>0</v>
      </c>
      <c r="BH161" s="13">
        <f t="shared" si="531"/>
        <v>18064.5</v>
      </c>
      <c r="BI161" s="13">
        <f>BI163+BI164</f>
        <v>0</v>
      </c>
      <c r="BJ161" s="13">
        <f t="shared" si="532"/>
        <v>18064.5</v>
      </c>
      <c r="BK161" s="13">
        <f>BK163+BK164</f>
        <v>0</v>
      </c>
      <c r="BL161" s="13">
        <f t="shared" si="533"/>
        <v>18064.5</v>
      </c>
      <c r="BM161" s="13">
        <f>BM163+BM164</f>
        <v>0</v>
      </c>
      <c r="BN161" s="13">
        <f t="shared" si="534"/>
        <v>18064.5</v>
      </c>
      <c r="BO161" s="13">
        <f>BO163+BO164</f>
        <v>0</v>
      </c>
      <c r="BP161" s="13">
        <f t="shared" si="535"/>
        <v>18064.5</v>
      </c>
      <c r="BQ161" s="13">
        <f>BQ163+BQ164</f>
        <v>0</v>
      </c>
      <c r="BR161" s="13">
        <f t="shared" si="536"/>
        <v>18064.5</v>
      </c>
      <c r="BS161" s="13">
        <f>BS163+BS164</f>
        <v>0</v>
      </c>
      <c r="BT161" s="13">
        <f t="shared" si="537"/>
        <v>18064.5</v>
      </c>
      <c r="BU161" s="23">
        <f>BU163+BU164</f>
        <v>0</v>
      </c>
      <c r="BV161" s="42">
        <f t="shared" si="538"/>
        <v>18064.5</v>
      </c>
      <c r="BW161" s="8" t="s">
        <v>111</v>
      </c>
      <c r="BX161" s="10"/>
    </row>
    <row r="162" spans="1:76" s="3" customFormat="1" hidden="1" x14ac:dyDescent="0.35">
      <c r="A162" s="1"/>
      <c r="B162" s="6" t="s">
        <v>5</v>
      </c>
      <c r="C162" s="5"/>
      <c r="D162" s="12"/>
      <c r="E162" s="40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21"/>
      <c r="Z162" s="12"/>
      <c r="AA162" s="12"/>
      <c r="AB162" s="40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21"/>
      <c r="AY162" s="12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23"/>
      <c r="BV162" s="13"/>
      <c r="BW162" s="7"/>
      <c r="BX162" s="10">
        <v>0</v>
      </c>
    </row>
    <row r="163" spans="1:76" s="3" customFormat="1" hidden="1" x14ac:dyDescent="0.35">
      <c r="A163" s="1"/>
      <c r="B163" s="6" t="s">
        <v>6</v>
      </c>
      <c r="C163" s="5"/>
      <c r="D163" s="12">
        <v>1928.1</v>
      </c>
      <c r="E163" s="40"/>
      <c r="F163" s="12">
        <f t="shared" si="339"/>
        <v>1928.1</v>
      </c>
      <c r="G163" s="12"/>
      <c r="H163" s="12">
        <f t="shared" ref="H163:H173" si="540">F163+G163</f>
        <v>1928.1</v>
      </c>
      <c r="I163" s="12"/>
      <c r="J163" s="12">
        <f t="shared" ref="J163:J173" si="541">H163+I163</f>
        <v>1928.1</v>
      </c>
      <c r="K163" s="12"/>
      <c r="L163" s="12">
        <f t="shared" ref="L163:L173" si="542">J163+K163</f>
        <v>1928.1</v>
      </c>
      <c r="M163" s="12"/>
      <c r="N163" s="12">
        <f t="shared" ref="N163:N173" si="543">L163+M163</f>
        <v>1928.1</v>
      </c>
      <c r="O163" s="12"/>
      <c r="P163" s="12">
        <f t="shared" ref="P163:P173" si="544">N163+O163</f>
        <v>1928.1</v>
      </c>
      <c r="Q163" s="12"/>
      <c r="R163" s="12">
        <f t="shared" ref="R163:R173" si="545">P163+Q163</f>
        <v>1928.1</v>
      </c>
      <c r="S163" s="12"/>
      <c r="T163" s="12">
        <f t="shared" ref="T163:T173" si="546">R163+S163</f>
        <v>1928.1</v>
      </c>
      <c r="U163" s="12"/>
      <c r="V163" s="12">
        <f t="shared" ref="V163:V173" si="547">T163+U163</f>
        <v>1928.1</v>
      </c>
      <c r="W163" s="12"/>
      <c r="X163" s="12">
        <f t="shared" ref="X163:X173" si="548">V163+W163</f>
        <v>1928.1</v>
      </c>
      <c r="Y163" s="21"/>
      <c r="Z163" s="12">
        <f t="shared" ref="Z163:Z173" si="549">X163+Y163</f>
        <v>1928.1</v>
      </c>
      <c r="AA163" s="12">
        <v>3072.8</v>
      </c>
      <c r="AB163" s="40"/>
      <c r="AC163" s="12">
        <f t="shared" si="340"/>
        <v>3072.8</v>
      </c>
      <c r="AD163" s="12"/>
      <c r="AE163" s="12">
        <f t="shared" ref="AE163:AE173" si="550">AC163+AD163</f>
        <v>3072.8</v>
      </c>
      <c r="AF163" s="12"/>
      <c r="AG163" s="12">
        <f t="shared" ref="AG163:AG173" si="551">AE163+AF163</f>
        <v>3072.8</v>
      </c>
      <c r="AH163" s="12"/>
      <c r="AI163" s="12">
        <f t="shared" ref="AI163:AI173" si="552">AG163+AH163</f>
        <v>3072.8</v>
      </c>
      <c r="AJ163" s="12"/>
      <c r="AK163" s="12">
        <f t="shared" ref="AK163:AK173" si="553">AI163+AJ163</f>
        <v>3072.8</v>
      </c>
      <c r="AL163" s="12"/>
      <c r="AM163" s="12">
        <f t="shared" ref="AM163:AM173" si="554">AK163+AL163</f>
        <v>3072.8</v>
      </c>
      <c r="AN163" s="12"/>
      <c r="AO163" s="12">
        <f t="shared" ref="AO163:AO173" si="555">AM163+AN163</f>
        <v>3072.8</v>
      </c>
      <c r="AP163" s="12"/>
      <c r="AQ163" s="12">
        <f t="shared" ref="AQ163:AQ173" si="556">AO163+AP163</f>
        <v>3072.8</v>
      </c>
      <c r="AR163" s="12"/>
      <c r="AS163" s="12">
        <f t="shared" ref="AS163:AS173" si="557">AQ163+AR163</f>
        <v>3072.8</v>
      </c>
      <c r="AT163" s="12"/>
      <c r="AU163" s="12">
        <f t="shared" ref="AU163:AU173" si="558">AS163+AT163</f>
        <v>3072.8</v>
      </c>
      <c r="AV163" s="12"/>
      <c r="AW163" s="12">
        <f t="shared" ref="AW163:AW173" si="559">AU163+AV163</f>
        <v>3072.8</v>
      </c>
      <c r="AX163" s="21"/>
      <c r="AY163" s="12">
        <f t="shared" ref="AY163:AY173" si="560">AW163+AX163</f>
        <v>3072.8</v>
      </c>
      <c r="AZ163" s="13">
        <v>0</v>
      </c>
      <c r="BA163" s="13"/>
      <c r="BB163" s="13">
        <f t="shared" si="341"/>
        <v>0</v>
      </c>
      <c r="BC163" s="13"/>
      <c r="BD163" s="13">
        <f t="shared" ref="BD163:BD173" si="561">BB163+BC163</f>
        <v>0</v>
      </c>
      <c r="BE163" s="13">
        <v>18064.5</v>
      </c>
      <c r="BF163" s="13">
        <f t="shared" ref="BF163:BF173" si="562">BD163+BE163</f>
        <v>18064.5</v>
      </c>
      <c r="BG163" s="13"/>
      <c r="BH163" s="13">
        <f t="shared" ref="BH163:BH173" si="563">BF163+BG163</f>
        <v>18064.5</v>
      </c>
      <c r="BI163" s="13"/>
      <c r="BJ163" s="13">
        <f t="shared" ref="BJ163:BJ173" si="564">BH163+BI163</f>
        <v>18064.5</v>
      </c>
      <c r="BK163" s="13"/>
      <c r="BL163" s="13">
        <f t="shared" ref="BL163:BL173" si="565">BJ163+BK163</f>
        <v>18064.5</v>
      </c>
      <c r="BM163" s="13"/>
      <c r="BN163" s="13">
        <f t="shared" ref="BN163:BN173" si="566">BL163+BM163</f>
        <v>18064.5</v>
      </c>
      <c r="BO163" s="13"/>
      <c r="BP163" s="13">
        <f t="shared" ref="BP163:BP173" si="567">BN163+BO163</f>
        <v>18064.5</v>
      </c>
      <c r="BQ163" s="13"/>
      <c r="BR163" s="13">
        <f t="shared" ref="BR163:BR173" si="568">BP163+BQ163</f>
        <v>18064.5</v>
      </c>
      <c r="BS163" s="13"/>
      <c r="BT163" s="13">
        <f t="shared" ref="BT163:BT173" si="569">BR163+BS163</f>
        <v>18064.5</v>
      </c>
      <c r="BU163" s="23"/>
      <c r="BV163" s="13">
        <f t="shared" ref="BV163:BV173" si="570">BT163+BU163</f>
        <v>18064.5</v>
      </c>
      <c r="BW163" s="7" t="s">
        <v>111</v>
      </c>
      <c r="BX163" s="10">
        <v>0</v>
      </c>
    </row>
    <row r="164" spans="1:76" s="3" customFormat="1" hidden="1" x14ac:dyDescent="0.35">
      <c r="A164" s="1"/>
      <c r="B164" s="4" t="s">
        <v>12</v>
      </c>
      <c r="C164" s="5"/>
      <c r="D164" s="12">
        <v>0</v>
      </c>
      <c r="E164" s="40">
        <v>0</v>
      </c>
      <c r="F164" s="12">
        <f t="shared" si="339"/>
        <v>0</v>
      </c>
      <c r="G164" s="12">
        <v>0</v>
      </c>
      <c r="H164" s="12">
        <f t="shared" si="540"/>
        <v>0</v>
      </c>
      <c r="I164" s="12">
        <v>0</v>
      </c>
      <c r="J164" s="12">
        <f t="shared" si="541"/>
        <v>0</v>
      </c>
      <c r="K164" s="12">
        <v>0</v>
      </c>
      <c r="L164" s="12">
        <f t="shared" si="542"/>
        <v>0</v>
      </c>
      <c r="M164" s="12">
        <v>0</v>
      </c>
      <c r="N164" s="12">
        <f t="shared" si="543"/>
        <v>0</v>
      </c>
      <c r="O164" s="12">
        <v>0</v>
      </c>
      <c r="P164" s="12">
        <f t="shared" si="544"/>
        <v>0</v>
      </c>
      <c r="Q164" s="12">
        <v>0</v>
      </c>
      <c r="R164" s="12">
        <f t="shared" si="545"/>
        <v>0</v>
      </c>
      <c r="S164" s="12">
        <v>0</v>
      </c>
      <c r="T164" s="12">
        <f t="shared" si="546"/>
        <v>0</v>
      </c>
      <c r="U164" s="12">
        <v>0</v>
      </c>
      <c r="V164" s="12">
        <f t="shared" si="547"/>
        <v>0</v>
      </c>
      <c r="W164" s="12">
        <v>0</v>
      </c>
      <c r="X164" s="12">
        <f t="shared" si="548"/>
        <v>0</v>
      </c>
      <c r="Y164" s="21">
        <v>0</v>
      </c>
      <c r="Z164" s="12">
        <f t="shared" si="549"/>
        <v>0</v>
      </c>
      <c r="AA164" s="12">
        <v>0</v>
      </c>
      <c r="AB164" s="40">
        <v>0</v>
      </c>
      <c r="AC164" s="12">
        <f t="shared" si="340"/>
        <v>0</v>
      </c>
      <c r="AD164" s="12">
        <v>0</v>
      </c>
      <c r="AE164" s="12">
        <f t="shared" si="550"/>
        <v>0</v>
      </c>
      <c r="AF164" s="12">
        <v>0</v>
      </c>
      <c r="AG164" s="12">
        <f t="shared" si="551"/>
        <v>0</v>
      </c>
      <c r="AH164" s="12">
        <v>0</v>
      </c>
      <c r="AI164" s="12">
        <f t="shared" si="552"/>
        <v>0</v>
      </c>
      <c r="AJ164" s="12">
        <v>0</v>
      </c>
      <c r="AK164" s="12">
        <f t="shared" si="553"/>
        <v>0</v>
      </c>
      <c r="AL164" s="12">
        <v>0</v>
      </c>
      <c r="AM164" s="12">
        <f t="shared" si="554"/>
        <v>0</v>
      </c>
      <c r="AN164" s="12">
        <v>0</v>
      </c>
      <c r="AO164" s="12">
        <f t="shared" si="555"/>
        <v>0</v>
      </c>
      <c r="AP164" s="12">
        <v>0</v>
      </c>
      <c r="AQ164" s="12">
        <f t="shared" si="556"/>
        <v>0</v>
      </c>
      <c r="AR164" s="12">
        <v>0</v>
      </c>
      <c r="AS164" s="12">
        <f t="shared" si="557"/>
        <v>0</v>
      </c>
      <c r="AT164" s="12">
        <v>0</v>
      </c>
      <c r="AU164" s="12">
        <f t="shared" si="558"/>
        <v>0</v>
      </c>
      <c r="AV164" s="12">
        <v>0</v>
      </c>
      <c r="AW164" s="12">
        <f t="shared" si="559"/>
        <v>0</v>
      </c>
      <c r="AX164" s="21">
        <v>0</v>
      </c>
      <c r="AY164" s="12">
        <f t="shared" si="560"/>
        <v>0</v>
      </c>
      <c r="AZ164" s="13">
        <v>18064.5</v>
      </c>
      <c r="BA164" s="13">
        <v>0</v>
      </c>
      <c r="BB164" s="13">
        <f t="shared" si="341"/>
        <v>18064.5</v>
      </c>
      <c r="BC164" s="13">
        <v>-18064.5</v>
      </c>
      <c r="BD164" s="13">
        <f t="shared" si="561"/>
        <v>0</v>
      </c>
      <c r="BE164" s="13"/>
      <c r="BF164" s="13">
        <f t="shared" si="562"/>
        <v>0</v>
      </c>
      <c r="BG164" s="13"/>
      <c r="BH164" s="13">
        <f t="shared" si="563"/>
        <v>0</v>
      </c>
      <c r="BI164" s="13"/>
      <c r="BJ164" s="13">
        <f t="shared" si="564"/>
        <v>0</v>
      </c>
      <c r="BK164" s="13"/>
      <c r="BL164" s="13">
        <f t="shared" si="565"/>
        <v>0</v>
      </c>
      <c r="BM164" s="13"/>
      <c r="BN164" s="13">
        <f t="shared" si="566"/>
        <v>0</v>
      </c>
      <c r="BO164" s="13"/>
      <c r="BP164" s="13">
        <f t="shared" si="567"/>
        <v>0</v>
      </c>
      <c r="BQ164" s="13"/>
      <c r="BR164" s="13">
        <f t="shared" si="568"/>
        <v>0</v>
      </c>
      <c r="BS164" s="13"/>
      <c r="BT164" s="13">
        <f t="shared" si="569"/>
        <v>0</v>
      </c>
      <c r="BU164" s="23"/>
      <c r="BV164" s="13">
        <f t="shared" si="570"/>
        <v>0</v>
      </c>
      <c r="BW164" s="7" t="s">
        <v>222</v>
      </c>
      <c r="BX164" s="10">
        <v>0</v>
      </c>
    </row>
    <row r="165" spans="1:76" s="3" customFormat="1" ht="54" hidden="1" x14ac:dyDescent="0.35">
      <c r="A165" s="54" t="s">
        <v>186</v>
      </c>
      <c r="B165" s="6" t="s">
        <v>75</v>
      </c>
      <c r="C165" s="5" t="s">
        <v>351</v>
      </c>
      <c r="D165" s="12">
        <v>0</v>
      </c>
      <c r="E165" s="40">
        <v>0</v>
      </c>
      <c r="F165" s="12">
        <f t="shared" si="339"/>
        <v>0</v>
      </c>
      <c r="G165" s="12">
        <v>0</v>
      </c>
      <c r="H165" s="12">
        <f t="shared" si="540"/>
        <v>0</v>
      </c>
      <c r="I165" s="12">
        <v>0</v>
      </c>
      <c r="J165" s="12">
        <f t="shared" si="541"/>
        <v>0</v>
      </c>
      <c r="K165" s="12">
        <v>0</v>
      </c>
      <c r="L165" s="12">
        <f t="shared" si="542"/>
        <v>0</v>
      </c>
      <c r="M165" s="12">
        <v>0</v>
      </c>
      <c r="N165" s="12">
        <f t="shared" si="543"/>
        <v>0</v>
      </c>
      <c r="O165" s="12">
        <v>0</v>
      </c>
      <c r="P165" s="12">
        <f t="shared" si="544"/>
        <v>0</v>
      </c>
      <c r="Q165" s="12">
        <v>0</v>
      </c>
      <c r="R165" s="12">
        <f t="shared" si="545"/>
        <v>0</v>
      </c>
      <c r="S165" s="12">
        <v>0</v>
      </c>
      <c r="T165" s="12">
        <f t="shared" si="546"/>
        <v>0</v>
      </c>
      <c r="U165" s="12">
        <v>0</v>
      </c>
      <c r="V165" s="12">
        <f t="shared" si="547"/>
        <v>0</v>
      </c>
      <c r="W165" s="12">
        <v>0</v>
      </c>
      <c r="X165" s="12">
        <f t="shared" si="548"/>
        <v>0</v>
      </c>
      <c r="Y165" s="21">
        <v>0</v>
      </c>
      <c r="Z165" s="12">
        <f t="shared" si="549"/>
        <v>0</v>
      </c>
      <c r="AA165" s="12">
        <v>7956</v>
      </c>
      <c r="AB165" s="40">
        <v>0</v>
      </c>
      <c r="AC165" s="12">
        <f t="shared" si="340"/>
        <v>7956</v>
      </c>
      <c r="AD165" s="12">
        <v>0</v>
      </c>
      <c r="AE165" s="12">
        <f t="shared" si="550"/>
        <v>7956</v>
      </c>
      <c r="AF165" s="12">
        <v>0</v>
      </c>
      <c r="AG165" s="12">
        <f t="shared" si="551"/>
        <v>7956</v>
      </c>
      <c r="AH165" s="12">
        <v>-7956</v>
      </c>
      <c r="AI165" s="12">
        <f t="shared" si="552"/>
        <v>0</v>
      </c>
      <c r="AJ165" s="12"/>
      <c r="AK165" s="12">
        <f t="shared" si="553"/>
        <v>0</v>
      </c>
      <c r="AL165" s="12"/>
      <c r="AM165" s="12">
        <f t="shared" si="554"/>
        <v>0</v>
      </c>
      <c r="AN165" s="12"/>
      <c r="AO165" s="12">
        <f t="shared" si="555"/>
        <v>0</v>
      </c>
      <c r="AP165" s="12"/>
      <c r="AQ165" s="12">
        <f t="shared" si="556"/>
        <v>0</v>
      </c>
      <c r="AR165" s="12"/>
      <c r="AS165" s="12">
        <f t="shared" si="557"/>
        <v>0</v>
      </c>
      <c r="AT165" s="12"/>
      <c r="AU165" s="12">
        <f t="shared" si="558"/>
        <v>0</v>
      </c>
      <c r="AV165" s="12"/>
      <c r="AW165" s="12">
        <f t="shared" si="559"/>
        <v>0</v>
      </c>
      <c r="AX165" s="21"/>
      <c r="AY165" s="12">
        <f t="shared" si="560"/>
        <v>0</v>
      </c>
      <c r="AZ165" s="13">
        <v>80000</v>
      </c>
      <c r="BA165" s="13">
        <v>0</v>
      </c>
      <c r="BB165" s="13">
        <f t="shared" si="341"/>
        <v>80000</v>
      </c>
      <c r="BC165" s="13">
        <v>0</v>
      </c>
      <c r="BD165" s="13">
        <f t="shared" si="561"/>
        <v>80000</v>
      </c>
      <c r="BE165" s="13">
        <v>-80000</v>
      </c>
      <c r="BF165" s="13">
        <f t="shared" si="562"/>
        <v>0</v>
      </c>
      <c r="BG165" s="13">
        <v>28221.546999999999</v>
      </c>
      <c r="BH165" s="13">
        <f t="shared" si="563"/>
        <v>28221.546999999999</v>
      </c>
      <c r="BI165" s="13"/>
      <c r="BJ165" s="13">
        <f t="shared" si="564"/>
        <v>28221.546999999999</v>
      </c>
      <c r="BK165" s="13"/>
      <c r="BL165" s="13">
        <f t="shared" si="565"/>
        <v>28221.546999999999</v>
      </c>
      <c r="BM165" s="13"/>
      <c r="BN165" s="13">
        <f t="shared" si="566"/>
        <v>28221.546999999999</v>
      </c>
      <c r="BO165" s="13"/>
      <c r="BP165" s="13">
        <f t="shared" si="567"/>
        <v>28221.546999999999</v>
      </c>
      <c r="BQ165" s="13"/>
      <c r="BR165" s="13">
        <f t="shared" si="568"/>
        <v>28221.546999999999</v>
      </c>
      <c r="BS165" s="13"/>
      <c r="BT165" s="13">
        <f t="shared" si="569"/>
        <v>28221.546999999999</v>
      </c>
      <c r="BU165" s="23">
        <v>-28221.546999999999</v>
      </c>
      <c r="BV165" s="13">
        <f t="shared" si="570"/>
        <v>0</v>
      </c>
      <c r="BW165" s="7" t="s">
        <v>112</v>
      </c>
      <c r="BX165" s="10">
        <v>0</v>
      </c>
    </row>
    <row r="166" spans="1:76" s="3" customFormat="1" ht="54" hidden="1" x14ac:dyDescent="0.35">
      <c r="A166" s="60" t="s">
        <v>181</v>
      </c>
      <c r="B166" s="6" t="s">
        <v>378</v>
      </c>
      <c r="C166" s="5" t="s">
        <v>126</v>
      </c>
      <c r="D166" s="12">
        <v>21381.1</v>
      </c>
      <c r="E166" s="40"/>
      <c r="F166" s="12">
        <f t="shared" si="339"/>
        <v>21381.1</v>
      </c>
      <c r="G166" s="12"/>
      <c r="H166" s="12">
        <f t="shared" si="540"/>
        <v>21381.1</v>
      </c>
      <c r="I166" s="12">
        <v>-21381.1</v>
      </c>
      <c r="J166" s="12">
        <f t="shared" si="541"/>
        <v>0</v>
      </c>
      <c r="K166" s="12"/>
      <c r="L166" s="12">
        <f t="shared" si="542"/>
        <v>0</v>
      </c>
      <c r="M166" s="12"/>
      <c r="N166" s="12">
        <f t="shared" si="543"/>
        <v>0</v>
      </c>
      <c r="O166" s="12"/>
      <c r="P166" s="12">
        <f t="shared" si="544"/>
        <v>0</v>
      </c>
      <c r="Q166" s="12"/>
      <c r="R166" s="12">
        <f t="shared" si="545"/>
        <v>0</v>
      </c>
      <c r="S166" s="12"/>
      <c r="T166" s="12">
        <f t="shared" si="546"/>
        <v>0</v>
      </c>
      <c r="U166" s="12"/>
      <c r="V166" s="12">
        <f t="shared" si="547"/>
        <v>0</v>
      </c>
      <c r="W166" s="12"/>
      <c r="X166" s="12">
        <f t="shared" si="548"/>
        <v>0</v>
      </c>
      <c r="Y166" s="21"/>
      <c r="Z166" s="12">
        <f t="shared" si="549"/>
        <v>0</v>
      </c>
      <c r="AA166" s="12">
        <v>0</v>
      </c>
      <c r="AB166" s="40"/>
      <c r="AC166" s="12">
        <f t="shared" si="340"/>
        <v>0</v>
      </c>
      <c r="AD166" s="12"/>
      <c r="AE166" s="12">
        <f t="shared" si="550"/>
        <v>0</v>
      </c>
      <c r="AF166" s="12"/>
      <c r="AG166" s="12">
        <f t="shared" si="551"/>
        <v>0</v>
      </c>
      <c r="AH166" s="12"/>
      <c r="AI166" s="12">
        <f t="shared" si="552"/>
        <v>0</v>
      </c>
      <c r="AJ166" s="12"/>
      <c r="AK166" s="12">
        <f t="shared" si="553"/>
        <v>0</v>
      </c>
      <c r="AL166" s="12"/>
      <c r="AM166" s="12">
        <f t="shared" si="554"/>
        <v>0</v>
      </c>
      <c r="AN166" s="12"/>
      <c r="AO166" s="12">
        <f t="shared" si="555"/>
        <v>0</v>
      </c>
      <c r="AP166" s="12"/>
      <c r="AQ166" s="12">
        <f t="shared" si="556"/>
        <v>0</v>
      </c>
      <c r="AR166" s="12"/>
      <c r="AS166" s="12">
        <f t="shared" si="557"/>
        <v>0</v>
      </c>
      <c r="AT166" s="12"/>
      <c r="AU166" s="12">
        <f t="shared" si="558"/>
        <v>0</v>
      </c>
      <c r="AV166" s="12"/>
      <c r="AW166" s="12">
        <f t="shared" si="559"/>
        <v>0</v>
      </c>
      <c r="AX166" s="21"/>
      <c r="AY166" s="12">
        <f t="shared" si="560"/>
        <v>0</v>
      </c>
      <c r="AZ166" s="12">
        <v>0</v>
      </c>
      <c r="BA166" s="13"/>
      <c r="BB166" s="13">
        <f t="shared" si="341"/>
        <v>0</v>
      </c>
      <c r="BC166" s="13"/>
      <c r="BD166" s="13">
        <f t="shared" si="561"/>
        <v>0</v>
      </c>
      <c r="BE166" s="13"/>
      <c r="BF166" s="13">
        <f t="shared" si="562"/>
        <v>0</v>
      </c>
      <c r="BG166" s="13"/>
      <c r="BH166" s="13">
        <f t="shared" si="563"/>
        <v>0</v>
      </c>
      <c r="BI166" s="13"/>
      <c r="BJ166" s="13">
        <f t="shared" si="564"/>
        <v>0</v>
      </c>
      <c r="BK166" s="13"/>
      <c r="BL166" s="13">
        <f t="shared" si="565"/>
        <v>0</v>
      </c>
      <c r="BM166" s="13"/>
      <c r="BN166" s="13">
        <f t="shared" si="566"/>
        <v>0</v>
      </c>
      <c r="BO166" s="13"/>
      <c r="BP166" s="13">
        <f t="shared" si="567"/>
        <v>0</v>
      </c>
      <c r="BQ166" s="13"/>
      <c r="BR166" s="13">
        <f t="shared" si="568"/>
        <v>0</v>
      </c>
      <c r="BS166" s="13"/>
      <c r="BT166" s="13">
        <f t="shared" si="569"/>
        <v>0</v>
      </c>
      <c r="BU166" s="23"/>
      <c r="BV166" s="13">
        <f t="shared" si="570"/>
        <v>0</v>
      </c>
      <c r="BW166" s="7" t="s">
        <v>113</v>
      </c>
      <c r="BX166" s="10">
        <v>0</v>
      </c>
    </row>
    <row r="167" spans="1:76" ht="54" x14ac:dyDescent="0.35">
      <c r="A167" s="86" t="s">
        <v>187</v>
      </c>
      <c r="B167" s="87" t="s">
        <v>378</v>
      </c>
      <c r="C167" s="92" t="s">
        <v>351</v>
      </c>
      <c r="D167" s="12"/>
      <c r="E167" s="40"/>
      <c r="F167" s="12"/>
      <c r="G167" s="12"/>
      <c r="H167" s="12"/>
      <c r="I167" s="12"/>
      <c r="J167" s="12"/>
      <c r="K167" s="12">
        <v>21381.1</v>
      </c>
      <c r="L167" s="12">
        <f t="shared" si="542"/>
        <v>21381.1</v>
      </c>
      <c r="M167" s="12">
        <v>-21381.1</v>
      </c>
      <c r="N167" s="12">
        <f t="shared" si="543"/>
        <v>0</v>
      </c>
      <c r="O167" s="12"/>
      <c r="P167" s="12">
        <f t="shared" si="544"/>
        <v>0</v>
      </c>
      <c r="Q167" s="12"/>
      <c r="R167" s="12">
        <f t="shared" si="545"/>
        <v>0</v>
      </c>
      <c r="S167" s="12"/>
      <c r="T167" s="12">
        <f t="shared" si="546"/>
        <v>0</v>
      </c>
      <c r="U167" s="12"/>
      <c r="V167" s="12">
        <f t="shared" si="547"/>
        <v>0</v>
      </c>
      <c r="W167" s="12"/>
      <c r="X167" s="12">
        <f t="shared" si="548"/>
        <v>0</v>
      </c>
      <c r="Y167" s="21">
        <v>0</v>
      </c>
      <c r="Z167" s="40">
        <f t="shared" si="549"/>
        <v>0</v>
      </c>
      <c r="AA167" s="12"/>
      <c r="AB167" s="40"/>
      <c r="AC167" s="12"/>
      <c r="AD167" s="12"/>
      <c r="AE167" s="12"/>
      <c r="AF167" s="12"/>
      <c r="AG167" s="12"/>
      <c r="AH167" s="12"/>
      <c r="AI167" s="12"/>
      <c r="AJ167" s="12"/>
      <c r="AK167" s="12">
        <f t="shared" si="553"/>
        <v>0</v>
      </c>
      <c r="AL167" s="12">
        <v>21381.1</v>
      </c>
      <c r="AM167" s="12">
        <f t="shared" si="554"/>
        <v>21381.1</v>
      </c>
      <c r="AN167" s="12"/>
      <c r="AO167" s="12">
        <f t="shared" si="555"/>
        <v>21381.1</v>
      </c>
      <c r="AP167" s="12"/>
      <c r="AQ167" s="12">
        <f t="shared" si="556"/>
        <v>21381.1</v>
      </c>
      <c r="AR167" s="12"/>
      <c r="AS167" s="12">
        <f t="shared" si="557"/>
        <v>21381.1</v>
      </c>
      <c r="AT167" s="12"/>
      <c r="AU167" s="12">
        <f t="shared" si="558"/>
        <v>21381.1</v>
      </c>
      <c r="AV167" s="12"/>
      <c r="AW167" s="12">
        <f t="shared" si="559"/>
        <v>21381.1</v>
      </c>
      <c r="AX167" s="21">
        <v>-4881.1000000000004</v>
      </c>
      <c r="AY167" s="40">
        <f t="shared" si="560"/>
        <v>16500</v>
      </c>
      <c r="AZ167" s="12"/>
      <c r="BA167" s="13"/>
      <c r="BB167" s="13"/>
      <c r="BC167" s="13"/>
      <c r="BD167" s="13"/>
      <c r="BE167" s="13"/>
      <c r="BF167" s="13"/>
      <c r="BG167" s="13"/>
      <c r="BH167" s="13">
        <f t="shared" si="563"/>
        <v>0</v>
      </c>
      <c r="BI167" s="13"/>
      <c r="BJ167" s="13">
        <f t="shared" si="564"/>
        <v>0</v>
      </c>
      <c r="BK167" s="13"/>
      <c r="BL167" s="13">
        <f t="shared" si="565"/>
        <v>0</v>
      </c>
      <c r="BM167" s="13"/>
      <c r="BN167" s="13">
        <f t="shared" si="566"/>
        <v>0</v>
      </c>
      <c r="BO167" s="13"/>
      <c r="BP167" s="13">
        <f t="shared" si="567"/>
        <v>0</v>
      </c>
      <c r="BQ167" s="13"/>
      <c r="BR167" s="13">
        <f t="shared" si="568"/>
        <v>0</v>
      </c>
      <c r="BS167" s="13"/>
      <c r="BT167" s="13">
        <f t="shared" si="569"/>
        <v>0</v>
      </c>
      <c r="BU167" s="23">
        <v>0</v>
      </c>
      <c r="BV167" s="42">
        <f t="shared" si="570"/>
        <v>0</v>
      </c>
      <c r="BW167" s="7" t="s">
        <v>113</v>
      </c>
      <c r="BX167" s="10"/>
    </row>
    <row r="168" spans="1:76" ht="54" x14ac:dyDescent="0.35">
      <c r="A168" s="86" t="s">
        <v>188</v>
      </c>
      <c r="B168" s="87" t="s">
        <v>245</v>
      </c>
      <c r="C168" s="92" t="s">
        <v>351</v>
      </c>
      <c r="D168" s="12"/>
      <c r="E168" s="40">
        <v>25842.915000000001</v>
      </c>
      <c r="F168" s="12">
        <f t="shared" si="339"/>
        <v>25842.915000000001</v>
      </c>
      <c r="G168" s="12">
        <v>6287.3549999999996</v>
      </c>
      <c r="H168" s="12">
        <f t="shared" si="540"/>
        <v>32130.27</v>
      </c>
      <c r="I168" s="12"/>
      <c r="J168" s="12">
        <f t="shared" si="541"/>
        <v>32130.27</v>
      </c>
      <c r="K168" s="12"/>
      <c r="L168" s="12">
        <f t="shared" si="542"/>
        <v>32130.27</v>
      </c>
      <c r="M168" s="12"/>
      <c r="N168" s="12">
        <f t="shared" si="543"/>
        <v>32130.27</v>
      </c>
      <c r="O168" s="12"/>
      <c r="P168" s="12">
        <f t="shared" si="544"/>
        <v>32130.27</v>
      </c>
      <c r="Q168" s="12"/>
      <c r="R168" s="12">
        <f t="shared" si="545"/>
        <v>32130.27</v>
      </c>
      <c r="S168" s="12"/>
      <c r="T168" s="12">
        <f t="shared" si="546"/>
        <v>32130.27</v>
      </c>
      <c r="U168" s="12"/>
      <c r="V168" s="12">
        <f t="shared" si="547"/>
        <v>32130.27</v>
      </c>
      <c r="W168" s="12"/>
      <c r="X168" s="12">
        <f t="shared" si="548"/>
        <v>32130.27</v>
      </c>
      <c r="Y168" s="21">
        <v>-31921.954000000002</v>
      </c>
      <c r="Z168" s="40">
        <f t="shared" si="549"/>
        <v>208.31599999999889</v>
      </c>
      <c r="AA168" s="12"/>
      <c r="AB168" s="40"/>
      <c r="AC168" s="12">
        <f t="shared" si="340"/>
        <v>0</v>
      </c>
      <c r="AD168" s="12"/>
      <c r="AE168" s="12">
        <f t="shared" si="550"/>
        <v>0</v>
      </c>
      <c r="AF168" s="12"/>
      <c r="AG168" s="12">
        <f t="shared" si="551"/>
        <v>0</v>
      </c>
      <c r="AH168" s="12"/>
      <c r="AI168" s="12">
        <f t="shared" si="552"/>
        <v>0</v>
      </c>
      <c r="AJ168" s="12"/>
      <c r="AK168" s="12">
        <f t="shared" si="553"/>
        <v>0</v>
      </c>
      <c r="AL168" s="12"/>
      <c r="AM168" s="12">
        <f t="shared" si="554"/>
        <v>0</v>
      </c>
      <c r="AN168" s="12"/>
      <c r="AO168" s="12">
        <f t="shared" si="555"/>
        <v>0</v>
      </c>
      <c r="AP168" s="12"/>
      <c r="AQ168" s="12">
        <f t="shared" si="556"/>
        <v>0</v>
      </c>
      <c r="AR168" s="12"/>
      <c r="AS168" s="12">
        <f t="shared" si="557"/>
        <v>0</v>
      </c>
      <c r="AT168" s="12"/>
      <c r="AU168" s="12">
        <f t="shared" si="558"/>
        <v>0</v>
      </c>
      <c r="AV168" s="12"/>
      <c r="AW168" s="12">
        <f t="shared" si="559"/>
        <v>0</v>
      </c>
      <c r="AX168" s="21">
        <f>4683.5+31921.954</f>
        <v>36605.453999999998</v>
      </c>
      <c r="AY168" s="40">
        <f t="shared" si="560"/>
        <v>36605.453999999998</v>
      </c>
      <c r="AZ168" s="12"/>
      <c r="BA168" s="13"/>
      <c r="BB168" s="13">
        <f t="shared" si="341"/>
        <v>0</v>
      </c>
      <c r="BC168" s="13"/>
      <c r="BD168" s="13">
        <f t="shared" si="561"/>
        <v>0</v>
      </c>
      <c r="BE168" s="13"/>
      <c r="BF168" s="13">
        <f t="shared" si="562"/>
        <v>0</v>
      </c>
      <c r="BG168" s="13"/>
      <c r="BH168" s="13">
        <f t="shared" si="563"/>
        <v>0</v>
      </c>
      <c r="BI168" s="13"/>
      <c r="BJ168" s="13">
        <f t="shared" si="564"/>
        <v>0</v>
      </c>
      <c r="BK168" s="13"/>
      <c r="BL168" s="13">
        <f t="shared" si="565"/>
        <v>0</v>
      </c>
      <c r="BM168" s="13"/>
      <c r="BN168" s="13">
        <f t="shared" si="566"/>
        <v>0</v>
      </c>
      <c r="BO168" s="13"/>
      <c r="BP168" s="13">
        <f t="shared" si="567"/>
        <v>0</v>
      </c>
      <c r="BQ168" s="13"/>
      <c r="BR168" s="13">
        <f t="shared" si="568"/>
        <v>0</v>
      </c>
      <c r="BS168" s="13"/>
      <c r="BT168" s="13">
        <f t="shared" si="569"/>
        <v>0</v>
      </c>
      <c r="BU168" s="23">
        <v>0</v>
      </c>
      <c r="BV168" s="42">
        <f t="shared" si="570"/>
        <v>0</v>
      </c>
      <c r="BW168" s="7" t="s">
        <v>246</v>
      </c>
      <c r="BX168" s="10"/>
    </row>
    <row r="169" spans="1:76" ht="54" x14ac:dyDescent="0.35">
      <c r="A169" s="86" t="s">
        <v>189</v>
      </c>
      <c r="B169" s="87" t="s">
        <v>319</v>
      </c>
      <c r="C169" s="92" t="s">
        <v>351</v>
      </c>
      <c r="D169" s="12"/>
      <c r="E169" s="40"/>
      <c r="F169" s="12"/>
      <c r="G169" s="12">
        <v>23340.873</v>
      </c>
      <c r="H169" s="12">
        <f t="shared" si="540"/>
        <v>23340.873</v>
      </c>
      <c r="I169" s="12"/>
      <c r="J169" s="12">
        <f t="shared" si="541"/>
        <v>23340.873</v>
      </c>
      <c r="K169" s="12"/>
      <c r="L169" s="12">
        <f t="shared" si="542"/>
        <v>23340.873</v>
      </c>
      <c r="M169" s="12"/>
      <c r="N169" s="12">
        <f t="shared" si="543"/>
        <v>23340.873</v>
      </c>
      <c r="O169" s="12"/>
      <c r="P169" s="12">
        <f t="shared" si="544"/>
        <v>23340.873</v>
      </c>
      <c r="Q169" s="12"/>
      <c r="R169" s="12">
        <f t="shared" si="545"/>
        <v>23340.873</v>
      </c>
      <c r="S169" s="12"/>
      <c r="T169" s="12">
        <f t="shared" si="546"/>
        <v>23340.873</v>
      </c>
      <c r="U169" s="12"/>
      <c r="V169" s="12">
        <f t="shared" si="547"/>
        <v>23340.873</v>
      </c>
      <c r="W169" s="12"/>
      <c r="X169" s="12">
        <f t="shared" si="548"/>
        <v>23340.873</v>
      </c>
      <c r="Y169" s="21"/>
      <c r="Z169" s="40">
        <f t="shared" si="549"/>
        <v>23340.873</v>
      </c>
      <c r="AA169" s="12"/>
      <c r="AB169" s="40"/>
      <c r="AC169" s="12"/>
      <c r="AD169" s="12"/>
      <c r="AE169" s="12">
        <f t="shared" si="550"/>
        <v>0</v>
      </c>
      <c r="AF169" s="12"/>
      <c r="AG169" s="12">
        <f t="shared" si="551"/>
        <v>0</v>
      </c>
      <c r="AH169" s="12"/>
      <c r="AI169" s="12">
        <f t="shared" si="552"/>
        <v>0</v>
      </c>
      <c r="AJ169" s="12"/>
      <c r="AK169" s="12">
        <f t="shared" si="553"/>
        <v>0</v>
      </c>
      <c r="AL169" s="12"/>
      <c r="AM169" s="12">
        <f t="shared" si="554"/>
        <v>0</v>
      </c>
      <c r="AN169" s="12"/>
      <c r="AO169" s="12">
        <f t="shared" si="555"/>
        <v>0</v>
      </c>
      <c r="AP169" s="12"/>
      <c r="AQ169" s="12">
        <f t="shared" si="556"/>
        <v>0</v>
      </c>
      <c r="AR169" s="12"/>
      <c r="AS169" s="12">
        <f t="shared" si="557"/>
        <v>0</v>
      </c>
      <c r="AT169" s="12"/>
      <c r="AU169" s="12">
        <f t="shared" si="558"/>
        <v>0</v>
      </c>
      <c r="AV169" s="12"/>
      <c r="AW169" s="12">
        <f t="shared" si="559"/>
        <v>0</v>
      </c>
      <c r="AX169" s="21"/>
      <c r="AY169" s="40">
        <f t="shared" si="560"/>
        <v>0</v>
      </c>
      <c r="AZ169" s="12"/>
      <c r="BA169" s="13"/>
      <c r="BB169" s="13"/>
      <c r="BC169" s="13"/>
      <c r="BD169" s="13">
        <f t="shared" si="561"/>
        <v>0</v>
      </c>
      <c r="BE169" s="13"/>
      <c r="BF169" s="13">
        <f t="shared" si="562"/>
        <v>0</v>
      </c>
      <c r="BG169" s="13"/>
      <c r="BH169" s="13">
        <f t="shared" si="563"/>
        <v>0</v>
      </c>
      <c r="BI169" s="13"/>
      <c r="BJ169" s="13">
        <f t="shared" si="564"/>
        <v>0</v>
      </c>
      <c r="BK169" s="13"/>
      <c r="BL169" s="13">
        <f t="shared" si="565"/>
        <v>0</v>
      </c>
      <c r="BM169" s="13"/>
      <c r="BN169" s="13">
        <f t="shared" si="566"/>
        <v>0</v>
      </c>
      <c r="BO169" s="13"/>
      <c r="BP169" s="13">
        <f t="shared" si="567"/>
        <v>0</v>
      </c>
      <c r="BQ169" s="13"/>
      <c r="BR169" s="13">
        <f t="shared" si="568"/>
        <v>0</v>
      </c>
      <c r="BS169" s="13"/>
      <c r="BT169" s="13">
        <f t="shared" si="569"/>
        <v>0</v>
      </c>
      <c r="BU169" s="23"/>
      <c r="BV169" s="42">
        <f t="shared" si="570"/>
        <v>0</v>
      </c>
      <c r="BW169" s="7" t="s">
        <v>321</v>
      </c>
      <c r="BX169" s="10"/>
    </row>
    <row r="170" spans="1:76" ht="54" x14ac:dyDescent="0.35">
      <c r="A170" s="86" t="s">
        <v>190</v>
      </c>
      <c r="B170" s="87" t="s">
        <v>320</v>
      </c>
      <c r="C170" s="92" t="s">
        <v>351</v>
      </c>
      <c r="D170" s="12"/>
      <c r="E170" s="40"/>
      <c r="F170" s="12"/>
      <c r="G170" s="12">
        <v>22679.438999999998</v>
      </c>
      <c r="H170" s="12">
        <f t="shared" si="540"/>
        <v>22679.438999999998</v>
      </c>
      <c r="I170" s="12"/>
      <c r="J170" s="12">
        <f t="shared" si="541"/>
        <v>22679.438999999998</v>
      </c>
      <c r="K170" s="12"/>
      <c r="L170" s="12">
        <f t="shared" si="542"/>
        <v>22679.438999999998</v>
      </c>
      <c r="M170" s="12"/>
      <c r="N170" s="12">
        <f t="shared" si="543"/>
        <v>22679.438999999998</v>
      </c>
      <c r="O170" s="12"/>
      <c r="P170" s="12">
        <f t="shared" si="544"/>
        <v>22679.438999999998</v>
      </c>
      <c r="Q170" s="12"/>
      <c r="R170" s="12">
        <f t="shared" si="545"/>
        <v>22679.438999999998</v>
      </c>
      <c r="S170" s="12"/>
      <c r="T170" s="12">
        <f t="shared" si="546"/>
        <v>22679.438999999998</v>
      </c>
      <c r="U170" s="12"/>
      <c r="V170" s="12">
        <f t="shared" si="547"/>
        <v>22679.438999999998</v>
      </c>
      <c r="W170" s="12"/>
      <c r="X170" s="12">
        <f t="shared" si="548"/>
        <v>22679.438999999998</v>
      </c>
      <c r="Y170" s="21"/>
      <c r="Z170" s="40">
        <f t="shared" si="549"/>
        <v>22679.438999999998</v>
      </c>
      <c r="AA170" s="12"/>
      <c r="AB170" s="40"/>
      <c r="AC170" s="12"/>
      <c r="AD170" s="12"/>
      <c r="AE170" s="12">
        <f t="shared" si="550"/>
        <v>0</v>
      </c>
      <c r="AF170" s="12"/>
      <c r="AG170" s="12">
        <f t="shared" si="551"/>
        <v>0</v>
      </c>
      <c r="AH170" s="12"/>
      <c r="AI170" s="12">
        <f t="shared" si="552"/>
        <v>0</v>
      </c>
      <c r="AJ170" s="12"/>
      <c r="AK170" s="12">
        <f t="shared" si="553"/>
        <v>0</v>
      </c>
      <c r="AL170" s="12"/>
      <c r="AM170" s="12">
        <f t="shared" si="554"/>
        <v>0</v>
      </c>
      <c r="AN170" s="12"/>
      <c r="AO170" s="12">
        <f t="shared" si="555"/>
        <v>0</v>
      </c>
      <c r="AP170" s="12"/>
      <c r="AQ170" s="12">
        <f t="shared" si="556"/>
        <v>0</v>
      </c>
      <c r="AR170" s="12"/>
      <c r="AS170" s="12">
        <f t="shared" si="557"/>
        <v>0</v>
      </c>
      <c r="AT170" s="12"/>
      <c r="AU170" s="12">
        <f t="shared" si="558"/>
        <v>0</v>
      </c>
      <c r="AV170" s="12"/>
      <c r="AW170" s="12">
        <f t="shared" si="559"/>
        <v>0</v>
      </c>
      <c r="AX170" s="21"/>
      <c r="AY170" s="40">
        <f t="shared" si="560"/>
        <v>0</v>
      </c>
      <c r="AZ170" s="12"/>
      <c r="BA170" s="13"/>
      <c r="BB170" s="13"/>
      <c r="BC170" s="13"/>
      <c r="BD170" s="13">
        <f t="shared" si="561"/>
        <v>0</v>
      </c>
      <c r="BE170" s="13"/>
      <c r="BF170" s="13">
        <f t="shared" si="562"/>
        <v>0</v>
      </c>
      <c r="BG170" s="13"/>
      <c r="BH170" s="13">
        <f t="shared" si="563"/>
        <v>0</v>
      </c>
      <c r="BI170" s="13"/>
      <c r="BJ170" s="13">
        <f t="shared" si="564"/>
        <v>0</v>
      </c>
      <c r="BK170" s="13"/>
      <c r="BL170" s="13">
        <f t="shared" si="565"/>
        <v>0</v>
      </c>
      <c r="BM170" s="13"/>
      <c r="BN170" s="13">
        <f t="shared" si="566"/>
        <v>0</v>
      </c>
      <c r="BO170" s="13"/>
      <c r="BP170" s="13">
        <f t="shared" si="567"/>
        <v>0</v>
      </c>
      <c r="BQ170" s="13"/>
      <c r="BR170" s="13">
        <f t="shared" si="568"/>
        <v>0</v>
      </c>
      <c r="BS170" s="13"/>
      <c r="BT170" s="13">
        <f t="shared" si="569"/>
        <v>0</v>
      </c>
      <c r="BU170" s="23"/>
      <c r="BV170" s="42">
        <f t="shared" si="570"/>
        <v>0</v>
      </c>
      <c r="BW170" s="7" t="s">
        <v>322</v>
      </c>
      <c r="BX170" s="10"/>
    </row>
    <row r="171" spans="1:76" ht="54" x14ac:dyDescent="0.35">
      <c r="A171" s="86" t="s">
        <v>191</v>
      </c>
      <c r="B171" s="89" t="s">
        <v>383</v>
      </c>
      <c r="C171" s="92" t="s">
        <v>126</v>
      </c>
      <c r="D171" s="12"/>
      <c r="E171" s="40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>
        <f t="shared" si="545"/>
        <v>0</v>
      </c>
      <c r="S171" s="12"/>
      <c r="T171" s="12">
        <f t="shared" si="546"/>
        <v>0</v>
      </c>
      <c r="U171" s="12"/>
      <c r="V171" s="12">
        <f t="shared" si="547"/>
        <v>0</v>
      </c>
      <c r="W171" s="12"/>
      <c r="X171" s="12">
        <f t="shared" si="548"/>
        <v>0</v>
      </c>
      <c r="Y171" s="21"/>
      <c r="Z171" s="40">
        <f t="shared" si="549"/>
        <v>0</v>
      </c>
      <c r="AA171" s="12"/>
      <c r="AB171" s="40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>
        <v>4161.4530000000004</v>
      </c>
      <c r="AQ171" s="12">
        <f t="shared" si="556"/>
        <v>4161.4530000000004</v>
      </c>
      <c r="AR171" s="12"/>
      <c r="AS171" s="12">
        <f t="shared" si="557"/>
        <v>4161.4530000000004</v>
      </c>
      <c r="AT171" s="12"/>
      <c r="AU171" s="12">
        <f t="shared" si="558"/>
        <v>4161.4530000000004</v>
      </c>
      <c r="AV171" s="12"/>
      <c r="AW171" s="12">
        <f t="shared" si="559"/>
        <v>4161.4530000000004</v>
      </c>
      <c r="AX171" s="21"/>
      <c r="AY171" s="40">
        <f t="shared" si="560"/>
        <v>4161.4530000000004</v>
      </c>
      <c r="AZ171" s="12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>
        <f t="shared" si="566"/>
        <v>0</v>
      </c>
      <c r="BO171" s="13"/>
      <c r="BP171" s="13">
        <f t="shared" si="567"/>
        <v>0</v>
      </c>
      <c r="BQ171" s="13"/>
      <c r="BR171" s="13">
        <f t="shared" si="568"/>
        <v>0</v>
      </c>
      <c r="BS171" s="13"/>
      <c r="BT171" s="13">
        <f t="shared" si="569"/>
        <v>0</v>
      </c>
      <c r="BU171" s="23"/>
      <c r="BV171" s="42">
        <f t="shared" si="570"/>
        <v>0</v>
      </c>
      <c r="BW171" s="7" t="s">
        <v>384</v>
      </c>
      <c r="BX171" s="10"/>
    </row>
    <row r="172" spans="1:76" ht="54" x14ac:dyDescent="0.35">
      <c r="A172" s="86" t="s">
        <v>192</v>
      </c>
      <c r="B172" s="89" t="s">
        <v>406</v>
      </c>
      <c r="C172" s="92" t="s">
        <v>351</v>
      </c>
      <c r="D172" s="12"/>
      <c r="E172" s="40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>
        <f t="shared" si="547"/>
        <v>0</v>
      </c>
      <c r="W172" s="12"/>
      <c r="X172" s="12">
        <f t="shared" si="548"/>
        <v>0</v>
      </c>
      <c r="Y172" s="21"/>
      <c r="Z172" s="40">
        <f t="shared" si="549"/>
        <v>0</v>
      </c>
      <c r="AA172" s="12"/>
      <c r="AB172" s="40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>
        <v>43000</v>
      </c>
      <c r="AU172" s="12">
        <f t="shared" si="558"/>
        <v>43000</v>
      </c>
      <c r="AV172" s="12"/>
      <c r="AW172" s="12">
        <f t="shared" si="559"/>
        <v>43000</v>
      </c>
      <c r="AX172" s="21"/>
      <c r="AY172" s="40">
        <f t="shared" si="560"/>
        <v>43000</v>
      </c>
      <c r="AZ172" s="12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>
        <v>30079.5</v>
      </c>
      <c r="BR172" s="13">
        <f t="shared" si="568"/>
        <v>30079.5</v>
      </c>
      <c r="BS172" s="13"/>
      <c r="BT172" s="13">
        <f t="shared" si="569"/>
        <v>30079.5</v>
      </c>
      <c r="BU172" s="23"/>
      <c r="BV172" s="42">
        <f t="shared" si="570"/>
        <v>30079.5</v>
      </c>
      <c r="BW172" s="7" t="s">
        <v>401</v>
      </c>
      <c r="BX172" s="10"/>
    </row>
    <row r="173" spans="1:76" x14ac:dyDescent="0.35">
      <c r="A173" s="86"/>
      <c r="B173" s="89" t="s">
        <v>4</v>
      </c>
      <c r="C173" s="89"/>
      <c r="D173" s="27">
        <f>D175+D176</f>
        <v>2702073</v>
      </c>
      <c r="E173" s="27">
        <f>E175+E176</f>
        <v>12363.3</v>
      </c>
      <c r="F173" s="26">
        <f t="shared" si="339"/>
        <v>2714436.3</v>
      </c>
      <c r="G173" s="27">
        <f>G175+G176</f>
        <v>284356.26200000005</v>
      </c>
      <c r="H173" s="26">
        <f t="shared" si="540"/>
        <v>2998792.5619999999</v>
      </c>
      <c r="I173" s="27">
        <f>I175+I176</f>
        <v>0</v>
      </c>
      <c r="J173" s="26">
        <f t="shared" si="541"/>
        <v>2998792.5619999999</v>
      </c>
      <c r="K173" s="27">
        <f>K175+K176</f>
        <v>0</v>
      </c>
      <c r="L173" s="26">
        <f t="shared" si="542"/>
        <v>2998792.5619999999</v>
      </c>
      <c r="M173" s="27">
        <f>M175+M176</f>
        <v>-437360.86</v>
      </c>
      <c r="N173" s="26">
        <f t="shared" si="543"/>
        <v>2561431.702</v>
      </c>
      <c r="O173" s="27">
        <f>O175+O176</f>
        <v>0</v>
      </c>
      <c r="P173" s="26">
        <f t="shared" si="544"/>
        <v>2561431.702</v>
      </c>
      <c r="Q173" s="27">
        <f>Q175+Q176</f>
        <v>-113121.58600000001</v>
      </c>
      <c r="R173" s="26">
        <f t="shared" si="545"/>
        <v>2448310.1159999999</v>
      </c>
      <c r="S173" s="27">
        <f>S175+S176</f>
        <v>0</v>
      </c>
      <c r="T173" s="26">
        <f t="shared" si="546"/>
        <v>2448310.1159999999</v>
      </c>
      <c r="U173" s="27">
        <f>U175+U176</f>
        <v>-620</v>
      </c>
      <c r="V173" s="26">
        <f t="shared" si="547"/>
        <v>2447690.1159999999</v>
      </c>
      <c r="W173" s="13">
        <f>W175+W176</f>
        <v>0</v>
      </c>
      <c r="X173" s="26">
        <f t="shared" si="548"/>
        <v>2447690.1159999999</v>
      </c>
      <c r="Y173" s="27">
        <f>Y175+Y176</f>
        <v>-816072.46399999992</v>
      </c>
      <c r="Z173" s="40">
        <f t="shared" si="549"/>
        <v>1631617.652</v>
      </c>
      <c r="AA173" s="27">
        <f t="shared" ref="AA173:AZ173" si="571">AA175+AA176</f>
        <v>2943856.3</v>
      </c>
      <c r="AB173" s="27">
        <f>AB175+AB176</f>
        <v>0</v>
      </c>
      <c r="AC173" s="26">
        <f t="shared" si="340"/>
        <v>2943856.3</v>
      </c>
      <c r="AD173" s="27">
        <f>AD175+AD176</f>
        <v>0</v>
      </c>
      <c r="AE173" s="26">
        <f t="shared" si="550"/>
        <v>2943856.3</v>
      </c>
      <c r="AF173" s="27">
        <f>AF175+AF176</f>
        <v>0</v>
      </c>
      <c r="AG173" s="26">
        <f t="shared" si="551"/>
        <v>2943856.3</v>
      </c>
      <c r="AH173" s="27">
        <f>AH175+AH176</f>
        <v>0</v>
      </c>
      <c r="AI173" s="26">
        <f t="shared" si="552"/>
        <v>2943856.3</v>
      </c>
      <c r="AJ173" s="27">
        <f>AJ175+AJ176</f>
        <v>0</v>
      </c>
      <c r="AK173" s="26">
        <f t="shared" si="553"/>
        <v>2943856.3</v>
      </c>
      <c r="AL173" s="27">
        <f>AL175+AL176</f>
        <v>469152.16</v>
      </c>
      <c r="AM173" s="26">
        <f t="shared" si="554"/>
        <v>3413008.46</v>
      </c>
      <c r="AN173" s="27">
        <f>AN175+AN176</f>
        <v>0</v>
      </c>
      <c r="AO173" s="26">
        <f t="shared" si="555"/>
        <v>3413008.46</v>
      </c>
      <c r="AP173" s="27">
        <f>AP175+AP176</f>
        <v>21398.400000000001</v>
      </c>
      <c r="AQ173" s="26">
        <f t="shared" si="556"/>
        <v>3434406.86</v>
      </c>
      <c r="AR173" s="27">
        <f>AR175+AR176</f>
        <v>0</v>
      </c>
      <c r="AS173" s="26">
        <f t="shared" si="557"/>
        <v>3434406.86</v>
      </c>
      <c r="AT173" s="27">
        <f>AT175+AT176</f>
        <v>5820.4989999999998</v>
      </c>
      <c r="AU173" s="26">
        <f t="shared" si="558"/>
        <v>3440227.3589999997</v>
      </c>
      <c r="AV173" s="13">
        <f>AV175+AV176</f>
        <v>0</v>
      </c>
      <c r="AW173" s="26">
        <f t="shared" si="559"/>
        <v>3440227.3589999997</v>
      </c>
      <c r="AX173" s="27">
        <f>AX175+AX176</f>
        <v>-1463804.3</v>
      </c>
      <c r="AY173" s="40">
        <f t="shared" si="560"/>
        <v>1976423.0589999997</v>
      </c>
      <c r="AZ173" s="27">
        <f t="shared" si="571"/>
        <v>3590793.7</v>
      </c>
      <c r="BA173" s="27">
        <f>BA175+BA176</f>
        <v>0</v>
      </c>
      <c r="BB173" s="27">
        <f t="shared" si="341"/>
        <v>3590793.7</v>
      </c>
      <c r="BC173" s="27">
        <f>BC175+BC176</f>
        <v>0</v>
      </c>
      <c r="BD173" s="27">
        <f t="shared" si="561"/>
        <v>3590793.7</v>
      </c>
      <c r="BE173" s="27">
        <f>BE175+BE176</f>
        <v>0</v>
      </c>
      <c r="BF173" s="27">
        <f t="shared" si="562"/>
        <v>3590793.7</v>
      </c>
      <c r="BG173" s="27">
        <f>BG175+BG176</f>
        <v>0</v>
      </c>
      <c r="BH173" s="27">
        <f t="shared" si="563"/>
        <v>3590793.7</v>
      </c>
      <c r="BI173" s="27">
        <f>BI175+BI176</f>
        <v>0</v>
      </c>
      <c r="BJ173" s="27">
        <f t="shared" si="564"/>
        <v>3590793.7</v>
      </c>
      <c r="BK173" s="27">
        <f>BK175+BK176</f>
        <v>0</v>
      </c>
      <c r="BL173" s="27">
        <f t="shared" si="565"/>
        <v>3590793.7</v>
      </c>
      <c r="BM173" s="27">
        <f>BM175+BM176</f>
        <v>0</v>
      </c>
      <c r="BN173" s="27">
        <f t="shared" si="566"/>
        <v>3590793.7</v>
      </c>
      <c r="BO173" s="13">
        <f>BO175+BO176</f>
        <v>0</v>
      </c>
      <c r="BP173" s="13">
        <f t="shared" si="567"/>
        <v>3590793.7</v>
      </c>
      <c r="BQ173" s="13">
        <f>BQ175+BQ176</f>
        <v>0</v>
      </c>
      <c r="BR173" s="13">
        <f t="shared" si="568"/>
        <v>3590793.7</v>
      </c>
      <c r="BS173" s="13">
        <f>BS175+BS176</f>
        <v>0</v>
      </c>
      <c r="BT173" s="27">
        <f t="shared" si="569"/>
        <v>3590793.7</v>
      </c>
      <c r="BU173" s="27">
        <f>BU175+BU176</f>
        <v>-2402309.2000000002</v>
      </c>
      <c r="BV173" s="42">
        <f t="shared" si="570"/>
        <v>1188484.5</v>
      </c>
      <c r="BX173" s="10"/>
    </row>
    <row r="174" spans="1:76" x14ac:dyDescent="0.35">
      <c r="A174" s="86"/>
      <c r="B174" s="87" t="s">
        <v>5</v>
      </c>
      <c r="C174" s="9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12"/>
      <c r="X174" s="26"/>
      <c r="Y174" s="26"/>
      <c r="Z174" s="40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12"/>
      <c r="AW174" s="26"/>
      <c r="AX174" s="26"/>
      <c r="AY174" s="40"/>
      <c r="AZ174" s="2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13"/>
      <c r="BP174" s="13"/>
      <c r="BQ174" s="13"/>
      <c r="BR174" s="13"/>
      <c r="BS174" s="13"/>
      <c r="BT174" s="27"/>
      <c r="BU174" s="27"/>
      <c r="BV174" s="42"/>
      <c r="BX174" s="10"/>
    </row>
    <row r="175" spans="1:76" s="29" customFormat="1" hidden="1" x14ac:dyDescent="0.35">
      <c r="A175" s="25"/>
      <c r="B175" s="34" t="s">
        <v>6</v>
      </c>
      <c r="C175" s="48"/>
      <c r="D175" s="36">
        <f>D179+D183+D187+D191+D195+D199+D203+D207+D211+D214+D217+D221+D225+D213</f>
        <v>599118</v>
      </c>
      <c r="E175" s="36">
        <f>E179+E183+E187+E191+E195+E199+E203+E207+E211+E214+E217+E221+E225+E213+E227</f>
        <v>12363.3</v>
      </c>
      <c r="F175" s="26">
        <f t="shared" si="339"/>
        <v>611481.30000000005</v>
      </c>
      <c r="G175" s="36">
        <f>G179+G183+G187+G191+G195+G199+G203+G207+G211+G214+G217+G221+G225+G213+G227+G228+G232+G233+G237</f>
        <v>284356.26200000005</v>
      </c>
      <c r="H175" s="26">
        <f t="shared" ref="H175:H177" si="572">F175+G175</f>
        <v>895837.56200000015</v>
      </c>
      <c r="I175" s="36">
        <f>I179+I183+I187+I191+I195+I199+I203+I207+I211+I214+I217+I221+I225+I213+I227+I228+I232+I233+I237</f>
        <v>0</v>
      </c>
      <c r="J175" s="26">
        <f t="shared" ref="J175:J177" si="573">H175+I175</f>
        <v>895837.56200000015</v>
      </c>
      <c r="K175" s="36">
        <f>K179+K183+K187+K191+K195+K199+K203+K207+K211+K214+K217+K221+K225+K213+K227+K228+K232+K233+K237</f>
        <v>0</v>
      </c>
      <c r="L175" s="26">
        <f t="shared" ref="L175:L177" si="574">J175+K175</f>
        <v>895837.56200000015</v>
      </c>
      <c r="M175" s="36">
        <f>M179+M183+M187+M191+M195+M199+M203+M207+M211+M214+M217+M221+M225+M213+M227+M228+M232+M233+M237+M238</f>
        <v>-99467.26</v>
      </c>
      <c r="N175" s="26">
        <f t="shared" ref="N175:N177" si="575">L175+M175</f>
        <v>796370.30200000014</v>
      </c>
      <c r="O175" s="36">
        <f>O179+O183+O187+O191+O195+O199+O203+O207+O211+O214+O217+O221+O225+O213+O227+O228+O232+O233+O237+O238</f>
        <v>0</v>
      </c>
      <c r="P175" s="26">
        <f t="shared" ref="P175:P177" si="576">N175+O175</f>
        <v>796370.30200000014</v>
      </c>
      <c r="Q175" s="36">
        <f>Q179+Q183+Q187+Q191+Q195+Q199+Q203+Q207+Q211+Q214+Q217+Q221+Q225+Q213+Q227+Q228+Q232+Q233+Q237+Q238</f>
        <v>-113121.58600000001</v>
      </c>
      <c r="R175" s="26">
        <f t="shared" ref="R175:R177" si="577">P175+Q175</f>
        <v>683248.71600000013</v>
      </c>
      <c r="S175" s="36">
        <f>S179+S183+S187+S191+S195+S199+S203+S207+S211+S214+S217+S221+S225+S213+S227+S228+S232+S233+S237+S238</f>
        <v>0</v>
      </c>
      <c r="T175" s="26">
        <f t="shared" ref="T175:T177" si="578">R175+S175</f>
        <v>683248.71600000013</v>
      </c>
      <c r="U175" s="36">
        <f>U179+U183+U187+U191+U195+U199+U203+U207+U211+U214+U217+U221+U225+U213+U227+U232+U237+U238+U235+U230+U239</f>
        <v>-620</v>
      </c>
      <c r="V175" s="26">
        <f t="shared" ref="V175:V177" si="579">T175+U175</f>
        <v>682628.71600000013</v>
      </c>
      <c r="W175" s="15">
        <f>W179+W183+W187+W191+W195+W199+W203+W207+W211+W214+W217+W221+W225+W213+W227+W232+W237+W238+W235+W230+W239</f>
        <v>0</v>
      </c>
      <c r="X175" s="26">
        <f t="shared" ref="X175:X177" si="580">V175+W175</f>
        <v>682628.71600000013</v>
      </c>
      <c r="Y175" s="36">
        <f>Y179+Y183+Y187+Y191+Y195+Y199+Y203+Y207+Y211+Y214+Y217+Y221+Y225+Y213+Y227+Y232+Y237+Y238+Y235+Y230+Y239</f>
        <v>-133084.764</v>
      </c>
      <c r="Z175" s="26">
        <f t="shared" ref="Z175:Z177" si="581">X175+Y175</f>
        <v>549543.95200000016</v>
      </c>
      <c r="AA175" s="36">
        <f t="shared" ref="AA175:AZ175" si="582">AA179+AA183+AA187+AA191+AA195+AA199+AA203+AA207+AA211+AA214+AA217+AA221+AA225+AA213</f>
        <v>1083181.3</v>
      </c>
      <c r="AB175" s="36">
        <f>AB179+AB183+AB187+AB191+AB195+AB199+AB203+AB207+AB211+AB214+AB217+AB221+AB225+AB213+AB227</f>
        <v>0</v>
      </c>
      <c r="AC175" s="26">
        <f t="shared" si="340"/>
        <v>1083181.3</v>
      </c>
      <c r="AD175" s="36">
        <f>AD179+AD183+AD187+AD191+AD195+AD199+AD203+AD207+AD211+AD214+AD217+AD221+AD225+AD213+AD227+AD228+AD232+AD233+AD237</f>
        <v>0</v>
      </c>
      <c r="AE175" s="26">
        <f t="shared" ref="AE175:AE177" si="583">AC175+AD175</f>
        <v>1083181.3</v>
      </c>
      <c r="AF175" s="36">
        <f>AF179+AF183+AF187+AF191+AF195+AF199+AF203+AF207+AF211+AF214+AF217+AF221+AF225+AF213+AF227+AF228+AF232+AF233+AF237</f>
        <v>0</v>
      </c>
      <c r="AG175" s="26">
        <f>AE175+AF175</f>
        <v>1083181.3</v>
      </c>
      <c r="AH175" s="36">
        <f>AH179+AH183+AH187+AH191+AH195+AH199+AH203+AH207+AH211+AH214+AH217+AH221+AH225+AH213+AH227+AH228+AH232+AH233+AH237</f>
        <v>0</v>
      </c>
      <c r="AI175" s="26">
        <f>AG175+AH175</f>
        <v>1083181.3</v>
      </c>
      <c r="AJ175" s="36">
        <f>AJ179+AJ183+AJ187+AJ191+AJ195+AJ199+AJ203+AJ207+AJ211+AJ214+AJ217+AJ221+AJ225+AJ213+AJ227+AJ228+AJ232+AJ233+AJ237</f>
        <v>0</v>
      </c>
      <c r="AK175" s="26">
        <f>AI175+AJ175</f>
        <v>1083181.3</v>
      </c>
      <c r="AL175" s="36">
        <f>AL179+AL183+AL187+AL191+AL195+AL199+AL203+AL207+AL211+AL214+AL217+AL221+AL225+AL213+AL227+AL228+AL232+AL233+AL237+AL238</f>
        <v>89821.06</v>
      </c>
      <c r="AM175" s="26">
        <f>AK175+AL175</f>
        <v>1173002.3600000001</v>
      </c>
      <c r="AN175" s="36">
        <f>AN179+AN183+AN187+AN191+AN195+AN199+AN203+AN207+AN211+AN214+AN217+AN221+AN225+AN213+AN227+AN228+AN232+AN233+AN237+AN238</f>
        <v>0</v>
      </c>
      <c r="AO175" s="26">
        <f>AM175+AN175</f>
        <v>1173002.3600000001</v>
      </c>
      <c r="AP175" s="36">
        <f>AP179+AP183+AP187+AP191+AP195+AP199+AP203+AP207+AP211+AP214+AP217+AP221+AP225+AP213+AP227+AP228+AP232+AP233+AP237+AP238</f>
        <v>21398.400000000001</v>
      </c>
      <c r="AQ175" s="26">
        <f>AO175+AP175</f>
        <v>1194400.76</v>
      </c>
      <c r="AR175" s="36">
        <f>AR179+AR183+AR187+AR191+AR195+AR199+AR203+AR207+AR211+AR214+AR217+AR221+AR225+AR213+AR227+AR228+AR232+AR233+AR237+AR238</f>
        <v>0</v>
      </c>
      <c r="AS175" s="26">
        <f>AQ175+AR175</f>
        <v>1194400.76</v>
      </c>
      <c r="AT175" s="36">
        <f>AT179+AT183+AT187+AT191+AT195+AT199+AT203+AT207+AT211+AT214+AT217+AT221+AT225+AT213+AT227+AT232+AT237+AT238+AT235+AT230+AT239</f>
        <v>5820.4989999999998</v>
      </c>
      <c r="AU175" s="26">
        <f>AS175+AT175</f>
        <v>1200221.2590000001</v>
      </c>
      <c r="AV175" s="15">
        <f>AV179+AV183+AV187+AV191+AV195+AV199+AV203+AV207+AV211+AV214+AV217+AV221+AV225+AV213+AV227+AV232+AV237+AV238+AV235+AV230+AV239</f>
        <v>0</v>
      </c>
      <c r="AW175" s="26">
        <f>AU175+AV175</f>
        <v>1200221.2590000001</v>
      </c>
      <c r="AX175" s="36">
        <f>AX179+AX183+AX187+AX191+AX195+AX199+AX203+AX207+AX211+AX214+AX217+AX221+AX225+AX213+AX227+AX232+AX237+AX238+AX235+AX230+AX239</f>
        <v>-423072.5</v>
      </c>
      <c r="AY175" s="26">
        <f>AW175+AX175</f>
        <v>777148.75900000008</v>
      </c>
      <c r="AZ175" s="36">
        <f t="shared" si="582"/>
        <v>1333689.2</v>
      </c>
      <c r="BA175" s="37">
        <f>BA179+BA183+BA187+BA191+BA195+BA199+BA203+BA207+BA211+BA214+BA217+BA221+BA225+BA213+BA227</f>
        <v>0</v>
      </c>
      <c r="BB175" s="27">
        <f t="shared" si="341"/>
        <v>1333689.2</v>
      </c>
      <c r="BC175" s="37">
        <f>BC179+BC183+BC187+BC191+BC195+BC199+BC203+BC207+BC211+BC214+BC217+BC221+BC225+BC213+BC227+BC228+BC232+BC233+BC237</f>
        <v>0</v>
      </c>
      <c r="BD175" s="27">
        <f t="shared" ref="BD175:BD177" si="584">BB175+BC175</f>
        <v>1333689.2</v>
      </c>
      <c r="BE175" s="37">
        <f>BE179+BE183+BE187+BE191+BE195+BE199+BE203+BE207+BE211+BE214+BE217+BE221+BE225+BE213+BE227+BE228+BE232+BE233+BE237</f>
        <v>0</v>
      </c>
      <c r="BF175" s="27">
        <f t="shared" ref="BF175:BF177" si="585">BD175+BE175</f>
        <v>1333689.2</v>
      </c>
      <c r="BG175" s="37">
        <f>BG179+BG183+BG187+BG191+BG195+BG199+BG203+BG207+BG211+BG214+BG217+BG221+BG225+BG213+BG227+BG228+BG232+BG233+BG237</f>
        <v>0</v>
      </c>
      <c r="BH175" s="27">
        <f t="shared" ref="BH175:BH177" si="586">BF175+BG175</f>
        <v>1333689.2</v>
      </c>
      <c r="BI175" s="37">
        <f>BI179+BI183+BI187+BI191+BI195+BI199+BI203+BI207+BI211+BI214+BI217+BI221+BI225+BI213+BI227+BI228+BI232+BI233+BI237+BI238</f>
        <v>0</v>
      </c>
      <c r="BJ175" s="27">
        <f t="shared" ref="BJ175:BJ177" si="587">BH175+BI175</f>
        <v>1333689.2</v>
      </c>
      <c r="BK175" s="37">
        <f>BK179+BK183+BK187+BK191+BK195+BK199+BK203+BK207+BK211+BK214+BK217+BK221+BK225+BK213+BK227+BK228+BK232+BK233+BK237+BK238</f>
        <v>0</v>
      </c>
      <c r="BL175" s="27">
        <f t="shared" ref="BL175:BL177" si="588">BJ175+BK175</f>
        <v>1333689.2</v>
      </c>
      <c r="BM175" s="37">
        <f>BM179+BM183+BM187+BM191+BM195+BM199+BM203+BM207+BM211+BM214+BM217+BM221+BM225+BM213+BM227+BM228+BM232+BM233+BM237+BM238</f>
        <v>0</v>
      </c>
      <c r="BN175" s="27">
        <f t="shared" ref="BN175:BN177" si="589">BL175+BM175</f>
        <v>1333689.2</v>
      </c>
      <c r="BO175" s="14">
        <f>BO179+BO183+BO187+BO191+BO195+BO199+BO203+BO207+BO211+BO214+BO217+BO221+BO225+BO213+BO227+BO228+BO232+BO233+BO237+BO238</f>
        <v>0</v>
      </c>
      <c r="BP175" s="13">
        <f t="shared" ref="BP175:BP177" si="590">BN175+BO175</f>
        <v>1333689.2</v>
      </c>
      <c r="BQ175" s="14">
        <f>BQ179+BQ183+BQ187+BQ191+BQ195+BQ199+BQ203+BQ207+BQ211+BQ214+BQ217+BQ221+BQ225+BQ213+BQ227+BQ232+BQ237+BQ238+BQ235+BQ230+BQ239</f>
        <v>0</v>
      </c>
      <c r="BR175" s="13">
        <f t="shared" ref="BR175:BR177" si="591">BP175+BQ175</f>
        <v>1333689.2</v>
      </c>
      <c r="BS175" s="14">
        <f>BS179+BS183+BS187+BS191+BS195+BS199+BS203+BS207+BS211+BS214+BS217+BS221+BS225+BS213+BS227+BS232+BS237+BS238+BS235+BS230+BS239</f>
        <v>0</v>
      </c>
      <c r="BT175" s="27">
        <f t="shared" ref="BT175:BT177" si="592">BR175+BS175</f>
        <v>1333689.2</v>
      </c>
      <c r="BU175" s="37">
        <f>BU179+BU183+BU187+BU191+BU195+BU199+BU203+BU207+BU211+BU214+BU217+BU221+BU225+BU213+BU227+BU232+BU237+BU238+BU235+BU230+BU239</f>
        <v>-970204.7</v>
      </c>
      <c r="BV175" s="27">
        <f t="shared" ref="BV175:BV177" si="593">BT175+BU175</f>
        <v>363484.5</v>
      </c>
      <c r="BW175" s="28"/>
      <c r="BX175" s="30">
        <v>0</v>
      </c>
    </row>
    <row r="176" spans="1:76" x14ac:dyDescent="0.35">
      <c r="A176" s="86"/>
      <c r="B176" s="89" t="s">
        <v>20</v>
      </c>
      <c r="C176" s="96"/>
      <c r="D176" s="26">
        <f>D180+D184+D188+D192+D196+D200+D204+D208+D212+D218+D222+D226</f>
        <v>2102955</v>
      </c>
      <c r="E176" s="26">
        <f>E180+E184+E188+E192+E196+E200+E204+E208+E212+E218+E222+E226</f>
        <v>0</v>
      </c>
      <c r="F176" s="26">
        <f t="shared" si="339"/>
        <v>2102955</v>
      </c>
      <c r="G176" s="26">
        <f>G180+G184+G188+G192+G196+G200+G204+G208+G212+G218+G222+G226</f>
        <v>0</v>
      </c>
      <c r="H176" s="26">
        <f t="shared" si="572"/>
        <v>2102955</v>
      </c>
      <c r="I176" s="26">
        <f>I180+I184+I188+I192+I196+I200+I204+I208+I212+I218+I222+I226</f>
        <v>0</v>
      </c>
      <c r="J176" s="26">
        <f t="shared" si="573"/>
        <v>2102955</v>
      </c>
      <c r="K176" s="26">
        <f>K180+K184+K188+K192+K196+K200+K204+K208+K212+K218+K222+K226</f>
        <v>0</v>
      </c>
      <c r="L176" s="26">
        <f t="shared" si="574"/>
        <v>2102955</v>
      </c>
      <c r="M176" s="26">
        <f>M180+M184+M188+M192+M196+M200+M204+M208+M212+M218+M222+M226</f>
        <v>-337893.6</v>
      </c>
      <c r="N176" s="26">
        <f t="shared" si="575"/>
        <v>1765061.4</v>
      </c>
      <c r="O176" s="26">
        <f>O180+O184+O188+O192+O196+O200+O204+O208+O212+O218+O222+O226</f>
        <v>0</v>
      </c>
      <c r="P176" s="26">
        <f t="shared" si="576"/>
        <v>1765061.4</v>
      </c>
      <c r="Q176" s="26">
        <f>Q180+Q184+Q188+Q192+Q196+Q200+Q204+Q208+Q212+Q218+Q222+Q226</f>
        <v>0</v>
      </c>
      <c r="R176" s="26">
        <f t="shared" si="577"/>
        <v>1765061.4</v>
      </c>
      <c r="S176" s="26">
        <f>S180+S184+S188+S192+S196+S200+S204+S208+S212+S218+S222+S226</f>
        <v>0</v>
      </c>
      <c r="T176" s="26">
        <f t="shared" si="578"/>
        <v>1765061.4</v>
      </c>
      <c r="U176" s="26">
        <f>U180+U184+U188+U192+U196+U200+U204+U208+U212+U218+U222+U226+U236+U231</f>
        <v>0</v>
      </c>
      <c r="V176" s="26">
        <f t="shared" si="579"/>
        <v>1765061.4</v>
      </c>
      <c r="W176" s="12">
        <f>W180+W184+W188+W192+W196+W200+W204+W208+W212+W218+W222+W226+W236+W231</f>
        <v>0</v>
      </c>
      <c r="X176" s="26">
        <f t="shared" si="580"/>
        <v>1765061.4</v>
      </c>
      <c r="Y176" s="26">
        <f>Y180+Y184+Y188+Y192+Y196+Y200+Y204+Y208+Y212+Y218+Y222+Y226+Y236+Y231</f>
        <v>-682987.7</v>
      </c>
      <c r="Z176" s="40">
        <f t="shared" si="581"/>
        <v>1082073.7</v>
      </c>
      <c r="AA176" s="26">
        <f t="shared" ref="AA176:AZ176" si="594">AA180+AA184+AA188+AA192+AA196+AA200+AA204+AA208+AA212+AA218+AA222+AA226</f>
        <v>1860675</v>
      </c>
      <c r="AB176" s="26">
        <f>AB180+AB184+AB188+AB192+AB196+AB200+AB204+AB208+AB212+AB218+AB222+AB226</f>
        <v>0</v>
      </c>
      <c r="AC176" s="26">
        <f t="shared" si="340"/>
        <v>1860675</v>
      </c>
      <c r="AD176" s="26">
        <f>AD180+AD184+AD188+AD192+AD196+AD200+AD204+AD208+AD212+AD218+AD222+AD226</f>
        <v>0</v>
      </c>
      <c r="AE176" s="26">
        <f t="shared" si="583"/>
        <v>1860675</v>
      </c>
      <c r="AF176" s="26">
        <f>AF180+AF184+AF188+AF192+AF196+AF200+AF204+AF208+AF212+AF218+AF222+AF226</f>
        <v>0</v>
      </c>
      <c r="AG176" s="26">
        <f>AE176+AF176</f>
        <v>1860675</v>
      </c>
      <c r="AH176" s="26">
        <f>AH180+AH184+AH188+AH192+AH196+AH200+AH204+AH208+AH212+AH218+AH222+AH226</f>
        <v>0</v>
      </c>
      <c r="AI176" s="26">
        <f>AG176+AH176</f>
        <v>1860675</v>
      </c>
      <c r="AJ176" s="26">
        <f>AJ180+AJ184+AJ188+AJ192+AJ196+AJ200+AJ204+AJ208+AJ212+AJ218+AJ222+AJ226</f>
        <v>0</v>
      </c>
      <c r="AK176" s="26">
        <f>AI176+AJ176</f>
        <v>1860675</v>
      </c>
      <c r="AL176" s="26">
        <f>AL180+AL184+AL188+AL192+AL196+AL200+AL204+AL208+AL212+AL218+AL222+AL226</f>
        <v>379331.1</v>
      </c>
      <c r="AM176" s="26">
        <f>AK176+AL176</f>
        <v>2240006.1</v>
      </c>
      <c r="AN176" s="26">
        <f>AN180+AN184+AN188+AN192+AN196+AN200+AN204+AN208+AN212+AN218+AN222+AN226</f>
        <v>0</v>
      </c>
      <c r="AO176" s="26">
        <f>AM176+AN176</f>
        <v>2240006.1</v>
      </c>
      <c r="AP176" s="26">
        <f>AP180+AP184+AP188+AP192+AP196+AP200+AP204+AP208+AP212+AP218+AP222+AP226</f>
        <v>0</v>
      </c>
      <c r="AQ176" s="26">
        <f>AO176+AP176</f>
        <v>2240006.1</v>
      </c>
      <c r="AR176" s="26">
        <f>AR180+AR184+AR188+AR192+AR196+AR200+AR204+AR208+AR212+AR218+AR222+AR226</f>
        <v>0</v>
      </c>
      <c r="AS176" s="26">
        <f>AQ176+AR176</f>
        <v>2240006.1</v>
      </c>
      <c r="AT176" s="26">
        <f>AT180+AT184+AT188+AT192+AT196+AT200+AT204+AT208+AT212+AT218+AT222+AT226+AT236+AT231</f>
        <v>0</v>
      </c>
      <c r="AU176" s="26">
        <f>AS176+AT176</f>
        <v>2240006.1</v>
      </c>
      <c r="AV176" s="12">
        <f>AV180+AV184+AV188+AV192+AV196+AV200+AV204+AV208+AV212+AV218+AV222+AV226+AV236+AV231</f>
        <v>0</v>
      </c>
      <c r="AW176" s="26">
        <f>AU176+AV176</f>
        <v>2240006.1</v>
      </c>
      <c r="AX176" s="26">
        <f>AX180+AX184+AX188+AX192+AX196+AX200+AX204+AX208+AX212+AX218+AX222+AX226+AX236+AX231</f>
        <v>-1040731.8</v>
      </c>
      <c r="AY176" s="40">
        <f>AW176+AX176</f>
        <v>1199274.3</v>
      </c>
      <c r="AZ176" s="26">
        <f t="shared" si="594"/>
        <v>2257104.5</v>
      </c>
      <c r="BA176" s="27">
        <f>BA180+BA184+BA188+BA192+BA196+BA200+BA204+BA208+BA212+BA218+BA222+BA226</f>
        <v>0</v>
      </c>
      <c r="BB176" s="27">
        <f t="shared" si="341"/>
        <v>2257104.5</v>
      </c>
      <c r="BC176" s="27">
        <f>BC180+BC184+BC188+BC192+BC196+BC200+BC204+BC208+BC212+BC218+BC222+BC226</f>
        <v>0</v>
      </c>
      <c r="BD176" s="27">
        <f t="shared" si="584"/>
        <v>2257104.5</v>
      </c>
      <c r="BE176" s="27">
        <f>BE180+BE184+BE188+BE192+BE196+BE200+BE204+BE208+BE212+BE218+BE222+BE226</f>
        <v>0</v>
      </c>
      <c r="BF176" s="27">
        <f t="shared" si="585"/>
        <v>2257104.5</v>
      </c>
      <c r="BG176" s="27">
        <f>BG180+BG184+BG188+BG192+BG196+BG200+BG204+BG208+BG212+BG218+BG222+BG226</f>
        <v>0</v>
      </c>
      <c r="BH176" s="27">
        <f t="shared" si="586"/>
        <v>2257104.5</v>
      </c>
      <c r="BI176" s="27">
        <f>BI180+BI184+BI188+BI192+BI196+BI200+BI204+BI208+BI212+BI218+BI222+BI226</f>
        <v>0</v>
      </c>
      <c r="BJ176" s="27">
        <f t="shared" si="587"/>
        <v>2257104.5</v>
      </c>
      <c r="BK176" s="27">
        <f>BK180+BK184+BK188+BK192+BK196+BK200+BK204+BK208+BK212+BK218+BK222+BK226</f>
        <v>0</v>
      </c>
      <c r="BL176" s="27">
        <f t="shared" si="588"/>
        <v>2257104.5</v>
      </c>
      <c r="BM176" s="27">
        <f>BM180+BM184+BM188+BM192+BM196+BM200+BM204+BM208+BM212+BM218+BM222+BM226</f>
        <v>0</v>
      </c>
      <c r="BN176" s="27">
        <f t="shared" si="589"/>
        <v>2257104.5</v>
      </c>
      <c r="BO176" s="13">
        <f>BO180+BO184+BO188+BO192+BO196+BO200+BO204+BO208+BO212+BO218+BO222+BO226</f>
        <v>0</v>
      </c>
      <c r="BP176" s="13">
        <f t="shared" si="590"/>
        <v>2257104.5</v>
      </c>
      <c r="BQ176" s="13">
        <f>BQ180+BQ184+BQ188+BQ192+BQ196+BQ200+BQ204+BQ208+BQ212+BQ218+BQ222+BQ226+BQ236+BQ231</f>
        <v>0</v>
      </c>
      <c r="BR176" s="13">
        <f t="shared" si="591"/>
        <v>2257104.5</v>
      </c>
      <c r="BS176" s="13">
        <f>BS180+BS184+BS188+BS192+BS196+BS200+BS204+BS208+BS212+BS218+BS222+BS226+BS236+BS231</f>
        <v>0</v>
      </c>
      <c r="BT176" s="27">
        <f t="shared" si="592"/>
        <v>2257104.5</v>
      </c>
      <c r="BU176" s="27">
        <f>BU180+BU184+BU188+BU192+BU196+BU200+BU204+BU208+BU212+BU218+BU222+BU226+BU236+BU231</f>
        <v>-1432104.5</v>
      </c>
      <c r="BV176" s="42">
        <f t="shared" si="593"/>
        <v>825000</v>
      </c>
      <c r="BX176" s="10"/>
    </row>
    <row r="177" spans="1:76" ht="54" x14ac:dyDescent="0.35">
      <c r="A177" s="86" t="s">
        <v>193</v>
      </c>
      <c r="B177" s="89" t="s">
        <v>132</v>
      </c>
      <c r="C177" s="92" t="s">
        <v>351</v>
      </c>
      <c r="D177" s="12">
        <f>D179+D180</f>
        <v>311998.90000000002</v>
      </c>
      <c r="E177" s="40">
        <f>E179+E180</f>
        <v>0</v>
      </c>
      <c r="F177" s="12">
        <f t="shared" si="339"/>
        <v>311998.90000000002</v>
      </c>
      <c r="G177" s="12">
        <f>G179+G180</f>
        <v>90690.504000000001</v>
      </c>
      <c r="H177" s="12">
        <f t="shared" si="572"/>
        <v>402689.40400000004</v>
      </c>
      <c r="I177" s="12">
        <f>I179+I180</f>
        <v>0</v>
      </c>
      <c r="J177" s="12">
        <f t="shared" si="573"/>
        <v>402689.40400000004</v>
      </c>
      <c r="K177" s="12">
        <f>K179+K180</f>
        <v>0</v>
      </c>
      <c r="L177" s="12">
        <f t="shared" si="574"/>
        <v>402689.40400000004</v>
      </c>
      <c r="M177" s="12">
        <f>M179+M180</f>
        <v>0</v>
      </c>
      <c r="N177" s="12">
        <f t="shared" si="575"/>
        <v>402689.40400000004</v>
      </c>
      <c r="O177" s="12">
        <f>O179+O180</f>
        <v>0</v>
      </c>
      <c r="P177" s="12">
        <f t="shared" si="576"/>
        <v>402689.40400000004</v>
      </c>
      <c r="Q177" s="12">
        <f>Q179+Q180</f>
        <v>0</v>
      </c>
      <c r="R177" s="12">
        <f t="shared" si="577"/>
        <v>402689.40400000004</v>
      </c>
      <c r="S177" s="12">
        <f>S179+S180</f>
        <v>0</v>
      </c>
      <c r="T177" s="12">
        <f t="shared" si="578"/>
        <v>402689.40400000004</v>
      </c>
      <c r="U177" s="12">
        <f>U179+U180</f>
        <v>0</v>
      </c>
      <c r="V177" s="12">
        <f t="shared" si="579"/>
        <v>402689.40400000004</v>
      </c>
      <c r="W177" s="12">
        <f>W179+W180</f>
        <v>0</v>
      </c>
      <c r="X177" s="12">
        <f t="shared" si="580"/>
        <v>402689.40400000004</v>
      </c>
      <c r="Y177" s="21">
        <f>Y179+Y180</f>
        <v>0</v>
      </c>
      <c r="Z177" s="40">
        <f t="shared" si="581"/>
        <v>402689.40400000004</v>
      </c>
      <c r="AA177" s="12">
        <f>AA179+AA180</f>
        <v>0</v>
      </c>
      <c r="AB177" s="40">
        <f>AB179+AB180</f>
        <v>0</v>
      </c>
      <c r="AC177" s="12">
        <f t="shared" si="340"/>
        <v>0</v>
      </c>
      <c r="AD177" s="12">
        <f>AD179+AD180</f>
        <v>0</v>
      </c>
      <c r="AE177" s="12">
        <f t="shared" si="583"/>
        <v>0</v>
      </c>
      <c r="AF177" s="12">
        <f>AF179+AF180</f>
        <v>0</v>
      </c>
      <c r="AG177" s="12">
        <f>AE177+AF177</f>
        <v>0</v>
      </c>
      <c r="AH177" s="12">
        <f>AH179+AH180</f>
        <v>0</v>
      </c>
      <c r="AI177" s="12">
        <f>AG177+AH177</f>
        <v>0</v>
      </c>
      <c r="AJ177" s="12">
        <f>AJ179+AJ180</f>
        <v>0</v>
      </c>
      <c r="AK177" s="12">
        <f>AI177+AJ177</f>
        <v>0</v>
      </c>
      <c r="AL177" s="12">
        <f>AL179+AL180</f>
        <v>0</v>
      </c>
      <c r="AM177" s="12">
        <f>AK177+AL177</f>
        <v>0</v>
      </c>
      <c r="AN177" s="12">
        <f>AN179+AN180</f>
        <v>0</v>
      </c>
      <c r="AO177" s="12">
        <f>AM177+AN177</f>
        <v>0</v>
      </c>
      <c r="AP177" s="12">
        <f>AP179+AP180</f>
        <v>0</v>
      </c>
      <c r="AQ177" s="12">
        <f>AO177+AP177</f>
        <v>0</v>
      </c>
      <c r="AR177" s="12">
        <f>AR179+AR180</f>
        <v>0</v>
      </c>
      <c r="AS177" s="12">
        <f>AQ177+AR177</f>
        <v>0</v>
      </c>
      <c r="AT177" s="12">
        <f>AT179+AT180</f>
        <v>0</v>
      </c>
      <c r="AU177" s="12">
        <f>AS177+AT177</f>
        <v>0</v>
      </c>
      <c r="AV177" s="12">
        <f>AV179+AV180</f>
        <v>0</v>
      </c>
      <c r="AW177" s="12">
        <f>AU177+AV177</f>
        <v>0</v>
      </c>
      <c r="AX177" s="21">
        <f>AX179+AX180</f>
        <v>0</v>
      </c>
      <c r="AY177" s="40">
        <f>AW177+AX177</f>
        <v>0</v>
      </c>
      <c r="AZ177" s="12">
        <f>AZ179+AZ180</f>
        <v>0</v>
      </c>
      <c r="BA177" s="13">
        <f>BA179+BA180</f>
        <v>0</v>
      </c>
      <c r="BB177" s="13">
        <f t="shared" si="341"/>
        <v>0</v>
      </c>
      <c r="BC177" s="13">
        <f>BC179+BC180</f>
        <v>0</v>
      </c>
      <c r="BD177" s="13">
        <f t="shared" si="584"/>
        <v>0</v>
      </c>
      <c r="BE177" s="13">
        <f>BE179+BE180</f>
        <v>0</v>
      </c>
      <c r="BF177" s="13">
        <f t="shared" si="585"/>
        <v>0</v>
      </c>
      <c r="BG177" s="13">
        <f>BG179+BG180</f>
        <v>0</v>
      </c>
      <c r="BH177" s="13">
        <f t="shared" si="586"/>
        <v>0</v>
      </c>
      <c r="BI177" s="13">
        <f>BI179+BI180</f>
        <v>0</v>
      </c>
      <c r="BJ177" s="13">
        <f t="shared" si="587"/>
        <v>0</v>
      </c>
      <c r="BK177" s="13">
        <f>BK179+BK180</f>
        <v>0</v>
      </c>
      <c r="BL177" s="13">
        <f t="shared" si="588"/>
        <v>0</v>
      </c>
      <c r="BM177" s="13">
        <f>BM179+BM180</f>
        <v>0</v>
      </c>
      <c r="BN177" s="13">
        <f t="shared" si="589"/>
        <v>0</v>
      </c>
      <c r="BO177" s="13">
        <f>BO179+BO180</f>
        <v>0</v>
      </c>
      <c r="BP177" s="13">
        <f t="shared" si="590"/>
        <v>0</v>
      </c>
      <c r="BQ177" s="13">
        <f>BQ179+BQ180</f>
        <v>0</v>
      </c>
      <c r="BR177" s="13">
        <f t="shared" si="591"/>
        <v>0</v>
      </c>
      <c r="BS177" s="13">
        <f>BS179+BS180</f>
        <v>0</v>
      </c>
      <c r="BT177" s="13">
        <f t="shared" si="592"/>
        <v>0</v>
      </c>
      <c r="BU177" s="23">
        <f>BU179+BU180</f>
        <v>0</v>
      </c>
      <c r="BV177" s="42">
        <f t="shared" si="593"/>
        <v>0</v>
      </c>
      <c r="BX177" s="10"/>
    </row>
    <row r="178" spans="1:76" x14ac:dyDescent="0.35">
      <c r="A178" s="86"/>
      <c r="B178" s="89" t="s">
        <v>5</v>
      </c>
      <c r="C178" s="96"/>
      <c r="D178" s="12"/>
      <c r="E178" s="40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21"/>
      <c r="Z178" s="40"/>
      <c r="AA178" s="12"/>
      <c r="AB178" s="40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21"/>
      <c r="AY178" s="40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23"/>
      <c r="BV178" s="42"/>
      <c r="BX178" s="10"/>
    </row>
    <row r="179" spans="1:76" s="3" customFormat="1" hidden="1" x14ac:dyDescent="0.35">
      <c r="A179" s="1"/>
      <c r="B179" s="18" t="s">
        <v>6</v>
      </c>
      <c r="C179" s="2"/>
      <c r="D179" s="15">
        <v>85005.3</v>
      </c>
      <c r="E179" s="41"/>
      <c r="F179" s="12">
        <f t="shared" si="339"/>
        <v>85005.3</v>
      </c>
      <c r="G179" s="15">
        <f>40.056+90650.448</f>
        <v>90690.504000000001</v>
      </c>
      <c r="H179" s="12">
        <f t="shared" ref="H179:H181" si="595">F179+G179</f>
        <v>175695.804</v>
      </c>
      <c r="I179" s="15"/>
      <c r="J179" s="12">
        <f t="shared" ref="J179:J181" si="596">H179+I179</f>
        <v>175695.804</v>
      </c>
      <c r="K179" s="15"/>
      <c r="L179" s="12">
        <f t="shared" ref="L179:L181" si="597">J179+K179</f>
        <v>175695.804</v>
      </c>
      <c r="M179" s="15"/>
      <c r="N179" s="12">
        <f t="shared" ref="N179:N181" si="598">L179+M179</f>
        <v>175695.804</v>
      </c>
      <c r="O179" s="15"/>
      <c r="P179" s="12">
        <f t="shared" ref="P179:P181" si="599">N179+O179</f>
        <v>175695.804</v>
      </c>
      <c r="Q179" s="15"/>
      <c r="R179" s="12">
        <f t="shared" ref="R179:R181" si="600">P179+Q179</f>
        <v>175695.804</v>
      </c>
      <c r="S179" s="15"/>
      <c r="T179" s="12">
        <f t="shared" ref="T179:T181" si="601">R179+S179</f>
        <v>175695.804</v>
      </c>
      <c r="U179" s="15">
        <v>-13500</v>
      </c>
      <c r="V179" s="12">
        <f t="shared" ref="V179:V181" si="602">T179+U179</f>
        <v>162195.804</v>
      </c>
      <c r="W179" s="15"/>
      <c r="X179" s="12">
        <f t="shared" ref="X179:X181" si="603">V179+W179</f>
        <v>162195.804</v>
      </c>
      <c r="Y179" s="22"/>
      <c r="Z179" s="12">
        <f t="shared" ref="Z179:Z181" si="604">X179+Y179</f>
        <v>162195.804</v>
      </c>
      <c r="AA179" s="15">
        <v>0</v>
      </c>
      <c r="AB179" s="41"/>
      <c r="AC179" s="12">
        <f t="shared" si="340"/>
        <v>0</v>
      </c>
      <c r="AD179" s="15"/>
      <c r="AE179" s="12">
        <f t="shared" ref="AE179:AE181" si="605">AC179+AD179</f>
        <v>0</v>
      </c>
      <c r="AF179" s="15"/>
      <c r="AG179" s="12">
        <f>AE179+AF179</f>
        <v>0</v>
      </c>
      <c r="AH179" s="15"/>
      <c r="AI179" s="12">
        <f>AG179+AH179</f>
        <v>0</v>
      </c>
      <c r="AJ179" s="15"/>
      <c r="AK179" s="12">
        <f>AI179+AJ179</f>
        <v>0</v>
      </c>
      <c r="AL179" s="15"/>
      <c r="AM179" s="12">
        <f>AK179+AL179</f>
        <v>0</v>
      </c>
      <c r="AN179" s="15"/>
      <c r="AO179" s="12">
        <f>AM179+AN179</f>
        <v>0</v>
      </c>
      <c r="AP179" s="15"/>
      <c r="AQ179" s="12">
        <f>AO179+AP179</f>
        <v>0</v>
      </c>
      <c r="AR179" s="15"/>
      <c r="AS179" s="12">
        <f>AQ179+AR179</f>
        <v>0</v>
      </c>
      <c r="AT179" s="15"/>
      <c r="AU179" s="12">
        <f>AS179+AT179</f>
        <v>0</v>
      </c>
      <c r="AV179" s="15"/>
      <c r="AW179" s="12">
        <f>AU179+AV179</f>
        <v>0</v>
      </c>
      <c r="AX179" s="22"/>
      <c r="AY179" s="12">
        <f>AW179+AX179</f>
        <v>0</v>
      </c>
      <c r="AZ179" s="14">
        <v>0</v>
      </c>
      <c r="BA179" s="14"/>
      <c r="BB179" s="13">
        <f t="shared" si="341"/>
        <v>0</v>
      </c>
      <c r="BC179" s="14"/>
      <c r="BD179" s="13">
        <f t="shared" ref="BD179:BD181" si="606">BB179+BC179</f>
        <v>0</v>
      </c>
      <c r="BE179" s="14"/>
      <c r="BF179" s="13">
        <f t="shared" ref="BF179:BF181" si="607">BD179+BE179</f>
        <v>0</v>
      </c>
      <c r="BG179" s="14"/>
      <c r="BH179" s="13">
        <f t="shared" ref="BH179:BH181" si="608">BF179+BG179</f>
        <v>0</v>
      </c>
      <c r="BI179" s="14"/>
      <c r="BJ179" s="13">
        <f t="shared" ref="BJ179:BJ181" si="609">BH179+BI179</f>
        <v>0</v>
      </c>
      <c r="BK179" s="14"/>
      <c r="BL179" s="13">
        <f t="shared" ref="BL179:BL181" si="610">BJ179+BK179</f>
        <v>0</v>
      </c>
      <c r="BM179" s="14"/>
      <c r="BN179" s="13">
        <f t="shared" ref="BN179:BN181" si="611">BL179+BM179</f>
        <v>0</v>
      </c>
      <c r="BO179" s="14"/>
      <c r="BP179" s="13">
        <f t="shared" ref="BP179:BP181" si="612">BN179+BO179</f>
        <v>0</v>
      </c>
      <c r="BQ179" s="14"/>
      <c r="BR179" s="13">
        <f t="shared" ref="BR179:BR181" si="613">BP179+BQ179</f>
        <v>0</v>
      </c>
      <c r="BS179" s="14"/>
      <c r="BT179" s="13">
        <f t="shared" ref="BT179:BT181" si="614">BR179+BS179</f>
        <v>0</v>
      </c>
      <c r="BU179" s="24"/>
      <c r="BV179" s="13">
        <f t="shared" ref="BV179:BV181" si="615">BT179+BU179</f>
        <v>0</v>
      </c>
      <c r="BW179" s="8" t="s">
        <v>230</v>
      </c>
      <c r="BX179" s="10">
        <v>0</v>
      </c>
    </row>
    <row r="180" spans="1:76" x14ac:dyDescent="0.35">
      <c r="A180" s="86"/>
      <c r="B180" s="89" t="s">
        <v>20</v>
      </c>
      <c r="C180" s="96"/>
      <c r="D180" s="12">
        <v>226993.6</v>
      </c>
      <c r="E180" s="40"/>
      <c r="F180" s="12">
        <f t="shared" si="339"/>
        <v>226993.6</v>
      </c>
      <c r="G180" s="12"/>
      <c r="H180" s="12">
        <f t="shared" si="595"/>
        <v>226993.6</v>
      </c>
      <c r="I180" s="12"/>
      <c r="J180" s="12">
        <f t="shared" si="596"/>
        <v>226993.6</v>
      </c>
      <c r="K180" s="12"/>
      <c r="L180" s="12">
        <f t="shared" si="597"/>
        <v>226993.6</v>
      </c>
      <c r="M180" s="12"/>
      <c r="N180" s="12">
        <f t="shared" si="598"/>
        <v>226993.6</v>
      </c>
      <c r="O180" s="12"/>
      <c r="P180" s="12">
        <f t="shared" si="599"/>
        <v>226993.6</v>
      </c>
      <c r="Q180" s="12"/>
      <c r="R180" s="12">
        <f t="shared" si="600"/>
        <v>226993.6</v>
      </c>
      <c r="S180" s="12"/>
      <c r="T180" s="12">
        <f t="shared" si="601"/>
        <v>226993.6</v>
      </c>
      <c r="U180" s="12">
        <f>13500</f>
        <v>13500</v>
      </c>
      <c r="V180" s="12">
        <f t="shared" si="602"/>
        <v>240493.6</v>
      </c>
      <c r="W180" s="12"/>
      <c r="X180" s="12">
        <f t="shared" si="603"/>
        <v>240493.6</v>
      </c>
      <c r="Y180" s="21"/>
      <c r="Z180" s="40">
        <f t="shared" si="604"/>
        <v>240493.6</v>
      </c>
      <c r="AA180" s="12">
        <v>0</v>
      </c>
      <c r="AB180" s="40"/>
      <c r="AC180" s="12">
        <f t="shared" si="340"/>
        <v>0</v>
      </c>
      <c r="AD180" s="12"/>
      <c r="AE180" s="12">
        <f t="shared" si="605"/>
        <v>0</v>
      </c>
      <c r="AF180" s="12"/>
      <c r="AG180" s="12">
        <f>AE180+AF180</f>
        <v>0</v>
      </c>
      <c r="AH180" s="12"/>
      <c r="AI180" s="12">
        <f>AG180+AH180</f>
        <v>0</v>
      </c>
      <c r="AJ180" s="12"/>
      <c r="AK180" s="12">
        <f>AI180+AJ180</f>
        <v>0</v>
      </c>
      <c r="AL180" s="12"/>
      <c r="AM180" s="12">
        <f>AK180+AL180</f>
        <v>0</v>
      </c>
      <c r="AN180" s="12"/>
      <c r="AO180" s="12">
        <f>AM180+AN180</f>
        <v>0</v>
      </c>
      <c r="AP180" s="12"/>
      <c r="AQ180" s="12">
        <f>AO180+AP180</f>
        <v>0</v>
      </c>
      <c r="AR180" s="12"/>
      <c r="AS180" s="12">
        <f>AQ180+AR180</f>
        <v>0</v>
      </c>
      <c r="AT180" s="12"/>
      <c r="AU180" s="12">
        <f>AS180+AT180</f>
        <v>0</v>
      </c>
      <c r="AV180" s="12"/>
      <c r="AW180" s="12">
        <f>AU180+AV180</f>
        <v>0</v>
      </c>
      <c r="AX180" s="21"/>
      <c r="AY180" s="40">
        <f>AW180+AX180</f>
        <v>0</v>
      </c>
      <c r="AZ180" s="13">
        <v>0</v>
      </c>
      <c r="BA180" s="13"/>
      <c r="BB180" s="13">
        <f t="shared" si="341"/>
        <v>0</v>
      </c>
      <c r="BC180" s="13"/>
      <c r="BD180" s="13">
        <f t="shared" si="606"/>
        <v>0</v>
      </c>
      <c r="BE180" s="13"/>
      <c r="BF180" s="13">
        <f t="shared" si="607"/>
        <v>0</v>
      </c>
      <c r="BG180" s="13"/>
      <c r="BH180" s="13">
        <f t="shared" si="608"/>
        <v>0</v>
      </c>
      <c r="BI180" s="13"/>
      <c r="BJ180" s="13">
        <f t="shared" si="609"/>
        <v>0</v>
      </c>
      <c r="BK180" s="13"/>
      <c r="BL180" s="13">
        <f t="shared" si="610"/>
        <v>0</v>
      </c>
      <c r="BM180" s="13"/>
      <c r="BN180" s="13">
        <f t="shared" si="611"/>
        <v>0</v>
      </c>
      <c r="BO180" s="13"/>
      <c r="BP180" s="13">
        <f t="shared" si="612"/>
        <v>0</v>
      </c>
      <c r="BQ180" s="13"/>
      <c r="BR180" s="13">
        <f t="shared" si="613"/>
        <v>0</v>
      </c>
      <c r="BS180" s="13"/>
      <c r="BT180" s="13">
        <f t="shared" si="614"/>
        <v>0</v>
      </c>
      <c r="BU180" s="23"/>
      <c r="BV180" s="42">
        <f t="shared" si="615"/>
        <v>0</v>
      </c>
      <c r="BW180" s="8" t="s">
        <v>231</v>
      </c>
      <c r="BX180" s="10"/>
    </row>
    <row r="181" spans="1:76" ht="54" x14ac:dyDescent="0.35">
      <c r="A181" s="86" t="s">
        <v>194</v>
      </c>
      <c r="B181" s="89" t="s">
        <v>36</v>
      </c>
      <c r="C181" s="92" t="s">
        <v>351</v>
      </c>
      <c r="D181" s="12">
        <f>D183+D184</f>
        <v>469142.3</v>
      </c>
      <c r="E181" s="40">
        <f>E183+E184</f>
        <v>0</v>
      </c>
      <c r="F181" s="12">
        <f t="shared" si="339"/>
        <v>469142.3</v>
      </c>
      <c r="G181" s="12">
        <f>G183+G184</f>
        <v>0</v>
      </c>
      <c r="H181" s="12">
        <f t="shared" si="595"/>
        <v>469142.3</v>
      </c>
      <c r="I181" s="12">
        <f>I183+I184</f>
        <v>0</v>
      </c>
      <c r="J181" s="12">
        <f t="shared" si="596"/>
        <v>469142.3</v>
      </c>
      <c r="K181" s="12">
        <f>K183+K184</f>
        <v>0</v>
      </c>
      <c r="L181" s="12">
        <f t="shared" si="597"/>
        <v>469142.3</v>
      </c>
      <c r="M181" s="12">
        <f>M183+M184</f>
        <v>0</v>
      </c>
      <c r="N181" s="12">
        <f t="shared" si="598"/>
        <v>469142.3</v>
      </c>
      <c r="O181" s="12">
        <f>O183+O184</f>
        <v>0</v>
      </c>
      <c r="P181" s="12">
        <f t="shared" si="599"/>
        <v>469142.3</v>
      </c>
      <c r="Q181" s="12">
        <f>Q183+Q184</f>
        <v>0</v>
      </c>
      <c r="R181" s="12">
        <f t="shared" si="600"/>
        <v>469142.3</v>
      </c>
      <c r="S181" s="12">
        <f>S183+S184</f>
        <v>0</v>
      </c>
      <c r="T181" s="12">
        <f t="shared" si="601"/>
        <v>469142.3</v>
      </c>
      <c r="U181" s="12">
        <f>U183+U184</f>
        <v>0</v>
      </c>
      <c r="V181" s="12">
        <f t="shared" si="602"/>
        <v>469142.3</v>
      </c>
      <c r="W181" s="12">
        <f>W183+W184</f>
        <v>0</v>
      </c>
      <c r="X181" s="12">
        <f t="shared" si="603"/>
        <v>469142.3</v>
      </c>
      <c r="Y181" s="21">
        <f>Y183+Y184</f>
        <v>0</v>
      </c>
      <c r="Z181" s="40">
        <f t="shared" si="604"/>
        <v>469142.3</v>
      </c>
      <c r="AA181" s="12">
        <f t="shared" ref="AA181:AZ181" si="616">AA183+AA184</f>
        <v>0</v>
      </c>
      <c r="AB181" s="40">
        <f>AB183+AB184</f>
        <v>0</v>
      </c>
      <c r="AC181" s="12">
        <f t="shared" si="340"/>
        <v>0</v>
      </c>
      <c r="AD181" s="12">
        <f>AD183+AD184</f>
        <v>0</v>
      </c>
      <c r="AE181" s="12">
        <f t="shared" si="605"/>
        <v>0</v>
      </c>
      <c r="AF181" s="12">
        <f>AF183+AF184</f>
        <v>0</v>
      </c>
      <c r="AG181" s="12">
        <f>AE181+AF181</f>
        <v>0</v>
      </c>
      <c r="AH181" s="12">
        <f>AH183+AH184</f>
        <v>0</v>
      </c>
      <c r="AI181" s="12">
        <f>AG181+AH181</f>
        <v>0</v>
      </c>
      <c r="AJ181" s="12">
        <f>AJ183+AJ184</f>
        <v>0</v>
      </c>
      <c r="AK181" s="12">
        <f>AI181+AJ181</f>
        <v>0</v>
      </c>
      <c r="AL181" s="12">
        <f>AL183+AL184</f>
        <v>0</v>
      </c>
      <c r="AM181" s="12">
        <f>AK181+AL181</f>
        <v>0</v>
      </c>
      <c r="AN181" s="12">
        <f>AN183+AN184</f>
        <v>0</v>
      </c>
      <c r="AO181" s="12">
        <f>AM181+AN181</f>
        <v>0</v>
      </c>
      <c r="AP181" s="12">
        <f>AP183+AP184</f>
        <v>0</v>
      </c>
      <c r="AQ181" s="12">
        <f>AO181+AP181</f>
        <v>0</v>
      </c>
      <c r="AR181" s="12">
        <f>AR183+AR184</f>
        <v>0</v>
      </c>
      <c r="AS181" s="12">
        <f>AQ181+AR181</f>
        <v>0</v>
      </c>
      <c r="AT181" s="12">
        <f>AT183+AT184</f>
        <v>0</v>
      </c>
      <c r="AU181" s="12">
        <f>AS181+AT181</f>
        <v>0</v>
      </c>
      <c r="AV181" s="12">
        <f>AV183+AV184</f>
        <v>0</v>
      </c>
      <c r="AW181" s="12">
        <f>AU181+AV181</f>
        <v>0</v>
      </c>
      <c r="AX181" s="21">
        <f>AX183+AX184</f>
        <v>0</v>
      </c>
      <c r="AY181" s="40">
        <f>AW181+AX181</f>
        <v>0</v>
      </c>
      <c r="AZ181" s="12">
        <f t="shared" si="616"/>
        <v>0</v>
      </c>
      <c r="BA181" s="13">
        <f>BA183+BA184</f>
        <v>0</v>
      </c>
      <c r="BB181" s="13">
        <f t="shared" si="341"/>
        <v>0</v>
      </c>
      <c r="BC181" s="13">
        <f>BC183+BC184</f>
        <v>0</v>
      </c>
      <c r="BD181" s="13">
        <f t="shared" si="606"/>
        <v>0</v>
      </c>
      <c r="BE181" s="13">
        <f>BE183+BE184</f>
        <v>0</v>
      </c>
      <c r="BF181" s="13">
        <f t="shared" si="607"/>
        <v>0</v>
      </c>
      <c r="BG181" s="13">
        <f>BG183+BG184</f>
        <v>0</v>
      </c>
      <c r="BH181" s="13">
        <f t="shared" si="608"/>
        <v>0</v>
      </c>
      <c r="BI181" s="13">
        <f>BI183+BI184</f>
        <v>0</v>
      </c>
      <c r="BJ181" s="13">
        <f t="shared" si="609"/>
        <v>0</v>
      </c>
      <c r="BK181" s="13">
        <f>BK183+BK184</f>
        <v>0</v>
      </c>
      <c r="BL181" s="13">
        <f t="shared" si="610"/>
        <v>0</v>
      </c>
      <c r="BM181" s="13">
        <f>BM183+BM184</f>
        <v>0</v>
      </c>
      <c r="BN181" s="13">
        <f t="shared" si="611"/>
        <v>0</v>
      </c>
      <c r="BO181" s="13">
        <f>BO183+BO184</f>
        <v>0</v>
      </c>
      <c r="BP181" s="13">
        <f t="shared" si="612"/>
        <v>0</v>
      </c>
      <c r="BQ181" s="13">
        <f>BQ183+BQ184</f>
        <v>0</v>
      </c>
      <c r="BR181" s="13">
        <f t="shared" si="613"/>
        <v>0</v>
      </c>
      <c r="BS181" s="13">
        <f>BS183+BS184</f>
        <v>0</v>
      </c>
      <c r="BT181" s="13">
        <f t="shared" si="614"/>
        <v>0</v>
      </c>
      <c r="BU181" s="23">
        <f>BU183+BU184</f>
        <v>0</v>
      </c>
      <c r="BV181" s="42">
        <f t="shared" si="615"/>
        <v>0</v>
      </c>
      <c r="BX181" s="10"/>
    </row>
    <row r="182" spans="1:76" x14ac:dyDescent="0.35">
      <c r="A182" s="86"/>
      <c r="B182" s="89" t="s">
        <v>5</v>
      </c>
      <c r="C182" s="97"/>
      <c r="D182" s="12"/>
      <c r="E182" s="40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21"/>
      <c r="Z182" s="40"/>
      <c r="AA182" s="12"/>
      <c r="AB182" s="40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21"/>
      <c r="AY182" s="40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23"/>
      <c r="BV182" s="42"/>
      <c r="BX182" s="10"/>
    </row>
    <row r="183" spans="1:76" s="3" customFormat="1" hidden="1" x14ac:dyDescent="0.35">
      <c r="A183" s="1"/>
      <c r="B183" s="18" t="s">
        <v>6</v>
      </c>
      <c r="C183" s="19"/>
      <c r="D183" s="12">
        <v>117285.5</v>
      </c>
      <c r="E183" s="40"/>
      <c r="F183" s="12">
        <f t="shared" si="339"/>
        <v>117285.5</v>
      </c>
      <c r="G183" s="12"/>
      <c r="H183" s="12">
        <f t="shared" ref="H183:H185" si="617">F183+G183</f>
        <v>117285.5</v>
      </c>
      <c r="I183" s="12"/>
      <c r="J183" s="12">
        <f t="shared" ref="J183:J185" si="618">H183+I183</f>
        <v>117285.5</v>
      </c>
      <c r="K183" s="12"/>
      <c r="L183" s="12">
        <f t="shared" ref="L183:L185" si="619">J183+K183</f>
        <v>117285.5</v>
      </c>
      <c r="M183" s="12"/>
      <c r="N183" s="12">
        <f t="shared" ref="N183:N185" si="620">L183+M183</f>
        <v>117285.5</v>
      </c>
      <c r="O183" s="12"/>
      <c r="P183" s="12">
        <f t="shared" ref="P183:P185" si="621">N183+O183</f>
        <v>117285.5</v>
      </c>
      <c r="Q183" s="12"/>
      <c r="R183" s="12">
        <f t="shared" ref="R183:R185" si="622">P183+Q183</f>
        <v>117285.5</v>
      </c>
      <c r="S183" s="12"/>
      <c r="T183" s="12">
        <f t="shared" ref="T183:T185" si="623">R183+S183</f>
        <v>117285.5</v>
      </c>
      <c r="U183" s="12">
        <v>3000</v>
      </c>
      <c r="V183" s="12">
        <f t="shared" ref="V183:V185" si="624">T183+U183</f>
        <v>120285.5</v>
      </c>
      <c r="W183" s="12"/>
      <c r="X183" s="12">
        <f t="shared" ref="X183:X185" si="625">V183+W183</f>
        <v>120285.5</v>
      </c>
      <c r="Y183" s="21"/>
      <c r="Z183" s="12">
        <f t="shared" ref="Z183:Z185" si="626">X183+Y183</f>
        <v>120285.5</v>
      </c>
      <c r="AA183" s="12">
        <v>0</v>
      </c>
      <c r="AB183" s="40"/>
      <c r="AC183" s="12">
        <f t="shared" si="340"/>
        <v>0</v>
      </c>
      <c r="AD183" s="12"/>
      <c r="AE183" s="12">
        <f t="shared" ref="AE183:AE185" si="627">AC183+AD183</f>
        <v>0</v>
      </c>
      <c r="AF183" s="12"/>
      <c r="AG183" s="12">
        <f>AE183+AF183</f>
        <v>0</v>
      </c>
      <c r="AH183" s="12"/>
      <c r="AI183" s="12">
        <f>AG183+AH183</f>
        <v>0</v>
      </c>
      <c r="AJ183" s="12"/>
      <c r="AK183" s="12">
        <f>AI183+AJ183</f>
        <v>0</v>
      </c>
      <c r="AL183" s="12"/>
      <c r="AM183" s="12">
        <f>AK183+AL183</f>
        <v>0</v>
      </c>
      <c r="AN183" s="12"/>
      <c r="AO183" s="12">
        <f>AM183+AN183</f>
        <v>0</v>
      </c>
      <c r="AP183" s="12"/>
      <c r="AQ183" s="12">
        <f>AO183+AP183</f>
        <v>0</v>
      </c>
      <c r="AR183" s="12"/>
      <c r="AS183" s="12">
        <f>AQ183+AR183</f>
        <v>0</v>
      </c>
      <c r="AT183" s="12"/>
      <c r="AU183" s="12">
        <f>AS183+AT183</f>
        <v>0</v>
      </c>
      <c r="AV183" s="12"/>
      <c r="AW183" s="12">
        <f>AU183+AV183</f>
        <v>0</v>
      </c>
      <c r="AX183" s="21"/>
      <c r="AY183" s="12">
        <f>AW183+AX183</f>
        <v>0</v>
      </c>
      <c r="AZ183" s="13">
        <v>0</v>
      </c>
      <c r="BA183" s="13"/>
      <c r="BB183" s="13">
        <f t="shared" si="341"/>
        <v>0</v>
      </c>
      <c r="BC183" s="13"/>
      <c r="BD183" s="13">
        <f t="shared" ref="BD183:BD185" si="628">BB183+BC183</f>
        <v>0</v>
      </c>
      <c r="BE183" s="13"/>
      <c r="BF183" s="13">
        <f t="shared" ref="BF183:BF185" si="629">BD183+BE183</f>
        <v>0</v>
      </c>
      <c r="BG183" s="13"/>
      <c r="BH183" s="13">
        <f t="shared" ref="BH183:BH185" si="630">BF183+BG183</f>
        <v>0</v>
      </c>
      <c r="BI183" s="13"/>
      <c r="BJ183" s="13">
        <f t="shared" ref="BJ183:BJ185" si="631">BH183+BI183</f>
        <v>0</v>
      </c>
      <c r="BK183" s="13"/>
      <c r="BL183" s="13">
        <f t="shared" ref="BL183:BL185" si="632">BJ183+BK183</f>
        <v>0</v>
      </c>
      <c r="BM183" s="13"/>
      <c r="BN183" s="13">
        <f t="shared" ref="BN183:BN185" si="633">BL183+BM183</f>
        <v>0</v>
      </c>
      <c r="BO183" s="13"/>
      <c r="BP183" s="13">
        <f t="shared" ref="BP183:BP185" si="634">BN183+BO183</f>
        <v>0</v>
      </c>
      <c r="BQ183" s="13"/>
      <c r="BR183" s="13">
        <f t="shared" ref="BR183:BR185" si="635">BP183+BQ183</f>
        <v>0</v>
      </c>
      <c r="BS183" s="13"/>
      <c r="BT183" s="13">
        <f t="shared" ref="BT183:BT185" si="636">BR183+BS183</f>
        <v>0</v>
      </c>
      <c r="BU183" s="23"/>
      <c r="BV183" s="13">
        <f t="shared" ref="BV183:BV185" si="637">BT183+BU183</f>
        <v>0</v>
      </c>
      <c r="BW183" s="8" t="s">
        <v>228</v>
      </c>
      <c r="BX183" s="10">
        <v>0</v>
      </c>
    </row>
    <row r="184" spans="1:76" x14ac:dyDescent="0.35">
      <c r="A184" s="86"/>
      <c r="B184" s="89" t="s">
        <v>20</v>
      </c>
      <c r="C184" s="97"/>
      <c r="D184" s="12">
        <v>351856.8</v>
      </c>
      <c r="E184" s="40"/>
      <c r="F184" s="12">
        <f t="shared" si="339"/>
        <v>351856.8</v>
      </c>
      <c r="G184" s="12"/>
      <c r="H184" s="12">
        <f t="shared" si="617"/>
        <v>351856.8</v>
      </c>
      <c r="I184" s="12"/>
      <c r="J184" s="12">
        <f t="shared" si="618"/>
        <v>351856.8</v>
      </c>
      <c r="K184" s="12"/>
      <c r="L184" s="12">
        <f t="shared" si="619"/>
        <v>351856.8</v>
      </c>
      <c r="M184" s="12"/>
      <c r="N184" s="12">
        <f t="shared" si="620"/>
        <v>351856.8</v>
      </c>
      <c r="O184" s="12"/>
      <c r="P184" s="12">
        <f t="shared" si="621"/>
        <v>351856.8</v>
      </c>
      <c r="Q184" s="12"/>
      <c r="R184" s="12">
        <f t="shared" si="622"/>
        <v>351856.8</v>
      </c>
      <c r="S184" s="12"/>
      <c r="T184" s="12">
        <f t="shared" si="623"/>
        <v>351856.8</v>
      </c>
      <c r="U184" s="12">
        <f>-3000</f>
        <v>-3000</v>
      </c>
      <c r="V184" s="12">
        <f t="shared" si="624"/>
        <v>348856.8</v>
      </c>
      <c r="W184" s="12"/>
      <c r="X184" s="12">
        <f t="shared" si="625"/>
        <v>348856.8</v>
      </c>
      <c r="Y184" s="21"/>
      <c r="Z184" s="40">
        <f t="shared" si="626"/>
        <v>348856.8</v>
      </c>
      <c r="AA184" s="12">
        <v>0</v>
      </c>
      <c r="AB184" s="40"/>
      <c r="AC184" s="12">
        <f t="shared" si="340"/>
        <v>0</v>
      </c>
      <c r="AD184" s="12"/>
      <c r="AE184" s="12">
        <f t="shared" si="627"/>
        <v>0</v>
      </c>
      <c r="AF184" s="12"/>
      <c r="AG184" s="12">
        <f>AE184+AF184</f>
        <v>0</v>
      </c>
      <c r="AH184" s="12"/>
      <c r="AI184" s="12">
        <f>AG184+AH184</f>
        <v>0</v>
      </c>
      <c r="AJ184" s="12"/>
      <c r="AK184" s="12">
        <f>AI184+AJ184</f>
        <v>0</v>
      </c>
      <c r="AL184" s="12"/>
      <c r="AM184" s="12">
        <f>AK184+AL184</f>
        <v>0</v>
      </c>
      <c r="AN184" s="12"/>
      <c r="AO184" s="12">
        <f>AM184+AN184</f>
        <v>0</v>
      </c>
      <c r="AP184" s="12"/>
      <c r="AQ184" s="12">
        <f>AO184+AP184</f>
        <v>0</v>
      </c>
      <c r="AR184" s="12"/>
      <c r="AS184" s="12">
        <f>AQ184+AR184</f>
        <v>0</v>
      </c>
      <c r="AT184" s="12"/>
      <c r="AU184" s="12">
        <f>AS184+AT184</f>
        <v>0</v>
      </c>
      <c r="AV184" s="12"/>
      <c r="AW184" s="12">
        <f>AU184+AV184</f>
        <v>0</v>
      </c>
      <c r="AX184" s="21"/>
      <c r="AY184" s="40">
        <f>AW184+AX184</f>
        <v>0</v>
      </c>
      <c r="AZ184" s="13">
        <v>0</v>
      </c>
      <c r="BA184" s="13"/>
      <c r="BB184" s="13">
        <f t="shared" si="341"/>
        <v>0</v>
      </c>
      <c r="BC184" s="13"/>
      <c r="BD184" s="13">
        <f t="shared" si="628"/>
        <v>0</v>
      </c>
      <c r="BE184" s="13"/>
      <c r="BF184" s="13">
        <f t="shared" si="629"/>
        <v>0</v>
      </c>
      <c r="BG184" s="13"/>
      <c r="BH184" s="13">
        <f t="shared" si="630"/>
        <v>0</v>
      </c>
      <c r="BI184" s="13"/>
      <c r="BJ184" s="13">
        <f t="shared" si="631"/>
        <v>0</v>
      </c>
      <c r="BK184" s="13"/>
      <c r="BL184" s="13">
        <f t="shared" si="632"/>
        <v>0</v>
      </c>
      <c r="BM184" s="13"/>
      <c r="BN184" s="13">
        <f t="shared" si="633"/>
        <v>0</v>
      </c>
      <c r="BO184" s="13"/>
      <c r="BP184" s="13">
        <f t="shared" si="634"/>
        <v>0</v>
      </c>
      <c r="BQ184" s="13"/>
      <c r="BR184" s="13">
        <f t="shared" si="635"/>
        <v>0</v>
      </c>
      <c r="BS184" s="13"/>
      <c r="BT184" s="13">
        <f t="shared" si="636"/>
        <v>0</v>
      </c>
      <c r="BU184" s="23"/>
      <c r="BV184" s="42">
        <f t="shared" si="637"/>
        <v>0</v>
      </c>
      <c r="BW184" s="8" t="s">
        <v>231</v>
      </c>
      <c r="BX184" s="10"/>
    </row>
    <row r="185" spans="1:76" ht="54" x14ac:dyDescent="0.35">
      <c r="A185" s="86" t="s">
        <v>195</v>
      </c>
      <c r="B185" s="89" t="s">
        <v>240</v>
      </c>
      <c r="C185" s="92" t="s">
        <v>351</v>
      </c>
      <c r="D185" s="12">
        <f>D187+D188</f>
        <v>62004.900000000009</v>
      </c>
      <c r="E185" s="40">
        <f>E187+E188</f>
        <v>0</v>
      </c>
      <c r="F185" s="12">
        <f t="shared" si="339"/>
        <v>62004.900000000009</v>
      </c>
      <c r="G185" s="12">
        <f>G187+G188</f>
        <v>5305</v>
      </c>
      <c r="H185" s="12">
        <f t="shared" si="617"/>
        <v>67309.900000000009</v>
      </c>
      <c r="I185" s="12">
        <f>I187+I188</f>
        <v>0</v>
      </c>
      <c r="J185" s="12">
        <f t="shared" si="618"/>
        <v>67309.900000000009</v>
      </c>
      <c r="K185" s="12">
        <f>K187+K188</f>
        <v>0</v>
      </c>
      <c r="L185" s="12">
        <f t="shared" si="619"/>
        <v>67309.900000000009</v>
      </c>
      <c r="M185" s="12">
        <f>M187+M188</f>
        <v>0</v>
      </c>
      <c r="N185" s="12">
        <f t="shared" si="620"/>
        <v>67309.900000000009</v>
      </c>
      <c r="O185" s="12">
        <f>O187+O188</f>
        <v>0</v>
      </c>
      <c r="P185" s="12">
        <f t="shared" si="621"/>
        <v>67309.900000000009</v>
      </c>
      <c r="Q185" s="12">
        <f>Q187+Q188</f>
        <v>0</v>
      </c>
      <c r="R185" s="12">
        <f t="shared" si="622"/>
        <v>67309.900000000009</v>
      </c>
      <c r="S185" s="12">
        <f>S187+S188</f>
        <v>0</v>
      </c>
      <c r="T185" s="12">
        <f t="shared" si="623"/>
        <v>67309.900000000009</v>
      </c>
      <c r="U185" s="12">
        <f>U187+U188</f>
        <v>0</v>
      </c>
      <c r="V185" s="12">
        <f t="shared" si="624"/>
        <v>67309.900000000009</v>
      </c>
      <c r="W185" s="12">
        <f>W187+W188</f>
        <v>0</v>
      </c>
      <c r="X185" s="12">
        <f t="shared" si="625"/>
        <v>67309.900000000009</v>
      </c>
      <c r="Y185" s="21">
        <f>Y187+Y188</f>
        <v>0</v>
      </c>
      <c r="Z185" s="40">
        <f t="shared" si="626"/>
        <v>67309.900000000009</v>
      </c>
      <c r="AA185" s="12">
        <f t="shared" ref="AA185:AZ185" si="638">AA187+AA188</f>
        <v>279089.3</v>
      </c>
      <c r="AB185" s="40">
        <f>AB187+AB188</f>
        <v>0</v>
      </c>
      <c r="AC185" s="12">
        <f t="shared" si="340"/>
        <v>279089.3</v>
      </c>
      <c r="AD185" s="12">
        <f>AD187+AD188</f>
        <v>0</v>
      </c>
      <c r="AE185" s="12">
        <f t="shared" si="627"/>
        <v>279089.3</v>
      </c>
      <c r="AF185" s="12">
        <f>AF187+AF188</f>
        <v>0</v>
      </c>
      <c r="AG185" s="12">
        <f>AE185+AF185</f>
        <v>279089.3</v>
      </c>
      <c r="AH185" s="12">
        <f>AH187+AH188</f>
        <v>0</v>
      </c>
      <c r="AI185" s="12">
        <f>AG185+AH185</f>
        <v>279089.3</v>
      </c>
      <c r="AJ185" s="12">
        <f>AJ187+AJ188</f>
        <v>0</v>
      </c>
      <c r="AK185" s="12">
        <f>AI185+AJ185</f>
        <v>279089.3</v>
      </c>
      <c r="AL185" s="12">
        <f>AL187+AL188</f>
        <v>0</v>
      </c>
      <c r="AM185" s="12">
        <f>AK185+AL185</f>
        <v>279089.3</v>
      </c>
      <c r="AN185" s="12">
        <f>AN187+AN188</f>
        <v>0</v>
      </c>
      <c r="AO185" s="12">
        <f>AM185+AN185</f>
        <v>279089.3</v>
      </c>
      <c r="AP185" s="12">
        <f>AP187+AP188</f>
        <v>0</v>
      </c>
      <c r="AQ185" s="12">
        <f>AO185+AP185</f>
        <v>279089.3</v>
      </c>
      <c r="AR185" s="12">
        <f>AR187+AR188</f>
        <v>0</v>
      </c>
      <c r="AS185" s="12">
        <f>AQ185+AR185</f>
        <v>279089.3</v>
      </c>
      <c r="AT185" s="12">
        <f>AT187+AT188</f>
        <v>0</v>
      </c>
      <c r="AU185" s="12">
        <f>AS185+AT185</f>
        <v>279089.3</v>
      </c>
      <c r="AV185" s="12">
        <f>AV187+AV188</f>
        <v>0</v>
      </c>
      <c r="AW185" s="12">
        <f>AU185+AV185</f>
        <v>279089.3</v>
      </c>
      <c r="AX185" s="21">
        <f>AX187+AX188</f>
        <v>0</v>
      </c>
      <c r="AY185" s="40">
        <f>AW185+AX185</f>
        <v>279089.3</v>
      </c>
      <c r="AZ185" s="12">
        <f t="shared" si="638"/>
        <v>1088484.5</v>
      </c>
      <c r="BA185" s="13">
        <f>BA187+BA188</f>
        <v>0</v>
      </c>
      <c r="BB185" s="13">
        <f t="shared" si="341"/>
        <v>1088484.5</v>
      </c>
      <c r="BC185" s="13">
        <f>BC187+BC188</f>
        <v>0</v>
      </c>
      <c r="BD185" s="13">
        <f t="shared" si="628"/>
        <v>1088484.5</v>
      </c>
      <c r="BE185" s="13">
        <f>BE187+BE188</f>
        <v>0</v>
      </c>
      <c r="BF185" s="13">
        <f t="shared" si="629"/>
        <v>1088484.5</v>
      </c>
      <c r="BG185" s="13">
        <f>BG187+BG188</f>
        <v>0</v>
      </c>
      <c r="BH185" s="13">
        <f t="shared" si="630"/>
        <v>1088484.5</v>
      </c>
      <c r="BI185" s="13">
        <f>BI187+BI188</f>
        <v>0</v>
      </c>
      <c r="BJ185" s="13">
        <f t="shared" si="631"/>
        <v>1088484.5</v>
      </c>
      <c r="BK185" s="13">
        <f>BK187+BK188</f>
        <v>0</v>
      </c>
      <c r="BL185" s="13">
        <f t="shared" si="632"/>
        <v>1088484.5</v>
      </c>
      <c r="BM185" s="13">
        <f>BM187+BM188</f>
        <v>0</v>
      </c>
      <c r="BN185" s="13">
        <f t="shared" si="633"/>
        <v>1088484.5</v>
      </c>
      <c r="BO185" s="13">
        <f>BO187+BO188</f>
        <v>0</v>
      </c>
      <c r="BP185" s="13">
        <f t="shared" si="634"/>
        <v>1088484.5</v>
      </c>
      <c r="BQ185" s="13">
        <f>BQ187+BQ188</f>
        <v>0</v>
      </c>
      <c r="BR185" s="13">
        <f t="shared" si="635"/>
        <v>1088484.5</v>
      </c>
      <c r="BS185" s="13">
        <f>BS187+BS188</f>
        <v>0</v>
      </c>
      <c r="BT185" s="13">
        <f t="shared" si="636"/>
        <v>1088484.5</v>
      </c>
      <c r="BU185" s="23">
        <f>BU187+BU188</f>
        <v>0</v>
      </c>
      <c r="BV185" s="42">
        <f t="shared" si="637"/>
        <v>1088484.5</v>
      </c>
      <c r="BX185" s="10"/>
    </row>
    <row r="186" spans="1:76" x14ac:dyDescent="0.35">
      <c r="A186" s="86"/>
      <c r="B186" s="89" t="s">
        <v>5</v>
      </c>
      <c r="C186" s="97"/>
      <c r="D186" s="12"/>
      <c r="E186" s="40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21"/>
      <c r="Z186" s="40"/>
      <c r="AA186" s="12"/>
      <c r="AB186" s="40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21"/>
      <c r="AY186" s="40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23"/>
      <c r="BV186" s="42"/>
      <c r="BX186" s="10"/>
    </row>
    <row r="187" spans="1:76" s="3" customFormat="1" hidden="1" x14ac:dyDescent="0.35">
      <c r="A187" s="1"/>
      <c r="B187" s="18" t="s">
        <v>6</v>
      </c>
      <c r="C187" s="19"/>
      <c r="D187" s="12">
        <v>11580.600000000006</v>
      </c>
      <c r="E187" s="40"/>
      <c r="F187" s="12">
        <f t="shared" si="339"/>
        <v>11580.600000000006</v>
      </c>
      <c r="G187" s="12">
        <v>5305</v>
      </c>
      <c r="H187" s="12">
        <f t="shared" ref="H187:H189" si="639">F187+G187</f>
        <v>16885.600000000006</v>
      </c>
      <c r="I187" s="12"/>
      <c r="J187" s="12">
        <f t="shared" ref="J187:J189" si="640">H187+I187</f>
        <v>16885.600000000006</v>
      </c>
      <c r="K187" s="12"/>
      <c r="L187" s="12">
        <f t="shared" ref="L187:L189" si="641">J187+K187</f>
        <v>16885.600000000006</v>
      </c>
      <c r="M187" s="12"/>
      <c r="N187" s="12">
        <f t="shared" ref="N187:N189" si="642">L187+M187</f>
        <v>16885.600000000006</v>
      </c>
      <c r="O187" s="12"/>
      <c r="P187" s="12">
        <f t="shared" ref="P187:P189" si="643">N187+O187</f>
        <v>16885.600000000006</v>
      </c>
      <c r="Q187" s="12"/>
      <c r="R187" s="12">
        <f t="shared" ref="R187:R189" si="644">P187+Q187</f>
        <v>16885.600000000006</v>
      </c>
      <c r="S187" s="12"/>
      <c r="T187" s="12">
        <f t="shared" ref="T187:T189" si="645">R187+S187</f>
        <v>16885.600000000006</v>
      </c>
      <c r="U187" s="12"/>
      <c r="V187" s="12">
        <f t="shared" ref="V187:V189" si="646">T187+U187</f>
        <v>16885.600000000006</v>
      </c>
      <c r="W187" s="12"/>
      <c r="X187" s="12">
        <f t="shared" ref="X187:X189" si="647">V187+W187</f>
        <v>16885.600000000006</v>
      </c>
      <c r="Y187" s="21"/>
      <c r="Z187" s="12">
        <f t="shared" ref="Z187:Z189" si="648">X187+Y187</f>
        <v>16885.600000000006</v>
      </c>
      <c r="AA187" s="12">
        <v>279089.3</v>
      </c>
      <c r="AB187" s="40"/>
      <c r="AC187" s="12">
        <f t="shared" si="340"/>
        <v>279089.3</v>
      </c>
      <c r="AD187" s="12"/>
      <c r="AE187" s="12">
        <f t="shared" ref="AE187:AE189" si="649">AC187+AD187</f>
        <v>279089.3</v>
      </c>
      <c r="AF187" s="12"/>
      <c r="AG187" s="12">
        <f>AE187+AF187</f>
        <v>279089.3</v>
      </c>
      <c r="AH187" s="12"/>
      <c r="AI187" s="12">
        <f>AG187+AH187</f>
        <v>279089.3</v>
      </c>
      <c r="AJ187" s="12"/>
      <c r="AK187" s="12">
        <f>AI187+AJ187</f>
        <v>279089.3</v>
      </c>
      <c r="AL187" s="12"/>
      <c r="AM187" s="12">
        <f>AK187+AL187</f>
        <v>279089.3</v>
      </c>
      <c r="AN187" s="12"/>
      <c r="AO187" s="12">
        <f>AM187+AN187</f>
        <v>279089.3</v>
      </c>
      <c r="AP187" s="12"/>
      <c r="AQ187" s="12">
        <f>AO187+AP187</f>
        <v>279089.3</v>
      </c>
      <c r="AR187" s="12"/>
      <c r="AS187" s="12">
        <f>AQ187+AR187</f>
        <v>279089.3</v>
      </c>
      <c r="AT187" s="12"/>
      <c r="AU187" s="12">
        <f>AS187+AT187</f>
        <v>279089.3</v>
      </c>
      <c r="AV187" s="12"/>
      <c r="AW187" s="12">
        <f>AU187+AV187</f>
        <v>279089.3</v>
      </c>
      <c r="AX187" s="21"/>
      <c r="AY187" s="12">
        <f>AW187+AX187</f>
        <v>279089.3</v>
      </c>
      <c r="AZ187" s="13">
        <v>338484.5</v>
      </c>
      <c r="BA187" s="13"/>
      <c r="BB187" s="13">
        <f t="shared" si="341"/>
        <v>338484.5</v>
      </c>
      <c r="BC187" s="13"/>
      <c r="BD187" s="13">
        <f t="shared" ref="BD187:BD189" si="650">BB187+BC187</f>
        <v>338484.5</v>
      </c>
      <c r="BE187" s="13"/>
      <c r="BF187" s="13">
        <f t="shared" ref="BF187:BF189" si="651">BD187+BE187</f>
        <v>338484.5</v>
      </c>
      <c r="BG187" s="13"/>
      <c r="BH187" s="13">
        <f t="shared" ref="BH187:BH189" si="652">BF187+BG187</f>
        <v>338484.5</v>
      </c>
      <c r="BI187" s="13"/>
      <c r="BJ187" s="13">
        <f t="shared" ref="BJ187:BJ189" si="653">BH187+BI187</f>
        <v>338484.5</v>
      </c>
      <c r="BK187" s="13"/>
      <c r="BL187" s="13">
        <f t="shared" ref="BL187:BL189" si="654">BJ187+BK187</f>
        <v>338484.5</v>
      </c>
      <c r="BM187" s="13"/>
      <c r="BN187" s="13">
        <f t="shared" ref="BN187:BN189" si="655">BL187+BM187</f>
        <v>338484.5</v>
      </c>
      <c r="BO187" s="13"/>
      <c r="BP187" s="13">
        <f t="shared" ref="BP187:BP189" si="656">BN187+BO187</f>
        <v>338484.5</v>
      </c>
      <c r="BQ187" s="13"/>
      <c r="BR187" s="13">
        <f t="shared" ref="BR187:BR189" si="657">BP187+BQ187</f>
        <v>338484.5</v>
      </c>
      <c r="BS187" s="13"/>
      <c r="BT187" s="13">
        <f t="shared" ref="BT187:BT189" si="658">BR187+BS187</f>
        <v>338484.5</v>
      </c>
      <c r="BU187" s="23"/>
      <c r="BV187" s="13">
        <f t="shared" ref="BV187:BV189" si="659">BT187+BU187</f>
        <v>338484.5</v>
      </c>
      <c r="BW187" s="3" t="s">
        <v>227</v>
      </c>
      <c r="BX187" s="10">
        <v>0</v>
      </c>
    </row>
    <row r="188" spans="1:76" x14ac:dyDescent="0.35">
      <c r="A188" s="86"/>
      <c r="B188" s="89" t="s">
        <v>20</v>
      </c>
      <c r="C188" s="97"/>
      <c r="D188" s="12">
        <v>50424.3</v>
      </c>
      <c r="E188" s="40"/>
      <c r="F188" s="12">
        <f t="shared" si="339"/>
        <v>50424.3</v>
      </c>
      <c r="G188" s="12"/>
      <c r="H188" s="12">
        <f t="shared" si="639"/>
        <v>50424.3</v>
      </c>
      <c r="I188" s="12"/>
      <c r="J188" s="12">
        <f t="shared" si="640"/>
        <v>50424.3</v>
      </c>
      <c r="K188" s="12"/>
      <c r="L188" s="12">
        <f t="shared" si="641"/>
        <v>50424.3</v>
      </c>
      <c r="M188" s="12"/>
      <c r="N188" s="12">
        <f t="shared" si="642"/>
        <v>50424.3</v>
      </c>
      <c r="O188" s="12"/>
      <c r="P188" s="12">
        <f t="shared" si="643"/>
        <v>50424.3</v>
      </c>
      <c r="Q188" s="12"/>
      <c r="R188" s="12">
        <f t="shared" si="644"/>
        <v>50424.3</v>
      </c>
      <c r="S188" s="12"/>
      <c r="T188" s="12">
        <f t="shared" si="645"/>
        <v>50424.3</v>
      </c>
      <c r="U188" s="12"/>
      <c r="V188" s="12">
        <f t="shared" si="646"/>
        <v>50424.3</v>
      </c>
      <c r="W188" s="12"/>
      <c r="X188" s="12">
        <f t="shared" si="647"/>
        <v>50424.3</v>
      </c>
      <c r="Y188" s="21"/>
      <c r="Z188" s="40">
        <f t="shared" si="648"/>
        <v>50424.3</v>
      </c>
      <c r="AA188" s="12">
        <v>0</v>
      </c>
      <c r="AB188" s="40"/>
      <c r="AC188" s="12">
        <f t="shared" si="340"/>
        <v>0</v>
      </c>
      <c r="AD188" s="12"/>
      <c r="AE188" s="12">
        <f t="shared" si="649"/>
        <v>0</v>
      </c>
      <c r="AF188" s="12"/>
      <c r="AG188" s="12">
        <f>AE188+AF188</f>
        <v>0</v>
      </c>
      <c r="AH188" s="12"/>
      <c r="AI188" s="12">
        <f>AG188+AH188</f>
        <v>0</v>
      </c>
      <c r="AJ188" s="12"/>
      <c r="AK188" s="12">
        <f>AI188+AJ188</f>
        <v>0</v>
      </c>
      <c r="AL188" s="12"/>
      <c r="AM188" s="12">
        <f>AK188+AL188</f>
        <v>0</v>
      </c>
      <c r="AN188" s="12"/>
      <c r="AO188" s="12">
        <f>AM188+AN188</f>
        <v>0</v>
      </c>
      <c r="AP188" s="12"/>
      <c r="AQ188" s="12">
        <f>AO188+AP188</f>
        <v>0</v>
      </c>
      <c r="AR188" s="12"/>
      <c r="AS188" s="12">
        <f>AQ188+AR188</f>
        <v>0</v>
      </c>
      <c r="AT188" s="12"/>
      <c r="AU188" s="12">
        <f>AS188+AT188</f>
        <v>0</v>
      </c>
      <c r="AV188" s="12"/>
      <c r="AW188" s="12">
        <f>AU188+AV188</f>
        <v>0</v>
      </c>
      <c r="AX188" s="21"/>
      <c r="AY188" s="40">
        <f>AW188+AX188</f>
        <v>0</v>
      </c>
      <c r="AZ188" s="13">
        <v>750000</v>
      </c>
      <c r="BA188" s="13"/>
      <c r="BB188" s="13">
        <f t="shared" si="341"/>
        <v>750000</v>
      </c>
      <c r="BC188" s="13"/>
      <c r="BD188" s="13">
        <f t="shared" si="650"/>
        <v>750000</v>
      </c>
      <c r="BE188" s="13"/>
      <c r="BF188" s="13">
        <f t="shared" si="651"/>
        <v>750000</v>
      </c>
      <c r="BG188" s="13"/>
      <c r="BH188" s="13">
        <f t="shared" si="652"/>
        <v>750000</v>
      </c>
      <c r="BI188" s="13"/>
      <c r="BJ188" s="13">
        <f t="shared" si="653"/>
        <v>750000</v>
      </c>
      <c r="BK188" s="13"/>
      <c r="BL188" s="13">
        <f t="shared" si="654"/>
        <v>750000</v>
      </c>
      <c r="BM188" s="13"/>
      <c r="BN188" s="13">
        <f t="shared" si="655"/>
        <v>750000</v>
      </c>
      <c r="BO188" s="13"/>
      <c r="BP188" s="13">
        <f t="shared" si="656"/>
        <v>750000</v>
      </c>
      <c r="BQ188" s="13"/>
      <c r="BR188" s="13">
        <f t="shared" si="657"/>
        <v>750000</v>
      </c>
      <c r="BS188" s="13"/>
      <c r="BT188" s="13">
        <f t="shared" si="658"/>
        <v>750000</v>
      </c>
      <c r="BU188" s="23"/>
      <c r="BV188" s="42">
        <f t="shared" si="659"/>
        <v>750000</v>
      </c>
      <c r="BW188" s="8" t="s">
        <v>231</v>
      </c>
      <c r="BX188" s="10"/>
    </row>
    <row r="189" spans="1:76" ht="54" x14ac:dyDescent="0.35">
      <c r="A189" s="86" t="s">
        <v>196</v>
      </c>
      <c r="B189" s="89" t="s">
        <v>209</v>
      </c>
      <c r="C189" s="92" t="s">
        <v>351</v>
      </c>
      <c r="D189" s="12">
        <f>D191+D192</f>
        <v>0</v>
      </c>
      <c r="E189" s="40">
        <f>E191+E192</f>
        <v>0</v>
      </c>
      <c r="F189" s="12">
        <f t="shared" si="339"/>
        <v>0</v>
      </c>
      <c r="G189" s="12">
        <f>G191+G192</f>
        <v>0</v>
      </c>
      <c r="H189" s="12">
        <f t="shared" si="639"/>
        <v>0</v>
      </c>
      <c r="I189" s="12">
        <f>I191+I192</f>
        <v>0</v>
      </c>
      <c r="J189" s="12">
        <f t="shared" si="640"/>
        <v>0</v>
      </c>
      <c r="K189" s="12">
        <f>K191+K192</f>
        <v>0</v>
      </c>
      <c r="L189" s="12">
        <f t="shared" si="641"/>
        <v>0</v>
      </c>
      <c r="M189" s="12">
        <f>M191+M192</f>
        <v>0</v>
      </c>
      <c r="N189" s="12">
        <f t="shared" si="642"/>
        <v>0</v>
      </c>
      <c r="O189" s="12">
        <f>O191+O192</f>
        <v>0</v>
      </c>
      <c r="P189" s="12">
        <f t="shared" si="643"/>
        <v>0</v>
      </c>
      <c r="Q189" s="12">
        <f>Q191+Q192</f>
        <v>0</v>
      </c>
      <c r="R189" s="12">
        <f t="shared" si="644"/>
        <v>0</v>
      </c>
      <c r="S189" s="12">
        <f>S191+S192</f>
        <v>0</v>
      </c>
      <c r="T189" s="12">
        <f t="shared" si="645"/>
        <v>0</v>
      </c>
      <c r="U189" s="12">
        <f>U191+U192</f>
        <v>0</v>
      </c>
      <c r="V189" s="12">
        <f t="shared" si="646"/>
        <v>0</v>
      </c>
      <c r="W189" s="12">
        <f>W191+W192</f>
        <v>0</v>
      </c>
      <c r="X189" s="12">
        <f t="shared" si="647"/>
        <v>0</v>
      </c>
      <c r="Y189" s="21">
        <f>Y191+Y192</f>
        <v>0</v>
      </c>
      <c r="Z189" s="40">
        <f t="shared" si="648"/>
        <v>0</v>
      </c>
      <c r="AA189" s="12">
        <f t="shared" ref="AA189:AZ189" si="660">AA191+AA192</f>
        <v>41507.199999999997</v>
      </c>
      <c r="AB189" s="40">
        <f>AB191+AB192</f>
        <v>0</v>
      </c>
      <c r="AC189" s="12">
        <f t="shared" si="340"/>
        <v>41507.199999999997</v>
      </c>
      <c r="AD189" s="12">
        <f>AD191+AD192</f>
        <v>0</v>
      </c>
      <c r="AE189" s="12">
        <f t="shared" si="649"/>
        <v>41507.199999999997</v>
      </c>
      <c r="AF189" s="12">
        <f>AF191+AF192</f>
        <v>0</v>
      </c>
      <c r="AG189" s="12">
        <f>AE189+AF189</f>
        <v>41507.199999999997</v>
      </c>
      <c r="AH189" s="12">
        <f>AH191+AH192</f>
        <v>0</v>
      </c>
      <c r="AI189" s="12">
        <f>AG189+AH189</f>
        <v>41507.199999999997</v>
      </c>
      <c r="AJ189" s="12">
        <f>AJ191+AJ192</f>
        <v>0</v>
      </c>
      <c r="AK189" s="12">
        <f>AI189+AJ189</f>
        <v>41507.199999999997</v>
      </c>
      <c r="AL189" s="12">
        <f>AL191+AL192</f>
        <v>0</v>
      </c>
      <c r="AM189" s="12">
        <f>AK189+AL189</f>
        <v>41507.199999999997</v>
      </c>
      <c r="AN189" s="12">
        <f>AN191+AN192</f>
        <v>0</v>
      </c>
      <c r="AO189" s="12">
        <f>AM189+AN189</f>
        <v>41507.199999999997</v>
      </c>
      <c r="AP189" s="12">
        <f>AP191+AP192</f>
        <v>0</v>
      </c>
      <c r="AQ189" s="12">
        <f>AO189+AP189</f>
        <v>41507.199999999997</v>
      </c>
      <c r="AR189" s="12">
        <f>AR191+AR192</f>
        <v>0</v>
      </c>
      <c r="AS189" s="12">
        <f>AQ189+AR189</f>
        <v>41507.199999999997</v>
      </c>
      <c r="AT189" s="12">
        <f>AT191+AT192</f>
        <v>0</v>
      </c>
      <c r="AU189" s="12">
        <f>AS189+AT189</f>
        <v>41507.199999999997</v>
      </c>
      <c r="AV189" s="12">
        <f>AV191+AV192</f>
        <v>0</v>
      </c>
      <c r="AW189" s="12">
        <f>AU189+AV189</f>
        <v>41507.199999999997</v>
      </c>
      <c r="AX189" s="21">
        <f>AX191+AX192</f>
        <v>0</v>
      </c>
      <c r="AY189" s="40">
        <f>AW189+AX189</f>
        <v>41507.199999999997</v>
      </c>
      <c r="AZ189" s="12">
        <f t="shared" si="660"/>
        <v>0</v>
      </c>
      <c r="BA189" s="13">
        <f>BA191+BA192</f>
        <v>0</v>
      </c>
      <c r="BB189" s="13">
        <f t="shared" si="341"/>
        <v>0</v>
      </c>
      <c r="BC189" s="13">
        <f>BC191+BC192</f>
        <v>0</v>
      </c>
      <c r="BD189" s="13">
        <f t="shared" si="650"/>
        <v>0</v>
      </c>
      <c r="BE189" s="13">
        <f>BE191+BE192</f>
        <v>0</v>
      </c>
      <c r="BF189" s="13">
        <f t="shared" si="651"/>
        <v>0</v>
      </c>
      <c r="BG189" s="13">
        <f>BG191+BG192</f>
        <v>0</v>
      </c>
      <c r="BH189" s="13">
        <f t="shared" si="652"/>
        <v>0</v>
      </c>
      <c r="BI189" s="13">
        <f>BI191+BI192</f>
        <v>0</v>
      </c>
      <c r="BJ189" s="13">
        <f t="shared" si="653"/>
        <v>0</v>
      </c>
      <c r="BK189" s="13">
        <f>BK191+BK192</f>
        <v>0</v>
      </c>
      <c r="BL189" s="13">
        <f t="shared" si="654"/>
        <v>0</v>
      </c>
      <c r="BM189" s="13">
        <f>BM191+BM192</f>
        <v>0</v>
      </c>
      <c r="BN189" s="13">
        <f t="shared" si="655"/>
        <v>0</v>
      </c>
      <c r="BO189" s="13">
        <f>BO191+BO192</f>
        <v>0</v>
      </c>
      <c r="BP189" s="13">
        <f t="shared" si="656"/>
        <v>0</v>
      </c>
      <c r="BQ189" s="13">
        <f>BQ191+BQ192</f>
        <v>0</v>
      </c>
      <c r="BR189" s="13">
        <f t="shared" si="657"/>
        <v>0</v>
      </c>
      <c r="BS189" s="13">
        <f>BS191+BS192</f>
        <v>0</v>
      </c>
      <c r="BT189" s="13">
        <f t="shared" si="658"/>
        <v>0</v>
      </c>
      <c r="BU189" s="23">
        <f>BU191+BU192</f>
        <v>0</v>
      </c>
      <c r="BV189" s="42">
        <f t="shared" si="659"/>
        <v>0</v>
      </c>
      <c r="BX189" s="10"/>
    </row>
    <row r="190" spans="1:76" x14ac:dyDescent="0.35">
      <c r="A190" s="86"/>
      <c r="B190" s="89" t="s">
        <v>5</v>
      </c>
      <c r="C190" s="97"/>
      <c r="D190" s="12"/>
      <c r="E190" s="40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21"/>
      <c r="Z190" s="40"/>
      <c r="AA190" s="12"/>
      <c r="AB190" s="40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1"/>
      <c r="AY190" s="40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23"/>
      <c r="BV190" s="42"/>
      <c r="BX190" s="10"/>
    </row>
    <row r="191" spans="1:76" s="3" customFormat="1" hidden="1" x14ac:dyDescent="0.35">
      <c r="A191" s="1"/>
      <c r="B191" s="18" t="s">
        <v>6</v>
      </c>
      <c r="C191" s="19"/>
      <c r="D191" s="12">
        <v>0</v>
      </c>
      <c r="E191" s="40">
        <v>0</v>
      </c>
      <c r="F191" s="12">
        <f t="shared" si="339"/>
        <v>0</v>
      </c>
      <c r="G191" s="12">
        <v>0</v>
      </c>
      <c r="H191" s="12">
        <f t="shared" ref="H191:H193" si="661">F191+G191</f>
        <v>0</v>
      </c>
      <c r="I191" s="12">
        <v>0</v>
      </c>
      <c r="J191" s="12">
        <f t="shared" ref="J191:J193" si="662">H191+I191</f>
        <v>0</v>
      </c>
      <c r="K191" s="12">
        <v>0</v>
      </c>
      <c r="L191" s="12">
        <f t="shared" ref="L191:L193" si="663">J191+K191</f>
        <v>0</v>
      </c>
      <c r="M191" s="12">
        <v>0</v>
      </c>
      <c r="N191" s="12">
        <f t="shared" ref="N191:N193" si="664">L191+M191</f>
        <v>0</v>
      </c>
      <c r="O191" s="12">
        <v>0</v>
      </c>
      <c r="P191" s="12">
        <f t="shared" ref="P191:P193" si="665">N191+O191</f>
        <v>0</v>
      </c>
      <c r="Q191" s="12">
        <v>0</v>
      </c>
      <c r="R191" s="12">
        <f t="shared" ref="R191:R193" si="666">P191+Q191</f>
        <v>0</v>
      </c>
      <c r="S191" s="12">
        <v>0</v>
      </c>
      <c r="T191" s="12">
        <f t="shared" ref="T191:T193" si="667">R191+S191</f>
        <v>0</v>
      </c>
      <c r="U191" s="12">
        <v>0</v>
      </c>
      <c r="V191" s="12">
        <f t="shared" ref="V191:V193" si="668">T191+U191</f>
        <v>0</v>
      </c>
      <c r="W191" s="12">
        <v>0</v>
      </c>
      <c r="X191" s="12">
        <f t="shared" ref="X191:X193" si="669">V191+W191</f>
        <v>0</v>
      </c>
      <c r="Y191" s="21">
        <v>0</v>
      </c>
      <c r="Z191" s="12">
        <f t="shared" ref="Z191:Z193" si="670">X191+Y191</f>
        <v>0</v>
      </c>
      <c r="AA191" s="12">
        <v>10376.9</v>
      </c>
      <c r="AB191" s="40">
        <v>0</v>
      </c>
      <c r="AC191" s="12">
        <f t="shared" si="340"/>
        <v>10376.9</v>
      </c>
      <c r="AD191" s="12">
        <v>0</v>
      </c>
      <c r="AE191" s="12">
        <f t="shared" ref="AE191:AE193" si="671">AC191+AD191</f>
        <v>10376.9</v>
      </c>
      <c r="AF191" s="12">
        <v>0</v>
      </c>
      <c r="AG191" s="12">
        <f>AE191+AF191</f>
        <v>10376.9</v>
      </c>
      <c r="AH191" s="12">
        <v>0</v>
      </c>
      <c r="AI191" s="12">
        <f>AG191+AH191</f>
        <v>10376.9</v>
      </c>
      <c r="AJ191" s="12">
        <v>0</v>
      </c>
      <c r="AK191" s="12">
        <f>AI191+AJ191</f>
        <v>10376.9</v>
      </c>
      <c r="AL191" s="12">
        <v>0</v>
      </c>
      <c r="AM191" s="12">
        <f>AK191+AL191</f>
        <v>10376.9</v>
      </c>
      <c r="AN191" s="12">
        <v>0</v>
      </c>
      <c r="AO191" s="12">
        <f>AM191+AN191</f>
        <v>10376.9</v>
      </c>
      <c r="AP191" s="12">
        <v>0</v>
      </c>
      <c r="AQ191" s="12">
        <f>AO191+AP191</f>
        <v>10376.9</v>
      </c>
      <c r="AR191" s="12">
        <v>0</v>
      </c>
      <c r="AS191" s="12">
        <f>AQ191+AR191</f>
        <v>10376.9</v>
      </c>
      <c r="AT191" s="12">
        <v>0</v>
      </c>
      <c r="AU191" s="12">
        <f>AS191+AT191</f>
        <v>10376.9</v>
      </c>
      <c r="AV191" s="12">
        <v>0</v>
      </c>
      <c r="AW191" s="12">
        <f>AU191+AV191</f>
        <v>10376.9</v>
      </c>
      <c r="AX191" s="21">
        <v>0</v>
      </c>
      <c r="AY191" s="12">
        <f>AW191+AX191</f>
        <v>10376.9</v>
      </c>
      <c r="AZ191" s="13">
        <v>0</v>
      </c>
      <c r="BA191" s="13">
        <v>0</v>
      </c>
      <c r="BB191" s="13">
        <f t="shared" si="341"/>
        <v>0</v>
      </c>
      <c r="BC191" s="13">
        <v>0</v>
      </c>
      <c r="BD191" s="13">
        <f t="shared" ref="BD191:BD193" si="672">BB191+BC191</f>
        <v>0</v>
      </c>
      <c r="BE191" s="13">
        <v>0</v>
      </c>
      <c r="BF191" s="13">
        <f t="shared" ref="BF191:BF193" si="673">BD191+BE191</f>
        <v>0</v>
      </c>
      <c r="BG191" s="13">
        <v>0</v>
      </c>
      <c r="BH191" s="13">
        <f t="shared" ref="BH191:BH193" si="674">BF191+BG191</f>
        <v>0</v>
      </c>
      <c r="BI191" s="13">
        <v>0</v>
      </c>
      <c r="BJ191" s="13">
        <f t="shared" ref="BJ191:BJ193" si="675">BH191+BI191</f>
        <v>0</v>
      </c>
      <c r="BK191" s="13">
        <v>0</v>
      </c>
      <c r="BL191" s="13">
        <f t="shared" ref="BL191:BL193" si="676">BJ191+BK191</f>
        <v>0</v>
      </c>
      <c r="BM191" s="13">
        <v>0</v>
      </c>
      <c r="BN191" s="13">
        <f t="shared" ref="BN191:BN193" si="677">BL191+BM191</f>
        <v>0</v>
      </c>
      <c r="BO191" s="13">
        <v>0</v>
      </c>
      <c r="BP191" s="13">
        <f t="shared" ref="BP191:BP193" si="678">BN191+BO191</f>
        <v>0</v>
      </c>
      <c r="BQ191" s="13">
        <v>0</v>
      </c>
      <c r="BR191" s="13">
        <f t="shared" ref="BR191:BR193" si="679">BP191+BQ191</f>
        <v>0</v>
      </c>
      <c r="BS191" s="13">
        <v>0</v>
      </c>
      <c r="BT191" s="13">
        <f t="shared" ref="BT191:BT193" si="680">BR191+BS191</f>
        <v>0</v>
      </c>
      <c r="BU191" s="23">
        <v>0</v>
      </c>
      <c r="BV191" s="13">
        <f t="shared" ref="BV191:BV193" si="681">BT191+BU191</f>
        <v>0</v>
      </c>
      <c r="BW191" s="8" t="s">
        <v>234</v>
      </c>
      <c r="BX191" s="10">
        <v>0</v>
      </c>
    </row>
    <row r="192" spans="1:76" x14ac:dyDescent="0.35">
      <c r="A192" s="86"/>
      <c r="B192" s="89" t="s">
        <v>20</v>
      </c>
      <c r="C192" s="97"/>
      <c r="D192" s="12">
        <v>0</v>
      </c>
      <c r="E192" s="40">
        <v>0</v>
      </c>
      <c r="F192" s="12">
        <f t="shared" si="339"/>
        <v>0</v>
      </c>
      <c r="G192" s="12">
        <v>0</v>
      </c>
      <c r="H192" s="12">
        <f t="shared" si="661"/>
        <v>0</v>
      </c>
      <c r="I192" s="12">
        <v>0</v>
      </c>
      <c r="J192" s="12">
        <f t="shared" si="662"/>
        <v>0</v>
      </c>
      <c r="K192" s="12">
        <v>0</v>
      </c>
      <c r="L192" s="12">
        <f t="shared" si="663"/>
        <v>0</v>
      </c>
      <c r="M192" s="12">
        <v>0</v>
      </c>
      <c r="N192" s="12">
        <f t="shared" si="664"/>
        <v>0</v>
      </c>
      <c r="O192" s="12">
        <v>0</v>
      </c>
      <c r="P192" s="12">
        <f t="shared" si="665"/>
        <v>0</v>
      </c>
      <c r="Q192" s="12">
        <v>0</v>
      </c>
      <c r="R192" s="12">
        <f t="shared" si="666"/>
        <v>0</v>
      </c>
      <c r="S192" s="12">
        <v>0</v>
      </c>
      <c r="T192" s="12">
        <f t="shared" si="667"/>
        <v>0</v>
      </c>
      <c r="U192" s="12">
        <v>0</v>
      </c>
      <c r="V192" s="12">
        <f t="shared" si="668"/>
        <v>0</v>
      </c>
      <c r="W192" s="12">
        <v>0</v>
      </c>
      <c r="X192" s="12">
        <f t="shared" si="669"/>
        <v>0</v>
      </c>
      <c r="Y192" s="21">
        <v>0</v>
      </c>
      <c r="Z192" s="40">
        <f t="shared" si="670"/>
        <v>0</v>
      </c>
      <c r="AA192" s="12">
        <v>31130.3</v>
      </c>
      <c r="AB192" s="40">
        <v>0</v>
      </c>
      <c r="AC192" s="12">
        <f t="shared" si="340"/>
        <v>31130.3</v>
      </c>
      <c r="AD192" s="12">
        <v>0</v>
      </c>
      <c r="AE192" s="12">
        <f t="shared" si="671"/>
        <v>31130.3</v>
      </c>
      <c r="AF192" s="12">
        <v>0</v>
      </c>
      <c r="AG192" s="12">
        <f>AE192+AF192</f>
        <v>31130.3</v>
      </c>
      <c r="AH192" s="12">
        <v>0</v>
      </c>
      <c r="AI192" s="12">
        <f>AG192+AH192</f>
        <v>31130.3</v>
      </c>
      <c r="AJ192" s="12">
        <v>0</v>
      </c>
      <c r="AK192" s="12">
        <f>AI192+AJ192</f>
        <v>31130.3</v>
      </c>
      <c r="AL192" s="12">
        <v>0</v>
      </c>
      <c r="AM192" s="12">
        <f>AK192+AL192</f>
        <v>31130.3</v>
      </c>
      <c r="AN192" s="12">
        <v>0</v>
      </c>
      <c r="AO192" s="12">
        <f>AM192+AN192</f>
        <v>31130.3</v>
      </c>
      <c r="AP192" s="12">
        <v>0</v>
      </c>
      <c r="AQ192" s="12">
        <f>AO192+AP192</f>
        <v>31130.3</v>
      </c>
      <c r="AR192" s="12">
        <v>0</v>
      </c>
      <c r="AS192" s="12">
        <f>AQ192+AR192</f>
        <v>31130.3</v>
      </c>
      <c r="AT192" s="12">
        <v>0</v>
      </c>
      <c r="AU192" s="12">
        <f>AS192+AT192</f>
        <v>31130.3</v>
      </c>
      <c r="AV192" s="12">
        <v>0</v>
      </c>
      <c r="AW192" s="12">
        <f>AU192+AV192</f>
        <v>31130.3</v>
      </c>
      <c r="AX192" s="21">
        <v>0</v>
      </c>
      <c r="AY192" s="40">
        <f>AW192+AX192</f>
        <v>31130.3</v>
      </c>
      <c r="AZ192" s="13">
        <v>0</v>
      </c>
      <c r="BA192" s="13">
        <v>0</v>
      </c>
      <c r="BB192" s="13">
        <f t="shared" si="341"/>
        <v>0</v>
      </c>
      <c r="BC192" s="13">
        <v>0</v>
      </c>
      <c r="BD192" s="13">
        <f t="shared" si="672"/>
        <v>0</v>
      </c>
      <c r="BE192" s="13">
        <v>0</v>
      </c>
      <c r="BF192" s="13">
        <f t="shared" si="673"/>
        <v>0</v>
      </c>
      <c r="BG192" s="13">
        <v>0</v>
      </c>
      <c r="BH192" s="13">
        <f t="shared" si="674"/>
        <v>0</v>
      </c>
      <c r="BI192" s="13">
        <v>0</v>
      </c>
      <c r="BJ192" s="13">
        <f t="shared" si="675"/>
        <v>0</v>
      </c>
      <c r="BK192" s="13">
        <v>0</v>
      </c>
      <c r="BL192" s="13">
        <f t="shared" si="676"/>
        <v>0</v>
      </c>
      <c r="BM192" s="13">
        <v>0</v>
      </c>
      <c r="BN192" s="13">
        <f t="shared" si="677"/>
        <v>0</v>
      </c>
      <c r="BO192" s="13">
        <v>0</v>
      </c>
      <c r="BP192" s="13">
        <f t="shared" si="678"/>
        <v>0</v>
      </c>
      <c r="BQ192" s="13">
        <v>0</v>
      </c>
      <c r="BR192" s="13">
        <f t="shared" si="679"/>
        <v>0</v>
      </c>
      <c r="BS192" s="13">
        <v>0</v>
      </c>
      <c r="BT192" s="13">
        <f t="shared" si="680"/>
        <v>0</v>
      </c>
      <c r="BU192" s="23">
        <v>0</v>
      </c>
      <c r="BV192" s="42">
        <f t="shared" si="681"/>
        <v>0</v>
      </c>
      <c r="BW192" s="8" t="s">
        <v>231</v>
      </c>
      <c r="BX192" s="10"/>
    </row>
    <row r="193" spans="1:76" ht="72" x14ac:dyDescent="0.35">
      <c r="A193" s="86" t="s">
        <v>197</v>
      </c>
      <c r="B193" s="89" t="s">
        <v>37</v>
      </c>
      <c r="C193" s="92" t="s">
        <v>351</v>
      </c>
      <c r="D193" s="12">
        <f>D195+D196</f>
        <v>0</v>
      </c>
      <c r="E193" s="40">
        <f>E195+E196</f>
        <v>0</v>
      </c>
      <c r="F193" s="12">
        <f t="shared" si="339"/>
        <v>0</v>
      </c>
      <c r="G193" s="12">
        <f>G195+G196</f>
        <v>0</v>
      </c>
      <c r="H193" s="12">
        <f t="shared" si="661"/>
        <v>0</v>
      </c>
      <c r="I193" s="12">
        <f>I195+I196</f>
        <v>0</v>
      </c>
      <c r="J193" s="12">
        <f t="shared" si="662"/>
        <v>0</v>
      </c>
      <c r="K193" s="12">
        <f>K195+K196</f>
        <v>0</v>
      </c>
      <c r="L193" s="12">
        <f t="shared" si="663"/>
        <v>0</v>
      </c>
      <c r="M193" s="12">
        <f>M195+M196</f>
        <v>0</v>
      </c>
      <c r="N193" s="12">
        <f t="shared" si="664"/>
        <v>0</v>
      </c>
      <c r="O193" s="12">
        <f>O195+O196</f>
        <v>0</v>
      </c>
      <c r="P193" s="12">
        <f t="shared" si="665"/>
        <v>0</v>
      </c>
      <c r="Q193" s="12">
        <f>Q195+Q196</f>
        <v>0</v>
      </c>
      <c r="R193" s="12">
        <f t="shared" si="666"/>
        <v>0</v>
      </c>
      <c r="S193" s="12">
        <f>S195+S196</f>
        <v>0</v>
      </c>
      <c r="T193" s="12">
        <f t="shared" si="667"/>
        <v>0</v>
      </c>
      <c r="U193" s="12">
        <f>U195+U196</f>
        <v>0</v>
      </c>
      <c r="V193" s="12">
        <f t="shared" si="668"/>
        <v>0</v>
      </c>
      <c r="W193" s="12">
        <f>W195+W196</f>
        <v>0</v>
      </c>
      <c r="X193" s="12">
        <f t="shared" si="669"/>
        <v>0</v>
      </c>
      <c r="Y193" s="21">
        <f>Y195+Y196</f>
        <v>0</v>
      </c>
      <c r="Z193" s="40">
        <f t="shared" si="670"/>
        <v>0</v>
      </c>
      <c r="AA193" s="12">
        <f t="shared" ref="AA193:AZ193" si="682">AA195+AA196</f>
        <v>46155</v>
      </c>
      <c r="AB193" s="40">
        <f>AB195+AB196</f>
        <v>0</v>
      </c>
      <c r="AC193" s="12">
        <f t="shared" si="340"/>
        <v>46155</v>
      </c>
      <c r="AD193" s="12">
        <f>AD195+AD196</f>
        <v>0</v>
      </c>
      <c r="AE193" s="12">
        <f t="shared" si="671"/>
        <v>46155</v>
      </c>
      <c r="AF193" s="12">
        <f>AF195+AF196</f>
        <v>0</v>
      </c>
      <c r="AG193" s="12">
        <f>AE193+AF193</f>
        <v>46155</v>
      </c>
      <c r="AH193" s="12">
        <f>AH195+AH196</f>
        <v>0</v>
      </c>
      <c r="AI193" s="12">
        <f>AG193+AH193</f>
        <v>46155</v>
      </c>
      <c r="AJ193" s="12">
        <f>AJ195+AJ196</f>
        <v>0</v>
      </c>
      <c r="AK193" s="12">
        <f>AI193+AJ193</f>
        <v>46155</v>
      </c>
      <c r="AL193" s="12">
        <f>AL195+AL196</f>
        <v>0</v>
      </c>
      <c r="AM193" s="12">
        <f>AK193+AL193</f>
        <v>46155</v>
      </c>
      <c r="AN193" s="12">
        <f>AN195+AN196</f>
        <v>0</v>
      </c>
      <c r="AO193" s="12">
        <f>AM193+AN193</f>
        <v>46155</v>
      </c>
      <c r="AP193" s="12">
        <f>AP195+AP196</f>
        <v>0</v>
      </c>
      <c r="AQ193" s="12">
        <f>AO193+AP193</f>
        <v>46155</v>
      </c>
      <c r="AR193" s="12">
        <f>AR195+AR196</f>
        <v>0</v>
      </c>
      <c r="AS193" s="12">
        <f>AQ193+AR193</f>
        <v>46155</v>
      </c>
      <c r="AT193" s="12">
        <f>AT195+AT196</f>
        <v>0</v>
      </c>
      <c r="AU193" s="12">
        <f>AS193+AT193</f>
        <v>46155</v>
      </c>
      <c r="AV193" s="12">
        <f>AV195+AV196</f>
        <v>0</v>
      </c>
      <c r="AW193" s="12">
        <f>AU193+AV193</f>
        <v>46155</v>
      </c>
      <c r="AX193" s="21">
        <f>AX195+AX196</f>
        <v>0</v>
      </c>
      <c r="AY193" s="40">
        <f>AW193+AX193</f>
        <v>46155</v>
      </c>
      <c r="AZ193" s="12">
        <f t="shared" si="682"/>
        <v>0</v>
      </c>
      <c r="BA193" s="13">
        <f>BA195+BA196</f>
        <v>0</v>
      </c>
      <c r="BB193" s="13">
        <f t="shared" si="341"/>
        <v>0</v>
      </c>
      <c r="BC193" s="13">
        <f>BC195+BC196</f>
        <v>0</v>
      </c>
      <c r="BD193" s="13">
        <f t="shared" si="672"/>
        <v>0</v>
      </c>
      <c r="BE193" s="13">
        <f>BE195+BE196</f>
        <v>0</v>
      </c>
      <c r="BF193" s="13">
        <f t="shared" si="673"/>
        <v>0</v>
      </c>
      <c r="BG193" s="13">
        <f>BG195+BG196</f>
        <v>0</v>
      </c>
      <c r="BH193" s="13">
        <f t="shared" si="674"/>
        <v>0</v>
      </c>
      <c r="BI193" s="13">
        <f>BI195+BI196</f>
        <v>0</v>
      </c>
      <c r="BJ193" s="13">
        <f t="shared" si="675"/>
        <v>0</v>
      </c>
      <c r="BK193" s="13">
        <f>BK195+BK196</f>
        <v>0</v>
      </c>
      <c r="BL193" s="13">
        <f t="shared" si="676"/>
        <v>0</v>
      </c>
      <c r="BM193" s="13">
        <f>BM195+BM196</f>
        <v>0</v>
      </c>
      <c r="BN193" s="13">
        <f t="shared" si="677"/>
        <v>0</v>
      </c>
      <c r="BO193" s="13">
        <f>BO195+BO196</f>
        <v>0</v>
      </c>
      <c r="BP193" s="13">
        <f t="shared" si="678"/>
        <v>0</v>
      </c>
      <c r="BQ193" s="13">
        <f>BQ195+BQ196</f>
        <v>0</v>
      </c>
      <c r="BR193" s="13">
        <f t="shared" si="679"/>
        <v>0</v>
      </c>
      <c r="BS193" s="13">
        <f>BS195+BS196</f>
        <v>0</v>
      </c>
      <c r="BT193" s="13">
        <f t="shared" si="680"/>
        <v>0</v>
      </c>
      <c r="BU193" s="23">
        <f>BU195+BU196</f>
        <v>0</v>
      </c>
      <c r="BV193" s="42">
        <f t="shared" si="681"/>
        <v>0</v>
      </c>
      <c r="BX193" s="10"/>
    </row>
    <row r="194" spans="1:76" x14ac:dyDescent="0.35">
      <c r="A194" s="86"/>
      <c r="B194" s="89" t="s">
        <v>5</v>
      </c>
      <c r="C194" s="96"/>
      <c r="D194" s="12"/>
      <c r="E194" s="40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21"/>
      <c r="Z194" s="40"/>
      <c r="AA194" s="12"/>
      <c r="AB194" s="40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1"/>
      <c r="AY194" s="40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23"/>
      <c r="BV194" s="42"/>
      <c r="BX194" s="10"/>
    </row>
    <row r="195" spans="1:76" s="3" customFormat="1" hidden="1" x14ac:dyDescent="0.35">
      <c r="A195" s="1"/>
      <c r="B195" s="18" t="s">
        <v>6</v>
      </c>
      <c r="C195" s="2"/>
      <c r="D195" s="15">
        <v>0</v>
      </c>
      <c r="E195" s="41">
        <v>0</v>
      </c>
      <c r="F195" s="12">
        <f t="shared" ref="F195:F272" si="683">D195+E195</f>
        <v>0</v>
      </c>
      <c r="G195" s="15">
        <v>0</v>
      </c>
      <c r="H195" s="12">
        <f t="shared" ref="H195:H197" si="684">F195+G195</f>
        <v>0</v>
      </c>
      <c r="I195" s="15">
        <v>0</v>
      </c>
      <c r="J195" s="12">
        <f t="shared" ref="J195:J197" si="685">H195+I195</f>
        <v>0</v>
      </c>
      <c r="K195" s="15">
        <v>0</v>
      </c>
      <c r="L195" s="12">
        <f t="shared" ref="L195:L197" si="686">J195+K195</f>
        <v>0</v>
      </c>
      <c r="M195" s="15">
        <v>0</v>
      </c>
      <c r="N195" s="12">
        <f t="shared" ref="N195:N197" si="687">L195+M195</f>
        <v>0</v>
      </c>
      <c r="O195" s="15">
        <v>0</v>
      </c>
      <c r="P195" s="12">
        <f t="shared" ref="P195:P197" si="688">N195+O195</f>
        <v>0</v>
      </c>
      <c r="Q195" s="15">
        <v>0</v>
      </c>
      <c r="R195" s="12">
        <f t="shared" ref="R195:R197" si="689">P195+Q195</f>
        <v>0</v>
      </c>
      <c r="S195" s="15">
        <v>0</v>
      </c>
      <c r="T195" s="12">
        <f t="shared" ref="T195:T197" si="690">R195+S195</f>
        <v>0</v>
      </c>
      <c r="U195" s="15">
        <v>0</v>
      </c>
      <c r="V195" s="12">
        <f t="shared" ref="V195:V197" si="691">T195+U195</f>
        <v>0</v>
      </c>
      <c r="W195" s="15">
        <v>0</v>
      </c>
      <c r="X195" s="12">
        <f t="shared" ref="X195:X197" si="692">V195+W195</f>
        <v>0</v>
      </c>
      <c r="Y195" s="22">
        <v>0</v>
      </c>
      <c r="Z195" s="12">
        <f t="shared" ref="Z195:Z197" si="693">X195+Y195</f>
        <v>0</v>
      </c>
      <c r="AA195" s="15">
        <v>11538.9</v>
      </c>
      <c r="AB195" s="41">
        <v>0</v>
      </c>
      <c r="AC195" s="12">
        <f t="shared" ref="AC195:AC272" si="694">AA195+AB195</f>
        <v>11538.9</v>
      </c>
      <c r="AD195" s="15">
        <v>0</v>
      </c>
      <c r="AE195" s="12">
        <f t="shared" ref="AE195:AE197" si="695">AC195+AD195</f>
        <v>11538.9</v>
      </c>
      <c r="AF195" s="15">
        <v>0</v>
      </c>
      <c r="AG195" s="12">
        <f>AE195+AF195</f>
        <v>11538.9</v>
      </c>
      <c r="AH195" s="15">
        <v>0</v>
      </c>
      <c r="AI195" s="12">
        <f>AG195+AH195</f>
        <v>11538.9</v>
      </c>
      <c r="AJ195" s="15">
        <v>0</v>
      </c>
      <c r="AK195" s="12">
        <f>AI195+AJ195</f>
        <v>11538.9</v>
      </c>
      <c r="AL195" s="15">
        <v>0</v>
      </c>
      <c r="AM195" s="12">
        <f>AK195+AL195</f>
        <v>11538.9</v>
      </c>
      <c r="AN195" s="15">
        <v>0</v>
      </c>
      <c r="AO195" s="12">
        <f>AM195+AN195</f>
        <v>11538.9</v>
      </c>
      <c r="AP195" s="15">
        <v>0</v>
      </c>
      <c r="AQ195" s="12">
        <f>AO195+AP195</f>
        <v>11538.9</v>
      </c>
      <c r="AR195" s="15">
        <v>0</v>
      </c>
      <c r="AS195" s="12">
        <f>AQ195+AR195</f>
        <v>11538.9</v>
      </c>
      <c r="AT195" s="15">
        <v>0</v>
      </c>
      <c r="AU195" s="12">
        <f>AS195+AT195</f>
        <v>11538.9</v>
      </c>
      <c r="AV195" s="15">
        <v>0</v>
      </c>
      <c r="AW195" s="12">
        <f>AU195+AV195</f>
        <v>11538.9</v>
      </c>
      <c r="AX195" s="22">
        <v>0</v>
      </c>
      <c r="AY195" s="12">
        <f>AW195+AX195</f>
        <v>11538.9</v>
      </c>
      <c r="AZ195" s="14">
        <v>0</v>
      </c>
      <c r="BA195" s="14">
        <v>0</v>
      </c>
      <c r="BB195" s="13">
        <f t="shared" ref="BB195:BB272" si="696">AZ195+BA195</f>
        <v>0</v>
      </c>
      <c r="BC195" s="14">
        <v>0</v>
      </c>
      <c r="BD195" s="13">
        <f t="shared" ref="BD195:BD197" si="697">BB195+BC195</f>
        <v>0</v>
      </c>
      <c r="BE195" s="14">
        <v>0</v>
      </c>
      <c r="BF195" s="13">
        <f t="shared" ref="BF195:BF197" si="698">BD195+BE195</f>
        <v>0</v>
      </c>
      <c r="BG195" s="14">
        <v>0</v>
      </c>
      <c r="BH195" s="13">
        <f t="shared" ref="BH195:BH197" si="699">BF195+BG195</f>
        <v>0</v>
      </c>
      <c r="BI195" s="14">
        <v>0</v>
      </c>
      <c r="BJ195" s="13">
        <f t="shared" ref="BJ195:BJ197" si="700">BH195+BI195</f>
        <v>0</v>
      </c>
      <c r="BK195" s="14">
        <v>0</v>
      </c>
      <c r="BL195" s="13">
        <f t="shared" ref="BL195:BL197" si="701">BJ195+BK195</f>
        <v>0</v>
      </c>
      <c r="BM195" s="14">
        <v>0</v>
      </c>
      <c r="BN195" s="13">
        <f t="shared" ref="BN195:BN197" si="702">BL195+BM195</f>
        <v>0</v>
      </c>
      <c r="BO195" s="14">
        <v>0</v>
      </c>
      <c r="BP195" s="13">
        <f t="shared" ref="BP195:BP197" si="703">BN195+BO195</f>
        <v>0</v>
      </c>
      <c r="BQ195" s="14">
        <v>0</v>
      </c>
      <c r="BR195" s="13">
        <f t="shared" ref="BR195:BR197" si="704">BP195+BQ195</f>
        <v>0</v>
      </c>
      <c r="BS195" s="14">
        <v>0</v>
      </c>
      <c r="BT195" s="13">
        <f t="shared" ref="BT195:BT197" si="705">BR195+BS195</f>
        <v>0</v>
      </c>
      <c r="BU195" s="24">
        <v>0</v>
      </c>
      <c r="BV195" s="13">
        <f t="shared" ref="BV195:BV197" si="706">BT195+BU195</f>
        <v>0</v>
      </c>
      <c r="BW195" s="7" t="s">
        <v>235</v>
      </c>
      <c r="BX195" s="10">
        <v>0</v>
      </c>
    </row>
    <row r="196" spans="1:76" x14ac:dyDescent="0.35">
      <c r="A196" s="86"/>
      <c r="B196" s="89" t="s">
        <v>20</v>
      </c>
      <c r="C196" s="96"/>
      <c r="D196" s="12">
        <v>0</v>
      </c>
      <c r="E196" s="40">
        <v>0</v>
      </c>
      <c r="F196" s="12">
        <f t="shared" si="683"/>
        <v>0</v>
      </c>
      <c r="G196" s="12">
        <v>0</v>
      </c>
      <c r="H196" s="12">
        <f t="shared" si="684"/>
        <v>0</v>
      </c>
      <c r="I196" s="12">
        <v>0</v>
      </c>
      <c r="J196" s="12">
        <f t="shared" si="685"/>
        <v>0</v>
      </c>
      <c r="K196" s="12">
        <v>0</v>
      </c>
      <c r="L196" s="12">
        <f t="shared" si="686"/>
        <v>0</v>
      </c>
      <c r="M196" s="12">
        <v>0</v>
      </c>
      <c r="N196" s="12">
        <f t="shared" si="687"/>
        <v>0</v>
      </c>
      <c r="O196" s="12">
        <v>0</v>
      </c>
      <c r="P196" s="12">
        <f t="shared" si="688"/>
        <v>0</v>
      </c>
      <c r="Q196" s="12">
        <v>0</v>
      </c>
      <c r="R196" s="12">
        <f t="shared" si="689"/>
        <v>0</v>
      </c>
      <c r="S196" s="12">
        <v>0</v>
      </c>
      <c r="T196" s="12">
        <f t="shared" si="690"/>
        <v>0</v>
      </c>
      <c r="U196" s="12">
        <v>0</v>
      </c>
      <c r="V196" s="12">
        <f t="shared" si="691"/>
        <v>0</v>
      </c>
      <c r="W196" s="12">
        <v>0</v>
      </c>
      <c r="X196" s="12">
        <f t="shared" si="692"/>
        <v>0</v>
      </c>
      <c r="Y196" s="21">
        <v>0</v>
      </c>
      <c r="Z196" s="40">
        <f t="shared" si="693"/>
        <v>0</v>
      </c>
      <c r="AA196" s="12">
        <v>34616.1</v>
      </c>
      <c r="AB196" s="40">
        <v>0</v>
      </c>
      <c r="AC196" s="12">
        <f t="shared" si="694"/>
        <v>34616.1</v>
      </c>
      <c r="AD196" s="12">
        <v>0</v>
      </c>
      <c r="AE196" s="12">
        <f t="shared" si="695"/>
        <v>34616.1</v>
      </c>
      <c r="AF196" s="12">
        <v>0</v>
      </c>
      <c r="AG196" s="12">
        <f>AE196+AF196</f>
        <v>34616.1</v>
      </c>
      <c r="AH196" s="12">
        <v>0</v>
      </c>
      <c r="AI196" s="12">
        <f>AG196+AH196</f>
        <v>34616.1</v>
      </c>
      <c r="AJ196" s="12">
        <v>0</v>
      </c>
      <c r="AK196" s="12">
        <f>AI196+AJ196</f>
        <v>34616.1</v>
      </c>
      <c r="AL196" s="12">
        <v>0</v>
      </c>
      <c r="AM196" s="12">
        <f>AK196+AL196</f>
        <v>34616.1</v>
      </c>
      <c r="AN196" s="12">
        <v>0</v>
      </c>
      <c r="AO196" s="12">
        <f>AM196+AN196</f>
        <v>34616.1</v>
      </c>
      <c r="AP196" s="12">
        <v>0</v>
      </c>
      <c r="AQ196" s="12">
        <f>AO196+AP196</f>
        <v>34616.1</v>
      </c>
      <c r="AR196" s="12">
        <v>0</v>
      </c>
      <c r="AS196" s="12">
        <f>AQ196+AR196</f>
        <v>34616.1</v>
      </c>
      <c r="AT196" s="12">
        <v>0</v>
      </c>
      <c r="AU196" s="12">
        <f>AS196+AT196</f>
        <v>34616.1</v>
      </c>
      <c r="AV196" s="12">
        <v>0</v>
      </c>
      <c r="AW196" s="12">
        <f>AU196+AV196</f>
        <v>34616.1</v>
      </c>
      <c r="AX196" s="21">
        <v>0</v>
      </c>
      <c r="AY196" s="40">
        <f>AW196+AX196</f>
        <v>34616.1</v>
      </c>
      <c r="AZ196" s="13">
        <v>0</v>
      </c>
      <c r="BA196" s="13">
        <v>0</v>
      </c>
      <c r="BB196" s="13">
        <f t="shared" si="696"/>
        <v>0</v>
      </c>
      <c r="BC196" s="13">
        <v>0</v>
      </c>
      <c r="BD196" s="13">
        <f t="shared" si="697"/>
        <v>0</v>
      </c>
      <c r="BE196" s="13">
        <v>0</v>
      </c>
      <c r="BF196" s="13">
        <f t="shared" si="698"/>
        <v>0</v>
      </c>
      <c r="BG196" s="13">
        <v>0</v>
      </c>
      <c r="BH196" s="13">
        <f t="shared" si="699"/>
        <v>0</v>
      </c>
      <c r="BI196" s="13">
        <v>0</v>
      </c>
      <c r="BJ196" s="13">
        <f t="shared" si="700"/>
        <v>0</v>
      </c>
      <c r="BK196" s="13">
        <v>0</v>
      </c>
      <c r="BL196" s="13">
        <f t="shared" si="701"/>
        <v>0</v>
      </c>
      <c r="BM196" s="13">
        <v>0</v>
      </c>
      <c r="BN196" s="13">
        <f t="shared" si="702"/>
        <v>0</v>
      </c>
      <c r="BO196" s="13">
        <v>0</v>
      </c>
      <c r="BP196" s="13">
        <f t="shared" si="703"/>
        <v>0</v>
      </c>
      <c r="BQ196" s="13">
        <v>0</v>
      </c>
      <c r="BR196" s="13">
        <f t="shared" si="704"/>
        <v>0</v>
      </c>
      <c r="BS196" s="13">
        <v>0</v>
      </c>
      <c r="BT196" s="13">
        <f t="shared" si="705"/>
        <v>0</v>
      </c>
      <c r="BU196" s="23">
        <v>0</v>
      </c>
      <c r="BV196" s="42">
        <f t="shared" si="706"/>
        <v>0</v>
      </c>
      <c r="BW196" s="8" t="s">
        <v>231</v>
      </c>
      <c r="BX196" s="10"/>
    </row>
    <row r="197" spans="1:76" ht="54" x14ac:dyDescent="0.35">
      <c r="A197" s="86" t="s">
        <v>198</v>
      </c>
      <c r="B197" s="89" t="s">
        <v>38</v>
      </c>
      <c r="C197" s="92" t="s">
        <v>351</v>
      </c>
      <c r="D197" s="12">
        <f>D199+D200</f>
        <v>955530.5</v>
      </c>
      <c r="E197" s="40">
        <f>E199+E200</f>
        <v>0</v>
      </c>
      <c r="F197" s="12">
        <f t="shared" si="683"/>
        <v>955530.5</v>
      </c>
      <c r="G197" s="12">
        <f>G199+G200</f>
        <v>48155.483999999997</v>
      </c>
      <c r="H197" s="12">
        <f t="shared" si="684"/>
        <v>1003685.9839999999</v>
      </c>
      <c r="I197" s="12">
        <f>I199+I200</f>
        <v>0</v>
      </c>
      <c r="J197" s="12">
        <f t="shared" si="685"/>
        <v>1003685.9839999999</v>
      </c>
      <c r="K197" s="12">
        <f>K199+K200</f>
        <v>0</v>
      </c>
      <c r="L197" s="12">
        <f t="shared" si="686"/>
        <v>1003685.9839999999</v>
      </c>
      <c r="M197" s="12">
        <f>M199+M200</f>
        <v>0</v>
      </c>
      <c r="N197" s="12">
        <f t="shared" si="687"/>
        <v>1003685.9839999999</v>
      </c>
      <c r="O197" s="12">
        <f>O199+O200</f>
        <v>0</v>
      </c>
      <c r="P197" s="12">
        <f t="shared" si="688"/>
        <v>1003685.9839999999</v>
      </c>
      <c r="Q197" s="12">
        <f>Q199+Q200</f>
        <v>0</v>
      </c>
      <c r="R197" s="12">
        <f t="shared" si="689"/>
        <v>1003685.9839999999</v>
      </c>
      <c r="S197" s="12">
        <f>S199+S200</f>
        <v>0</v>
      </c>
      <c r="T197" s="12">
        <f t="shared" si="690"/>
        <v>1003685.9839999999</v>
      </c>
      <c r="U197" s="12">
        <f>U199+U200</f>
        <v>-600</v>
      </c>
      <c r="V197" s="12">
        <f t="shared" si="691"/>
        <v>1003085.9839999999</v>
      </c>
      <c r="W197" s="12">
        <f>W199+W200</f>
        <v>0</v>
      </c>
      <c r="X197" s="12">
        <f t="shared" si="692"/>
        <v>1003085.9839999999</v>
      </c>
      <c r="Y197" s="21">
        <f>Y199+Y200</f>
        <v>-816072.46399999992</v>
      </c>
      <c r="Z197" s="40">
        <f t="shared" si="693"/>
        <v>187013.52000000002</v>
      </c>
      <c r="AA197" s="12">
        <f t="shared" ref="AA197:AZ197" si="707">AA199+AA200</f>
        <v>1475299.3</v>
      </c>
      <c r="AB197" s="40">
        <f>AB199+AB200</f>
        <v>0</v>
      </c>
      <c r="AC197" s="12">
        <f t="shared" si="694"/>
        <v>1475299.3</v>
      </c>
      <c r="AD197" s="12">
        <f>AD199+AD200</f>
        <v>0</v>
      </c>
      <c r="AE197" s="12">
        <f t="shared" si="695"/>
        <v>1475299.3</v>
      </c>
      <c r="AF197" s="12">
        <f>AF199+AF200</f>
        <v>0</v>
      </c>
      <c r="AG197" s="12">
        <f>AE197+AF197</f>
        <v>1475299.3</v>
      </c>
      <c r="AH197" s="12">
        <f>AH199+AH200</f>
        <v>0</v>
      </c>
      <c r="AI197" s="12">
        <f>AG197+AH197</f>
        <v>1475299.3</v>
      </c>
      <c r="AJ197" s="12">
        <f>AJ199+AJ200</f>
        <v>0</v>
      </c>
      <c r="AK197" s="12">
        <f>AI197+AJ197</f>
        <v>1475299.3</v>
      </c>
      <c r="AL197" s="12">
        <f>AL199+AL200</f>
        <v>0</v>
      </c>
      <c r="AM197" s="12">
        <f>AK197+AL197</f>
        <v>1475299.3</v>
      </c>
      <c r="AN197" s="12">
        <f>AN199+AN200</f>
        <v>0</v>
      </c>
      <c r="AO197" s="12">
        <f>AM197+AN197</f>
        <v>1475299.3</v>
      </c>
      <c r="AP197" s="12">
        <f>AP199+AP200</f>
        <v>0</v>
      </c>
      <c r="AQ197" s="12">
        <f>AO197+AP197</f>
        <v>1475299.3</v>
      </c>
      <c r="AR197" s="12">
        <f>AR199+AR200</f>
        <v>0</v>
      </c>
      <c r="AS197" s="12">
        <f>AQ197+AR197</f>
        <v>1475299.3</v>
      </c>
      <c r="AT197" s="12">
        <f>AT199+AT200</f>
        <v>0</v>
      </c>
      <c r="AU197" s="12">
        <f>AS197+AT197</f>
        <v>1475299.3</v>
      </c>
      <c r="AV197" s="12">
        <f>AV199+AV200</f>
        <v>0</v>
      </c>
      <c r="AW197" s="12">
        <f>AU197+AV197</f>
        <v>1475299.3</v>
      </c>
      <c r="AX197" s="21">
        <f>AX199+AX200</f>
        <v>-1475299.3</v>
      </c>
      <c r="AY197" s="40">
        <f>AW197+AX197</f>
        <v>0</v>
      </c>
      <c r="AZ197" s="12">
        <f t="shared" si="707"/>
        <v>2402309.2000000002</v>
      </c>
      <c r="BA197" s="13">
        <f>BA199+BA200</f>
        <v>0</v>
      </c>
      <c r="BB197" s="13">
        <f t="shared" si="696"/>
        <v>2402309.2000000002</v>
      </c>
      <c r="BC197" s="13">
        <f>BC199+BC200</f>
        <v>0</v>
      </c>
      <c r="BD197" s="13">
        <f t="shared" si="697"/>
        <v>2402309.2000000002</v>
      </c>
      <c r="BE197" s="13">
        <f>BE199+BE200</f>
        <v>0</v>
      </c>
      <c r="BF197" s="13">
        <f t="shared" si="698"/>
        <v>2402309.2000000002</v>
      </c>
      <c r="BG197" s="13">
        <f>BG199+BG200</f>
        <v>0</v>
      </c>
      <c r="BH197" s="13">
        <f t="shared" si="699"/>
        <v>2402309.2000000002</v>
      </c>
      <c r="BI197" s="13">
        <f>BI199+BI200</f>
        <v>0</v>
      </c>
      <c r="BJ197" s="13">
        <f t="shared" si="700"/>
        <v>2402309.2000000002</v>
      </c>
      <c r="BK197" s="13">
        <f>BK199+BK200</f>
        <v>0</v>
      </c>
      <c r="BL197" s="13">
        <f t="shared" si="701"/>
        <v>2402309.2000000002</v>
      </c>
      <c r="BM197" s="13">
        <f>BM199+BM200</f>
        <v>0</v>
      </c>
      <c r="BN197" s="13">
        <f t="shared" si="702"/>
        <v>2402309.2000000002</v>
      </c>
      <c r="BO197" s="13">
        <f>BO199+BO200</f>
        <v>0</v>
      </c>
      <c r="BP197" s="13">
        <f t="shared" si="703"/>
        <v>2402309.2000000002</v>
      </c>
      <c r="BQ197" s="13">
        <f>BQ199+BQ200</f>
        <v>0</v>
      </c>
      <c r="BR197" s="13">
        <f t="shared" si="704"/>
        <v>2402309.2000000002</v>
      </c>
      <c r="BS197" s="13">
        <f>BS199+BS200</f>
        <v>0</v>
      </c>
      <c r="BT197" s="13">
        <f t="shared" si="705"/>
        <v>2402309.2000000002</v>
      </c>
      <c r="BU197" s="23">
        <f>BU199+BU200</f>
        <v>-2402309.2000000002</v>
      </c>
      <c r="BV197" s="42">
        <f t="shared" si="706"/>
        <v>0</v>
      </c>
      <c r="BX197" s="10"/>
    </row>
    <row r="198" spans="1:76" x14ac:dyDescent="0.35">
      <c r="A198" s="86"/>
      <c r="B198" s="89" t="s">
        <v>5</v>
      </c>
      <c r="C198" s="96"/>
      <c r="D198" s="12"/>
      <c r="E198" s="40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21"/>
      <c r="Z198" s="40"/>
      <c r="AA198" s="12"/>
      <c r="AB198" s="40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21"/>
      <c r="AY198" s="40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23"/>
      <c r="BV198" s="42"/>
      <c r="BX198" s="10"/>
    </row>
    <row r="199" spans="1:76" s="3" customFormat="1" hidden="1" x14ac:dyDescent="0.35">
      <c r="A199" s="1"/>
      <c r="B199" s="18" t="s">
        <v>6</v>
      </c>
      <c r="C199" s="2"/>
      <c r="D199" s="15">
        <v>156098.9</v>
      </c>
      <c r="E199" s="41"/>
      <c r="F199" s="12">
        <f t="shared" si="683"/>
        <v>156098.9</v>
      </c>
      <c r="G199" s="15">
        <v>48155.483999999997</v>
      </c>
      <c r="H199" s="12">
        <f t="shared" ref="H199:H201" si="708">F199+G199</f>
        <v>204254.38399999999</v>
      </c>
      <c r="I199" s="15"/>
      <c r="J199" s="12">
        <f t="shared" ref="J199:J201" si="709">H199+I199</f>
        <v>204254.38399999999</v>
      </c>
      <c r="K199" s="15"/>
      <c r="L199" s="12">
        <f t="shared" ref="L199:L201" si="710">J199+K199</f>
        <v>204254.38399999999</v>
      </c>
      <c r="M199" s="15"/>
      <c r="N199" s="12">
        <f t="shared" ref="N199:N201" si="711">L199+M199</f>
        <v>204254.38399999999</v>
      </c>
      <c r="O199" s="15"/>
      <c r="P199" s="12">
        <f t="shared" ref="P199:P201" si="712">N199+O199</f>
        <v>204254.38399999999</v>
      </c>
      <c r="Q199" s="15"/>
      <c r="R199" s="12">
        <f t="shared" ref="R199:R201" si="713">P199+Q199</f>
        <v>204254.38399999999</v>
      </c>
      <c r="S199" s="15"/>
      <c r="T199" s="12">
        <f t="shared" ref="T199:T201" si="714">R199+S199</f>
        <v>204254.38399999999</v>
      </c>
      <c r="U199" s="15">
        <v>-600</v>
      </c>
      <c r="V199" s="12">
        <f t="shared" ref="V199:V201" si="715">T199+U199</f>
        <v>203654.38399999999</v>
      </c>
      <c r="W199" s="15"/>
      <c r="X199" s="12">
        <f t="shared" ref="X199:X201" si="716">V199+W199</f>
        <v>203654.38399999999</v>
      </c>
      <c r="Y199" s="22">
        <f>-106154.621-26930.143</f>
        <v>-133084.764</v>
      </c>
      <c r="Z199" s="12">
        <f t="shared" ref="Z199:Z201" si="717">X199+Y199</f>
        <v>70569.62</v>
      </c>
      <c r="AA199" s="15">
        <v>434567.5</v>
      </c>
      <c r="AB199" s="41"/>
      <c r="AC199" s="12">
        <f t="shared" si="694"/>
        <v>434567.5</v>
      </c>
      <c r="AD199" s="15"/>
      <c r="AE199" s="12">
        <f t="shared" ref="AE199:AE201" si="718">AC199+AD199</f>
        <v>434567.5</v>
      </c>
      <c r="AF199" s="15"/>
      <c r="AG199" s="12">
        <f>AE199+AF199</f>
        <v>434567.5</v>
      </c>
      <c r="AH199" s="15"/>
      <c r="AI199" s="12">
        <f>AG199+AH199</f>
        <v>434567.5</v>
      </c>
      <c r="AJ199" s="15"/>
      <c r="AK199" s="12">
        <f>AI199+AJ199</f>
        <v>434567.5</v>
      </c>
      <c r="AL199" s="15"/>
      <c r="AM199" s="12">
        <f>AK199+AL199</f>
        <v>434567.5</v>
      </c>
      <c r="AN199" s="15"/>
      <c r="AO199" s="12">
        <f>AM199+AN199</f>
        <v>434567.5</v>
      </c>
      <c r="AP199" s="15"/>
      <c r="AQ199" s="12">
        <f>AO199+AP199</f>
        <v>434567.5</v>
      </c>
      <c r="AR199" s="15"/>
      <c r="AS199" s="12">
        <f>AQ199+AR199</f>
        <v>434567.5</v>
      </c>
      <c r="AT199" s="15"/>
      <c r="AU199" s="12">
        <f>AS199+AT199</f>
        <v>434567.5</v>
      </c>
      <c r="AV199" s="15"/>
      <c r="AW199" s="12">
        <f>AU199+AV199</f>
        <v>434567.5</v>
      </c>
      <c r="AX199" s="22">
        <v>-434567.5</v>
      </c>
      <c r="AY199" s="12">
        <f>AW199+AX199</f>
        <v>0</v>
      </c>
      <c r="AZ199" s="14">
        <v>970204.7</v>
      </c>
      <c r="BA199" s="14"/>
      <c r="BB199" s="13">
        <f t="shared" si="696"/>
        <v>970204.7</v>
      </c>
      <c r="BC199" s="14"/>
      <c r="BD199" s="13">
        <f t="shared" ref="BD199:BD201" si="719">BB199+BC199</f>
        <v>970204.7</v>
      </c>
      <c r="BE199" s="14"/>
      <c r="BF199" s="13">
        <f t="shared" ref="BF199:BF201" si="720">BD199+BE199</f>
        <v>970204.7</v>
      </c>
      <c r="BG199" s="14"/>
      <c r="BH199" s="13">
        <f t="shared" ref="BH199:BH201" si="721">BF199+BG199</f>
        <v>970204.7</v>
      </c>
      <c r="BI199" s="14"/>
      <c r="BJ199" s="13">
        <f t="shared" ref="BJ199:BJ201" si="722">BH199+BI199</f>
        <v>970204.7</v>
      </c>
      <c r="BK199" s="14"/>
      <c r="BL199" s="13">
        <f t="shared" ref="BL199:BL201" si="723">BJ199+BK199</f>
        <v>970204.7</v>
      </c>
      <c r="BM199" s="14"/>
      <c r="BN199" s="13">
        <f t="shared" ref="BN199:BN201" si="724">BL199+BM199</f>
        <v>970204.7</v>
      </c>
      <c r="BO199" s="14"/>
      <c r="BP199" s="13">
        <f t="shared" ref="BP199:BP201" si="725">BN199+BO199</f>
        <v>970204.7</v>
      </c>
      <c r="BQ199" s="14"/>
      <c r="BR199" s="13">
        <f t="shared" ref="BR199:BR201" si="726">BP199+BQ199</f>
        <v>970204.7</v>
      </c>
      <c r="BS199" s="14"/>
      <c r="BT199" s="13">
        <f t="shared" ref="BT199:BT201" si="727">BR199+BS199</f>
        <v>970204.7</v>
      </c>
      <c r="BU199" s="24">
        <v>-970204.7</v>
      </c>
      <c r="BV199" s="13">
        <f t="shared" ref="BV199:BV201" si="728">BT199+BU199</f>
        <v>0</v>
      </c>
      <c r="BW199" s="7" t="s">
        <v>226</v>
      </c>
      <c r="BX199" s="10">
        <v>0</v>
      </c>
    </row>
    <row r="200" spans="1:76" x14ac:dyDescent="0.35">
      <c r="A200" s="86"/>
      <c r="B200" s="89" t="s">
        <v>20</v>
      </c>
      <c r="C200" s="96"/>
      <c r="D200" s="12">
        <v>799431.6</v>
      </c>
      <c r="E200" s="40"/>
      <c r="F200" s="12">
        <f t="shared" si="683"/>
        <v>799431.6</v>
      </c>
      <c r="G200" s="12"/>
      <c r="H200" s="12">
        <f t="shared" si="708"/>
        <v>799431.6</v>
      </c>
      <c r="I200" s="12"/>
      <c r="J200" s="12">
        <f t="shared" si="709"/>
        <v>799431.6</v>
      </c>
      <c r="K200" s="12"/>
      <c r="L200" s="12">
        <f t="shared" si="710"/>
        <v>799431.6</v>
      </c>
      <c r="M200" s="12"/>
      <c r="N200" s="12">
        <f t="shared" si="711"/>
        <v>799431.6</v>
      </c>
      <c r="O200" s="12"/>
      <c r="P200" s="12">
        <f t="shared" si="712"/>
        <v>799431.6</v>
      </c>
      <c r="Q200" s="12"/>
      <c r="R200" s="12">
        <f t="shared" si="713"/>
        <v>799431.6</v>
      </c>
      <c r="S200" s="12"/>
      <c r="T200" s="12">
        <f t="shared" si="714"/>
        <v>799431.6</v>
      </c>
      <c r="U200" s="12"/>
      <c r="V200" s="12">
        <f t="shared" si="715"/>
        <v>799431.6</v>
      </c>
      <c r="W200" s="12"/>
      <c r="X200" s="12">
        <f t="shared" si="716"/>
        <v>799431.6</v>
      </c>
      <c r="Y200" s="21">
        <v>-682987.7</v>
      </c>
      <c r="Z200" s="40">
        <f t="shared" si="717"/>
        <v>116443.90000000002</v>
      </c>
      <c r="AA200" s="12">
        <v>1040731.8</v>
      </c>
      <c r="AB200" s="40"/>
      <c r="AC200" s="12">
        <f t="shared" si="694"/>
        <v>1040731.8</v>
      </c>
      <c r="AD200" s="12"/>
      <c r="AE200" s="12">
        <f t="shared" si="718"/>
        <v>1040731.8</v>
      </c>
      <c r="AF200" s="12"/>
      <c r="AG200" s="12">
        <f>AE200+AF200</f>
        <v>1040731.8</v>
      </c>
      <c r="AH200" s="12"/>
      <c r="AI200" s="12">
        <f>AG200+AH200</f>
        <v>1040731.8</v>
      </c>
      <c r="AJ200" s="12"/>
      <c r="AK200" s="12">
        <f>AI200+AJ200</f>
        <v>1040731.8</v>
      </c>
      <c r="AL200" s="12"/>
      <c r="AM200" s="12">
        <f>AK200+AL200</f>
        <v>1040731.8</v>
      </c>
      <c r="AN200" s="12"/>
      <c r="AO200" s="12">
        <f>AM200+AN200</f>
        <v>1040731.8</v>
      </c>
      <c r="AP200" s="12"/>
      <c r="AQ200" s="12">
        <f>AO200+AP200</f>
        <v>1040731.8</v>
      </c>
      <c r="AR200" s="12"/>
      <c r="AS200" s="12">
        <f>AQ200+AR200</f>
        <v>1040731.8</v>
      </c>
      <c r="AT200" s="12"/>
      <c r="AU200" s="12">
        <f>AS200+AT200</f>
        <v>1040731.8</v>
      </c>
      <c r="AV200" s="12"/>
      <c r="AW200" s="12">
        <f>AU200+AV200</f>
        <v>1040731.8</v>
      </c>
      <c r="AX200" s="21">
        <v>-1040731.8</v>
      </c>
      <c r="AY200" s="40">
        <f>AW200+AX200</f>
        <v>0</v>
      </c>
      <c r="AZ200" s="13">
        <v>1432104.5</v>
      </c>
      <c r="BA200" s="13"/>
      <c r="BB200" s="13">
        <f t="shared" si="696"/>
        <v>1432104.5</v>
      </c>
      <c r="BC200" s="13"/>
      <c r="BD200" s="13">
        <f t="shared" si="719"/>
        <v>1432104.5</v>
      </c>
      <c r="BE200" s="13"/>
      <c r="BF200" s="13">
        <f t="shared" si="720"/>
        <v>1432104.5</v>
      </c>
      <c r="BG200" s="13"/>
      <c r="BH200" s="13">
        <f t="shared" si="721"/>
        <v>1432104.5</v>
      </c>
      <c r="BI200" s="13"/>
      <c r="BJ200" s="13">
        <f t="shared" si="722"/>
        <v>1432104.5</v>
      </c>
      <c r="BK200" s="13"/>
      <c r="BL200" s="13">
        <f t="shared" si="723"/>
        <v>1432104.5</v>
      </c>
      <c r="BM200" s="13"/>
      <c r="BN200" s="13">
        <f t="shared" si="724"/>
        <v>1432104.5</v>
      </c>
      <c r="BO200" s="13"/>
      <c r="BP200" s="13">
        <f t="shared" si="725"/>
        <v>1432104.5</v>
      </c>
      <c r="BQ200" s="13"/>
      <c r="BR200" s="13">
        <f t="shared" si="726"/>
        <v>1432104.5</v>
      </c>
      <c r="BS200" s="13"/>
      <c r="BT200" s="13">
        <f t="shared" si="727"/>
        <v>1432104.5</v>
      </c>
      <c r="BU200" s="23">
        <v>-1432104.5</v>
      </c>
      <c r="BV200" s="42">
        <f t="shared" si="728"/>
        <v>0</v>
      </c>
      <c r="BW200" s="8" t="s">
        <v>231</v>
      </c>
      <c r="BX200" s="10"/>
    </row>
    <row r="201" spans="1:76" ht="54" x14ac:dyDescent="0.35">
      <c r="A201" s="86" t="s">
        <v>199</v>
      </c>
      <c r="B201" s="89" t="s">
        <v>39</v>
      </c>
      <c r="C201" s="92" t="s">
        <v>351</v>
      </c>
      <c r="D201" s="12">
        <f>D203+D204</f>
        <v>393223.6</v>
      </c>
      <c r="E201" s="40">
        <f>E203+E204</f>
        <v>0</v>
      </c>
      <c r="F201" s="12">
        <f t="shared" si="683"/>
        <v>393223.6</v>
      </c>
      <c r="G201" s="12">
        <f>G203+G204</f>
        <v>0</v>
      </c>
      <c r="H201" s="12">
        <f t="shared" si="708"/>
        <v>393223.6</v>
      </c>
      <c r="I201" s="12">
        <f>I203+I204</f>
        <v>0</v>
      </c>
      <c r="J201" s="12">
        <f t="shared" si="709"/>
        <v>393223.6</v>
      </c>
      <c r="K201" s="12">
        <f>K203+K204</f>
        <v>0</v>
      </c>
      <c r="L201" s="12">
        <f t="shared" si="710"/>
        <v>393223.6</v>
      </c>
      <c r="M201" s="12">
        <f>M203+M204</f>
        <v>0</v>
      </c>
      <c r="N201" s="12">
        <f t="shared" si="711"/>
        <v>393223.6</v>
      </c>
      <c r="O201" s="12">
        <f>O203+O204</f>
        <v>0</v>
      </c>
      <c r="P201" s="12">
        <f t="shared" si="712"/>
        <v>393223.6</v>
      </c>
      <c r="Q201" s="12">
        <f>Q203+Q204</f>
        <v>0</v>
      </c>
      <c r="R201" s="12">
        <f t="shared" si="713"/>
        <v>393223.6</v>
      </c>
      <c r="S201" s="12">
        <f>S203+S204</f>
        <v>0</v>
      </c>
      <c r="T201" s="12">
        <f t="shared" si="714"/>
        <v>393223.6</v>
      </c>
      <c r="U201" s="12">
        <f>U203+U204</f>
        <v>0</v>
      </c>
      <c r="V201" s="12">
        <f t="shared" si="715"/>
        <v>393223.6</v>
      </c>
      <c r="W201" s="12">
        <f>W203+W204</f>
        <v>0</v>
      </c>
      <c r="X201" s="12">
        <f t="shared" si="716"/>
        <v>393223.6</v>
      </c>
      <c r="Y201" s="21">
        <f>Y203+Y204</f>
        <v>0</v>
      </c>
      <c r="Z201" s="40">
        <f t="shared" si="717"/>
        <v>393223.6</v>
      </c>
      <c r="AA201" s="12">
        <f t="shared" ref="AA201:AZ201" si="729">AA203+AA204</f>
        <v>0</v>
      </c>
      <c r="AB201" s="40">
        <f>AB203+AB204</f>
        <v>0</v>
      </c>
      <c r="AC201" s="12">
        <f t="shared" si="694"/>
        <v>0</v>
      </c>
      <c r="AD201" s="12">
        <f>AD203+AD204</f>
        <v>0</v>
      </c>
      <c r="AE201" s="12">
        <f t="shared" si="718"/>
        <v>0</v>
      </c>
      <c r="AF201" s="12">
        <f>AF203+AF204</f>
        <v>0</v>
      </c>
      <c r="AG201" s="12">
        <f>AE201+AF201</f>
        <v>0</v>
      </c>
      <c r="AH201" s="12">
        <f>AH203+AH204</f>
        <v>0</v>
      </c>
      <c r="AI201" s="12">
        <f>AG201+AH201</f>
        <v>0</v>
      </c>
      <c r="AJ201" s="12">
        <f>AJ203+AJ204</f>
        <v>0</v>
      </c>
      <c r="AK201" s="12">
        <f>AI201+AJ201</f>
        <v>0</v>
      </c>
      <c r="AL201" s="12">
        <f>AL203+AL204</f>
        <v>0</v>
      </c>
      <c r="AM201" s="12">
        <f>AK201+AL201</f>
        <v>0</v>
      </c>
      <c r="AN201" s="12">
        <f>AN203+AN204</f>
        <v>0</v>
      </c>
      <c r="AO201" s="12">
        <f>AM201+AN201</f>
        <v>0</v>
      </c>
      <c r="AP201" s="12">
        <f>AP203+AP204</f>
        <v>0</v>
      </c>
      <c r="AQ201" s="12">
        <f>AO201+AP201</f>
        <v>0</v>
      </c>
      <c r="AR201" s="12">
        <f>AR203+AR204</f>
        <v>0</v>
      </c>
      <c r="AS201" s="12">
        <f>AQ201+AR201</f>
        <v>0</v>
      </c>
      <c r="AT201" s="12">
        <f>AT203+AT204</f>
        <v>0</v>
      </c>
      <c r="AU201" s="12">
        <f>AS201+AT201</f>
        <v>0</v>
      </c>
      <c r="AV201" s="12">
        <f>AV203+AV204</f>
        <v>0</v>
      </c>
      <c r="AW201" s="12">
        <f>AU201+AV201</f>
        <v>0</v>
      </c>
      <c r="AX201" s="21">
        <f>AX203+AX204</f>
        <v>0</v>
      </c>
      <c r="AY201" s="40">
        <f>AW201+AX201</f>
        <v>0</v>
      </c>
      <c r="AZ201" s="12">
        <f t="shared" si="729"/>
        <v>0</v>
      </c>
      <c r="BA201" s="13">
        <f>BA203+BA204</f>
        <v>0</v>
      </c>
      <c r="BB201" s="13">
        <f t="shared" si="696"/>
        <v>0</v>
      </c>
      <c r="BC201" s="13">
        <f>BC203+BC204</f>
        <v>0</v>
      </c>
      <c r="BD201" s="13">
        <f t="shared" si="719"/>
        <v>0</v>
      </c>
      <c r="BE201" s="13">
        <f>BE203+BE204</f>
        <v>0</v>
      </c>
      <c r="BF201" s="13">
        <f t="shared" si="720"/>
        <v>0</v>
      </c>
      <c r="BG201" s="13">
        <f>BG203+BG204</f>
        <v>0</v>
      </c>
      <c r="BH201" s="13">
        <f t="shared" si="721"/>
        <v>0</v>
      </c>
      <c r="BI201" s="13">
        <f>BI203+BI204</f>
        <v>0</v>
      </c>
      <c r="BJ201" s="13">
        <f t="shared" si="722"/>
        <v>0</v>
      </c>
      <c r="BK201" s="13">
        <f>BK203+BK204</f>
        <v>0</v>
      </c>
      <c r="BL201" s="13">
        <f t="shared" si="723"/>
        <v>0</v>
      </c>
      <c r="BM201" s="13">
        <f>BM203+BM204</f>
        <v>0</v>
      </c>
      <c r="BN201" s="13">
        <f t="shared" si="724"/>
        <v>0</v>
      </c>
      <c r="BO201" s="13">
        <f>BO203+BO204</f>
        <v>0</v>
      </c>
      <c r="BP201" s="13">
        <f t="shared" si="725"/>
        <v>0</v>
      </c>
      <c r="BQ201" s="13">
        <f>BQ203+BQ204</f>
        <v>0</v>
      </c>
      <c r="BR201" s="13">
        <f t="shared" si="726"/>
        <v>0</v>
      </c>
      <c r="BS201" s="13">
        <f>BS203+BS204</f>
        <v>0</v>
      </c>
      <c r="BT201" s="13">
        <f t="shared" si="727"/>
        <v>0</v>
      </c>
      <c r="BU201" s="23">
        <f>BU203+BU204</f>
        <v>0</v>
      </c>
      <c r="BV201" s="42">
        <f t="shared" si="728"/>
        <v>0</v>
      </c>
      <c r="BX201" s="10"/>
    </row>
    <row r="202" spans="1:76" x14ac:dyDescent="0.35">
      <c r="A202" s="86"/>
      <c r="B202" s="89" t="s">
        <v>5</v>
      </c>
      <c r="C202" s="92"/>
      <c r="D202" s="12"/>
      <c r="E202" s="40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21"/>
      <c r="Z202" s="40"/>
      <c r="AA202" s="12"/>
      <c r="AB202" s="40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1"/>
      <c r="AY202" s="40"/>
      <c r="AZ202" s="12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23"/>
      <c r="BV202" s="42"/>
      <c r="BX202" s="10"/>
    </row>
    <row r="203" spans="1:76" s="3" customFormat="1" hidden="1" x14ac:dyDescent="0.35">
      <c r="A203" s="1"/>
      <c r="B203" s="18" t="s">
        <v>6</v>
      </c>
      <c r="C203" s="18"/>
      <c r="D203" s="12">
        <v>98306</v>
      </c>
      <c r="E203" s="40"/>
      <c r="F203" s="12">
        <f t="shared" si="683"/>
        <v>98306</v>
      </c>
      <c r="G203" s="12"/>
      <c r="H203" s="12">
        <f t="shared" ref="H203:H205" si="730">F203+G203</f>
        <v>98306</v>
      </c>
      <c r="I203" s="12"/>
      <c r="J203" s="12">
        <f t="shared" ref="J203:J205" si="731">H203+I203</f>
        <v>98306</v>
      </c>
      <c r="K203" s="12"/>
      <c r="L203" s="12">
        <f t="shared" ref="L203:L205" si="732">J203+K203</f>
        <v>98306</v>
      </c>
      <c r="M203" s="12"/>
      <c r="N203" s="12">
        <f t="shared" ref="N203:N205" si="733">L203+M203</f>
        <v>98306</v>
      </c>
      <c r="O203" s="12"/>
      <c r="P203" s="12">
        <f t="shared" ref="P203:P205" si="734">N203+O203</f>
        <v>98306</v>
      </c>
      <c r="Q203" s="12"/>
      <c r="R203" s="12">
        <f t="shared" ref="R203:R205" si="735">P203+Q203</f>
        <v>98306</v>
      </c>
      <c r="S203" s="12"/>
      <c r="T203" s="12">
        <f t="shared" ref="T203:T205" si="736">R203+S203</f>
        <v>98306</v>
      </c>
      <c r="U203" s="12">
        <v>10500</v>
      </c>
      <c r="V203" s="12">
        <f t="shared" ref="V203:V205" si="737">T203+U203</f>
        <v>108806</v>
      </c>
      <c r="W203" s="12"/>
      <c r="X203" s="12">
        <f t="shared" ref="X203:X205" si="738">V203+W203</f>
        <v>108806</v>
      </c>
      <c r="Y203" s="21"/>
      <c r="Z203" s="12">
        <f t="shared" ref="Z203:Z205" si="739">X203+Y203</f>
        <v>108806</v>
      </c>
      <c r="AA203" s="12">
        <v>0</v>
      </c>
      <c r="AB203" s="40"/>
      <c r="AC203" s="12">
        <f t="shared" si="694"/>
        <v>0</v>
      </c>
      <c r="AD203" s="12"/>
      <c r="AE203" s="12">
        <f t="shared" ref="AE203:AE205" si="740">AC203+AD203</f>
        <v>0</v>
      </c>
      <c r="AF203" s="12"/>
      <c r="AG203" s="12">
        <f>AE203+AF203</f>
        <v>0</v>
      </c>
      <c r="AH203" s="12"/>
      <c r="AI203" s="12">
        <f>AG203+AH203</f>
        <v>0</v>
      </c>
      <c r="AJ203" s="12"/>
      <c r="AK203" s="12">
        <f>AI203+AJ203</f>
        <v>0</v>
      </c>
      <c r="AL203" s="12"/>
      <c r="AM203" s="12">
        <f>AK203+AL203</f>
        <v>0</v>
      </c>
      <c r="AN203" s="12"/>
      <c r="AO203" s="12">
        <f>AM203+AN203</f>
        <v>0</v>
      </c>
      <c r="AP203" s="12"/>
      <c r="AQ203" s="12">
        <f>AO203+AP203</f>
        <v>0</v>
      </c>
      <c r="AR203" s="12"/>
      <c r="AS203" s="12">
        <f>AQ203+AR203</f>
        <v>0</v>
      </c>
      <c r="AT203" s="12"/>
      <c r="AU203" s="12">
        <f>AS203+AT203</f>
        <v>0</v>
      </c>
      <c r="AV203" s="12"/>
      <c r="AW203" s="12">
        <f>AU203+AV203</f>
        <v>0</v>
      </c>
      <c r="AX203" s="21"/>
      <c r="AY203" s="12">
        <f>AW203+AX203</f>
        <v>0</v>
      </c>
      <c r="AZ203" s="13">
        <v>0</v>
      </c>
      <c r="BA203" s="13"/>
      <c r="BB203" s="13">
        <f t="shared" si="696"/>
        <v>0</v>
      </c>
      <c r="BC203" s="13"/>
      <c r="BD203" s="13">
        <f t="shared" ref="BD203:BD205" si="741">BB203+BC203</f>
        <v>0</v>
      </c>
      <c r="BE203" s="13"/>
      <c r="BF203" s="13">
        <f t="shared" ref="BF203:BF205" si="742">BD203+BE203</f>
        <v>0</v>
      </c>
      <c r="BG203" s="13"/>
      <c r="BH203" s="13">
        <f t="shared" ref="BH203:BH205" si="743">BF203+BG203</f>
        <v>0</v>
      </c>
      <c r="BI203" s="13"/>
      <c r="BJ203" s="13">
        <f t="shared" ref="BJ203:BJ205" si="744">BH203+BI203</f>
        <v>0</v>
      </c>
      <c r="BK203" s="13"/>
      <c r="BL203" s="13">
        <f t="shared" ref="BL203:BL205" si="745">BJ203+BK203</f>
        <v>0</v>
      </c>
      <c r="BM203" s="13"/>
      <c r="BN203" s="13">
        <f t="shared" ref="BN203:BN205" si="746">BL203+BM203</f>
        <v>0</v>
      </c>
      <c r="BO203" s="13"/>
      <c r="BP203" s="13">
        <f t="shared" ref="BP203:BP205" si="747">BN203+BO203</f>
        <v>0</v>
      </c>
      <c r="BQ203" s="13"/>
      <c r="BR203" s="13">
        <f t="shared" ref="BR203:BR205" si="748">BP203+BQ203</f>
        <v>0</v>
      </c>
      <c r="BS203" s="13"/>
      <c r="BT203" s="13">
        <f t="shared" ref="BT203:BT205" si="749">BR203+BS203</f>
        <v>0</v>
      </c>
      <c r="BU203" s="23"/>
      <c r="BV203" s="13">
        <f t="shared" ref="BV203:BV205" si="750">BT203+BU203</f>
        <v>0</v>
      </c>
      <c r="BW203" s="8" t="s">
        <v>224</v>
      </c>
      <c r="BX203" s="10">
        <v>0</v>
      </c>
    </row>
    <row r="204" spans="1:76" x14ac:dyDescent="0.35">
      <c r="A204" s="86"/>
      <c r="B204" s="89" t="s">
        <v>20</v>
      </c>
      <c r="C204" s="89"/>
      <c r="D204" s="12">
        <v>294917.59999999998</v>
      </c>
      <c r="E204" s="40"/>
      <c r="F204" s="12">
        <f t="shared" si="683"/>
        <v>294917.59999999998</v>
      </c>
      <c r="G204" s="12"/>
      <c r="H204" s="12">
        <f t="shared" si="730"/>
        <v>294917.59999999998</v>
      </c>
      <c r="I204" s="12"/>
      <c r="J204" s="12">
        <f t="shared" si="731"/>
        <v>294917.59999999998</v>
      </c>
      <c r="K204" s="12"/>
      <c r="L204" s="12">
        <f t="shared" si="732"/>
        <v>294917.59999999998</v>
      </c>
      <c r="M204" s="12"/>
      <c r="N204" s="12">
        <f t="shared" si="733"/>
        <v>294917.59999999998</v>
      </c>
      <c r="O204" s="12"/>
      <c r="P204" s="12">
        <f t="shared" si="734"/>
        <v>294917.59999999998</v>
      </c>
      <c r="Q204" s="12"/>
      <c r="R204" s="12">
        <f t="shared" si="735"/>
        <v>294917.59999999998</v>
      </c>
      <c r="S204" s="12"/>
      <c r="T204" s="12">
        <f t="shared" si="736"/>
        <v>294917.59999999998</v>
      </c>
      <c r="U204" s="12">
        <f>-10500</f>
        <v>-10500</v>
      </c>
      <c r="V204" s="12">
        <f t="shared" si="737"/>
        <v>284417.59999999998</v>
      </c>
      <c r="W204" s="12"/>
      <c r="X204" s="12">
        <f t="shared" si="738"/>
        <v>284417.59999999998</v>
      </c>
      <c r="Y204" s="21"/>
      <c r="Z204" s="40">
        <f t="shared" si="739"/>
        <v>284417.59999999998</v>
      </c>
      <c r="AA204" s="12">
        <v>0</v>
      </c>
      <c r="AB204" s="40"/>
      <c r="AC204" s="12">
        <f t="shared" si="694"/>
        <v>0</v>
      </c>
      <c r="AD204" s="12"/>
      <c r="AE204" s="12">
        <f t="shared" si="740"/>
        <v>0</v>
      </c>
      <c r="AF204" s="12"/>
      <c r="AG204" s="12">
        <f>AE204+AF204</f>
        <v>0</v>
      </c>
      <c r="AH204" s="12"/>
      <c r="AI204" s="12">
        <f>AG204+AH204</f>
        <v>0</v>
      </c>
      <c r="AJ204" s="12"/>
      <c r="AK204" s="12">
        <f>AI204+AJ204</f>
        <v>0</v>
      </c>
      <c r="AL204" s="12"/>
      <c r="AM204" s="12">
        <f>AK204+AL204</f>
        <v>0</v>
      </c>
      <c r="AN204" s="12"/>
      <c r="AO204" s="12">
        <f>AM204+AN204</f>
        <v>0</v>
      </c>
      <c r="AP204" s="12"/>
      <c r="AQ204" s="12">
        <f>AO204+AP204</f>
        <v>0</v>
      </c>
      <c r="AR204" s="12"/>
      <c r="AS204" s="12">
        <f>AQ204+AR204</f>
        <v>0</v>
      </c>
      <c r="AT204" s="12"/>
      <c r="AU204" s="12">
        <f>AS204+AT204</f>
        <v>0</v>
      </c>
      <c r="AV204" s="12"/>
      <c r="AW204" s="12">
        <f>AU204+AV204</f>
        <v>0</v>
      </c>
      <c r="AX204" s="21"/>
      <c r="AY204" s="40">
        <f>AW204+AX204</f>
        <v>0</v>
      </c>
      <c r="AZ204" s="13">
        <v>0</v>
      </c>
      <c r="BA204" s="13"/>
      <c r="BB204" s="13">
        <f t="shared" si="696"/>
        <v>0</v>
      </c>
      <c r="BC204" s="13"/>
      <c r="BD204" s="13">
        <f t="shared" si="741"/>
        <v>0</v>
      </c>
      <c r="BE204" s="13"/>
      <c r="BF204" s="13">
        <f t="shared" si="742"/>
        <v>0</v>
      </c>
      <c r="BG204" s="13"/>
      <c r="BH204" s="13">
        <f t="shared" si="743"/>
        <v>0</v>
      </c>
      <c r="BI204" s="13"/>
      <c r="BJ204" s="13">
        <f t="shared" si="744"/>
        <v>0</v>
      </c>
      <c r="BK204" s="13"/>
      <c r="BL204" s="13">
        <f t="shared" si="745"/>
        <v>0</v>
      </c>
      <c r="BM204" s="13"/>
      <c r="BN204" s="13">
        <f t="shared" si="746"/>
        <v>0</v>
      </c>
      <c r="BO204" s="13"/>
      <c r="BP204" s="13">
        <f t="shared" si="747"/>
        <v>0</v>
      </c>
      <c r="BQ204" s="13"/>
      <c r="BR204" s="13">
        <f t="shared" si="748"/>
        <v>0</v>
      </c>
      <c r="BS204" s="13"/>
      <c r="BT204" s="13">
        <f t="shared" si="749"/>
        <v>0</v>
      </c>
      <c r="BU204" s="23"/>
      <c r="BV204" s="42">
        <f t="shared" si="750"/>
        <v>0</v>
      </c>
      <c r="BW204" s="8" t="s">
        <v>231</v>
      </c>
      <c r="BX204" s="10"/>
    </row>
    <row r="205" spans="1:76" ht="54" x14ac:dyDescent="0.35">
      <c r="A205" s="86" t="s">
        <v>200</v>
      </c>
      <c r="B205" s="89" t="s">
        <v>40</v>
      </c>
      <c r="C205" s="92" t="s">
        <v>351</v>
      </c>
      <c r="D205" s="12">
        <f>D207+D208</f>
        <v>100000</v>
      </c>
      <c r="E205" s="40">
        <f>E207+E208</f>
        <v>0</v>
      </c>
      <c r="F205" s="12">
        <f t="shared" si="683"/>
        <v>100000</v>
      </c>
      <c r="G205" s="12">
        <f>G207+G208</f>
        <v>0</v>
      </c>
      <c r="H205" s="12">
        <f t="shared" si="730"/>
        <v>100000</v>
      </c>
      <c r="I205" s="12">
        <f>I207+I208</f>
        <v>0</v>
      </c>
      <c r="J205" s="12">
        <f t="shared" si="731"/>
        <v>100000</v>
      </c>
      <c r="K205" s="12">
        <f>K207+K208</f>
        <v>0</v>
      </c>
      <c r="L205" s="12">
        <f t="shared" si="732"/>
        <v>100000</v>
      </c>
      <c r="M205" s="12">
        <f>M207+M208</f>
        <v>-100000</v>
      </c>
      <c r="N205" s="12">
        <f t="shared" si="733"/>
        <v>0</v>
      </c>
      <c r="O205" s="12">
        <f>O207+O208</f>
        <v>0</v>
      </c>
      <c r="P205" s="12">
        <f t="shared" si="734"/>
        <v>0</v>
      </c>
      <c r="Q205" s="12">
        <f>Q207+Q208</f>
        <v>0</v>
      </c>
      <c r="R205" s="12">
        <f t="shared" si="735"/>
        <v>0</v>
      </c>
      <c r="S205" s="12">
        <f>S207+S208</f>
        <v>0</v>
      </c>
      <c r="T205" s="12">
        <f t="shared" si="736"/>
        <v>0</v>
      </c>
      <c r="U205" s="12">
        <f>U207+U208</f>
        <v>0</v>
      </c>
      <c r="V205" s="12">
        <f t="shared" si="737"/>
        <v>0</v>
      </c>
      <c r="W205" s="12">
        <f>W207+W208</f>
        <v>0</v>
      </c>
      <c r="X205" s="12">
        <f t="shared" si="738"/>
        <v>0</v>
      </c>
      <c r="Y205" s="21">
        <f>Y207+Y208</f>
        <v>0</v>
      </c>
      <c r="Z205" s="40">
        <f t="shared" si="739"/>
        <v>0</v>
      </c>
      <c r="AA205" s="12">
        <f t="shared" ref="AA205:AZ205" si="751">AA207+AA208</f>
        <v>999358.3</v>
      </c>
      <c r="AB205" s="40">
        <f>AB207+AB208</f>
        <v>0</v>
      </c>
      <c r="AC205" s="12">
        <f t="shared" si="694"/>
        <v>999358.3</v>
      </c>
      <c r="AD205" s="12">
        <f>AD207+AD208</f>
        <v>0</v>
      </c>
      <c r="AE205" s="12">
        <f t="shared" si="740"/>
        <v>999358.3</v>
      </c>
      <c r="AF205" s="12">
        <f>AF207+AF208</f>
        <v>0</v>
      </c>
      <c r="AG205" s="12">
        <f>AE205+AF205</f>
        <v>999358.3</v>
      </c>
      <c r="AH205" s="12">
        <f>AH207+AH208</f>
        <v>0</v>
      </c>
      <c r="AI205" s="12">
        <f>AG205+AH205</f>
        <v>999358.3</v>
      </c>
      <c r="AJ205" s="12">
        <f>AJ207+AJ208</f>
        <v>0</v>
      </c>
      <c r="AK205" s="12">
        <f>AI205+AJ205</f>
        <v>999358.3</v>
      </c>
      <c r="AL205" s="12">
        <f>AL207+AL208</f>
        <v>100000</v>
      </c>
      <c r="AM205" s="12">
        <f>AK205+AL205</f>
        <v>1099358.3</v>
      </c>
      <c r="AN205" s="12">
        <f>AN207+AN208</f>
        <v>0</v>
      </c>
      <c r="AO205" s="12">
        <f>AM205+AN205</f>
        <v>1099358.3</v>
      </c>
      <c r="AP205" s="12">
        <f>AP207+AP208</f>
        <v>0</v>
      </c>
      <c r="AQ205" s="12">
        <f>AO205+AP205</f>
        <v>1099358.3</v>
      </c>
      <c r="AR205" s="12">
        <f>AR207+AR208</f>
        <v>0</v>
      </c>
      <c r="AS205" s="12">
        <f>AQ205+AR205</f>
        <v>1099358.3</v>
      </c>
      <c r="AT205" s="12">
        <f>AT207+AT208</f>
        <v>0</v>
      </c>
      <c r="AU205" s="12">
        <f>AS205+AT205</f>
        <v>1099358.3</v>
      </c>
      <c r="AV205" s="12">
        <f>AV207+AV208</f>
        <v>0</v>
      </c>
      <c r="AW205" s="12">
        <f>AU205+AV205</f>
        <v>1099358.3</v>
      </c>
      <c r="AX205" s="21">
        <f>AX207+AX208</f>
        <v>0</v>
      </c>
      <c r="AY205" s="40">
        <f>AW205+AX205</f>
        <v>1099358.3</v>
      </c>
      <c r="AZ205" s="12">
        <f t="shared" si="751"/>
        <v>100000</v>
      </c>
      <c r="BA205" s="13">
        <f>BA207+BA208</f>
        <v>0</v>
      </c>
      <c r="BB205" s="13">
        <f t="shared" si="696"/>
        <v>100000</v>
      </c>
      <c r="BC205" s="13">
        <f>BC207+BC208</f>
        <v>0</v>
      </c>
      <c r="BD205" s="13">
        <f t="shared" si="741"/>
        <v>100000</v>
      </c>
      <c r="BE205" s="13">
        <f>BE207+BE208</f>
        <v>0</v>
      </c>
      <c r="BF205" s="13">
        <f t="shared" si="742"/>
        <v>100000</v>
      </c>
      <c r="BG205" s="13">
        <f>BG207+BG208</f>
        <v>0</v>
      </c>
      <c r="BH205" s="13">
        <f t="shared" si="743"/>
        <v>100000</v>
      </c>
      <c r="BI205" s="13">
        <f>BI207+BI208</f>
        <v>0</v>
      </c>
      <c r="BJ205" s="13">
        <f t="shared" si="744"/>
        <v>100000</v>
      </c>
      <c r="BK205" s="13">
        <f>BK207+BK208</f>
        <v>0</v>
      </c>
      <c r="BL205" s="13">
        <f t="shared" si="745"/>
        <v>100000</v>
      </c>
      <c r="BM205" s="13">
        <f>BM207+BM208</f>
        <v>0</v>
      </c>
      <c r="BN205" s="13">
        <f t="shared" si="746"/>
        <v>100000</v>
      </c>
      <c r="BO205" s="13">
        <f>BO207+BO208</f>
        <v>0</v>
      </c>
      <c r="BP205" s="13">
        <f t="shared" si="747"/>
        <v>100000</v>
      </c>
      <c r="BQ205" s="13">
        <f>BQ207+BQ208</f>
        <v>0</v>
      </c>
      <c r="BR205" s="13">
        <f t="shared" si="748"/>
        <v>100000</v>
      </c>
      <c r="BS205" s="13">
        <f>BS207+BS208</f>
        <v>0</v>
      </c>
      <c r="BT205" s="13">
        <f t="shared" si="749"/>
        <v>100000</v>
      </c>
      <c r="BU205" s="23">
        <f>BU207+BU208</f>
        <v>0</v>
      </c>
      <c r="BV205" s="42">
        <f t="shared" si="750"/>
        <v>100000</v>
      </c>
      <c r="BX205" s="10"/>
    </row>
    <row r="206" spans="1:76" x14ac:dyDescent="0.35">
      <c r="A206" s="86"/>
      <c r="B206" s="89" t="s">
        <v>5</v>
      </c>
      <c r="C206" s="92"/>
      <c r="D206" s="12"/>
      <c r="E206" s="40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21"/>
      <c r="Z206" s="40"/>
      <c r="AA206" s="12"/>
      <c r="AB206" s="40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1"/>
      <c r="AY206" s="40"/>
      <c r="AZ206" s="12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23"/>
      <c r="BV206" s="42"/>
      <c r="BX206" s="10"/>
    </row>
    <row r="207" spans="1:76" s="3" customFormat="1" hidden="1" x14ac:dyDescent="0.35">
      <c r="A207" s="1"/>
      <c r="B207" s="18" t="s">
        <v>6</v>
      </c>
      <c r="C207" s="18"/>
      <c r="D207" s="12">
        <v>25000</v>
      </c>
      <c r="E207" s="40"/>
      <c r="F207" s="12">
        <f t="shared" si="683"/>
        <v>25000</v>
      </c>
      <c r="G207" s="12"/>
      <c r="H207" s="12">
        <f t="shared" ref="H207:H209" si="752">F207+G207</f>
        <v>25000</v>
      </c>
      <c r="I207" s="12"/>
      <c r="J207" s="12">
        <f t="shared" ref="J207:J209" si="753">H207+I207</f>
        <v>25000</v>
      </c>
      <c r="K207" s="12"/>
      <c r="L207" s="12">
        <f t="shared" ref="L207:L209" si="754">J207+K207</f>
        <v>25000</v>
      </c>
      <c r="M207" s="12">
        <v>-25000</v>
      </c>
      <c r="N207" s="12">
        <f t="shared" ref="N207:N209" si="755">L207+M207</f>
        <v>0</v>
      </c>
      <c r="O207" s="12"/>
      <c r="P207" s="12">
        <f t="shared" ref="P207:P209" si="756">N207+O207</f>
        <v>0</v>
      </c>
      <c r="Q207" s="12"/>
      <c r="R207" s="12">
        <f t="shared" ref="R207:R209" si="757">P207+Q207</f>
        <v>0</v>
      </c>
      <c r="S207" s="12"/>
      <c r="T207" s="12">
        <f t="shared" ref="T207:T209" si="758">R207+S207</f>
        <v>0</v>
      </c>
      <c r="U207" s="12"/>
      <c r="V207" s="12">
        <f t="shared" ref="V207:V209" si="759">T207+U207</f>
        <v>0</v>
      </c>
      <c r="W207" s="12"/>
      <c r="X207" s="12">
        <f t="shared" ref="X207:X209" si="760">V207+W207</f>
        <v>0</v>
      </c>
      <c r="Y207" s="21"/>
      <c r="Z207" s="12">
        <f t="shared" ref="Z207:Z209" si="761">X207+Y207</f>
        <v>0</v>
      </c>
      <c r="AA207" s="12">
        <v>284496.90000000002</v>
      </c>
      <c r="AB207" s="40"/>
      <c r="AC207" s="12">
        <f t="shared" si="694"/>
        <v>284496.90000000002</v>
      </c>
      <c r="AD207" s="12"/>
      <c r="AE207" s="12">
        <f t="shared" ref="AE207:AE209" si="762">AC207+AD207</f>
        <v>284496.90000000002</v>
      </c>
      <c r="AF207" s="12"/>
      <c r="AG207" s="12">
        <f>AE207+AF207</f>
        <v>284496.90000000002</v>
      </c>
      <c r="AH207" s="12"/>
      <c r="AI207" s="12">
        <f>AG207+AH207</f>
        <v>284496.90000000002</v>
      </c>
      <c r="AJ207" s="12"/>
      <c r="AK207" s="12">
        <f>AI207+AJ207</f>
        <v>284496.90000000002</v>
      </c>
      <c r="AL207" s="12">
        <v>25000</v>
      </c>
      <c r="AM207" s="12">
        <f>AK207+AL207</f>
        <v>309496.90000000002</v>
      </c>
      <c r="AN207" s="12"/>
      <c r="AO207" s="12">
        <f>AM207+AN207</f>
        <v>309496.90000000002</v>
      </c>
      <c r="AP207" s="12"/>
      <c r="AQ207" s="12">
        <f>AO207+AP207</f>
        <v>309496.90000000002</v>
      </c>
      <c r="AR207" s="12"/>
      <c r="AS207" s="12">
        <f>AQ207+AR207</f>
        <v>309496.90000000002</v>
      </c>
      <c r="AT207" s="12"/>
      <c r="AU207" s="12">
        <f>AS207+AT207</f>
        <v>309496.90000000002</v>
      </c>
      <c r="AV207" s="12"/>
      <c r="AW207" s="12">
        <f>AU207+AV207</f>
        <v>309496.90000000002</v>
      </c>
      <c r="AX207" s="21"/>
      <c r="AY207" s="12">
        <f>AW207+AX207</f>
        <v>309496.90000000002</v>
      </c>
      <c r="AZ207" s="13">
        <v>25000</v>
      </c>
      <c r="BA207" s="13"/>
      <c r="BB207" s="13">
        <f t="shared" si="696"/>
        <v>25000</v>
      </c>
      <c r="BC207" s="13"/>
      <c r="BD207" s="13">
        <f t="shared" ref="BD207:BD209" si="763">BB207+BC207</f>
        <v>25000</v>
      </c>
      <c r="BE207" s="13"/>
      <c r="BF207" s="13">
        <f t="shared" ref="BF207:BF209" si="764">BD207+BE207</f>
        <v>25000</v>
      </c>
      <c r="BG207" s="13"/>
      <c r="BH207" s="13">
        <f t="shared" ref="BH207:BH209" si="765">BF207+BG207</f>
        <v>25000</v>
      </c>
      <c r="BI207" s="13"/>
      <c r="BJ207" s="13">
        <f t="shared" ref="BJ207:BJ209" si="766">BH207+BI207</f>
        <v>25000</v>
      </c>
      <c r="BK207" s="13"/>
      <c r="BL207" s="13">
        <f t="shared" ref="BL207:BL209" si="767">BJ207+BK207</f>
        <v>25000</v>
      </c>
      <c r="BM207" s="13"/>
      <c r="BN207" s="13">
        <f t="shared" ref="BN207:BN209" si="768">BL207+BM207</f>
        <v>25000</v>
      </c>
      <c r="BO207" s="13"/>
      <c r="BP207" s="13">
        <f t="shared" ref="BP207:BP209" si="769">BN207+BO207</f>
        <v>25000</v>
      </c>
      <c r="BQ207" s="13"/>
      <c r="BR207" s="13">
        <f t="shared" ref="BR207:BR209" si="770">BP207+BQ207</f>
        <v>25000</v>
      </c>
      <c r="BS207" s="13"/>
      <c r="BT207" s="13">
        <f t="shared" ref="BT207:BT209" si="771">BR207+BS207</f>
        <v>25000</v>
      </c>
      <c r="BU207" s="23"/>
      <c r="BV207" s="13">
        <f t="shared" ref="BV207:BV209" si="772">BT207+BU207</f>
        <v>25000</v>
      </c>
      <c r="BW207" s="8" t="s">
        <v>223</v>
      </c>
      <c r="BX207" s="10">
        <v>0</v>
      </c>
    </row>
    <row r="208" spans="1:76" x14ac:dyDescent="0.35">
      <c r="A208" s="86"/>
      <c r="B208" s="89" t="s">
        <v>20</v>
      </c>
      <c r="C208" s="89"/>
      <c r="D208" s="12">
        <v>75000</v>
      </c>
      <c r="E208" s="40"/>
      <c r="F208" s="12">
        <f t="shared" si="683"/>
        <v>75000</v>
      </c>
      <c r="G208" s="12"/>
      <c r="H208" s="12">
        <f t="shared" si="752"/>
        <v>75000</v>
      </c>
      <c r="I208" s="12"/>
      <c r="J208" s="12">
        <f t="shared" si="753"/>
        <v>75000</v>
      </c>
      <c r="K208" s="12"/>
      <c r="L208" s="12">
        <f t="shared" si="754"/>
        <v>75000</v>
      </c>
      <c r="M208" s="12">
        <v>-75000</v>
      </c>
      <c r="N208" s="12">
        <f t="shared" si="755"/>
        <v>0</v>
      </c>
      <c r="O208" s="12"/>
      <c r="P208" s="12">
        <f t="shared" si="756"/>
        <v>0</v>
      </c>
      <c r="Q208" s="12"/>
      <c r="R208" s="12">
        <f t="shared" si="757"/>
        <v>0</v>
      </c>
      <c r="S208" s="12"/>
      <c r="T208" s="12">
        <f t="shared" si="758"/>
        <v>0</v>
      </c>
      <c r="U208" s="12"/>
      <c r="V208" s="12">
        <f t="shared" si="759"/>
        <v>0</v>
      </c>
      <c r="W208" s="12"/>
      <c r="X208" s="12">
        <f t="shared" si="760"/>
        <v>0</v>
      </c>
      <c r="Y208" s="21"/>
      <c r="Z208" s="40">
        <f t="shared" si="761"/>
        <v>0</v>
      </c>
      <c r="AA208" s="12">
        <v>714861.4</v>
      </c>
      <c r="AB208" s="40"/>
      <c r="AC208" s="12">
        <f t="shared" si="694"/>
        <v>714861.4</v>
      </c>
      <c r="AD208" s="12"/>
      <c r="AE208" s="12">
        <f t="shared" si="762"/>
        <v>714861.4</v>
      </c>
      <c r="AF208" s="12"/>
      <c r="AG208" s="12">
        <f>AE208+AF208</f>
        <v>714861.4</v>
      </c>
      <c r="AH208" s="12"/>
      <c r="AI208" s="12">
        <f>AG208+AH208</f>
        <v>714861.4</v>
      </c>
      <c r="AJ208" s="12"/>
      <c r="AK208" s="12">
        <f>AI208+AJ208</f>
        <v>714861.4</v>
      </c>
      <c r="AL208" s="12">
        <v>75000</v>
      </c>
      <c r="AM208" s="12">
        <f>AK208+AL208</f>
        <v>789861.4</v>
      </c>
      <c r="AN208" s="12"/>
      <c r="AO208" s="12">
        <f>AM208+AN208</f>
        <v>789861.4</v>
      </c>
      <c r="AP208" s="12"/>
      <c r="AQ208" s="12">
        <f>AO208+AP208</f>
        <v>789861.4</v>
      </c>
      <c r="AR208" s="12"/>
      <c r="AS208" s="12">
        <f>AQ208+AR208</f>
        <v>789861.4</v>
      </c>
      <c r="AT208" s="12"/>
      <c r="AU208" s="12">
        <f>AS208+AT208</f>
        <v>789861.4</v>
      </c>
      <c r="AV208" s="12"/>
      <c r="AW208" s="12">
        <f>AU208+AV208</f>
        <v>789861.4</v>
      </c>
      <c r="AX208" s="21"/>
      <c r="AY208" s="40">
        <f>AW208+AX208</f>
        <v>789861.4</v>
      </c>
      <c r="AZ208" s="13">
        <v>75000</v>
      </c>
      <c r="BA208" s="13"/>
      <c r="BB208" s="13">
        <f t="shared" si="696"/>
        <v>75000</v>
      </c>
      <c r="BC208" s="13"/>
      <c r="BD208" s="13">
        <f t="shared" si="763"/>
        <v>75000</v>
      </c>
      <c r="BE208" s="13"/>
      <c r="BF208" s="13">
        <f t="shared" si="764"/>
        <v>75000</v>
      </c>
      <c r="BG208" s="13"/>
      <c r="BH208" s="13">
        <f t="shared" si="765"/>
        <v>75000</v>
      </c>
      <c r="BI208" s="13"/>
      <c r="BJ208" s="13">
        <f t="shared" si="766"/>
        <v>75000</v>
      </c>
      <c r="BK208" s="13"/>
      <c r="BL208" s="13">
        <f t="shared" si="767"/>
        <v>75000</v>
      </c>
      <c r="BM208" s="13"/>
      <c r="BN208" s="13">
        <f t="shared" si="768"/>
        <v>75000</v>
      </c>
      <c r="BO208" s="13"/>
      <c r="BP208" s="13">
        <f t="shared" si="769"/>
        <v>75000</v>
      </c>
      <c r="BQ208" s="13"/>
      <c r="BR208" s="13">
        <f t="shared" si="770"/>
        <v>75000</v>
      </c>
      <c r="BS208" s="13"/>
      <c r="BT208" s="13">
        <f t="shared" si="771"/>
        <v>75000</v>
      </c>
      <c r="BU208" s="23"/>
      <c r="BV208" s="42">
        <f t="shared" si="772"/>
        <v>75000</v>
      </c>
      <c r="BW208" s="8" t="s">
        <v>231</v>
      </c>
      <c r="BX208" s="10"/>
    </row>
    <row r="209" spans="1:76" ht="54" x14ac:dyDescent="0.35">
      <c r="A209" s="86" t="s">
        <v>201</v>
      </c>
      <c r="B209" s="89" t="s">
        <v>238</v>
      </c>
      <c r="C209" s="92" t="s">
        <v>351</v>
      </c>
      <c r="D209" s="12">
        <f>D211+D212</f>
        <v>344108.19999999995</v>
      </c>
      <c r="E209" s="40">
        <f>E211+E212</f>
        <v>0</v>
      </c>
      <c r="F209" s="12">
        <f t="shared" si="683"/>
        <v>344108.19999999995</v>
      </c>
      <c r="G209" s="12">
        <f>G211+G212</f>
        <v>13812.6</v>
      </c>
      <c r="H209" s="12">
        <f t="shared" si="752"/>
        <v>357920.79999999993</v>
      </c>
      <c r="I209" s="12">
        <f>I211+I212</f>
        <v>0</v>
      </c>
      <c r="J209" s="12">
        <f t="shared" si="753"/>
        <v>357920.79999999993</v>
      </c>
      <c r="K209" s="12">
        <f>K211+K212</f>
        <v>0</v>
      </c>
      <c r="L209" s="12">
        <f t="shared" si="754"/>
        <v>357920.79999999993</v>
      </c>
      <c r="M209" s="12">
        <f>M211+M212</f>
        <v>-292714.65999999997</v>
      </c>
      <c r="N209" s="12">
        <f t="shared" si="755"/>
        <v>65206.139999999956</v>
      </c>
      <c r="O209" s="12">
        <f>O211+O212</f>
        <v>0</v>
      </c>
      <c r="P209" s="12">
        <f t="shared" si="756"/>
        <v>65206.139999999956</v>
      </c>
      <c r="Q209" s="12">
        <f>Q211+Q212</f>
        <v>0</v>
      </c>
      <c r="R209" s="12">
        <f t="shared" si="757"/>
        <v>65206.139999999956</v>
      </c>
      <c r="S209" s="12">
        <f>S211+S212</f>
        <v>0</v>
      </c>
      <c r="T209" s="12">
        <f t="shared" si="758"/>
        <v>65206.139999999956</v>
      </c>
      <c r="U209" s="12">
        <f>U211+U212</f>
        <v>0</v>
      </c>
      <c r="V209" s="12">
        <f t="shared" si="759"/>
        <v>65206.139999999956</v>
      </c>
      <c r="W209" s="12">
        <f>W211+W212</f>
        <v>0</v>
      </c>
      <c r="X209" s="12">
        <f t="shared" si="760"/>
        <v>65206.139999999956</v>
      </c>
      <c r="Y209" s="21">
        <f>Y211+Y212</f>
        <v>0</v>
      </c>
      <c r="Z209" s="40">
        <f t="shared" si="761"/>
        <v>65206.139999999956</v>
      </c>
      <c r="AA209" s="12">
        <f t="shared" ref="AA209:AZ209" si="773">AA211+AA212</f>
        <v>50000</v>
      </c>
      <c r="AB209" s="40">
        <f>AB211+AB212</f>
        <v>0</v>
      </c>
      <c r="AC209" s="12">
        <f t="shared" si="694"/>
        <v>50000</v>
      </c>
      <c r="AD209" s="12">
        <f>AD211+AD212</f>
        <v>0</v>
      </c>
      <c r="AE209" s="12">
        <f t="shared" si="762"/>
        <v>50000</v>
      </c>
      <c r="AF209" s="12">
        <f>AF211+AF212</f>
        <v>0</v>
      </c>
      <c r="AG209" s="12">
        <f>AE209+AF209</f>
        <v>50000</v>
      </c>
      <c r="AH209" s="12">
        <f>AH211+AH212</f>
        <v>0</v>
      </c>
      <c r="AI209" s="12">
        <f>AG209+AH209</f>
        <v>50000</v>
      </c>
      <c r="AJ209" s="12">
        <f>AJ211+AJ212</f>
        <v>0</v>
      </c>
      <c r="AK209" s="12">
        <f>AI209+AJ209</f>
        <v>50000</v>
      </c>
      <c r="AL209" s="12">
        <f>AL211+AL212</f>
        <v>334152.15999999997</v>
      </c>
      <c r="AM209" s="12">
        <f>AK209+AL209</f>
        <v>384152.16</v>
      </c>
      <c r="AN209" s="12">
        <f>AN211+AN212</f>
        <v>0</v>
      </c>
      <c r="AO209" s="12">
        <f>AM209+AN209</f>
        <v>384152.16</v>
      </c>
      <c r="AP209" s="12">
        <f>AP211+AP212</f>
        <v>0</v>
      </c>
      <c r="AQ209" s="12">
        <f>AO209+AP209</f>
        <v>384152.16</v>
      </c>
      <c r="AR209" s="12">
        <f>AR211+AR212</f>
        <v>0</v>
      </c>
      <c r="AS209" s="12">
        <f>AQ209+AR209</f>
        <v>384152.16</v>
      </c>
      <c r="AT209" s="12">
        <f>AT211+AT212</f>
        <v>0</v>
      </c>
      <c r="AU209" s="12">
        <f>AS209+AT209</f>
        <v>384152.16</v>
      </c>
      <c r="AV209" s="12">
        <f>AV211+AV212</f>
        <v>0</v>
      </c>
      <c r="AW209" s="12">
        <f>AU209+AV209</f>
        <v>384152.16</v>
      </c>
      <c r="AX209" s="21">
        <f>AX211+AX212</f>
        <v>0</v>
      </c>
      <c r="AY209" s="40">
        <f>AW209+AX209</f>
        <v>384152.16</v>
      </c>
      <c r="AZ209" s="12">
        <f t="shared" si="773"/>
        <v>0</v>
      </c>
      <c r="BA209" s="13">
        <f>BA211+BA212</f>
        <v>0</v>
      </c>
      <c r="BB209" s="13">
        <f t="shared" si="696"/>
        <v>0</v>
      </c>
      <c r="BC209" s="13">
        <f>BC211+BC212</f>
        <v>0</v>
      </c>
      <c r="BD209" s="13">
        <f t="shared" si="763"/>
        <v>0</v>
      </c>
      <c r="BE209" s="13">
        <f>BE211+BE212</f>
        <v>0</v>
      </c>
      <c r="BF209" s="13">
        <f t="shared" si="764"/>
        <v>0</v>
      </c>
      <c r="BG209" s="13">
        <f>BG211+BG212</f>
        <v>0</v>
      </c>
      <c r="BH209" s="13">
        <f t="shared" si="765"/>
        <v>0</v>
      </c>
      <c r="BI209" s="13">
        <f>BI211+BI212</f>
        <v>0</v>
      </c>
      <c r="BJ209" s="13">
        <f t="shared" si="766"/>
        <v>0</v>
      </c>
      <c r="BK209" s="13">
        <f>BK211+BK212</f>
        <v>0</v>
      </c>
      <c r="BL209" s="13">
        <f t="shared" si="767"/>
        <v>0</v>
      </c>
      <c r="BM209" s="13">
        <f>BM211+BM212</f>
        <v>0</v>
      </c>
      <c r="BN209" s="13">
        <f t="shared" si="768"/>
        <v>0</v>
      </c>
      <c r="BO209" s="13">
        <f>BO211+BO212</f>
        <v>0</v>
      </c>
      <c r="BP209" s="13">
        <f t="shared" si="769"/>
        <v>0</v>
      </c>
      <c r="BQ209" s="13">
        <f>BQ211+BQ212</f>
        <v>0</v>
      </c>
      <c r="BR209" s="13">
        <f t="shared" si="770"/>
        <v>0</v>
      </c>
      <c r="BS209" s="13">
        <f>BS211+BS212</f>
        <v>0</v>
      </c>
      <c r="BT209" s="13">
        <f t="shared" si="771"/>
        <v>0</v>
      </c>
      <c r="BU209" s="23">
        <f>BU211+BU212</f>
        <v>0</v>
      </c>
      <c r="BV209" s="42">
        <f t="shared" si="772"/>
        <v>0</v>
      </c>
      <c r="BX209" s="10"/>
    </row>
    <row r="210" spans="1:76" x14ac:dyDescent="0.35">
      <c r="A210" s="86"/>
      <c r="B210" s="89" t="s">
        <v>5</v>
      </c>
      <c r="C210" s="92"/>
      <c r="D210" s="12"/>
      <c r="E210" s="40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21"/>
      <c r="Z210" s="40"/>
      <c r="AA210" s="12"/>
      <c r="AB210" s="40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1"/>
      <c r="AY210" s="40"/>
      <c r="AZ210" s="12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23"/>
      <c r="BV210" s="42"/>
      <c r="BX210" s="10"/>
    </row>
    <row r="211" spans="1:76" s="3" customFormat="1" hidden="1" x14ac:dyDescent="0.35">
      <c r="A211" s="1"/>
      <c r="B211" s="18" t="s">
        <v>6</v>
      </c>
      <c r="C211" s="18"/>
      <c r="D211" s="12">
        <v>48527.100000000006</v>
      </c>
      <c r="E211" s="40"/>
      <c r="F211" s="12">
        <f t="shared" si="683"/>
        <v>48527.100000000006</v>
      </c>
      <c r="G211" s="12">
        <v>13812.6</v>
      </c>
      <c r="H211" s="12">
        <f t="shared" ref="H211:H215" si="774">F211+G211</f>
        <v>62339.700000000004</v>
      </c>
      <c r="I211" s="12"/>
      <c r="J211" s="12">
        <f t="shared" ref="J211:J215" si="775">H211+I211</f>
        <v>62339.700000000004</v>
      </c>
      <c r="K211" s="12"/>
      <c r="L211" s="12">
        <f t="shared" ref="L211:L215" si="776">J211+K211</f>
        <v>62339.700000000004</v>
      </c>
      <c r="M211" s="12">
        <v>-38571.06</v>
      </c>
      <c r="N211" s="12">
        <f t="shared" ref="N211:N215" si="777">L211+M211</f>
        <v>23768.640000000007</v>
      </c>
      <c r="O211" s="12"/>
      <c r="P211" s="12">
        <f t="shared" ref="P211:P215" si="778">N211+O211</f>
        <v>23768.640000000007</v>
      </c>
      <c r="Q211" s="12"/>
      <c r="R211" s="12">
        <f t="shared" ref="R211:R215" si="779">P211+Q211</f>
        <v>23768.640000000007</v>
      </c>
      <c r="S211" s="12"/>
      <c r="T211" s="12">
        <f t="shared" ref="T211:T215" si="780">R211+S211</f>
        <v>23768.640000000007</v>
      </c>
      <c r="U211" s="12"/>
      <c r="V211" s="12">
        <f t="shared" ref="V211:V215" si="781">T211+U211</f>
        <v>23768.640000000007</v>
      </c>
      <c r="W211" s="12"/>
      <c r="X211" s="12">
        <f t="shared" ref="X211:X215" si="782">V211+W211</f>
        <v>23768.640000000007</v>
      </c>
      <c r="Y211" s="21"/>
      <c r="Z211" s="12">
        <f t="shared" ref="Z211:Z215" si="783">X211+Y211</f>
        <v>23768.640000000007</v>
      </c>
      <c r="AA211" s="12">
        <v>50000</v>
      </c>
      <c r="AB211" s="40"/>
      <c r="AC211" s="12">
        <f t="shared" si="694"/>
        <v>50000</v>
      </c>
      <c r="AD211" s="12"/>
      <c r="AE211" s="12">
        <f t="shared" ref="AE211:AE215" si="784">AC211+AD211</f>
        <v>50000</v>
      </c>
      <c r="AF211" s="12"/>
      <c r="AG211" s="12">
        <f>AE211+AF211</f>
        <v>50000</v>
      </c>
      <c r="AH211" s="12"/>
      <c r="AI211" s="12">
        <f>AG211+AH211</f>
        <v>50000</v>
      </c>
      <c r="AJ211" s="12"/>
      <c r="AK211" s="12">
        <f>AI211+AJ211</f>
        <v>50000</v>
      </c>
      <c r="AL211" s="12">
        <v>38571.06</v>
      </c>
      <c r="AM211" s="12">
        <f>AK211+AL211</f>
        <v>88571.06</v>
      </c>
      <c r="AN211" s="12"/>
      <c r="AO211" s="12">
        <f>AM211+AN211</f>
        <v>88571.06</v>
      </c>
      <c r="AP211" s="12"/>
      <c r="AQ211" s="12">
        <f>AO211+AP211</f>
        <v>88571.06</v>
      </c>
      <c r="AR211" s="12"/>
      <c r="AS211" s="12">
        <f>AQ211+AR211</f>
        <v>88571.06</v>
      </c>
      <c r="AT211" s="12"/>
      <c r="AU211" s="12">
        <f>AS211+AT211</f>
        <v>88571.06</v>
      </c>
      <c r="AV211" s="12"/>
      <c r="AW211" s="12">
        <f>AU211+AV211</f>
        <v>88571.06</v>
      </c>
      <c r="AX211" s="21"/>
      <c r="AY211" s="12">
        <f>AW211+AX211</f>
        <v>88571.06</v>
      </c>
      <c r="AZ211" s="13">
        <v>0</v>
      </c>
      <c r="BA211" s="13"/>
      <c r="BB211" s="13">
        <f t="shared" si="696"/>
        <v>0</v>
      </c>
      <c r="BC211" s="13"/>
      <c r="BD211" s="13">
        <f t="shared" ref="BD211:BD215" si="785">BB211+BC211</f>
        <v>0</v>
      </c>
      <c r="BE211" s="13"/>
      <c r="BF211" s="13">
        <f t="shared" ref="BF211:BF215" si="786">BD211+BE211</f>
        <v>0</v>
      </c>
      <c r="BG211" s="13"/>
      <c r="BH211" s="13">
        <f t="shared" ref="BH211:BH215" si="787">BF211+BG211</f>
        <v>0</v>
      </c>
      <c r="BI211" s="13"/>
      <c r="BJ211" s="13">
        <f t="shared" ref="BJ211:BJ215" si="788">BH211+BI211</f>
        <v>0</v>
      </c>
      <c r="BK211" s="13"/>
      <c r="BL211" s="13">
        <f t="shared" ref="BL211:BL215" si="789">BJ211+BK211</f>
        <v>0</v>
      </c>
      <c r="BM211" s="13"/>
      <c r="BN211" s="13">
        <f t="shared" ref="BN211:BN215" si="790">BL211+BM211</f>
        <v>0</v>
      </c>
      <c r="BO211" s="13"/>
      <c r="BP211" s="13">
        <f t="shared" ref="BP211:BP215" si="791">BN211+BO211</f>
        <v>0</v>
      </c>
      <c r="BQ211" s="13"/>
      <c r="BR211" s="13">
        <f t="shared" ref="BR211:BR215" si="792">BP211+BQ211</f>
        <v>0</v>
      </c>
      <c r="BS211" s="13"/>
      <c r="BT211" s="13">
        <f t="shared" ref="BT211:BT215" si="793">BR211+BS211</f>
        <v>0</v>
      </c>
      <c r="BU211" s="23"/>
      <c r="BV211" s="13">
        <f t="shared" ref="BV211:BV215" si="794">BT211+BU211</f>
        <v>0</v>
      </c>
      <c r="BW211" s="8" t="s">
        <v>229</v>
      </c>
      <c r="BX211" s="10">
        <v>0</v>
      </c>
    </row>
    <row r="212" spans="1:76" x14ac:dyDescent="0.35">
      <c r="A212" s="86"/>
      <c r="B212" s="89" t="s">
        <v>20</v>
      </c>
      <c r="C212" s="89"/>
      <c r="D212" s="12">
        <v>295581.09999999998</v>
      </c>
      <c r="E212" s="40"/>
      <c r="F212" s="12">
        <f t="shared" si="683"/>
        <v>295581.09999999998</v>
      </c>
      <c r="G212" s="12"/>
      <c r="H212" s="12">
        <f t="shared" si="774"/>
        <v>295581.09999999998</v>
      </c>
      <c r="I212" s="12"/>
      <c r="J212" s="12">
        <f t="shared" si="775"/>
        <v>295581.09999999998</v>
      </c>
      <c r="K212" s="12"/>
      <c r="L212" s="12">
        <f t="shared" si="776"/>
        <v>295581.09999999998</v>
      </c>
      <c r="M212" s="12">
        <f>-295581.1+41437.5</f>
        <v>-254143.59999999998</v>
      </c>
      <c r="N212" s="12">
        <f t="shared" si="777"/>
        <v>41437.5</v>
      </c>
      <c r="O212" s="12"/>
      <c r="P212" s="12">
        <f t="shared" si="778"/>
        <v>41437.5</v>
      </c>
      <c r="Q212" s="12"/>
      <c r="R212" s="12">
        <f t="shared" si="779"/>
        <v>41437.5</v>
      </c>
      <c r="S212" s="12"/>
      <c r="T212" s="12">
        <f t="shared" si="780"/>
        <v>41437.5</v>
      </c>
      <c r="U212" s="12"/>
      <c r="V212" s="12">
        <f t="shared" si="781"/>
        <v>41437.5</v>
      </c>
      <c r="W212" s="12"/>
      <c r="X212" s="12">
        <f t="shared" si="782"/>
        <v>41437.5</v>
      </c>
      <c r="Y212" s="21"/>
      <c r="Z212" s="40">
        <f t="shared" si="783"/>
        <v>41437.5</v>
      </c>
      <c r="AA212" s="12">
        <v>0</v>
      </c>
      <c r="AB212" s="40"/>
      <c r="AC212" s="12">
        <f t="shared" si="694"/>
        <v>0</v>
      </c>
      <c r="AD212" s="12"/>
      <c r="AE212" s="12">
        <f t="shared" si="784"/>
        <v>0</v>
      </c>
      <c r="AF212" s="12"/>
      <c r="AG212" s="12">
        <f>AE212+AF212</f>
        <v>0</v>
      </c>
      <c r="AH212" s="12"/>
      <c r="AI212" s="12">
        <f>AG212+AH212</f>
        <v>0</v>
      </c>
      <c r="AJ212" s="12"/>
      <c r="AK212" s="12">
        <f>AI212+AJ212</f>
        <v>0</v>
      </c>
      <c r="AL212" s="12">
        <v>295581.09999999998</v>
      </c>
      <c r="AM212" s="12">
        <f>AK212+AL212</f>
        <v>295581.09999999998</v>
      </c>
      <c r="AN212" s="12"/>
      <c r="AO212" s="12">
        <f>AM212+AN212</f>
        <v>295581.09999999998</v>
      </c>
      <c r="AP212" s="12"/>
      <c r="AQ212" s="12">
        <f>AO212+AP212</f>
        <v>295581.09999999998</v>
      </c>
      <c r="AR212" s="12"/>
      <c r="AS212" s="12">
        <f>AQ212+AR212</f>
        <v>295581.09999999998</v>
      </c>
      <c r="AT212" s="12"/>
      <c r="AU212" s="12">
        <f>AS212+AT212</f>
        <v>295581.09999999998</v>
      </c>
      <c r="AV212" s="12"/>
      <c r="AW212" s="12">
        <f>AU212+AV212</f>
        <v>295581.09999999998</v>
      </c>
      <c r="AX212" s="21"/>
      <c r="AY212" s="40">
        <f>AW212+AX212</f>
        <v>295581.09999999998</v>
      </c>
      <c r="AZ212" s="13">
        <v>0</v>
      </c>
      <c r="BA212" s="13"/>
      <c r="BB212" s="13">
        <f t="shared" si="696"/>
        <v>0</v>
      </c>
      <c r="BC212" s="13"/>
      <c r="BD212" s="13">
        <f t="shared" si="785"/>
        <v>0</v>
      </c>
      <c r="BE212" s="13"/>
      <c r="BF212" s="13">
        <f t="shared" si="786"/>
        <v>0</v>
      </c>
      <c r="BG212" s="13"/>
      <c r="BH212" s="13">
        <f t="shared" si="787"/>
        <v>0</v>
      </c>
      <c r="BI212" s="13"/>
      <c r="BJ212" s="13">
        <f t="shared" si="788"/>
        <v>0</v>
      </c>
      <c r="BK212" s="13"/>
      <c r="BL212" s="13">
        <f t="shared" si="789"/>
        <v>0</v>
      </c>
      <c r="BM212" s="13"/>
      <c r="BN212" s="13">
        <f t="shared" si="790"/>
        <v>0</v>
      </c>
      <c r="BO212" s="13"/>
      <c r="BP212" s="13">
        <f t="shared" si="791"/>
        <v>0</v>
      </c>
      <c r="BQ212" s="13"/>
      <c r="BR212" s="13">
        <f t="shared" si="792"/>
        <v>0</v>
      </c>
      <c r="BS212" s="13"/>
      <c r="BT212" s="13">
        <f t="shared" si="793"/>
        <v>0</v>
      </c>
      <c r="BU212" s="23"/>
      <c r="BV212" s="42">
        <f t="shared" si="794"/>
        <v>0</v>
      </c>
      <c r="BW212" s="8" t="s">
        <v>231</v>
      </c>
      <c r="BX212" s="10"/>
    </row>
    <row r="213" spans="1:76" ht="54" x14ac:dyDescent="0.35">
      <c r="A213" s="86" t="s">
        <v>255</v>
      </c>
      <c r="B213" s="89" t="s">
        <v>41</v>
      </c>
      <c r="C213" s="92" t="s">
        <v>351</v>
      </c>
      <c r="D213" s="12">
        <v>21398.400000000001</v>
      </c>
      <c r="E213" s="40"/>
      <c r="F213" s="12">
        <f t="shared" si="683"/>
        <v>21398.400000000001</v>
      </c>
      <c r="G213" s="12"/>
      <c r="H213" s="12">
        <f t="shared" si="774"/>
        <v>21398.400000000001</v>
      </c>
      <c r="I213" s="12"/>
      <c r="J213" s="12">
        <f t="shared" si="775"/>
        <v>21398.400000000001</v>
      </c>
      <c r="K213" s="12"/>
      <c r="L213" s="12">
        <f t="shared" si="776"/>
        <v>21398.400000000001</v>
      </c>
      <c r="M213" s="12"/>
      <c r="N213" s="12">
        <f t="shared" si="777"/>
        <v>21398.400000000001</v>
      </c>
      <c r="O213" s="12"/>
      <c r="P213" s="12">
        <f t="shared" si="778"/>
        <v>21398.400000000001</v>
      </c>
      <c r="Q213" s="12">
        <v>-21398.400000000001</v>
      </c>
      <c r="R213" s="12">
        <f t="shared" si="779"/>
        <v>0</v>
      </c>
      <c r="S213" s="12"/>
      <c r="T213" s="12">
        <f t="shared" si="780"/>
        <v>0</v>
      </c>
      <c r="U213" s="12"/>
      <c r="V213" s="12">
        <f t="shared" si="781"/>
        <v>0</v>
      </c>
      <c r="W213" s="12"/>
      <c r="X213" s="12">
        <f t="shared" si="782"/>
        <v>0</v>
      </c>
      <c r="Y213" s="21"/>
      <c r="Z213" s="40">
        <f t="shared" si="783"/>
        <v>0</v>
      </c>
      <c r="AA213" s="12">
        <v>0</v>
      </c>
      <c r="AB213" s="40"/>
      <c r="AC213" s="12">
        <f t="shared" si="694"/>
        <v>0</v>
      </c>
      <c r="AD213" s="12"/>
      <c r="AE213" s="12">
        <f t="shared" si="784"/>
        <v>0</v>
      </c>
      <c r="AF213" s="12"/>
      <c r="AG213" s="12">
        <f>AE213+AF213</f>
        <v>0</v>
      </c>
      <c r="AH213" s="12"/>
      <c r="AI213" s="12">
        <f>AG213+AH213</f>
        <v>0</v>
      </c>
      <c r="AJ213" s="12"/>
      <c r="AK213" s="12">
        <f>AI213+AJ213</f>
        <v>0</v>
      </c>
      <c r="AL213" s="12"/>
      <c r="AM213" s="12">
        <f>AK213+AL213</f>
        <v>0</v>
      </c>
      <c r="AN213" s="12"/>
      <c r="AO213" s="12">
        <f>AM213+AN213</f>
        <v>0</v>
      </c>
      <c r="AP213" s="12">
        <v>21398.400000000001</v>
      </c>
      <c r="AQ213" s="12">
        <f>AO213+AP213</f>
        <v>21398.400000000001</v>
      </c>
      <c r="AR213" s="12"/>
      <c r="AS213" s="12">
        <f>AQ213+AR213</f>
        <v>21398.400000000001</v>
      </c>
      <c r="AT213" s="12"/>
      <c r="AU213" s="12">
        <f>AS213+AT213</f>
        <v>21398.400000000001</v>
      </c>
      <c r="AV213" s="12"/>
      <c r="AW213" s="12">
        <f>AU213+AV213</f>
        <v>21398.400000000001</v>
      </c>
      <c r="AX213" s="21"/>
      <c r="AY213" s="40">
        <f>AW213+AX213</f>
        <v>21398.400000000001</v>
      </c>
      <c r="AZ213" s="13">
        <v>0</v>
      </c>
      <c r="BA213" s="13"/>
      <c r="BB213" s="13">
        <f t="shared" si="696"/>
        <v>0</v>
      </c>
      <c r="BC213" s="13"/>
      <c r="BD213" s="13">
        <f t="shared" si="785"/>
        <v>0</v>
      </c>
      <c r="BE213" s="13"/>
      <c r="BF213" s="13">
        <f t="shared" si="786"/>
        <v>0</v>
      </c>
      <c r="BG213" s="13"/>
      <c r="BH213" s="13">
        <f t="shared" si="787"/>
        <v>0</v>
      </c>
      <c r="BI213" s="13"/>
      <c r="BJ213" s="13">
        <f t="shared" si="788"/>
        <v>0</v>
      </c>
      <c r="BK213" s="13"/>
      <c r="BL213" s="13">
        <f t="shared" si="789"/>
        <v>0</v>
      </c>
      <c r="BM213" s="13"/>
      <c r="BN213" s="13">
        <f t="shared" si="790"/>
        <v>0</v>
      </c>
      <c r="BO213" s="13"/>
      <c r="BP213" s="13">
        <f t="shared" si="791"/>
        <v>0</v>
      </c>
      <c r="BQ213" s="13"/>
      <c r="BR213" s="13">
        <f t="shared" si="792"/>
        <v>0</v>
      </c>
      <c r="BS213" s="13"/>
      <c r="BT213" s="13">
        <f t="shared" si="793"/>
        <v>0</v>
      </c>
      <c r="BU213" s="23"/>
      <c r="BV213" s="42">
        <f t="shared" si="794"/>
        <v>0</v>
      </c>
      <c r="BW213" s="8" t="s">
        <v>114</v>
      </c>
      <c r="BX213" s="10"/>
    </row>
    <row r="214" spans="1:76" s="3" customFormat="1" ht="54" hidden="1" x14ac:dyDescent="0.35">
      <c r="A214" s="54" t="s">
        <v>195</v>
      </c>
      <c r="B214" s="61" t="s">
        <v>42</v>
      </c>
      <c r="C214" s="5" t="s">
        <v>351</v>
      </c>
      <c r="D214" s="12">
        <v>9666.2000000000007</v>
      </c>
      <c r="E214" s="40"/>
      <c r="F214" s="12">
        <f t="shared" si="683"/>
        <v>9666.2000000000007</v>
      </c>
      <c r="G214" s="12"/>
      <c r="H214" s="12">
        <f t="shared" si="774"/>
        <v>9666.2000000000007</v>
      </c>
      <c r="I214" s="12"/>
      <c r="J214" s="12">
        <f t="shared" si="775"/>
        <v>9666.2000000000007</v>
      </c>
      <c r="K214" s="12"/>
      <c r="L214" s="12">
        <f t="shared" si="776"/>
        <v>9666.2000000000007</v>
      </c>
      <c r="M214" s="12">
        <v>-9666.2000000000007</v>
      </c>
      <c r="N214" s="12">
        <f t="shared" si="777"/>
        <v>0</v>
      </c>
      <c r="O214" s="12"/>
      <c r="P214" s="12">
        <f t="shared" si="778"/>
        <v>0</v>
      </c>
      <c r="Q214" s="12"/>
      <c r="R214" s="12">
        <f t="shared" si="779"/>
        <v>0</v>
      </c>
      <c r="S214" s="12"/>
      <c r="T214" s="12">
        <f t="shared" si="780"/>
        <v>0</v>
      </c>
      <c r="U214" s="12"/>
      <c r="V214" s="12">
        <f t="shared" si="781"/>
        <v>0</v>
      </c>
      <c r="W214" s="12"/>
      <c r="X214" s="12">
        <f t="shared" si="782"/>
        <v>0</v>
      </c>
      <c r="Y214" s="21"/>
      <c r="Z214" s="12">
        <f t="shared" si="783"/>
        <v>0</v>
      </c>
      <c r="AA214" s="12">
        <v>0</v>
      </c>
      <c r="AB214" s="40"/>
      <c r="AC214" s="12">
        <f t="shared" si="694"/>
        <v>0</v>
      </c>
      <c r="AD214" s="12"/>
      <c r="AE214" s="12">
        <f t="shared" si="784"/>
        <v>0</v>
      </c>
      <c r="AF214" s="12"/>
      <c r="AG214" s="12">
        <f>AE214+AF214</f>
        <v>0</v>
      </c>
      <c r="AH214" s="12"/>
      <c r="AI214" s="12">
        <f>AG214+AH214</f>
        <v>0</v>
      </c>
      <c r="AJ214" s="12"/>
      <c r="AK214" s="12">
        <f>AI214+AJ214</f>
        <v>0</v>
      </c>
      <c r="AL214" s="12"/>
      <c r="AM214" s="12">
        <f>AK214+AL214</f>
        <v>0</v>
      </c>
      <c r="AN214" s="12"/>
      <c r="AO214" s="12">
        <f>AM214+AN214</f>
        <v>0</v>
      </c>
      <c r="AP214" s="12"/>
      <c r="AQ214" s="12">
        <f>AO214+AP214</f>
        <v>0</v>
      </c>
      <c r="AR214" s="12"/>
      <c r="AS214" s="12">
        <f>AQ214+AR214</f>
        <v>0</v>
      </c>
      <c r="AT214" s="12"/>
      <c r="AU214" s="12">
        <f>AS214+AT214</f>
        <v>0</v>
      </c>
      <c r="AV214" s="12"/>
      <c r="AW214" s="12">
        <f>AU214+AV214</f>
        <v>0</v>
      </c>
      <c r="AX214" s="21"/>
      <c r="AY214" s="12">
        <f>AW214+AX214</f>
        <v>0</v>
      </c>
      <c r="AZ214" s="12">
        <v>0</v>
      </c>
      <c r="BA214" s="13"/>
      <c r="BB214" s="13">
        <f t="shared" si="696"/>
        <v>0</v>
      </c>
      <c r="BC214" s="13"/>
      <c r="BD214" s="13">
        <f t="shared" si="785"/>
        <v>0</v>
      </c>
      <c r="BE214" s="13"/>
      <c r="BF214" s="13">
        <f t="shared" si="786"/>
        <v>0</v>
      </c>
      <c r="BG214" s="13"/>
      <c r="BH214" s="13">
        <f t="shared" si="787"/>
        <v>0</v>
      </c>
      <c r="BI214" s="13"/>
      <c r="BJ214" s="13">
        <f t="shared" si="788"/>
        <v>0</v>
      </c>
      <c r="BK214" s="13"/>
      <c r="BL214" s="13">
        <f t="shared" si="789"/>
        <v>0</v>
      </c>
      <c r="BM214" s="13"/>
      <c r="BN214" s="13">
        <f t="shared" si="790"/>
        <v>0</v>
      </c>
      <c r="BO214" s="13"/>
      <c r="BP214" s="13">
        <f t="shared" si="791"/>
        <v>0</v>
      </c>
      <c r="BQ214" s="13"/>
      <c r="BR214" s="13">
        <f t="shared" si="792"/>
        <v>0</v>
      </c>
      <c r="BS214" s="13"/>
      <c r="BT214" s="13">
        <f t="shared" si="793"/>
        <v>0</v>
      </c>
      <c r="BU214" s="23"/>
      <c r="BV214" s="13">
        <f t="shared" si="794"/>
        <v>0</v>
      </c>
      <c r="BW214" s="8" t="s">
        <v>115</v>
      </c>
      <c r="BX214" s="10">
        <v>0</v>
      </c>
    </row>
    <row r="215" spans="1:76" ht="54" x14ac:dyDescent="0.35">
      <c r="A215" s="86" t="s">
        <v>256</v>
      </c>
      <c r="B215" s="89" t="s">
        <v>77</v>
      </c>
      <c r="C215" s="92" t="s">
        <v>351</v>
      </c>
      <c r="D215" s="12">
        <f>D217+D218</f>
        <v>0</v>
      </c>
      <c r="E215" s="40">
        <f>E217+E218</f>
        <v>0</v>
      </c>
      <c r="F215" s="12">
        <f t="shared" si="683"/>
        <v>0</v>
      </c>
      <c r="G215" s="12">
        <f>G217+G218</f>
        <v>0</v>
      </c>
      <c r="H215" s="12">
        <f t="shared" si="774"/>
        <v>0</v>
      </c>
      <c r="I215" s="12">
        <f>I217+I218</f>
        <v>0</v>
      </c>
      <c r="J215" s="12">
        <f t="shared" si="775"/>
        <v>0</v>
      </c>
      <c r="K215" s="12">
        <f>K217+K218</f>
        <v>0</v>
      </c>
      <c r="L215" s="12">
        <f t="shared" si="776"/>
        <v>0</v>
      </c>
      <c r="M215" s="12">
        <f>M217+M218</f>
        <v>0</v>
      </c>
      <c r="N215" s="12">
        <f t="shared" si="777"/>
        <v>0</v>
      </c>
      <c r="O215" s="12">
        <f>O217+O218</f>
        <v>0</v>
      </c>
      <c r="P215" s="12">
        <f t="shared" si="778"/>
        <v>0</v>
      </c>
      <c r="Q215" s="12">
        <f>Q217+Q218</f>
        <v>0</v>
      </c>
      <c r="R215" s="12">
        <f t="shared" si="779"/>
        <v>0</v>
      </c>
      <c r="S215" s="12">
        <f>S217+S218</f>
        <v>0</v>
      </c>
      <c r="T215" s="12">
        <f t="shared" si="780"/>
        <v>0</v>
      </c>
      <c r="U215" s="12">
        <f>U217+U218</f>
        <v>0</v>
      </c>
      <c r="V215" s="12">
        <f t="shared" si="781"/>
        <v>0</v>
      </c>
      <c r="W215" s="12">
        <f>W217+W218</f>
        <v>0</v>
      </c>
      <c r="X215" s="12">
        <f t="shared" si="782"/>
        <v>0</v>
      </c>
      <c r="Y215" s="21">
        <f>Y217+Y218</f>
        <v>0</v>
      </c>
      <c r="Z215" s="40">
        <f t="shared" si="783"/>
        <v>0</v>
      </c>
      <c r="AA215" s="12">
        <f t="shared" ref="AA215:AZ215" si="795">AA217+AA218</f>
        <v>33031.300000000003</v>
      </c>
      <c r="AB215" s="40">
        <f>AB217+AB218</f>
        <v>0</v>
      </c>
      <c r="AC215" s="12">
        <f t="shared" si="694"/>
        <v>33031.300000000003</v>
      </c>
      <c r="AD215" s="12">
        <f>AD217+AD218</f>
        <v>0</v>
      </c>
      <c r="AE215" s="12">
        <f t="shared" si="784"/>
        <v>33031.300000000003</v>
      </c>
      <c r="AF215" s="12">
        <f>AF217+AF218</f>
        <v>0</v>
      </c>
      <c r="AG215" s="12">
        <f>AE215+AF215</f>
        <v>33031.300000000003</v>
      </c>
      <c r="AH215" s="12">
        <f>AH217+AH218</f>
        <v>0</v>
      </c>
      <c r="AI215" s="12">
        <f>AG215+AH215</f>
        <v>33031.300000000003</v>
      </c>
      <c r="AJ215" s="12">
        <f>AJ217+AJ218</f>
        <v>0</v>
      </c>
      <c r="AK215" s="12">
        <f>AI215+AJ215</f>
        <v>33031.300000000003</v>
      </c>
      <c r="AL215" s="12">
        <f>AL217+AL218</f>
        <v>0</v>
      </c>
      <c r="AM215" s="12">
        <f>AK215+AL215</f>
        <v>33031.300000000003</v>
      </c>
      <c r="AN215" s="12">
        <f>AN217+AN218</f>
        <v>0</v>
      </c>
      <c r="AO215" s="12">
        <f>AM215+AN215</f>
        <v>33031.300000000003</v>
      </c>
      <c r="AP215" s="12">
        <f>AP217+AP218</f>
        <v>0</v>
      </c>
      <c r="AQ215" s="12">
        <f>AO215+AP215</f>
        <v>33031.300000000003</v>
      </c>
      <c r="AR215" s="12">
        <f>AR217+AR218</f>
        <v>0</v>
      </c>
      <c r="AS215" s="12">
        <f>AQ215+AR215</f>
        <v>33031.300000000003</v>
      </c>
      <c r="AT215" s="12">
        <f>AT217+AT218</f>
        <v>0</v>
      </c>
      <c r="AU215" s="12">
        <f>AS215+AT215</f>
        <v>33031.300000000003</v>
      </c>
      <c r="AV215" s="12">
        <f>AV217+AV218</f>
        <v>0</v>
      </c>
      <c r="AW215" s="12">
        <f>AU215+AV215</f>
        <v>33031.300000000003</v>
      </c>
      <c r="AX215" s="21">
        <f>AX217+AX218</f>
        <v>0</v>
      </c>
      <c r="AY215" s="40">
        <f>AW215+AX215</f>
        <v>33031.300000000003</v>
      </c>
      <c r="AZ215" s="12">
        <f t="shared" si="795"/>
        <v>0</v>
      </c>
      <c r="BA215" s="13">
        <f>BA217+BA218</f>
        <v>0</v>
      </c>
      <c r="BB215" s="13">
        <f t="shared" si="696"/>
        <v>0</v>
      </c>
      <c r="BC215" s="13">
        <f>BC217+BC218</f>
        <v>0</v>
      </c>
      <c r="BD215" s="13">
        <f t="shared" si="785"/>
        <v>0</v>
      </c>
      <c r="BE215" s="13">
        <f>BE217+BE218</f>
        <v>0</v>
      </c>
      <c r="BF215" s="13">
        <f t="shared" si="786"/>
        <v>0</v>
      </c>
      <c r="BG215" s="13">
        <f>BG217+BG218</f>
        <v>0</v>
      </c>
      <c r="BH215" s="13">
        <f t="shared" si="787"/>
        <v>0</v>
      </c>
      <c r="BI215" s="13">
        <f>BI217+BI218</f>
        <v>0</v>
      </c>
      <c r="BJ215" s="13">
        <f t="shared" si="788"/>
        <v>0</v>
      </c>
      <c r="BK215" s="13">
        <f>BK217+BK218</f>
        <v>0</v>
      </c>
      <c r="BL215" s="13">
        <f t="shared" si="789"/>
        <v>0</v>
      </c>
      <c r="BM215" s="13">
        <f>BM217+BM218</f>
        <v>0</v>
      </c>
      <c r="BN215" s="13">
        <f t="shared" si="790"/>
        <v>0</v>
      </c>
      <c r="BO215" s="13">
        <f>BO217+BO218</f>
        <v>0</v>
      </c>
      <c r="BP215" s="13">
        <f t="shared" si="791"/>
        <v>0</v>
      </c>
      <c r="BQ215" s="13">
        <f>BQ217+BQ218</f>
        <v>0</v>
      </c>
      <c r="BR215" s="13">
        <f t="shared" si="792"/>
        <v>0</v>
      </c>
      <c r="BS215" s="13">
        <f>BS217+BS218</f>
        <v>0</v>
      </c>
      <c r="BT215" s="13">
        <f t="shared" si="793"/>
        <v>0</v>
      </c>
      <c r="BU215" s="23">
        <f>BU217+BU218</f>
        <v>0</v>
      </c>
      <c r="BV215" s="42">
        <f t="shared" si="794"/>
        <v>0</v>
      </c>
      <c r="BX215" s="10"/>
    </row>
    <row r="216" spans="1:76" x14ac:dyDescent="0.35">
      <c r="A216" s="86"/>
      <c r="B216" s="89" t="s">
        <v>5</v>
      </c>
      <c r="C216" s="89"/>
      <c r="D216" s="12"/>
      <c r="E216" s="40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21"/>
      <c r="Z216" s="40"/>
      <c r="AA216" s="12"/>
      <c r="AB216" s="40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1"/>
      <c r="AY216" s="40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23"/>
      <c r="BV216" s="42"/>
      <c r="BX216" s="10"/>
    </row>
    <row r="217" spans="1:76" s="3" customFormat="1" hidden="1" x14ac:dyDescent="0.35">
      <c r="A217" s="1"/>
      <c r="B217" s="18" t="s">
        <v>6</v>
      </c>
      <c r="C217" s="18"/>
      <c r="D217" s="12">
        <v>0</v>
      </c>
      <c r="E217" s="40">
        <v>0</v>
      </c>
      <c r="F217" s="12">
        <f t="shared" si="683"/>
        <v>0</v>
      </c>
      <c r="G217" s="12">
        <v>0</v>
      </c>
      <c r="H217" s="12">
        <f t="shared" ref="H217:H219" si="796">F217+G217</f>
        <v>0</v>
      </c>
      <c r="I217" s="12">
        <v>0</v>
      </c>
      <c r="J217" s="12">
        <f t="shared" ref="J217:J219" si="797">H217+I217</f>
        <v>0</v>
      </c>
      <c r="K217" s="12">
        <v>0</v>
      </c>
      <c r="L217" s="12">
        <f t="shared" ref="L217:L219" si="798">J217+K217</f>
        <v>0</v>
      </c>
      <c r="M217" s="12">
        <v>0</v>
      </c>
      <c r="N217" s="12">
        <f t="shared" ref="N217:N219" si="799">L217+M217</f>
        <v>0</v>
      </c>
      <c r="O217" s="12">
        <v>0</v>
      </c>
      <c r="P217" s="12">
        <f t="shared" ref="P217:P219" si="800">N217+O217</f>
        <v>0</v>
      </c>
      <c r="Q217" s="12">
        <v>0</v>
      </c>
      <c r="R217" s="12">
        <f t="shared" ref="R217:R219" si="801">P217+Q217</f>
        <v>0</v>
      </c>
      <c r="S217" s="12">
        <v>0</v>
      </c>
      <c r="T217" s="12">
        <f t="shared" ref="T217:T219" si="802">R217+S217</f>
        <v>0</v>
      </c>
      <c r="U217" s="12">
        <v>0</v>
      </c>
      <c r="V217" s="12">
        <f t="shared" ref="V217:V219" si="803">T217+U217</f>
        <v>0</v>
      </c>
      <c r="W217" s="12">
        <v>0</v>
      </c>
      <c r="X217" s="12">
        <f t="shared" ref="X217:X219" si="804">V217+W217</f>
        <v>0</v>
      </c>
      <c r="Y217" s="21">
        <v>0</v>
      </c>
      <c r="Z217" s="12">
        <f t="shared" ref="Z217:Z219" si="805">X217+Y217</f>
        <v>0</v>
      </c>
      <c r="AA217" s="12">
        <v>8257.7999999999993</v>
      </c>
      <c r="AB217" s="40">
        <v>0</v>
      </c>
      <c r="AC217" s="12">
        <f t="shared" si="694"/>
        <v>8257.7999999999993</v>
      </c>
      <c r="AD217" s="12">
        <v>0</v>
      </c>
      <c r="AE217" s="12">
        <f t="shared" ref="AE217:AE219" si="806">AC217+AD217</f>
        <v>8257.7999999999993</v>
      </c>
      <c r="AF217" s="12">
        <v>0</v>
      </c>
      <c r="AG217" s="12">
        <f>AE217+AF217</f>
        <v>8257.7999999999993</v>
      </c>
      <c r="AH217" s="12">
        <v>0</v>
      </c>
      <c r="AI217" s="12">
        <f>AG217+AH217</f>
        <v>8257.7999999999993</v>
      </c>
      <c r="AJ217" s="12">
        <v>0</v>
      </c>
      <c r="AK217" s="12">
        <f>AI217+AJ217</f>
        <v>8257.7999999999993</v>
      </c>
      <c r="AL217" s="12">
        <v>0</v>
      </c>
      <c r="AM217" s="12">
        <f>AK217+AL217</f>
        <v>8257.7999999999993</v>
      </c>
      <c r="AN217" s="12">
        <v>0</v>
      </c>
      <c r="AO217" s="12">
        <f>AM217+AN217</f>
        <v>8257.7999999999993</v>
      </c>
      <c r="AP217" s="12">
        <v>0</v>
      </c>
      <c r="AQ217" s="12">
        <f>AO217+AP217</f>
        <v>8257.7999999999993</v>
      </c>
      <c r="AR217" s="12">
        <v>0</v>
      </c>
      <c r="AS217" s="12">
        <f>AQ217+AR217</f>
        <v>8257.7999999999993</v>
      </c>
      <c r="AT217" s="12">
        <v>0</v>
      </c>
      <c r="AU217" s="12">
        <f>AS217+AT217</f>
        <v>8257.7999999999993</v>
      </c>
      <c r="AV217" s="12">
        <v>0</v>
      </c>
      <c r="AW217" s="12">
        <f>AU217+AV217</f>
        <v>8257.7999999999993</v>
      </c>
      <c r="AX217" s="21">
        <v>0</v>
      </c>
      <c r="AY217" s="12">
        <f>AW217+AX217</f>
        <v>8257.7999999999993</v>
      </c>
      <c r="AZ217" s="13">
        <v>0</v>
      </c>
      <c r="BA217" s="13">
        <v>0</v>
      </c>
      <c r="BB217" s="13">
        <f t="shared" si="696"/>
        <v>0</v>
      </c>
      <c r="BC217" s="13">
        <v>0</v>
      </c>
      <c r="BD217" s="13">
        <f t="shared" ref="BD217:BD219" si="807">BB217+BC217</f>
        <v>0</v>
      </c>
      <c r="BE217" s="13">
        <v>0</v>
      </c>
      <c r="BF217" s="13">
        <f t="shared" ref="BF217:BF219" si="808">BD217+BE217</f>
        <v>0</v>
      </c>
      <c r="BG217" s="13">
        <v>0</v>
      </c>
      <c r="BH217" s="13">
        <f t="shared" ref="BH217:BH219" si="809">BF217+BG217</f>
        <v>0</v>
      </c>
      <c r="BI217" s="13">
        <v>0</v>
      </c>
      <c r="BJ217" s="13">
        <f t="shared" ref="BJ217:BJ219" si="810">BH217+BI217</f>
        <v>0</v>
      </c>
      <c r="BK217" s="13">
        <v>0</v>
      </c>
      <c r="BL217" s="13">
        <f t="shared" ref="BL217:BL219" si="811">BJ217+BK217</f>
        <v>0</v>
      </c>
      <c r="BM217" s="13">
        <v>0</v>
      </c>
      <c r="BN217" s="13">
        <f t="shared" ref="BN217:BN219" si="812">BL217+BM217</f>
        <v>0</v>
      </c>
      <c r="BO217" s="13">
        <v>0</v>
      </c>
      <c r="BP217" s="13">
        <f t="shared" ref="BP217:BP219" si="813">BN217+BO217</f>
        <v>0</v>
      </c>
      <c r="BQ217" s="13">
        <v>0</v>
      </c>
      <c r="BR217" s="13">
        <f t="shared" ref="BR217:BR219" si="814">BP217+BQ217</f>
        <v>0</v>
      </c>
      <c r="BS217" s="13">
        <v>0</v>
      </c>
      <c r="BT217" s="13">
        <f t="shared" ref="BT217:BT219" si="815">BR217+BS217</f>
        <v>0</v>
      </c>
      <c r="BU217" s="23">
        <v>0</v>
      </c>
      <c r="BV217" s="13">
        <f t="shared" ref="BV217:BV219" si="816">BT217+BU217</f>
        <v>0</v>
      </c>
      <c r="BW217" s="8" t="s">
        <v>233</v>
      </c>
      <c r="BX217" s="10">
        <v>0</v>
      </c>
    </row>
    <row r="218" spans="1:76" x14ac:dyDescent="0.35">
      <c r="A218" s="86"/>
      <c r="B218" s="89" t="s">
        <v>20</v>
      </c>
      <c r="C218" s="92"/>
      <c r="D218" s="12">
        <v>0</v>
      </c>
      <c r="E218" s="40">
        <v>0</v>
      </c>
      <c r="F218" s="12">
        <f t="shared" si="683"/>
        <v>0</v>
      </c>
      <c r="G218" s="12">
        <v>0</v>
      </c>
      <c r="H218" s="12">
        <f t="shared" si="796"/>
        <v>0</v>
      </c>
      <c r="I218" s="12">
        <v>0</v>
      </c>
      <c r="J218" s="12">
        <f t="shared" si="797"/>
        <v>0</v>
      </c>
      <c r="K218" s="12">
        <v>0</v>
      </c>
      <c r="L218" s="12">
        <f t="shared" si="798"/>
        <v>0</v>
      </c>
      <c r="M218" s="12">
        <v>0</v>
      </c>
      <c r="N218" s="12">
        <f t="shared" si="799"/>
        <v>0</v>
      </c>
      <c r="O218" s="12">
        <v>0</v>
      </c>
      <c r="P218" s="12">
        <f t="shared" si="800"/>
        <v>0</v>
      </c>
      <c r="Q218" s="12">
        <v>0</v>
      </c>
      <c r="R218" s="12">
        <f t="shared" si="801"/>
        <v>0</v>
      </c>
      <c r="S218" s="12">
        <v>0</v>
      </c>
      <c r="T218" s="12">
        <f t="shared" si="802"/>
        <v>0</v>
      </c>
      <c r="U218" s="12">
        <v>0</v>
      </c>
      <c r="V218" s="12">
        <f t="shared" si="803"/>
        <v>0</v>
      </c>
      <c r="W218" s="12">
        <v>0</v>
      </c>
      <c r="X218" s="12">
        <f t="shared" si="804"/>
        <v>0</v>
      </c>
      <c r="Y218" s="21">
        <v>0</v>
      </c>
      <c r="Z218" s="40">
        <f t="shared" si="805"/>
        <v>0</v>
      </c>
      <c r="AA218" s="12">
        <v>24773.5</v>
      </c>
      <c r="AB218" s="40">
        <v>0</v>
      </c>
      <c r="AC218" s="12">
        <f t="shared" si="694"/>
        <v>24773.5</v>
      </c>
      <c r="AD218" s="12">
        <v>0</v>
      </c>
      <c r="AE218" s="12">
        <f t="shared" si="806"/>
        <v>24773.5</v>
      </c>
      <c r="AF218" s="12">
        <v>0</v>
      </c>
      <c r="AG218" s="12">
        <f>AE218+AF218</f>
        <v>24773.5</v>
      </c>
      <c r="AH218" s="12">
        <v>0</v>
      </c>
      <c r="AI218" s="12">
        <f>AG218+AH218</f>
        <v>24773.5</v>
      </c>
      <c r="AJ218" s="12">
        <v>0</v>
      </c>
      <c r="AK218" s="12">
        <f>AI218+AJ218</f>
        <v>24773.5</v>
      </c>
      <c r="AL218" s="12">
        <v>0</v>
      </c>
      <c r="AM218" s="12">
        <f>AK218+AL218</f>
        <v>24773.5</v>
      </c>
      <c r="AN218" s="12">
        <v>0</v>
      </c>
      <c r="AO218" s="12">
        <f>AM218+AN218</f>
        <v>24773.5</v>
      </c>
      <c r="AP218" s="12">
        <v>0</v>
      </c>
      <c r="AQ218" s="12">
        <f>AO218+AP218</f>
        <v>24773.5</v>
      </c>
      <c r="AR218" s="12">
        <v>0</v>
      </c>
      <c r="AS218" s="12">
        <f>AQ218+AR218</f>
        <v>24773.5</v>
      </c>
      <c r="AT218" s="12">
        <v>0</v>
      </c>
      <c r="AU218" s="12">
        <f>AS218+AT218</f>
        <v>24773.5</v>
      </c>
      <c r="AV218" s="12">
        <v>0</v>
      </c>
      <c r="AW218" s="12">
        <f>AU218+AV218</f>
        <v>24773.5</v>
      </c>
      <c r="AX218" s="21">
        <v>0</v>
      </c>
      <c r="AY218" s="40">
        <f>AW218+AX218</f>
        <v>24773.5</v>
      </c>
      <c r="AZ218" s="12">
        <v>0</v>
      </c>
      <c r="BA218" s="13">
        <v>0</v>
      </c>
      <c r="BB218" s="13">
        <f t="shared" si="696"/>
        <v>0</v>
      </c>
      <c r="BC218" s="13">
        <v>0</v>
      </c>
      <c r="BD218" s="13">
        <f t="shared" si="807"/>
        <v>0</v>
      </c>
      <c r="BE218" s="13">
        <v>0</v>
      </c>
      <c r="BF218" s="13">
        <f t="shared" si="808"/>
        <v>0</v>
      </c>
      <c r="BG218" s="13">
        <v>0</v>
      </c>
      <c r="BH218" s="13">
        <f t="shared" si="809"/>
        <v>0</v>
      </c>
      <c r="BI218" s="13">
        <v>0</v>
      </c>
      <c r="BJ218" s="13">
        <f t="shared" si="810"/>
        <v>0</v>
      </c>
      <c r="BK218" s="13">
        <v>0</v>
      </c>
      <c r="BL218" s="13">
        <f t="shared" si="811"/>
        <v>0</v>
      </c>
      <c r="BM218" s="13">
        <v>0</v>
      </c>
      <c r="BN218" s="13">
        <f t="shared" si="812"/>
        <v>0</v>
      </c>
      <c r="BO218" s="13">
        <v>0</v>
      </c>
      <c r="BP218" s="13">
        <f t="shared" si="813"/>
        <v>0</v>
      </c>
      <c r="BQ218" s="13">
        <v>0</v>
      </c>
      <c r="BR218" s="13">
        <f t="shared" si="814"/>
        <v>0</v>
      </c>
      <c r="BS218" s="13">
        <v>0</v>
      </c>
      <c r="BT218" s="13">
        <f t="shared" si="815"/>
        <v>0</v>
      </c>
      <c r="BU218" s="23">
        <v>0</v>
      </c>
      <c r="BV218" s="42">
        <f t="shared" si="816"/>
        <v>0</v>
      </c>
      <c r="BW218" s="8" t="s">
        <v>231</v>
      </c>
      <c r="BX218" s="10"/>
    </row>
    <row r="219" spans="1:76" ht="54" x14ac:dyDescent="0.35">
      <c r="A219" s="86" t="s">
        <v>259</v>
      </c>
      <c r="B219" s="89" t="s">
        <v>43</v>
      </c>
      <c r="C219" s="92" t="s">
        <v>351</v>
      </c>
      <c r="D219" s="12">
        <f>D221+D222</f>
        <v>0</v>
      </c>
      <c r="E219" s="40">
        <f>E221+E222</f>
        <v>0</v>
      </c>
      <c r="F219" s="12">
        <f t="shared" si="683"/>
        <v>0</v>
      </c>
      <c r="G219" s="12">
        <f>G221+G222</f>
        <v>0</v>
      </c>
      <c r="H219" s="12">
        <f t="shared" si="796"/>
        <v>0</v>
      </c>
      <c r="I219" s="12">
        <f>I221+I222</f>
        <v>0</v>
      </c>
      <c r="J219" s="12">
        <f t="shared" si="797"/>
        <v>0</v>
      </c>
      <c r="K219" s="12">
        <f>K221+K222</f>
        <v>0</v>
      </c>
      <c r="L219" s="12">
        <f t="shared" si="798"/>
        <v>0</v>
      </c>
      <c r="M219" s="12">
        <f>M221+M222</f>
        <v>0</v>
      </c>
      <c r="N219" s="12">
        <f t="shared" si="799"/>
        <v>0</v>
      </c>
      <c r="O219" s="12">
        <f>O221+O222</f>
        <v>0</v>
      </c>
      <c r="P219" s="12">
        <f t="shared" si="800"/>
        <v>0</v>
      </c>
      <c r="Q219" s="12">
        <f>Q221+Q222</f>
        <v>0</v>
      </c>
      <c r="R219" s="12">
        <f t="shared" si="801"/>
        <v>0</v>
      </c>
      <c r="S219" s="12">
        <f>S221+S222</f>
        <v>0</v>
      </c>
      <c r="T219" s="12">
        <f t="shared" si="802"/>
        <v>0</v>
      </c>
      <c r="U219" s="12">
        <f>U221+U222</f>
        <v>0</v>
      </c>
      <c r="V219" s="12">
        <f t="shared" si="803"/>
        <v>0</v>
      </c>
      <c r="W219" s="12">
        <f>W221+W222</f>
        <v>0</v>
      </c>
      <c r="X219" s="12">
        <f t="shared" si="804"/>
        <v>0</v>
      </c>
      <c r="Y219" s="21">
        <f>Y221+Y222</f>
        <v>0</v>
      </c>
      <c r="Z219" s="40">
        <f t="shared" si="805"/>
        <v>0</v>
      </c>
      <c r="AA219" s="12">
        <f t="shared" ref="AA219:AZ219" si="817">AA221+AA222</f>
        <v>19415.900000000001</v>
      </c>
      <c r="AB219" s="40">
        <f>AB221+AB222</f>
        <v>0</v>
      </c>
      <c r="AC219" s="12">
        <f t="shared" si="694"/>
        <v>19415.900000000001</v>
      </c>
      <c r="AD219" s="12">
        <f>AD221+AD222</f>
        <v>0</v>
      </c>
      <c r="AE219" s="12">
        <f t="shared" si="806"/>
        <v>19415.900000000001</v>
      </c>
      <c r="AF219" s="12">
        <f>AF221+AF222</f>
        <v>0</v>
      </c>
      <c r="AG219" s="12">
        <f>AE219+AF219</f>
        <v>19415.900000000001</v>
      </c>
      <c r="AH219" s="12">
        <f>AH221+AH222</f>
        <v>0</v>
      </c>
      <c r="AI219" s="12">
        <f>AG219+AH219</f>
        <v>19415.900000000001</v>
      </c>
      <c r="AJ219" s="12">
        <f>AJ221+AJ222</f>
        <v>0</v>
      </c>
      <c r="AK219" s="12">
        <f>AI219+AJ219</f>
        <v>19415.900000000001</v>
      </c>
      <c r="AL219" s="12">
        <f>AL221+AL222</f>
        <v>0</v>
      </c>
      <c r="AM219" s="12">
        <f>AK219+AL219</f>
        <v>19415.900000000001</v>
      </c>
      <c r="AN219" s="12">
        <f>AN221+AN222</f>
        <v>0</v>
      </c>
      <c r="AO219" s="12">
        <f>AM219+AN219</f>
        <v>19415.900000000001</v>
      </c>
      <c r="AP219" s="12">
        <f>AP221+AP222</f>
        <v>0</v>
      </c>
      <c r="AQ219" s="12">
        <f>AO219+AP219</f>
        <v>19415.900000000001</v>
      </c>
      <c r="AR219" s="12">
        <f>AR221+AR222</f>
        <v>0</v>
      </c>
      <c r="AS219" s="12">
        <f>AQ219+AR219</f>
        <v>19415.900000000001</v>
      </c>
      <c r="AT219" s="12">
        <f>AT221+AT222</f>
        <v>0</v>
      </c>
      <c r="AU219" s="12">
        <f>AS219+AT219</f>
        <v>19415.900000000001</v>
      </c>
      <c r="AV219" s="12">
        <f>AV221+AV222</f>
        <v>0</v>
      </c>
      <c r="AW219" s="12">
        <f>AU219+AV219</f>
        <v>19415.900000000001</v>
      </c>
      <c r="AX219" s="21">
        <f>AX221+AX222</f>
        <v>0</v>
      </c>
      <c r="AY219" s="40">
        <f>AW219+AX219</f>
        <v>19415.900000000001</v>
      </c>
      <c r="AZ219" s="12">
        <f t="shared" si="817"/>
        <v>0</v>
      </c>
      <c r="BA219" s="13">
        <f>BA221+BA222</f>
        <v>0</v>
      </c>
      <c r="BB219" s="13">
        <f t="shared" si="696"/>
        <v>0</v>
      </c>
      <c r="BC219" s="13">
        <f>BC221+BC222</f>
        <v>0</v>
      </c>
      <c r="BD219" s="13">
        <f t="shared" si="807"/>
        <v>0</v>
      </c>
      <c r="BE219" s="13">
        <f>BE221+BE222</f>
        <v>0</v>
      </c>
      <c r="BF219" s="13">
        <f t="shared" si="808"/>
        <v>0</v>
      </c>
      <c r="BG219" s="13">
        <f>BG221+BG222</f>
        <v>0</v>
      </c>
      <c r="BH219" s="13">
        <f t="shared" si="809"/>
        <v>0</v>
      </c>
      <c r="BI219" s="13">
        <f>BI221+BI222</f>
        <v>0</v>
      </c>
      <c r="BJ219" s="13">
        <f t="shared" si="810"/>
        <v>0</v>
      </c>
      <c r="BK219" s="13">
        <f>BK221+BK222</f>
        <v>0</v>
      </c>
      <c r="BL219" s="13">
        <f t="shared" si="811"/>
        <v>0</v>
      </c>
      <c r="BM219" s="13">
        <f>BM221+BM222</f>
        <v>0</v>
      </c>
      <c r="BN219" s="13">
        <f t="shared" si="812"/>
        <v>0</v>
      </c>
      <c r="BO219" s="13">
        <f>BO221+BO222</f>
        <v>0</v>
      </c>
      <c r="BP219" s="13">
        <f t="shared" si="813"/>
        <v>0</v>
      </c>
      <c r="BQ219" s="13">
        <f>BQ221+BQ222</f>
        <v>0</v>
      </c>
      <c r="BR219" s="13">
        <f t="shared" si="814"/>
        <v>0</v>
      </c>
      <c r="BS219" s="13">
        <f>BS221+BS222</f>
        <v>0</v>
      </c>
      <c r="BT219" s="13">
        <f t="shared" si="815"/>
        <v>0</v>
      </c>
      <c r="BU219" s="23">
        <f>BU221+BU222</f>
        <v>0</v>
      </c>
      <c r="BV219" s="42">
        <f t="shared" si="816"/>
        <v>0</v>
      </c>
      <c r="BX219" s="10"/>
    </row>
    <row r="220" spans="1:76" x14ac:dyDescent="0.35">
      <c r="A220" s="86"/>
      <c r="B220" s="89" t="s">
        <v>5</v>
      </c>
      <c r="C220" s="89"/>
      <c r="D220" s="12"/>
      <c r="E220" s="40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21"/>
      <c r="Z220" s="40"/>
      <c r="AA220" s="12"/>
      <c r="AB220" s="40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1"/>
      <c r="AY220" s="40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23"/>
      <c r="BV220" s="42"/>
      <c r="BX220" s="10"/>
    </row>
    <row r="221" spans="1:76" s="3" customFormat="1" hidden="1" x14ac:dyDescent="0.35">
      <c r="A221" s="1"/>
      <c r="B221" s="18" t="s">
        <v>6</v>
      </c>
      <c r="C221" s="18"/>
      <c r="D221" s="12">
        <v>0</v>
      </c>
      <c r="E221" s="40">
        <v>0</v>
      </c>
      <c r="F221" s="12">
        <f t="shared" si="683"/>
        <v>0</v>
      </c>
      <c r="G221" s="12">
        <v>0</v>
      </c>
      <c r="H221" s="12">
        <f t="shared" ref="H221:H223" si="818">F221+G221</f>
        <v>0</v>
      </c>
      <c r="I221" s="12">
        <v>0</v>
      </c>
      <c r="J221" s="12">
        <f t="shared" ref="J221:J223" si="819">H221+I221</f>
        <v>0</v>
      </c>
      <c r="K221" s="12">
        <v>0</v>
      </c>
      <c r="L221" s="12">
        <f t="shared" ref="L221:L223" si="820">J221+K221</f>
        <v>0</v>
      </c>
      <c r="M221" s="12">
        <v>0</v>
      </c>
      <c r="N221" s="12">
        <f t="shared" ref="N221:N223" si="821">L221+M221</f>
        <v>0</v>
      </c>
      <c r="O221" s="12">
        <v>0</v>
      </c>
      <c r="P221" s="12">
        <f t="shared" ref="P221:P223" si="822">N221+O221</f>
        <v>0</v>
      </c>
      <c r="Q221" s="12">
        <v>0</v>
      </c>
      <c r="R221" s="12">
        <f t="shared" ref="R221:R223" si="823">P221+Q221</f>
        <v>0</v>
      </c>
      <c r="S221" s="12">
        <v>0</v>
      </c>
      <c r="T221" s="12">
        <f t="shared" ref="T221:T223" si="824">R221+S221</f>
        <v>0</v>
      </c>
      <c r="U221" s="12">
        <v>0</v>
      </c>
      <c r="V221" s="12">
        <f t="shared" ref="V221:V223" si="825">T221+U221</f>
        <v>0</v>
      </c>
      <c r="W221" s="12">
        <v>0</v>
      </c>
      <c r="X221" s="12">
        <f t="shared" ref="X221:X223" si="826">V221+W221</f>
        <v>0</v>
      </c>
      <c r="Y221" s="21">
        <v>0</v>
      </c>
      <c r="Z221" s="12">
        <f t="shared" ref="Z221:Z223" si="827">X221+Y221</f>
        <v>0</v>
      </c>
      <c r="AA221" s="12">
        <v>4854</v>
      </c>
      <c r="AB221" s="40">
        <v>0</v>
      </c>
      <c r="AC221" s="12">
        <f t="shared" si="694"/>
        <v>4854</v>
      </c>
      <c r="AD221" s="12">
        <v>0</v>
      </c>
      <c r="AE221" s="12">
        <f t="shared" ref="AE221:AE223" si="828">AC221+AD221</f>
        <v>4854</v>
      </c>
      <c r="AF221" s="12">
        <v>0</v>
      </c>
      <c r="AG221" s="12">
        <f>AE221+AF221</f>
        <v>4854</v>
      </c>
      <c r="AH221" s="12">
        <v>0</v>
      </c>
      <c r="AI221" s="12">
        <f>AG221+AH221</f>
        <v>4854</v>
      </c>
      <c r="AJ221" s="12">
        <v>0</v>
      </c>
      <c r="AK221" s="12">
        <f>AI221+AJ221</f>
        <v>4854</v>
      </c>
      <c r="AL221" s="12">
        <v>0</v>
      </c>
      <c r="AM221" s="12">
        <f>AK221+AL221</f>
        <v>4854</v>
      </c>
      <c r="AN221" s="12">
        <v>0</v>
      </c>
      <c r="AO221" s="12">
        <f>AM221+AN221</f>
        <v>4854</v>
      </c>
      <c r="AP221" s="12">
        <v>0</v>
      </c>
      <c r="AQ221" s="12">
        <f>AO221+AP221</f>
        <v>4854</v>
      </c>
      <c r="AR221" s="12">
        <v>0</v>
      </c>
      <c r="AS221" s="12">
        <f>AQ221+AR221</f>
        <v>4854</v>
      </c>
      <c r="AT221" s="12">
        <v>0</v>
      </c>
      <c r="AU221" s="12">
        <f>AS221+AT221</f>
        <v>4854</v>
      </c>
      <c r="AV221" s="12">
        <v>0</v>
      </c>
      <c r="AW221" s="12">
        <f>AU221+AV221</f>
        <v>4854</v>
      </c>
      <c r="AX221" s="21">
        <v>0</v>
      </c>
      <c r="AY221" s="12">
        <f>AW221+AX221</f>
        <v>4854</v>
      </c>
      <c r="AZ221" s="13">
        <v>0</v>
      </c>
      <c r="BA221" s="13">
        <v>0</v>
      </c>
      <c r="BB221" s="13">
        <f t="shared" si="696"/>
        <v>0</v>
      </c>
      <c r="BC221" s="13">
        <v>0</v>
      </c>
      <c r="BD221" s="13">
        <f t="shared" ref="BD221:BD223" si="829">BB221+BC221</f>
        <v>0</v>
      </c>
      <c r="BE221" s="13">
        <v>0</v>
      </c>
      <c r="BF221" s="13">
        <f t="shared" ref="BF221:BF223" si="830">BD221+BE221</f>
        <v>0</v>
      </c>
      <c r="BG221" s="13">
        <v>0</v>
      </c>
      <c r="BH221" s="13">
        <f t="shared" ref="BH221:BH223" si="831">BF221+BG221</f>
        <v>0</v>
      </c>
      <c r="BI221" s="13">
        <v>0</v>
      </c>
      <c r="BJ221" s="13">
        <f t="shared" ref="BJ221:BJ223" si="832">BH221+BI221</f>
        <v>0</v>
      </c>
      <c r="BK221" s="13">
        <v>0</v>
      </c>
      <c r="BL221" s="13">
        <f t="shared" ref="BL221:BL223" si="833">BJ221+BK221</f>
        <v>0</v>
      </c>
      <c r="BM221" s="13">
        <v>0</v>
      </c>
      <c r="BN221" s="13">
        <f t="shared" ref="BN221:BN223" si="834">BL221+BM221</f>
        <v>0</v>
      </c>
      <c r="BO221" s="13">
        <v>0</v>
      </c>
      <c r="BP221" s="13">
        <f t="shared" ref="BP221:BP223" si="835">BN221+BO221</f>
        <v>0</v>
      </c>
      <c r="BQ221" s="13">
        <v>0</v>
      </c>
      <c r="BR221" s="13">
        <f t="shared" ref="BR221:BR223" si="836">BP221+BQ221</f>
        <v>0</v>
      </c>
      <c r="BS221" s="13">
        <v>0</v>
      </c>
      <c r="BT221" s="13">
        <f t="shared" ref="BT221:BT223" si="837">BR221+BS221</f>
        <v>0</v>
      </c>
      <c r="BU221" s="23">
        <v>0</v>
      </c>
      <c r="BV221" s="13">
        <f t="shared" ref="BV221:BV223" si="838">BT221+BU221</f>
        <v>0</v>
      </c>
      <c r="BW221" s="8" t="s">
        <v>232</v>
      </c>
      <c r="BX221" s="10">
        <v>0</v>
      </c>
    </row>
    <row r="222" spans="1:76" x14ac:dyDescent="0.35">
      <c r="A222" s="86"/>
      <c r="B222" s="89" t="s">
        <v>20</v>
      </c>
      <c r="C222" s="92"/>
      <c r="D222" s="12">
        <v>0</v>
      </c>
      <c r="E222" s="40">
        <v>0</v>
      </c>
      <c r="F222" s="12">
        <f t="shared" si="683"/>
        <v>0</v>
      </c>
      <c r="G222" s="12">
        <v>0</v>
      </c>
      <c r="H222" s="12">
        <f t="shared" si="818"/>
        <v>0</v>
      </c>
      <c r="I222" s="12">
        <v>0</v>
      </c>
      <c r="J222" s="12">
        <f t="shared" si="819"/>
        <v>0</v>
      </c>
      <c r="K222" s="12">
        <v>0</v>
      </c>
      <c r="L222" s="12">
        <f t="shared" si="820"/>
        <v>0</v>
      </c>
      <c r="M222" s="12">
        <v>0</v>
      </c>
      <c r="N222" s="12">
        <f t="shared" si="821"/>
        <v>0</v>
      </c>
      <c r="O222" s="12">
        <v>0</v>
      </c>
      <c r="P222" s="12">
        <f t="shared" si="822"/>
        <v>0</v>
      </c>
      <c r="Q222" s="12">
        <v>0</v>
      </c>
      <c r="R222" s="12">
        <f t="shared" si="823"/>
        <v>0</v>
      </c>
      <c r="S222" s="12">
        <v>0</v>
      </c>
      <c r="T222" s="12">
        <f t="shared" si="824"/>
        <v>0</v>
      </c>
      <c r="U222" s="12">
        <v>0</v>
      </c>
      <c r="V222" s="12">
        <f t="shared" si="825"/>
        <v>0</v>
      </c>
      <c r="W222" s="12">
        <v>0</v>
      </c>
      <c r="X222" s="12">
        <f t="shared" si="826"/>
        <v>0</v>
      </c>
      <c r="Y222" s="21">
        <v>0</v>
      </c>
      <c r="Z222" s="40">
        <f t="shared" si="827"/>
        <v>0</v>
      </c>
      <c r="AA222" s="12">
        <v>14561.9</v>
      </c>
      <c r="AB222" s="40">
        <v>0</v>
      </c>
      <c r="AC222" s="12">
        <f t="shared" si="694"/>
        <v>14561.9</v>
      </c>
      <c r="AD222" s="12">
        <v>0</v>
      </c>
      <c r="AE222" s="12">
        <f t="shared" si="828"/>
        <v>14561.9</v>
      </c>
      <c r="AF222" s="12">
        <v>0</v>
      </c>
      <c r="AG222" s="12">
        <f>AE222+AF222</f>
        <v>14561.9</v>
      </c>
      <c r="AH222" s="12">
        <v>0</v>
      </c>
      <c r="AI222" s="12">
        <f>AG222+AH222</f>
        <v>14561.9</v>
      </c>
      <c r="AJ222" s="12">
        <v>0</v>
      </c>
      <c r="AK222" s="12">
        <f>AI222+AJ222</f>
        <v>14561.9</v>
      </c>
      <c r="AL222" s="12">
        <v>0</v>
      </c>
      <c r="AM222" s="12">
        <f>AK222+AL222</f>
        <v>14561.9</v>
      </c>
      <c r="AN222" s="12">
        <v>0</v>
      </c>
      <c r="AO222" s="12">
        <f>AM222+AN222</f>
        <v>14561.9</v>
      </c>
      <c r="AP222" s="12">
        <v>0</v>
      </c>
      <c r="AQ222" s="12">
        <f>AO222+AP222</f>
        <v>14561.9</v>
      </c>
      <c r="AR222" s="12">
        <v>0</v>
      </c>
      <c r="AS222" s="12">
        <f>AQ222+AR222</f>
        <v>14561.9</v>
      </c>
      <c r="AT222" s="12">
        <v>0</v>
      </c>
      <c r="AU222" s="12">
        <f>AS222+AT222</f>
        <v>14561.9</v>
      </c>
      <c r="AV222" s="12">
        <v>0</v>
      </c>
      <c r="AW222" s="12">
        <f>AU222+AV222</f>
        <v>14561.9</v>
      </c>
      <c r="AX222" s="21">
        <v>0</v>
      </c>
      <c r="AY222" s="40">
        <f>AW222+AX222</f>
        <v>14561.9</v>
      </c>
      <c r="AZ222" s="12">
        <v>0</v>
      </c>
      <c r="BA222" s="13">
        <v>0</v>
      </c>
      <c r="BB222" s="13">
        <f t="shared" si="696"/>
        <v>0</v>
      </c>
      <c r="BC222" s="13">
        <v>0</v>
      </c>
      <c r="BD222" s="13">
        <f t="shared" si="829"/>
        <v>0</v>
      </c>
      <c r="BE222" s="13">
        <v>0</v>
      </c>
      <c r="BF222" s="13">
        <f t="shared" si="830"/>
        <v>0</v>
      </c>
      <c r="BG222" s="13">
        <v>0</v>
      </c>
      <c r="BH222" s="13">
        <f t="shared" si="831"/>
        <v>0</v>
      </c>
      <c r="BI222" s="13">
        <v>0</v>
      </c>
      <c r="BJ222" s="13">
        <f t="shared" si="832"/>
        <v>0</v>
      </c>
      <c r="BK222" s="13">
        <v>0</v>
      </c>
      <c r="BL222" s="13">
        <f t="shared" si="833"/>
        <v>0</v>
      </c>
      <c r="BM222" s="13">
        <v>0</v>
      </c>
      <c r="BN222" s="13">
        <f t="shared" si="834"/>
        <v>0</v>
      </c>
      <c r="BO222" s="13">
        <v>0</v>
      </c>
      <c r="BP222" s="13">
        <f t="shared" si="835"/>
        <v>0</v>
      </c>
      <c r="BQ222" s="13">
        <v>0</v>
      </c>
      <c r="BR222" s="13">
        <f t="shared" si="836"/>
        <v>0</v>
      </c>
      <c r="BS222" s="13">
        <v>0</v>
      </c>
      <c r="BT222" s="13">
        <f t="shared" si="837"/>
        <v>0</v>
      </c>
      <c r="BU222" s="23">
        <v>0</v>
      </c>
      <c r="BV222" s="42">
        <f t="shared" si="838"/>
        <v>0</v>
      </c>
      <c r="BW222" s="8" t="s">
        <v>231</v>
      </c>
      <c r="BX222" s="10"/>
    </row>
    <row r="223" spans="1:76" ht="54" x14ac:dyDescent="0.35">
      <c r="A223" s="86" t="s">
        <v>262</v>
      </c>
      <c r="B223" s="89" t="s">
        <v>44</v>
      </c>
      <c r="C223" s="92" t="s">
        <v>351</v>
      </c>
      <c r="D223" s="12">
        <f>D225+D226</f>
        <v>35000</v>
      </c>
      <c r="E223" s="40">
        <f>E225+E226</f>
        <v>0</v>
      </c>
      <c r="F223" s="12">
        <f t="shared" si="683"/>
        <v>35000</v>
      </c>
      <c r="G223" s="12">
        <f>G225+G226</f>
        <v>0</v>
      </c>
      <c r="H223" s="12">
        <f t="shared" si="818"/>
        <v>35000</v>
      </c>
      <c r="I223" s="12">
        <f>I225+I226</f>
        <v>0</v>
      </c>
      <c r="J223" s="12">
        <f t="shared" si="819"/>
        <v>35000</v>
      </c>
      <c r="K223" s="12">
        <f>K225+K226</f>
        <v>0</v>
      </c>
      <c r="L223" s="12">
        <f t="shared" si="820"/>
        <v>35000</v>
      </c>
      <c r="M223" s="12">
        <f>M225+M226</f>
        <v>-35000</v>
      </c>
      <c r="N223" s="12">
        <f t="shared" si="821"/>
        <v>0</v>
      </c>
      <c r="O223" s="12">
        <f>O225+O226</f>
        <v>0</v>
      </c>
      <c r="P223" s="12">
        <f t="shared" si="822"/>
        <v>0</v>
      </c>
      <c r="Q223" s="12">
        <f>Q225+Q226</f>
        <v>0</v>
      </c>
      <c r="R223" s="12">
        <f t="shared" si="823"/>
        <v>0</v>
      </c>
      <c r="S223" s="12">
        <f>S225+S226</f>
        <v>0</v>
      </c>
      <c r="T223" s="12">
        <f t="shared" si="824"/>
        <v>0</v>
      </c>
      <c r="U223" s="12">
        <f>U225+U226</f>
        <v>0</v>
      </c>
      <c r="V223" s="12">
        <f t="shared" si="825"/>
        <v>0</v>
      </c>
      <c r="W223" s="12">
        <f>W225+W226</f>
        <v>0</v>
      </c>
      <c r="X223" s="12">
        <f t="shared" si="826"/>
        <v>0</v>
      </c>
      <c r="Y223" s="21">
        <f>Y225+Y226</f>
        <v>0</v>
      </c>
      <c r="Z223" s="40">
        <f t="shared" si="827"/>
        <v>0</v>
      </c>
      <c r="AA223" s="12">
        <f t="shared" ref="AA223:AZ223" si="839">AA225+AA226</f>
        <v>0</v>
      </c>
      <c r="AB223" s="40">
        <f>AB225+AB226</f>
        <v>0</v>
      </c>
      <c r="AC223" s="12">
        <f t="shared" si="694"/>
        <v>0</v>
      </c>
      <c r="AD223" s="12">
        <f>AD225+AD226</f>
        <v>0</v>
      </c>
      <c r="AE223" s="12">
        <f t="shared" si="828"/>
        <v>0</v>
      </c>
      <c r="AF223" s="12">
        <f>AF225+AF226</f>
        <v>0</v>
      </c>
      <c r="AG223" s="12">
        <f>AE223+AF223</f>
        <v>0</v>
      </c>
      <c r="AH223" s="12">
        <f>AH225+AH226</f>
        <v>0</v>
      </c>
      <c r="AI223" s="12">
        <f>AG223+AH223</f>
        <v>0</v>
      </c>
      <c r="AJ223" s="12">
        <f>AJ225+AJ226</f>
        <v>0</v>
      </c>
      <c r="AK223" s="12">
        <f>AI223+AJ223</f>
        <v>0</v>
      </c>
      <c r="AL223" s="12">
        <f>AL225+AL226</f>
        <v>35000</v>
      </c>
      <c r="AM223" s="12">
        <f>AK223+AL223</f>
        <v>35000</v>
      </c>
      <c r="AN223" s="12">
        <f>AN225+AN226</f>
        <v>0</v>
      </c>
      <c r="AO223" s="12">
        <f>AM223+AN223</f>
        <v>35000</v>
      </c>
      <c r="AP223" s="12">
        <f>AP225+AP226</f>
        <v>0</v>
      </c>
      <c r="AQ223" s="12">
        <f>AO223+AP223</f>
        <v>35000</v>
      </c>
      <c r="AR223" s="12">
        <f>AR225+AR226</f>
        <v>0</v>
      </c>
      <c r="AS223" s="12">
        <f>AQ223+AR223</f>
        <v>35000</v>
      </c>
      <c r="AT223" s="12">
        <f>AT225+AT226</f>
        <v>0</v>
      </c>
      <c r="AU223" s="12">
        <f>AS223+AT223</f>
        <v>35000</v>
      </c>
      <c r="AV223" s="12">
        <f>AV225+AV226</f>
        <v>0</v>
      </c>
      <c r="AW223" s="12">
        <f>AU223+AV223</f>
        <v>35000</v>
      </c>
      <c r="AX223" s="21">
        <f>AX225+AX226</f>
        <v>0</v>
      </c>
      <c r="AY223" s="40">
        <f>AW223+AX223</f>
        <v>35000</v>
      </c>
      <c r="AZ223" s="12">
        <f t="shared" si="839"/>
        <v>0</v>
      </c>
      <c r="BA223" s="13">
        <f>BA225+BA226</f>
        <v>0</v>
      </c>
      <c r="BB223" s="13">
        <f t="shared" si="696"/>
        <v>0</v>
      </c>
      <c r="BC223" s="13">
        <f>BC225+BC226</f>
        <v>0</v>
      </c>
      <c r="BD223" s="13">
        <f t="shared" si="829"/>
        <v>0</v>
      </c>
      <c r="BE223" s="13">
        <f>BE225+BE226</f>
        <v>0</v>
      </c>
      <c r="BF223" s="13">
        <f t="shared" si="830"/>
        <v>0</v>
      </c>
      <c r="BG223" s="13">
        <f>BG225+BG226</f>
        <v>0</v>
      </c>
      <c r="BH223" s="13">
        <f t="shared" si="831"/>
        <v>0</v>
      </c>
      <c r="BI223" s="13">
        <f>BI225+BI226</f>
        <v>0</v>
      </c>
      <c r="BJ223" s="13">
        <f t="shared" si="832"/>
        <v>0</v>
      </c>
      <c r="BK223" s="13">
        <f>BK225+BK226</f>
        <v>0</v>
      </c>
      <c r="BL223" s="13">
        <f t="shared" si="833"/>
        <v>0</v>
      </c>
      <c r="BM223" s="13">
        <f>BM225+BM226</f>
        <v>0</v>
      </c>
      <c r="BN223" s="13">
        <f t="shared" si="834"/>
        <v>0</v>
      </c>
      <c r="BO223" s="13">
        <f>BO225+BO226</f>
        <v>0</v>
      </c>
      <c r="BP223" s="13">
        <f t="shared" si="835"/>
        <v>0</v>
      </c>
      <c r="BQ223" s="13">
        <f>BQ225+BQ226</f>
        <v>0</v>
      </c>
      <c r="BR223" s="13">
        <f t="shared" si="836"/>
        <v>0</v>
      </c>
      <c r="BS223" s="13">
        <f>BS225+BS226</f>
        <v>0</v>
      </c>
      <c r="BT223" s="13">
        <f t="shared" si="837"/>
        <v>0</v>
      </c>
      <c r="BU223" s="23">
        <f>BU225+BU226</f>
        <v>0</v>
      </c>
      <c r="BV223" s="42">
        <f t="shared" si="838"/>
        <v>0</v>
      </c>
      <c r="BX223" s="10"/>
    </row>
    <row r="224" spans="1:76" x14ac:dyDescent="0.35">
      <c r="A224" s="86"/>
      <c r="B224" s="89" t="s">
        <v>5</v>
      </c>
      <c r="C224" s="89"/>
      <c r="D224" s="12"/>
      <c r="E224" s="40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21"/>
      <c r="Z224" s="40"/>
      <c r="AA224" s="12"/>
      <c r="AB224" s="40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1"/>
      <c r="AY224" s="40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23"/>
      <c r="BV224" s="42"/>
      <c r="BX224" s="10"/>
    </row>
    <row r="225" spans="1:76" s="3" customFormat="1" hidden="1" x14ac:dyDescent="0.35">
      <c r="A225" s="1"/>
      <c r="B225" s="18" t="s">
        <v>6</v>
      </c>
      <c r="C225" s="18"/>
      <c r="D225" s="12">
        <v>26250</v>
      </c>
      <c r="E225" s="40"/>
      <c r="F225" s="12">
        <f t="shared" si="683"/>
        <v>26250</v>
      </c>
      <c r="G225" s="12"/>
      <c r="H225" s="12">
        <f t="shared" ref="H225:H240" si="840">F225+G225</f>
        <v>26250</v>
      </c>
      <c r="I225" s="12"/>
      <c r="J225" s="12">
        <f t="shared" ref="J225:J240" si="841">H225+I225</f>
        <v>26250</v>
      </c>
      <c r="K225" s="12"/>
      <c r="L225" s="12">
        <f t="shared" ref="L225:L240" si="842">J225+K225</f>
        <v>26250</v>
      </c>
      <c r="M225" s="12">
        <v>-26250</v>
      </c>
      <c r="N225" s="12">
        <f t="shared" ref="N225:N240" si="843">L225+M225</f>
        <v>0</v>
      </c>
      <c r="O225" s="12"/>
      <c r="P225" s="12">
        <f t="shared" ref="P225:P240" si="844">N225+O225</f>
        <v>0</v>
      </c>
      <c r="Q225" s="12"/>
      <c r="R225" s="12">
        <f t="shared" ref="R225:R240" si="845">P225+Q225</f>
        <v>0</v>
      </c>
      <c r="S225" s="12"/>
      <c r="T225" s="12">
        <f t="shared" ref="T225:T240" si="846">R225+S225</f>
        <v>0</v>
      </c>
      <c r="U225" s="12"/>
      <c r="V225" s="12">
        <f t="shared" ref="V225:V240" si="847">T225+U225</f>
        <v>0</v>
      </c>
      <c r="W225" s="12"/>
      <c r="X225" s="12">
        <f t="shared" ref="X225:X228" si="848">V225+W225</f>
        <v>0</v>
      </c>
      <c r="Y225" s="21"/>
      <c r="Z225" s="12">
        <f t="shared" ref="Z225:Z228" si="849">X225+Y225</f>
        <v>0</v>
      </c>
      <c r="AA225" s="12">
        <v>0</v>
      </c>
      <c r="AB225" s="40"/>
      <c r="AC225" s="12">
        <f t="shared" si="694"/>
        <v>0</v>
      </c>
      <c r="AD225" s="12"/>
      <c r="AE225" s="12">
        <f t="shared" ref="AE225:AE240" si="850">AC225+AD225</f>
        <v>0</v>
      </c>
      <c r="AF225" s="12"/>
      <c r="AG225" s="12">
        <f t="shared" ref="AG225:AG240" si="851">AE225+AF225</f>
        <v>0</v>
      </c>
      <c r="AH225" s="12"/>
      <c r="AI225" s="12">
        <f t="shared" ref="AI225:AI240" si="852">AG225+AH225</f>
        <v>0</v>
      </c>
      <c r="AJ225" s="12"/>
      <c r="AK225" s="12">
        <f t="shared" ref="AK225:AK240" si="853">AI225+AJ225</f>
        <v>0</v>
      </c>
      <c r="AL225" s="12">
        <v>26250</v>
      </c>
      <c r="AM225" s="12">
        <f t="shared" ref="AM225:AM240" si="854">AK225+AL225</f>
        <v>26250</v>
      </c>
      <c r="AN225" s="12"/>
      <c r="AO225" s="12">
        <f t="shared" ref="AO225:AO240" si="855">AM225+AN225</f>
        <v>26250</v>
      </c>
      <c r="AP225" s="12"/>
      <c r="AQ225" s="12">
        <f t="shared" ref="AQ225:AQ240" si="856">AO225+AP225</f>
        <v>26250</v>
      </c>
      <c r="AR225" s="12"/>
      <c r="AS225" s="12">
        <f t="shared" ref="AS225:AS240" si="857">AQ225+AR225</f>
        <v>26250</v>
      </c>
      <c r="AT225" s="12"/>
      <c r="AU225" s="12">
        <f t="shared" ref="AU225:AU240" si="858">AS225+AT225</f>
        <v>26250</v>
      </c>
      <c r="AV225" s="12"/>
      <c r="AW225" s="12">
        <f t="shared" ref="AW225:AW228" si="859">AU225+AV225</f>
        <v>26250</v>
      </c>
      <c r="AX225" s="21"/>
      <c r="AY225" s="12">
        <f t="shared" ref="AY225:AY228" si="860">AW225+AX225</f>
        <v>26250</v>
      </c>
      <c r="AZ225" s="13">
        <v>0</v>
      </c>
      <c r="BA225" s="13"/>
      <c r="BB225" s="13">
        <f t="shared" si="696"/>
        <v>0</v>
      </c>
      <c r="BC225" s="13"/>
      <c r="BD225" s="13">
        <f t="shared" ref="BD225:BD240" si="861">BB225+BC225</f>
        <v>0</v>
      </c>
      <c r="BE225" s="13"/>
      <c r="BF225" s="13">
        <f t="shared" ref="BF225:BF240" si="862">BD225+BE225</f>
        <v>0</v>
      </c>
      <c r="BG225" s="13"/>
      <c r="BH225" s="13">
        <f t="shared" ref="BH225:BH240" si="863">BF225+BG225</f>
        <v>0</v>
      </c>
      <c r="BI225" s="13"/>
      <c r="BJ225" s="13">
        <f t="shared" ref="BJ225:BJ240" si="864">BH225+BI225</f>
        <v>0</v>
      </c>
      <c r="BK225" s="13"/>
      <c r="BL225" s="13">
        <f t="shared" ref="BL225:BL240" si="865">BJ225+BK225</f>
        <v>0</v>
      </c>
      <c r="BM225" s="13"/>
      <c r="BN225" s="13">
        <f t="shared" ref="BN225:BN240" si="866">BL225+BM225</f>
        <v>0</v>
      </c>
      <c r="BO225" s="13"/>
      <c r="BP225" s="13">
        <f t="shared" ref="BP225:BP240" si="867">BN225+BO225</f>
        <v>0</v>
      </c>
      <c r="BQ225" s="13"/>
      <c r="BR225" s="13">
        <f t="shared" ref="BR225:BR240" si="868">BP225+BQ225</f>
        <v>0</v>
      </c>
      <c r="BS225" s="13"/>
      <c r="BT225" s="13">
        <f t="shared" ref="BT225:BT228" si="869">BR225+BS225</f>
        <v>0</v>
      </c>
      <c r="BU225" s="23"/>
      <c r="BV225" s="13">
        <f t="shared" ref="BV225:BV228" si="870">BT225+BU225</f>
        <v>0</v>
      </c>
      <c r="BW225" s="8" t="s">
        <v>225</v>
      </c>
      <c r="BX225" s="10">
        <v>0</v>
      </c>
    </row>
    <row r="226" spans="1:76" x14ac:dyDescent="0.35">
      <c r="A226" s="86"/>
      <c r="B226" s="89" t="s">
        <v>20</v>
      </c>
      <c r="C226" s="92"/>
      <c r="D226" s="12">
        <v>8750</v>
      </c>
      <c r="E226" s="40"/>
      <c r="F226" s="12">
        <f t="shared" si="683"/>
        <v>8750</v>
      </c>
      <c r="G226" s="12"/>
      <c r="H226" s="12">
        <f t="shared" si="840"/>
        <v>8750</v>
      </c>
      <c r="I226" s="12"/>
      <c r="J226" s="12">
        <f t="shared" si="841"/>
        <v>8750</v>
      </c>
      <c r="K226" s="12"/>
      <c r="L226" s="12">
        <f t="shared" si="842"/>
        <v>8750</v>
      </c>
      <c r="M226" s="12">
        <v>-8750</v>
      </c>
      <c r="N226" s="12">
        <f t="shared" si="843"/>
        <v>0</v>
      </c>
      <c r="O226" s="12"/>
      <c r="P226" s="12">
        <f t="shared" si="844"/>
        <v>0</v>
      </c>
      <c r="Q226" s="12"/>
      <c r="R226" s="12">
        <f t="shared" si="845"/>
        <v>0</v>
      </c>
      <c r="S226" s="12"/>
      <c r="T226" s="12">
        <f t="shared" si="846"/>
        <v>0</v>
      </c>
      <c r="U226" s="12"/>
      <c r="V226" s="12">
        <f t="shared" si="847"/>
        <v>0</v>
      </c>
      <c r="W226" s="12"/>
      <c r="X226" s="12">
        <f t="shared" si="848"/>
        <v>0</v>
      </c>
      <c r="Y226" s="21"/>
      <c r="Z226" s="40">
        <f t="shared" si="849"/>
        <v>0</v>
      </c>
      <c r="AA226" s="12">
        <v>0</v>
      </c>
      <c r="AB226" s="40"/>
      <c r="AC226" s="12">
        <f t="shared" si="694"/>
        <v>0</v>
      </c>
      <c r="AD226" s="12"/>
      <c r="AE226" s="12">
        <f t="shared" si="850"/>
        <v>0</v>
      </c>
      <c r="AF226" s="12"/>
      <c r="AG226" s="12">
        <f t="shared" si="851"/>
        <v>0</v>
      </c>
      <c r="AH226" s="12"/>
      <c r="AI226" s="12">
        <f t="shared" si="852"/>
        <v>0</v>
      </c>
      <c r="AJ226" s="12"/>
      <c r="AK226" s="12">
        <f t="shared" si="853"/>
        <v>0</v>
      </c>
      <c r="AL226" s="12">
        <v>8750</v>
      </c>
      <c r="AM226" s="12">
        <f t="shared" si="854"/>
        <v>8750</v>
      </c>
      <c r="AN226" s="12"/>
      <c r="AO226" s="12">
        <f t="shared" si="855"/>
        <v>8750</v>
      </c>
      <c r="AP226" s="12"/>
      <c r="AQ226" s="12">
        <f t="shared" si="856"/>
        <v>8750</v>
      </c>
      <c r="AR226" s="12"/>
      <c r="AS226" s="12">
        <f t="shared" si="857"/>
        <v>8750</v>
      </c>
      <c r="AT226" s="12"/>
      <c r="AU226" s="12">
        <f t="shared" si="858"/>
        <v>8750</v>
      </c>
      <c r="AV226" s="12"/>
      <c r="AW226" s="12">
        <f t="shared" si="859"/>
        <v>8750</v>
      </c>
      <c r="AX226" s="21"/>
      <c r="AY226" s="40">
        <f t="shared" si="860"/>
        <v>8750</v>
      </c>
      <c r="AZ226" s="12">
        <v>0</v>
      </c>
      <c r="BA226" s="13"/>
      <c r="BB226" s="13">
        <f t="shared" si="696"/>
        <v>0</v>
      </c>
      <c r="BC226" s="13"/>
      <c r="BD226" s="13">
        <f t="shared" si="861"/>
        <v>0</v>
      </c>
      <c r="BE226" s="13"/>
      <c r="BF226" s="13">
        <f t="shared" si="862"/>
        <v>0</v>
      </c>
      <c r="BG226" s="13"/>
      <c r="BH226" s="13">
        <f t="shared" si="863"/>
        <v>0</v>
      </c>
      <c r="BI226" s="13"/>
      <c r="BJ226" s="13">
        <f t="shared" si="864"/>
        <v>0</v>
      </c>
      <c r="BK226" s="13"/>
      <c r="BL226" s="13">
        <f t="shared" si="865"/>
        <v>0</v>
      </c>
      <c r="BM226" s="13"/>
      <c r="BN226" s="13">
        <f t="shared" si="866"/>
        <v>0</v>
      </c>
      <c r="BO226" s="13"/>
      <c r="BP226" s="13">
        <f t="shared" si="867"/>
        <v>0</v>
      </c>
      <c r="BQ226" s="13"/>
      <c r="BR226" s="13">
        <f t="shared" si="868"/>
        <v>0</v>
      </c>
      <c r="BS226" s="13"/>
      <c r="BT226" s="13">
        <f t="shared" si="869"/>
        <v>0</v>
      </c>
      <c r="BU226" s="23"/>
      <c r="BV226" s="42">
        <f t="shared" si="870"/>
        <v>0</v>
      </c>
      <c r="BW226" s="8" t="s">
        <v>231</v>
      </c>
      <c r="BX226" s="10"/>
    </row>
    <row r="227" spans="1:76" ht="54" x14ac:dyDescent="0.35">
      <c r="A227" s="86" t="s">
        <v>265</v>
      </c>
      <c r="B227" s="89" t="s">
        <v>247</v>
      </c>
      <c r="C227" s="92" t="s">
        <v>351</v>
      </c>
      <c r="D227" s="12"/>
      <c r="E227" s="40">
        <v>12363.3</v>
      </c>
      <c r="F227" s="12">
        <f t="shared" si="683"/>
        <v>12363.3</v>
      </c>
      <c r="G227" s="12"/>
      <c r="H227" s="12">
        <f t="shared" si="840"/>
        <v>12363.3</v>
      </c>
      <c r="I227" s="12"/>
      <c r="J227" s="12">
        <f t="shared" si="841"/>
        <v>12363.3</v>
      </c>
      <c r="K227" s="12"/>
      <c r="L227" s="12">
        <f t="shared" si="842"/>
        <v>12363.3</v>
      </c>
      <c r="M227" s="12"/>
      <c r="N227" s="12">
        <f t="shared" si="843"/>
        <v>12363.3</v>
      </c>
      <c r="O227" s="12"/>
      <c r="P227" s="12">
        <f t="shared" si="844"/>
        <v>12363.3</v>
      </c>
      <c r="Q227" s="12"/>
      <c r="R227" s="12">
        <f t="shared" si="845"/>
        <v>12363.3</v>
      </c>
      <c r="S227" s="12"/>
      <c r="T227" s="12">
        <f t="shared" si="846"/>
        <v>12363.3</v>
      </c>
      <c r="U227" s="12"/>
      <c r="V227" s="12">
        <f t="shared" si="847"/>
        <v>12363.3</v>
      </c>
      <c r="W227" s="12"/>
      <c r="X227" s="12">
        <f t="shared" si="848"/>
        <v>12363.3</v>
      </c>
      <c r="Y227" s="21"/>
      <c r="Z227" s="40">
        <f t="shared" si="849"/>
        <v>12363.3</v>
      </c>
      <c r="AA227" s="12"/>
      <c r="AB227" s="40"/>
      <c r="AC227" s="12">
        <f t="shared" si="694"/>
        <v>0</v>
      </c>
      <c r="AD227" s="12"/>
      <c r="AE227" s="12">
        <f t="shared" si="850"/>
        <v>0</v>
      </c>
      <c r="AF227" s="12"/>
      <c r="AG227" s="12">
        <f t="shared" si="851"/>
        <v>0</v>
      </c>
      <c r="AH227" s="12"/>
      <c r="AI227" s="12">
        <f t="shared" si="852"/>
        <v>0</v>
      </c>
      <c r="AJ227" s="12"/>
      <c r="AK227" s="12">
        <f t="shared" si="853"/>
        <v>0</v>
      </c>
      <c r="AL227" s="12"/>
      <c r="AM227" s="12">
        <f t="shared" si="854"/>
        <v>0</v>
      </c>
      <c r="AN227" s="12"/>
      <c r="AO227" s="12">
        <f t="shared" si="855"/>
        <v>0</v>
      </c>
      <c r="AP227" s="12"/>
      <c r="AQ227" s="12">
        <f t="shared" si="856"/>
        <v>0</v>
      </c>
      <c r="AR227" s="12"/>
      <c r="AS227" s="12">
        <f t="shared" si="857"/>
        <v>0</v>
      </c>
      <c r="AT227" s="12"/>
      <c r="AU227" s="12">
        <f t="shared" si="858"/>
        <v>0</v>
      </c>
      <c r="AV227" s="12"/>
      <c r="AW227" s="12">
        <f t="shared" si="859"/>
        <v>0</v>
      </c>
      <c r="AX227" s="21"/>
      <c r="AY227" s="40">
        <f t="shared" si="860"/>
        <v>0</v>
      </c>
      <c r="AZ227" s="12"/>
      <c r="BA227" s="13"/>
      <c r="BB227" s="13">
        <f t="shared" si="696"/>
        <v>0</v>
      </c>
      <c r="BC227" s="13"/>
      <c r="BD227" s="13">
        <f t="shared" si="861"/>
        <v>0</v>
      </c>
      <c r="BE227" s="13"/>
      <c r="BF227" s="13">
        <f t="shared" si="862"/>
        <v>0</v>
      </c>
      <c r="BG227" s="13"/>
      <c r="BH227" s="13">
        <f t="shared" si="863"/>
        <v>0</v>
      </c>
      <c r="BI227" s="13"/>
      <c r="BJ227" s="13">
        <f t="shared" si="864"/>
        <v>0</v>
      </c>
      <c r="BK227" s="13"/>
      <c r="BL227" s="13">
        <f t="shared" si="865"/>
        <v>0</v>
      </c>
      <c r="BM227" s="13"/>
      <c r="BN227" s="13">
        <f t="shared" si="866"/>
        <v>0</v>
      </c>
      <c r="BO227" s="13"/>
      <c r="BP227" s="13">
        <f t="shared" si="867"/>
        <v>0</v>
      </c>
      <c r="BQ227" s="13"/>
      <c r="BR227" s="13">
        <f t="shared" si="868"/>
        <v>0</v>
      </c>
      <c r="BS227" s="13"/>
      <c r="BT227" s="13">
        <f t="shared" si="869"/>
        <v>0</v>
      </c>
      <c r="BU227" s="23"/>
      <c r="BV227" s="42">
        <f t="shared" si="870"/>
        <v>0</v>
      </c>
      <c r="BW227" s="8" t="s">
        <v>248</v>
      </c>
      <c r="BX227" s="10"/>
    </row>
    <row r="228" spans="1:76" ht="54" x14ac:dyDescent="0.35">
      <c r="A228" s="86" t="s">
        <v>268</v>
      </c>
      <c r="B228" s="89" t="s">
        <v>289</v>
      </c>
      <c r="C228" s="92" t="s">
        <v>351</v>
      </c>
      <c r="D228" s="12"/>
      <c r="E228" s="40"/>
      <c r="F228" s="12"/>
      <c r="G228" s="12">
        <f>0.063+4658.938</f>
        <v>4659.0010000000002</v>
      </c>
      <c r="H228" s="12">
        <f t="shared" si="840"/>
        <v>4659.0010000000002</v>
      </c>
      <c r="I228" s="12"/>
      <c r="J228" s="12">
        <f t="shared" si="841"/>
        <v>4659.0010000000002</v>
      </c>
      <c r="K228" s="12"/>
      <c r="L228" s="12">
        <f t="shared" si="842"/>
        <v>4659.0010000000002</v>
      </c>
      <c r="M228" s="12"/>
      <c r="N228" s="12">
        <f t="shared" si="843"/>
        <v>4659.0010000000002</v>
      </c>
      <c r="O228" s="12"/>
      <c r="P228" s="12">
        <f t="shared" si="844"/>
        <v>4659.0010000000002</v>
      </c>
      <c r="Q228" s="12"/>
      <c r="R228" s="12">
        <f t="shared" si="845"/>
        <v>4659.0010000000002</v>
      </c>
      <c r="S228" s="12"/>
      <c r="T228" s="12">
        <f t="shared" si="846"/>
        <v>4659.0010000000002</v>
      </c>
      <c r="U228" s="12">
        <f>U230+U231</f>
        <v>0</v>
      </c>
      <c r="V228" s="12">
        <f t="shared" si="847"/>
        <v>4659.0010000000002</v>
      </c>
      <c r="W228" s="12">
        <f>W230+W231</f>
        <v>0</v>
      </c>
      <c r="X228" s="12">
        <f t="shared" si="848"/>
        <v>4659.0010000000002</v>
      </c>
      <c r="Y228" s="21">
        <f>Y230+Y231</f>
        <v>0</v>
      </c>
      <c r="Z228" s="40">
        <f t="shared" si="849"/>
        <v>4659.0010000000002</v>
      </c>
      <c r="AA228" s="12"/>
      <c r="AB228" s="40"/>
      <c r="AC228" s="12"/>
      <c r="AD228" s="12"/>
      <c r="AE228" s="12">
        <f t="shared" si="850"/>
        <v>0</v>
      </c>
      <c r="AF228" s="12"/>
      <c r="AG228" s="12">
        <f t="shared" si="851"/>
        <v>0</v>
      </c>
      <c r="AH228" s="12"/>
      <c r="AI228" s="12">
        <f t="shared" si="852"/>
        <v>0</v>
      </c>
      <c r="AJ228" s="12"/>
      <c r="AK228" s="12">
        <f t="shared" si="853"/>
        <v>0</v>
      </c>
      <c r="AL228" s="12"/>
      <c r="AM228" s="12">
        <f t="shared" si="854"/>
        <v>0</v>
      </c>
      <c r="AN228" s="12"/>
      <c r="AO228" s="12">
        <f t="shared" si="855"/>
        <v>0</v>
      </c>
      <c r="AP228" s="12"/>
      <c r="AQ228" s="12">
        <f t="shared" si="856"/>
        <v>0</v>
      </c>
      <c r="AR228" s="12"/>
      <c r="AS228" s="12">
        <f t="shared" si="857"/>
        <v>0</v>
      </c>
      <c r="AT228" s="12"/>
      <c r="AU228" s="12">
        <f t="shared" si="858"/>
        <v>0</v>
      </c>
      <c r="AV228" s="12"/>
      <c r="AW228" s="12">
        <f t="shared" si="859"/>
        <v>0</v>
      </c>
      <c r="AX228" s="21"/>
      <c r="AY228" s="40">
        <f t="shared" si="860"/>
        <v>0</v>
      </c>
      <c r="AZ228" s="12"/>
      <c r="BA228" s="13"/>
      <c r="BB228" s="13"/>
      <c r="BC228" s="13"/>
      <c r="BD228" s="13">
        <f t="shared" si="861"/>
        <v>0</v>
      </c>
      <c r="BE228" s="13"/>
      <c r="BF228" s="13">
        <f t="shared" si="862"/>
        <v>0</v>
      </c>
      <c r="BG228" s="13"/>
      <c r="BH228" s="13">
        <f t="shared" si="863"/>
        <v>0</v>
      </c>
      <c r="BI228" s="13"/>
      <c r="BJ228" s="13">
        <f t="shared" si="864"/>
        <v>0</v>
      </c>
      <c r="BK228" s="13"/>
      <c r="BL228" s="13">
        <f t="shared" si="865"/>
        <v>0</v>
      </c>
      <c r="BM228" s="13"/>
      <c r="BN228" s="13">
        <f t="shared" si="866"/>
        <v>0</v>
      </c>
      <c r="BO228" s="13"/>
      <c r="BP228" s="13">
        <f t="shared" si="867"/>
        <v>0</v>
      </c>
      <c r="BQ228" s="13"/>
      <c r="BR228" s="13">
        <f t="shared" si="868"/>
        <v>0</v>
      </c>
      <c r="BS228" s="13"/>
      <c r="BT228" s="13">
        <f t="shared" si="869"/>
        <v>0</v>
      </c>
      <c r="BU228" s="23"/>
      <c r="BV228" s="42">
        <f t="shared" si="870"/>
        <v>0</v>
      </c>
      <c r="BW228" s="8" t="s">
        <v>290</v>
      </c>
      <c r="BX228" s="10"/>
    </row>
    <row r="229" spans="1:76" s="3" customFormat="1" hidden="1" x14ac:dyDescent="0.35">
      <c r="A229" s="54"/>
      <c r="B229" s="72" t="s">
        <v>5</v>
      </c>
      <c r="C229" s="5"/>
      <c r="D229" s="12"/>
      <c r="E229" s="40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21"/>
      <c r="Z229" s="12"/>
      <c r="AA229" s="12"/>
      <c r="AB229" s="40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1"/>
      <c r="AY229" s="12"/>
      <c r="AZ229" s="12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23"/>
      <c r="BV229" s="13"/>
      <c r="BW229" s="8"/>
      <c r="BX229" s="10">
        <v>0</v>
      </c>
    </row>
    <row r="230" spans="1:76" s="3" customFormat="1" hidden="1" x14ac:dyDescent="0.35">
      <c r="A230" s="54"/>
      <c r="B230" s="72" t="s">
        <v>6</v>
      </c>
      <c r="C230" s="5"/>
      <c r="D230" s="12"/>
      <c r="E230" s="40"/>
      <c r="F230" s="12"/>
      <c r="G230" s="12">
        <v>4659.0010000000002</v>
      </c>
      <c r="H230" s="12">
        <f t="shared" si="840"/>
        <v>4659.0010000000002</v>
      </c>
      <c r="I230" s="12"/>
      <c r="J230" s="12">
        <f t="shared" si="841"/>
        <v>4659.0010000000002</v>
      </c>
      <c r="K230" s="12"/>
      <c r="L230" s="12">
        <f t="shared" si="842"/>
        <v>4659.0010000000002</v>
      </c>
      <c r="M230" s="12"/>
      <c r="N230" s="12">
        <f t="shared" si="843"/>
        <v>4659.0010000000002</v>
      </c>
      <c r="O230" s="12"/>
      <c r="P230" s="12">
        <f t="shared" si="844"/>
        <v>4659.0010000000002</v>
      </c>
      <c r="Q230" s="12"/>
      <c r="R230" s="12">
        <f t="shared" si="845"/>
        <v>4659.0010000000002</v>
      </c>
      <c r="S230" s="12"/>
      <c r="T230" s="12">
        <f t="shared" si="846"/>
        <v>4659.0010000000002</v>
      </c>
      <c r="U230" s="12"/>
      <c r="V230" s="12">
        <f t="shared" si="847"/>
        <v>4659.0010000000002</v>
      </c>
      <c r="W230" s="12"/>
      <c r="X230" s="12">
        <f t="shared" ref="X230:X233" si="871">V230+W230</f>
        <v>4659.0010000000002</v>
      </c>
      <c r="Y230" s="21"/>
      <c r="Z230" s="12">
        <f t="shared" ref="Z230:Z233" si="872">X230+Y230</f>
        <v>4659.0010000000002</v>
      </c>
      <c r="AA230" s="12"/>
      <c r="AB230" s="40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>
        <f t="shared" si="858"/>
        <v>0</v>
      </c>
      <c r="AV230" s="12"/>
      <c r="AW230" s="12">
        <f t="shared" ref="AW230:AW233" si="873">AU230+AV230</f>
        <v>0</v>
      </c>
      <c r="AX230" s="21"/>
      <c r="AY230" s="12">
        <f t="shared" ref="AY230:AY233" si="874">AW230+AX230</f>
        <v>0</v>
      </c>
      <c r="AZ230" s="12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>
        <f t="shared" si="868"/>
        <v>0</v>
      </c>
      <c r="BS230" s="13"/>
      <c r="BT230" s="13">
        <f t="shared" ref="BT230:BT233" si="875">BR230+BS230</f>
        <v>0</v>
      </c>
      <c r="BU230" s="23"/>
      <c r="BV230" s="13">
        <f t="shared" ref="BV230:BV233" si="876">BT230+BU230</f>
        <v>0</v>
      </c>
      <c r="BW230" s="8"/>
      <c r="BX230" s="10">
        <v>0</v>
      </c>
    </row>
    <row r="231" spans="1:76" s="3" customFormat="1" hidden="1" x14ac:dyDescent="0.35">
      <c r="A231" s="54"/>
      <c r="B231" s="72" t="s">
        <v>20</v>
      </c>
      <c r="C231" s="5"/>
      <c r="D231" s="12"/>
      <c r="E231" s="40"/>
      <c r="F231" s="12"/>
      <c r="G231" s="12"/>
      <c r="H231" s="12">
        <f t="shared" si="840"/>
        <v>0</v>
      </c>
      <c r="I231" s="12"/>
      <c r="J231" s="12">
        <f t="shared" si="841"/>
        <v>0</v>
      </c>
      <c r="K231" s="12"/>
      <c r="L231" s="12">
        <f t="shared" si="842"/>
        <v>0</v>
      </c>
      <c r="M231" s="12"/>
      <c r="N231" s="12">
        <f t="shared" si="843"/>
        <v>0</v>
      </c>
      <c r="O231" s="12"/>
      <c r="P231" s="12">
        <f t="shared" si="844"/>
        <v>0</v>
      </c>
      <c r="Q231" s="12"/>
      <c r="R231" s="12">
        <f t="shared" si="845"/>
        <v>0</v>
      </c>
      <c r="S231" s="12"/>
      <c r="T231" s="12">
        <f t="shared" si="846"/>
        <v>0</v>
      </c>
      <c r="U231" s="12"/>
      <c r="V231" s="12">
        <f t="shared" si="847"/>
        <v>0</v>
      </c>
      <c r="W231" s="12"/>
      <c r="X231" s="12">
        <f t="shared" si="871"/>
        <v>0</v>
      </c>
      <c r="Y231" s="21"/>
      <c r="Z231" s="12">
        <f t="shared" si="872"/>
        <v>0</v>
      </c>
      <c r="AA231" s="12"/>
      <c r="AB231" s="40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>
        <f t="shared" si="858"/>
        <v>0</v>
      </c>
      <c r="AV231" s="12"/>
      <c r="AW231" s="12">
        <f t="shared" si="873"/>
        <v>0</v>
      </c>
      <c r="AX231" s="21"/>
      <c r="AY231" s="12">
        <f t="shared" si="874"/>
        <v>0</v>
      </c>
      <c r="AZ231" s="12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>
        <f t="shared" si="868"/>
        <v>0</v>
      </c>
      <c r="BS231" s="13"/>
      <c r="BT231" s="13">
        <f t="shared" si="875"/>
        <v>0</v>
      </c>
      <c r="BU231" s="23"/>
      <c r="BV231" s="13">
        <f t="shared" si="876"/>
        <v>0</v>
      </c>
      <c r="BW231" s="8"/>
      <c r="BX231" s="10">
        <v>0</v>
      </c>
    </row>
    <row r="232" spans="1:76" s="3" customFormat="1" ht="54" hidden="1" x14ac:dyDescent="0.35">
      <c r="A232" s="54" t="s">
        <v>259</v>
      </c>
      <c r="B232" s="68" t="s">
        <v>291</v>
      </c>
      <c r="C232" s="5" t="s">
        <v>31</v>
      </c>
      <c r="D232" s="12"/>
      <c r="E232" s="40"/>
      <c r="F232" s="12"/>
      <c r="G232" s="12">
        <v>91723.186000000002</v>
      </c>
      <c r="H232" s="12">
        <f t="shared" si="840"/>
        <v>91723.186000000002</v>
      </c>
      <c r="I232" s="12"/>
      <c r="J232" s="12">
        <f t="shared" si="841"/>
        <v>91723.186000000002</v>
      </c>
      <c r="K232" s="12"/>
      <c r="L232" s="12">
        <f t="shared" si="842"/>
        <v>91723.186000000002</v>
      </c>
      <c r="M232" s="12"/>
      <c r="N232" s="12">
        <f t="shared" si="843"/>
        <v>91723.186000000002</v>
      </c>
      <c r="O232" s="12"/>
      <c r="P232" s="12">
        <f t="shared" si="844"/>
        <v>91723.186000000002</v>
      </c>
      <c r="Q232" s="12">
        <v>-91723.186000000002</v>
      </c>
      <c r="R232" s="12">
        <f t="shared" si="845"/>
        <v>0</v>
      </c>
      <c r="S232" s="12"/>
      <c r="T232" s="12">
        <f t="shared" si="846"/>
        <v>0</v>
      </c>
      <c r="U232" s="12"/>
      <c r="V232" s="12">
        <f t="shared" si="847"/>
        <v>0</v>
      </c>
      <c r="W232" s="12"/>
      <c r="X232" s="12">
        <f t="shared" si="871"/>
        <v>0</v>
      </c>
      <c r="Y232" s="21"/>
      <c r="Z232" s="12">
        <f t="shared" si="872"/>
        <v>0</v>
      </c>
      <c r="AA232" s="12"/>
      <c r="AB232" s="40"/>
      <c r="AC232" s="12"/>
      <c r="AD232" s="12"/>
      <c r="AE232" s="12">
        <f t="shared" si="850"/>
        <v>0</v>
      </c>
      <c r="AF232" s="12"/>
      <c r="AG232" s="12">
        <f t="shared" si="851"/>
        <v>0</v>
      </c>
      <c r="AH232" s="12"/>
      <c r="AI232" s="12">
        <f t="shared" si="852"/>
        <v>0</v>
      </c>
      <c r="AJ232" s="12"/>
      <c r="AK232" s="12">
        <f t="shared" si="853"/>
        <v>0</v>
      </c>
      <c r="AL232" s="12"/>
      <c r="AM232" s="12">
        <f t="shared" si="854"/>
        <v>0</v>
      </c>
      <c r="AN232" s="12"/>
      <c r="AO232" s="12">
        <f t="shared" si="855"/>
        <v>0</v>
      </c>
      <c r="AP232" s="12"/>
      <c r="AQ232" s="12">
        <f t="shared" si="856"/>
        <v>0</v>
      </c>
      <c r="AR232" s="12"/>
      <c r="AS232" s="12">
        <f t="shared" si="857"/>
        <v>0</v>
      </c>
      <c r="AT232" s="12"/>
      <c r="AU232" s="12">
        <f t="shared" si="858"/>
        <v>0</v>
      </c>
      <c r="AV232" s="12"/>
      <c r="AW232" s="12">
        <f t="shared" si="873"/>
        <v>0</v>
      </c>
      <c r="AX232" s="21"/>
      <c r="AY232" s="12">
        <f t="shared" si="874"/>
        <v>0</v>
      </c>
      <c r="AZ232" s="12"/>
      <c r="BA232" s="13"/>
      <c r="BB232" s="13"/>
      <c r="BC232" s="13"/>
      <c r="BD232" s="13">
        <f t="shared" si="861"/>
        <v>0</v>
      </c>
      <c r="BE232" s="13"/>
      <c r="BF232" s="13">
        <f t="shared" si="862"/>
        <v>0</v>
      </c>
      <c r="BG232" s="13"/>
      <c r="BH232" s="13">
        <f t="shared" si="863"/>
        <v>0</v>
      </c>
      <c r="BI232" s="13"/>
      <c r="BJ232" s="13">
        <f t="shared" si="864"/>
        <v>0</v>
      </c>
      <c r="BK232" s="13"/>
      <c r="BL232" s="13">
        <f t="shared" si="865"/>
        <v>0</v>
      </c>
      <c r="BM232" s="13"/>
      <c r="BN232" s="13">
        <f t="shared" si="866"/>
        <v>0</v>
      </c>
      <c r="BO232" s="13"/>
      <c r="BP232" s="13">
        <f t="shared" si="867"/>
        <v>0</v>
      </c>
      <c r="BQ232" s="13"/>
      <c r="BR232" s="13">
        <f t="shared" si="868"/>
        <v>0</v>
      </c>
      <c r="BS232" s="13"/>
      <c r="BT232" s="13">
        <f t="shared" si="875"/>
        <v>0</v>
      </c>
      <c r="BU232" s="23"/>
      <c r="BV232" s="13">
        <f t="shared" si="876"/>
        <v>0</v>
      </c>
      <c r="BW232" s="8" t="s">
        <v>292</v>
      </c>
      <c r="BX232" s="10">
        <v>0</v>
      </c>
    </row>
    <row r="233" spans="1:76" ht="54" x14ac:dyDescent="0.35">
      <c r="A233" s="86" t="s">
        <v>271</v>
      </c>
      <c r="B233" s="89" t="s">
        <v>317</v>
      </c>
      <c r="C233" s="92" t="s">
        <v>351</v>
      </c>
      <c r="D233" s="12"/>
      <c r="E233" s="40"/>
      <c r="F233" s="12"/>
      <c r="G233" s="12">
        <v>6716.1379999999999</v>
      </c>
      <c r="H233" s="12">
        <f t="shared" si="840"/>
        <v>6716.1379999999999</v>
      </c>
      <c r="I233" s="12"/>
      <c r="J233" s="12">
        <f t="shared" si="841"/>
        <v>6716.1379999999999</v>
      </c>
      <c r="K233" s="12"/>
      <c r="L233" s="12">
        <f t="shared" si="842"/>
        <v>6716.1379999999999</v>
      </c>
      <c r="M233" s="12"/>
      <c r="N233" s="12">
        <f t="shared" si="843"/>
        <v>6716.1379999999999</v>
      </c>
      <c r="O233" s="12"/>
      <c r="P233" s="12">
        <f t="shared" si="844"/>
        <v>6716.1379999999999</v>
      </c>
      <c r="Q233" s="12"/>
      <c r="R233" s="12">
        <f t="shared" si="845"/>
        <v>6716.1379999999999</v>
      </c>
      <c r="S233" s="12"/>
      <c r="T233" s="12">
        <f t="shared" si="846"/>
        <v>6716.1379999999999</v>
      </c>
      <c r="U233" s="12">
        <f>U235+U236</f>
        <v>0</v>
      </c>
      <c r="V233" s="12">
        <f t="shared" si="847"/>
        <v>6716.1379999999999</v>
      </c>
      <c r="W233" s="12">
        <f>W235+W236</f>
        <v>0</v>
      </c>
      <c r="X233" s="12">
        <f t="shared" si="871"/>
        <v>6716.1379999999999</v>
      </c>
      <c r="Y233" s="21">
        <f>Y235+Y236</f>
        <v>0</v>
      </c>
      <c r="Z233" s="40">
        <f t="shared" si="872"/>
        <v>6716.1379999999999</v>
      </c>
      <c r="AA233" s="12"/>
      <c r="AB233" s="40"/>
      <c r="AC233" s="12"/>
      <c r="AD233" s="12"/>
      <c r="AE233" s="12">
        <f t="shared" si="850"/>
        <v>0</v>
      </c>
      <c r="AF233" s="12"/>
      <c r="AG233" s="12">
        <f t="shared" si="851"/>
        <v>0</v>
      </c>
      <c r="AH233" s="12"/>
      <c r="AI233" s="12">
        <f t="shared" si="852"/>
        <v>0</v>
      </c>
      <c r="AJ233" s="12"/>
      <c r="AK233" s="12">
        <f t="shared" si="853"/>
        <v>0</v>
      </c>
      <c r="AL233" s="12"/>
      <c r="AM233" s="12">
        <f t="shared" si="854"/>
        <v>0</v>
      </c>
      <c r="AN233" s="12"/>
      <c r="AO233" s="12">
        <f t="shared" si="855"/>
        <v>0</v>
      </c>
      <c r="AP233" s="12"/>
      <c r="AQ233" s="12">
        <f t="shared" si="856"/>
        <v>0</v>
      </c>
      <c r="AR233" s="12"/>
      <c r="AS233" s="12">
        <f t="shared" si="857"/>
        <v>0</v>
      </c>
      <c r="AT233" s="12"/>
      <c r="AU233" s="12">
        <f t="shared" si="858"/>
        <v>0</v>
      </c>
      <c r="AV233" s="12"/>
      <c r="AW233" s="12">
        <f t="shared" si="873"/>
        <v>0</v>
      </c>
      <c r="AX233" s="21"/>
      <c r="AY233" s="40">
        <f t="shared" si="874"/>
        <v>0</v>
      </c>
      <c r="AZ233" s="12"/>
      <c r="BA233" s="13"/>
      <c r="BB233" s="13"/>
      <c r="BC233" s="13"/>
      <c r="BD233" s="13">
        <f t="shared" si="861"/>
        <v>0</v>
      </c>
      <c r="BE233" s="13"/>
      <c r="BF233" s="13">
        <f t="shared" si="862"/>
        <v>0</v>
      </c>
      <c r="BG233" s="13"/>
      <c r="BH233" s="13">
        <f t="shared" si="863"/>
        <v>0</v>
      </c>
      <c r="BI233" s="13"/>
      <c r="BJ233" s="13">
        <f t="shared" si="864"/>
        <v>0</v>
      </c>
      <c r="BK233" s="13"/>
      <c r="BL233" s="13">
        <f t="shared" si="865"/>
        <v>0</v>
      </c>
      <c r="BM233" s="13"/>
      <c r="BN233" s="13">
        <f t="shared" si="866"/>
        <v>0</v>
      </c>
      <c r="BO233" s="13"/>
      <c r="BP233" s="13">
        <f t="shared" si="867"/>
        <v>0</v>
      </c>
      <c r="BQ233" s="13"/>
      <c r="BR233" s="13">
        <f t="shared" si="868"/>
        <v>0</v>
      </c>
      <c r="BS233" s="13"/>
      <c r="BT233" s="13">
        <f t="shared" si="875"/>
        <v>0</v>
      </c>
      <c r="BU233" s="23"/>
      <c r="BV233" s="42">
        <f t="shared" si="876"/>
        <v>0</v>
      </c>
      <c r="BW233" s="8" t="s">
        <v>323</v>
      </c>
      <c r="BX233" s="10"/>
    </row>
    <row r="234" spans="1:76" s="3" customFormat="1" hidden="1" x14ac:dyDescent="0.35">
      <c r="A234" s="54"/>
      <c r="B234" s="72" t="s">
        <v>5</v>
      </c>
      <c r="C234" s="5"/>
      <c r="D234" s="12"/>
      <c r="E234" s="40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21"/>
      <c r="Z234" s="12"/>
      <c r="AA234" s="12"/>
      <c r="AB234" s="40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1"/>
      <c r="AY234" s="12"/>
      <c r="AZ234" s="12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23"/>
      <c r="BV234" s="13"/>
      <c r="BW234" s="8"/>
      <c r="BX234" s="10">
        <v>0</v>
      </c>
    </row>
    <row r="235" spans="1:76" s="3" customFormat="1" hidden="1" x14ac:dyDescent="0.35">
      <c r="A235" s="54"/>
      <c r="B235" s="72" t="s">
        <v>6</v>
      </c>
      <c r="C235" s="5"/>
      <c r="D235" s="12"/>
      <c r="E235" s="40"/>
      <c r="F235" s="12"/>
      <c r="G235" s="12">
        <v>6716.1379999999999</v>
      </c>
      <c r="H235" s="12">
        <f t="shared" si="840"/>
        <v>6716.1379999999999</v>
      </c>
      <c r="I235" s="12"/>
      <c r="J235" s="12">
        <f t="shared" si="841"/>
        <v>6716.1379999999999</v>
      </c>
      <c r="K235" s="12"/>
      <c r="L235" s="12">
        <f t="shared" si="842"/>
        <v>6716.1379999999999</v>
      </c>
      <c r="M235" s="12"/>
      <c r="N235" s="12">
        <f t="shared" si="843"/>
        <v>6716.1379999999999</v>
      </c>
      <c r="O235" s="12"/>
      <c r="P235" s="12">
        <f t="shared" si="844"/>
        <v>6716.1379999999999</v>
      </c>
      <c r="Q235" s="12"/>
      <c r="R235" s="12">
        <f t="shared" si="845"/>
        <v>6716.1379999999999</v>
      </c>
      <c r="S235" s="12"/>
      <c r="T235" s="12">
        <f t="shared" si="846"/>
        <v>6716.1379999999999</v>
      </c>
      <c r="U235" s="12"/>
      <c r="V235" s="12">
        <f t="shared" si="847"/>
        <v>6716.1379999999999</v>
      </c>
      <c r="W235" s="12"/>
      <c r="X235" s="12">
        <f t="shared" ref="X235:X240" si="877">V235+W235</f>
        <v>6716.1379999999999</v>
      </c>
      <c r="Y235" s="21"/>
      <c r="Z235" s="12">
        <f t="shared" ref="Z235:Z240" si="878">X235+Y235</f>
        <v>6716.1379999999999</v>
      </c>
      <c r="AA235" s="12"/>
      <c r="AB235" s="40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>
        <f t="shared" si="858"/>
        <v>0</v>
      </c>
      <c r="AV235" s="12"/>
      <c r="AW235" s="12">
        <f t="shared" ref="AW235:AW240" si="879">AU235+AV235</f>
        <v>0</v>
      </c>
      <c r="AX235" s="21"/>
      <c r="AY235" s="12">
        <f t="shared" ref="AY235:AY240" si="880">AW235+AX235</f>
        <v>0</v>
      </c>
      <c r="AZ235" s="12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>
        <f t="shared" si="868"/>
        <v>0</v>
      </c>
      <c r="BS235" s="13"/>
      <c r="BT235" s="13">
        <f t="shared" ref="BT235:BT240" si="881">BR235+BS235</f>
        <v>0</v>
      </c>
      <c r="BU235" s="23"/>
      <c r="BV235" s="13">
        <f t="shared" ref="BV235:BV240" si="882">BT235+BU235</f>
        <v>0</v>
      </c>
      <c r="BW235" s="8"/>
      <c r="BX235" s="10">
        <v>0</v>
      </c>
    </row>
    <row r="236" spans="1:76" s="3" customFormat="1" hidden="1" x14ac:dyDescent="0.35">
      <c r="A236" s="54"/>
      <c r="B236" s="72" t="s">
        <v>20</v>
      </c>
      <c r="C236" s="5"/>
      <c r="D236" s="12"/>
      <c r="E236" s="40"/>
      <c r="F236" s="12"/>
      <c r="G236" s="12"/>
      <c r="H236" s="12">
        <f t="shared" si="840"/>
        <v>0</v>
      </c>
      <c r="I236" s="12"/>
      <c r="J236" s="12">
        <f t="shared" si="841"/>
        <v>0</v>
      </c>
      <c r="K236" s="12"/>
      <c r="L236" s="12">
        <f t="shared" si="842"/>
        <v>0</v>
      </c>
      <c r="M236" s="12"/>
      <c r="N236" s="12">
        <f t="shared" si="843"/>
        <v>0</v>
      </c>
      <c r="O236" s="12"/>
      <c r="P236" s="12">
        <f t="shared" si="844"/>
        <v>0</v>
      </c>
      <c r="Q236" s="12"/>
      <c r="R236" s="12">
        <f t="shared" si="845"/>
        <v>0</v>
      </c>
      <c r="S236" s="12"/>
      <c r="T236" s="12">
        <f t="shared" si="846"/>
        <v>0</v>
      </c>
      <c r="U236" s="12"/>
      <c r="V236" s="12">
        <f t="shared" si="847"/>
        <v>0</v>
      </c>
      <c r="W236" s="12"/>
      <c r="X236" s="12">
        <f t="shared" si="877"/>
        <v>0</v>
      </c>
      <c r="Y236" s="21"/>
      <c r="Z236" s="12">
        <f t="shared" si="878"/>
        <v>0</v>
      </c>
      <c r="AA236" s="12"/>
      <c r="AB236" s="40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>
        <f t="shared" si="858"/>
        <v>0</v>
      </c>
      <c r="AV236" s="12"/>
      <c r="AW236" s="12">
        <f t="shared" si="879"/>
        <v>0</v>
      </c>
      <c r="AX236" s="21"/>
      <c r="AY236" s="12">
        <f t="shared" si="880"/>
        <v>0</v>
      </c>
      <c r="AZ236" s="12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>
        <f t="shared" si="868"/>
        <v>0</v>
      </c>
      <c r="BS236" s="13"/>
      <c r="BT236" s="13">
        <f t="shared" si="881"/>
        <v>0</v>
      </c>
      <c r="BU236" s="23"/>
      <c r="BV236" s="13">
        <f t="shared" si="882"/>
        <v>0</v>
      </c>
      <c r="BW236" s="8"/>
      <c r="BX236" s="10">
        <v>0</v>
      </c>
    </row>
    <row r="237" spans="1:76" ht="54" x14ac:dyDescent="0.35">
      <c r="A237" s="86" t="s">
        <v>274</v>
      </c>
      <c r="B237" s="89" t="s">
        <v>318</v>
      </c>
      <c r="C237" s="92" t="s">
        <v>351</v>
      </c>
      <c r="D237" s="12"/>
      <c r="E237" s="40"/>
      <c r="F237" s="12"/>
      <c r="G237" s="12">
        <v>23294.348999999998</v>
      </c>
      <c r="H237" s="12">
        <f t="shared" si="840"/>
        <v>23294.348999999998</v>
      </c>
      <c r="I237" s="12"/>
      <c r="J237" s="12">
        <f t="shared" si="841"/>
        <v>23294.348999999998</v>
      </c>
      <c r="K237" s="12"/>
      <c r="L237" s="12">
        <f t="shared" si="842"/>
        <v>23294.348999999998</v>
      </c>
      <c r="M237" s="12"/>
      <c r="N237" s="12">
        <f t="shared" si="843"/>
        <v>23294.348999999998</v>
      </c>
      <c r="O237" s="12"/>
      <c r="P237" s="12">
        <f t="shared" si="844"/>
        <v>23294.348999999998</v>
      </c>
      <c r="Q237" s="12"/>
      <c r="R237" s="12">
        <f t="shared" si="845"/>
        <v>23294.348999999998</v>
      </c>
      <c r="S237" s="12"/>
      <c r="T237" s="12">
        <f t="shared" si="846"/>
        <v>23294.348999999998</v>
      </c>
      <c r="U237" s="12"/>
      <c r="V237" s="12">
        <f t="shared" si="847"/>
        <v>23294.348999999998</v>
      </c>
      <c r="W237" s="12"/>
      <c r="X237" s="12">
        <f t="shared" si="877"/>
        <v>23294.348999999998</v>
      </c>
      <c r="Y237" s="21"/>
      <c r="Z237" s="40">
        <f t="shared" si="878"/>
        <v>23294.348999999998</v>
      </c>
      <c r="AA237" s="12"/>
      <c r="AB237" s="40"/>
      <c r="AC237" s="12"/>
      <c r="AD237" s="12"/>
      <c r="AE237" s="12">
        <f t="shared" si="850"/>
        <v>0</v>
      </c>
      <c r="AF237" s="12"/>
      <c r="AG237" s="12">
        <f t="shared" si="851"/>
        <v>0</v>
      </c>
      <c r="AH237" s="12"/>
      <c r="AI237" s="12">
        <f t="shared" si="852"/>
        <v>0</v>
      </c>
      <c r="AJ237" s="12"/>
      <c r="AK237" s="12">
        <f t="shared" si="853"/>
        <v>0</v>
      </c>
      <c r="AL237" s="12"/>
      <c r="AM237" s="12">
        <f t="shared" si="854"/>
        <v>0</v>
      </c>
      <c r="AN237" s="12"/>
      <c r="AO237" s="12">
        <f t="shared" si="855"/>
        <v>0</v>
      </c>
      <c r="AP237" s="12"/>
      <c r="AQ237" s="12">
        <f t="shared" si="856"/>
        <v>0</v>
      </c>
      <c r="AR237" s="12"/>
      <c r="AS237" s="12">
        <f t="shared" si="857"/>
        <v>0</v>
      </c>
      <c r="AT237" s="12"/>
      <c r="AU237" s="12">
        <f t="shared" si="858"/>
        <v>0</v>
      </c>
      <c r="AV237" s="12"/>
      <c r="AW237" s="12">
        <f t="shared" si="879"/>
        <v>0</v>
      </c>
      <c r="AX237" s="21"/>
      <c r="AY237" s="40">
        <f t="shared" si="880"/>
        <v>0</v>
      </c>
      <c r="AZ237" s="12"/>
      <c r="BA237" s="13"/>
      <c r="BB237" s="13"/>
      <c r="BC237" s="13"/>
      <c r="BD237" s="13">
        <f t="shared" si="861"/>
        <v>0</v>
      </c>
      <c r="BE237" s="13"/>
      <c r="BF237" s="13">
        <f t="shared" si="862"/>
        <v>0</v>
      </c>
      <c r="BG237" s="13"/>
      <c r="BH237" s="13">
        <f t="shared" si="863"/>
        <v>0</v>
      </c>
      <c r="BI237" s="13"/>
      <c r="BJ237" s="13">
        <f t="shared" si="864"/>
        <v>0</v>
      </c>
      <c r="BK237" s="13"/>
      <c r="BL237" s="13">
        <f t="shared" si="865"/>
        <v>0</v>
      </c>
      <c r="BM237" s="13"/>
      <c r="BN237" s="13">
        <f t="shared" si="866"/>
        <v>0</v>
      </c>
      <c r="BO237" s="13"/>
      <c r="BP237" s="13">
        <f t="shared" si="867"/>
        <v>0</v>
      </c>
      <c r="BQ237" s="13"/>
      <c r="BR237" s="13">
        <f t="shared" si="868"/>
        <v>0</v>
      </c>
      <c r="BS237" s="13"/>
      <c r="BT237" s="13">
        <f t="shared" si="881"/>
        <v>0</v>
      </c>
      <c r="BU237" s="23"/>
      <c r="BV237" s="42">
        <f t="shared" si="882"/>
        <v>0</v>
      </c>
      <c r="BW237" s="8" t="s">
        <v>324</v>
      </c>
      <c r="BX237" s="10"/>
    </row>
    <row r="238" spans="1:76" ht="54" x14ac:dyDescent="0.35">
      <c r="A238" s="86" t="s">
        <v>277</v>
      </c>
      <c r="B238" s="89" t="s">
        <v>365</v>
      </c>
      <c r="C238" s="92" t="s">
        <v>351</v>
      </c>
      <c r="D238" s="12"/>
      <c r="E238" s="40"/>
      <c r="F238" s="12"/>
      <c r="G238" s="12"/>
      <c r="H238" s="12"/>
      <c r="I238" s="12"/>
      <c r="J238" s="12"/>
      <c r="K238" s="12"/>
      <c r="L238" s="12"/>
      <c r="M238" s="12">
        <v>20</v>
      </c>
      <c r="N238" s="12">
        <f t="shared" si="843"/>
        <v>20</v>
      </c>
      <c r="O238" s="12"/>
      <c r="P238" s="12">
        <f t="shared" si="844"/>
        <v>20</v>
      </c>
      <c r="Q238" s="12"/>
      <c r="R238" s="12">
        <f t="shared" si="845"/>
        <v>20</v>
      </c>
      <c r="S238" s="12"/>
      <c r="T238" s="12">
        <f t="shared" si="846"/>
        <v>20</v>
      </c>
      <c r="U238" s="12">
        <v>-20</v>
      </c>
      <c r="V238" s="12">
        <f t="shared" si="847"/>
        <v>0</v>
      </c>
      <c r="W238" s="12"/>
      <c r="X238" s="12">
        <f t="shared" si="877"/>
        <v>0</v>
      </c>
      <c r="Y238" s="21">
        <v>0</v>
      </c>
      <c r="Z238" s="40">
        <f>X238+Y238</f>
        <v>0</v>
      </c>
      <c r="AA238" s="12"/>
      <c r="AB238" s="40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>
        <f t="shared" si="854"/>
        <v>0</v>
      </c>
      <c r="AN238" s="12"/>
      <c r="AO238" s="12">
        <f t="shared" si="855"/>
        <v>0</v>
      </c>
      <c r="AP238" s="12"/>
      <c r="AQ238" s="12">
        <f t="shared" si="856"/>
        <v>0</v>
      </c>
      <c r="AR238" s="12"/>
      <c r="AS238" s="12">
        <f t="shared" si="857"/>
        <v>0</v>
      </c>
      <c r="AT238" s="12"/>
      <c r="AU238" s="12">
        <f t="shared" si="858"/>
        <v>0</v>
      </c>
      <c r="AV238" s="12"/>
      <c r="AW238" s="12">
        <f t="shared" si="879"/>
        <v>0</v>
      </c>
      <c r="AX238" s="21">
        <v>11495</v>
      </c>
      <c r="AY238" s="40">
        <f t="shared" si="880"/>
        <v>11495</v>
      </c>
      <c r="AZ238" s="12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>
        <f t="shared" si="864"/>
        <v>0</v>
      </c>
      <c r="BK238" s="13"/>
      <c r="BL238" s="13">
        <f t="shared" si="865"/>
        <v>0</v>
      </c>
      <c r="BM238" s="13"/>
      <c r="BN238" s="13">
        <f t="shared" si="866"/>
        <v>0</v>
      </c>
      <c r="BO238" s="13"/>
      <c r="BP238" s="13">
        <f t="shared" si="867"/>
        <v>0</v>
      </c>
      <c r="BQ238" s="13"/>
      <c r="BR238" s="13">
        <f t="shared" si="868"/>
        <v>0</v>
      </c>
      <c r="BS238" s="13"/>
      <c r="BT238" s="13">
        <f t="shared" si="881"/>
        <v>0</v>
      </c>
      <c r="BU238" s="23">
        <v>0</v>
      </c>
      <c r="BV238" s="42">
        <f t="shared" si="882"/>
        <v>0</v>
      </c>
      <c r="BW238" s="8" t="s">
        <v>366</v>
      </c>
      <c r="BX238" s="10"/>
    </row>
    <row r="239" spans="1:76" ht="54" x14ac:dyDescent="0.35">
      <c r="A239" s="86" t="s">
        <v>280</v>
      </c>
      <c r="B239" s="89" t="s">
        <v>399</v>
      </c>
      <c r="C239" s="92" t="s">
        <v>351</v>
      </c>
      <c r="D239" s="12"/>
      <c r="E239" s="40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>
        <f t="shared" si="847"/>
        <v>0</v>
      </c>
      <c r="W239" s="12"/>
      <c r="X239" s="12">
        <f t="shared" si="877"/>
        <v>0</v>
      </c>
      <c r="Y239" s="21"/>
      <c r="Z239" s="40">
        <f t="shared" si="878"/>
        <v>0</v>
      </c>
      <c r="AA239" s="12"/>
      <c r="AB239" s="40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>
        <v>5820.4989999999998</v>
      </c>
      <c r="AU239" s="12">
        <f t="shared" si="858"/>
        <v>5820.4989999999998</v>
      </c>
      <c r="AV239" s="12"/>
      <c r="AW239" s="12">
        <f t="shared" si="879"/>
        <v>5820.4989999999998</v>
      </c>
      <c r="AX239" s="21"/>
      <c r="AY239" s="40">
        <f t="shared" si="880"/>
        <v>5820.4989999999998</v>
      </c>
      <c r="AZ239" s="12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>
        <f t="shared" si="868"/>
        <v>0</v>
      </c>
      <c r="BS239" s="13"/>
      <c r="BT239" s="13">
        <f t="shared" si="881"/>
        <v>0</v>
      </c>
      <c r="BU239" s="23"/>
      <c r="BV239" s="42">
        <f t="shared" si="882"/>
        <v>0</v>
      </c>
      <c r="BW239" s="8" t="s">
        <v>400</v>
      </c>
      <c r="BX239" s="10"/>
    </row>
    <row r="240" spans="1:76" x14ac:dyDescent="0.35">
      <c r="A240" s="86"/>
      <c r="B240" s="89" t="s">
        <v>27</v>
      </c>
      <c r="C240" s="89"/>
      <c r="D240" s="26">
        <f>D242</f>
        <v>2462496.4</v>
      </c>
      <c r="E240" s="26">
        <f>E242</f>
        <v>0</v>
      </c>
      <c r="F240" s="26">
        <f t="shared" si="683"/>
        <v>2462496.4</v>
      </c>
      <c r="G240" s="26">
        <f>G242</f>
        <v>0</v>
      </c>
      <c r="H240" s="26">
        <f t="shared" si="840"/>
        <v>2462496.4</v>
      </c>
      <c r="I240" s="26">
        <f>I242</f>
        <v>0</v>
      </c>
      <c r="J240" s="26">
        <f t="shared" si="841"/>
        <v>2462496.4</v>
      </c>
      <c r="K240" s="26">
        <f>K242</f>
        <v>0</v>
      </c>
      <c r="L240" s="26">
        <f t="shared" si="842"/>
        <v>2462496.4</v>
      </c>
      <c r="M240" s="26">
        <f>M242</f>
        <v>0</v>
      </c>
      <c r="N240" s="26">
        <f t="shared" si="843"/>
        <v>2462496.4</v>
      </c>
      <c r="O240" s="26">
        <f>O242</f>
        <v>0</v>
      </c>
      <c r="P240" s="26">
        <f t="shared" si="844"/>
        <v>2462496.4</v>
      </c>
      <c r="Q240" s="26">
        <f>Q242</f>
        <v>0</v>
      </c>
      <c r="R240" s="26">
        <f t="shared" si="845"/>
        <v>2462496.4</v>
      </c>
      <c r="S240" s="26">
        <f>S242</f>
        <v>0</v>
      </c>
      <c r="T240" s="26">
        <f t="shared" si="846"/>
        <v>2462496.4</v>
      </c>
      <c r="U240" s="26">
        <f>U242</f>
        <v>0</v>
      </c>
      <c r="V240" s="26">
        <f t="shared" si="847"/>
        <v>2462496.4</v>
      </c>
      <c r="W240" s="12">
        <f>W242</f>
        <v>0</v>
      </c>
      <c r="X240" s="26">
        <f t="shared" si="877"/>
        <v>2462496.4</v>
      </c>
      <c r="Y240" s="26">
        <f>Y242</f>
        <v>0</v>
      </c>
      <c r="Z240" s="40">
        <f t="shared" si="878"/>
        <v>2462496.4</v>
      </c>
      <c r="AA240" s="26">
        <f t="shared" ref="AA240:AZ240" si="883">AA242</f>
        <v>700000</v>
      </c>
      <c r="AB240" s="26">
        <f>AB242</f>
        <v>0</v>
      </c>
      <c r="AC240" s="26">
        <f t="shared" si="694"/>
        <v>700000</v>
      </c>
      <c r="AD240" s="26">
        <f>AD242</f>
        <v>0</v>
      </c>
      <c r="AE240" s="26">
        <f t="shared" si="850"/>
        <v>700000</v>
      </c>
      <c r="AF240" s="26">
        <f>AF242</f>
        <v>0</v>
      </c>
      <c r="AG240" s="26">
        <f t="shared" si="851"/>
        <v>700000</v>
      </c>
      <c r="AH240" s="26">
        <f>AH242</f>
        <v>0</v>
      </c>
      <c r="AI240" s="26">
        <f t="shared" si="852"/>
        <v>700000</v>
      </c>
      <c r="AJ240" s="26">
        <f>AJ242</f>
        <v>0</v>
      </c>
      <c r="AK240" s="26">
        <f t="shared" si="853"/>
        <v>700000</v>
      </c>
      <c r="AL240" s="26">
        <f>AL242</f>
        <v>0</v>
      </c>
      <c r="AM240" s="26">
        <f t="shared" si="854"/>
        <v>700000</v>
      </c>
      <c r="AN240" s="26">
        <f>AN242</f>
        <v>0</v>
      </c>
      <c r="AO240" s="26">
        <f t="shared" si="855"/>
        <v>700000</v>
      </c>
      <c r="AP240" s="26">
        <f>AP242</f>
        <v>0</v>
      </c>
      <c r="AQ240" s="26">
        <f t="shared" si="856"/>
        <v>700000</v>
      </c>
      <c r="AR240" s="26">
        <f>AR242</f>
        <v>0</v>
      </c>
      <c r="AS240" s="26">
        <f t="shared" si="857"/>
        <v>700000</v>
      </c>
      <c r="AT240" s="26">
        <f>AT242</f>
        <v>0</v>
      </c>
      <c r="AU240" s="26">
        <f t="shared" si="858"/>
        <v>700000</v>
      </c>
      <c r="AV240" s="12">
        <f>AV242</f>
        <v>0</v>
      </c>
      <c r="AW240" s="26">
        <f t="shared" si="879"/>
        <v>700000</v>
      </c>
      <c r="AX240" s="26">
        <f>AX242</f>
        <v>0</v>
      </c>
      <c r="AY240" s="40">
        <f t="shared" si="880"/>
        <v>700000</v>
      </c>
      <c r="AZ240" s="26">
        <f t="shared" si="883"/>
        <v>0</v>
      </c>
      <c r="BA240" s="27">
        <f>BA242</f>
        <v>0</v>
      </c>
      <c r="BB240" s="27">
        <f t="shared" si="696"/>
        <v>0</v>
      </c>
      <c r="BC240" s="27">
        <f>BC242</f>
        <v>0</v>
      </c>
      <c r="BD240" s="27">
        <f t="shared" si="861"/>
        <v>0</v>
      </c>
      <c r="BE240" s="27">
        <f>BE242</f>
        <v>0</v>
      </c>
      <c r="BF240" s="27">
        <f t="shared" si="862"/>
        <v>0</v>
      </c>
      <c r="BG240" s="27">
        <f>BG242</f>
        <v>0</v>
      </c>
      <c r="BH240" s="27">
        <f t="shared" si="863"/>
        <v>0</v>
      </c>
      <c r="BI240" s="27">
        <f>BI242</f>
        <v>0</v>
      </c>
      <c r="BJ240" s="27">
        <f t="shared" si="864"/>
        <v>0</v>
      </c>
      <c r="BK240" s="27">
        <f>BK242</f>
        <v>0</v>
      </c>
      <c r="BL240" s="27">
        <f t="shared" si="865"/>
        <v>0</v>
      </c>
      <c r="BM240" s="27">
        <f>BM242</f>
        <v>0</v>
      </c>
      <c r="BN240" s="27">
        <f t="shared" si="866"/>
        <v>0</v>
      </c>
      <c r="BO240" s="13">
        <f>BO242</f>
        <v>0</v>
      </c>
      <c r="BP240" s="13">
        <f t="shared" si="867"/>
        <v>0</v>
      </c>
      <c r="BQ240" s="13">
        <f>BQ242</f>
        <v>0</v>
      </c>
      <c r="BR240" s="13">
        <f t="shared" si="868"/>
        <v>0</v>
      </c>
      <c r="BS240" s="13">
        <f>BS242</f>
        <v>0</v>
      </c>
      <c r="BT240" s="27">
        <f t="shared" si="881"/>
        <v>0</v>
      </c>
      <c r="BU240" s="27">
        <f>BU242</f>
        <v>0</v>
      </c>
      <c r="BV240" s="42">
        <f t="shared" si="882"/>
        <v>0</v>
      </c>
      <c r="BX240" s="10"/>
    </row>
    <row r="241" spans="1:76" x14ac:dyDescent="0.35">
      <c r="A241" s="86"/>
      <c r="B241" s="87" t="s">
        <v>5</v>
      </c>
      <c r="C241" s="89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12"/>
      <c r="X241" s="26"/>
      <c r="Y241" s="26"/>
      <c r="Z241" s="40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12"/>
      <c r="AW241" s="26"/>
      <c r="AX241" s="26"/>
      <c r="AY241" s="40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13"/>
      <c r="BP241" s="13"/>
      <c r="BQ241" s="13"/>
      <c r="BR241" s="13"/>
      <c r="BS241" s="13"/>
      <c r="BT241" s="27"/>
      <c r="BU241" s="27"/>
      <c r="BV241" s="42"/>
      <c r="BX241" s="10"/>
    </row>
    <row r="242" spans="1:76" x14ac:dyDescent="0.35">
      <c r="A242" s="86"/>
      <c r="B242" s="87" t="s">
        <v>12</v>
      </c>
      <c r="C242" s="89"/>
      <c r="D242" s="26">
        <f>D245</f>
        <v>2462496.4</v>
      </c>
      <c r="E242" s="26">
        <f>E245</f>
        <v>0</v>
      </c>
      <c r="F242" s="26">
        <f t="shared" si="683"/>
        <v>2462496.4</v>
      </c>
      <c r="G242" s="26">
        <f>G245</f>
        <v>0</v>
      </c>
      <c r="H242" s="26">
        <f t="shared" ref="H242:H243" si="884">F242+G242</f>
        <v>2462496.4</v>
      </c>
      <c r="I242" s="26">
        <f>I245</f>
        <v>0</v>
      </c>
      <c r="J242" s="26">
        <f t="shared" ref="J242:J243" si="885">H242+I242</f>
        <v>2462496.4</v>
      </c>
      <c r="K242" s="26">
        <f>K245</f>
        <v>0</v>
      </c>
      <c r="L242" s="26">
        <f t="shared" ref="L242:L243" si="886">J242+K242</f>
        <v>2462496.4</v>
      </c>
      <c r="M242" s="26">
        <f>M245</f>
        <v>0</v>
      </c>
      <c r="N242" s="26">
        <f t="shared" ref="N242:N243" si="887">L242+M242</f>
        <v>2462496.4</v>
      </c>
      <c r="O242" s="26">
        <f>O245</f>
        <v>0</v>
      </c>
      <c r="P242" s="26">
        <f t="shared" ref="P242:P243" si="888">N242+O242</f>
        <v>2462496.4</v>
      </c>
      <c r="Q242" s="26">
        <f>Q245</f>
        <v>0</v>
      </c>
      <c r="R242" s="26">
        <f t="shared" ref="R242:R243" si="889">P242+Q242</f>
        <v>2462496.4</v>
      </c>
      <c r="S242" s="26">
        <f>S245</f>
        <v>0</v>
      </c>
      <c r="T242" s="26">
        <f t="shared" ref="T242:T243" si="890">R242+S242</f>
        <v>2462496.4</v>
      </c>
      <c r="U242" s="26">
        <f>U245</f>
        <v>0</v>
      </c>
      <c r="V242" s="26">
        <f t="shared" ref="V242:V243" si="891">T242+U242</f>
        <v>2462496.4</v>
      </c>
      <c r="W242" s="12">
        <f>W245</f>
        <v>0</v>
      </c>
      <c r="X242" s="26">
        <f t="shared" ref="X242:X243" si="892">V242+W242</f>
        <v>2462496.4</v>
      </c>
      <c r="Y242" s="26">
        <f>Y245</f>
        <v>0</v>
      </c>
      <c r="Z242" s="40">
        <f t="shared" ref="Z242:Z243" si="893">X242+Y242</f>
        <v>2462496.4</v>
      </c>
      <c r="AA242" s="26">
        <f t="shared" ref="AA242:AZ242" si="894">AA245</f>
        <v>700000</v>
      </c>
      <c r="AB242" s="26">
        <f>AB245</f>
        <v>0</v>
      </c>
      <c r="AC242" s="26">
        <f t="shared" si="694"/>
        <v>700000</v>
      </c>
      <c r="AD242" s="26">
        <f>AD245</f>
        <v>0</v>
      </c>
      <c r="AE242" s="26">
        <f t="shared" ref="AE242:AE243" si="895">AC242+AD242</f>
        <v>700000</v>
      </c>
      <c r="AF242" s="26">
        <f>AF245</f>
        <v>0</v>
      </c>
      <c r="AG242" s="26">
        <f>AE242+AF242</f>
        <v>700000</v>
      </c>
      <c r="AH242" s="26">
        <f>AH245</f>
        <v>0</v>
      </c>
      <c r="AI242" s="26">
        <f>AG242+AH242</f>
        <v>700000</v>
      </c>
      <c r="AJ242" s="26">
        <f>AJ245</f>
        <v>0</v>
      </c>
      <c r="AK242" s="26">
        <f>AI242+AJ242</f>
        <v>700000</v>
      </c>
      <c r="AL242" s="26">
        <f>AL245</f>
        <v>0</v>
      </c>
      <c r="AM242" s="26">
        <f>AK242+AL242</f>
        <v>700000</v>
      </c>
      <c r="AN242" s="26">
        <f>AN245</f>
        <v>0</v>
      </c>
      <c r="AO242" s="26">
        <f>AM242+AN242</f>
        <v>700000</v>
      </c>
      <c r="AP242" s="26">
        <f>AP245</f>
        <v>0</v>
      </c>
      <c r="AQ242" s="26">
        <f>AO242+AP242</f>
        <v>700000</v>
      </c>
      <c r="AR242" s="26">
        <f>AR245</f>
        <v>0</v>
      </c>
      <c r="AS242" s="26">
        <f>AQ242+AR242</f>
        <v>700000</v>
      </c>
      <c r="AT242" s="26">
        <f>AT245</f>
        <v>0</v>
      </c>
      <c r="AU242" s="26">
        <f>AS242+AT242</f>
        <v>700000</v>
      </c>
      <c r="AV242" s="12">
        <f>AV245</f>
        <v>0</v>
      </c>
      <c r="AW242" s="26">
        <f>AU242+AV242</f>
        <v>700000</v>
      </c>
      <c r="AX242" s="26">
        <f>AX245</f>
        <v>0</v>
      </c>
      <c r="AY242" s="40">
        <f>AW242+AX242</f>
        <v>700000</v>
      </c>
      <c r="AZ242" s="26">
        <f t="shared" si="894"/>
        <v>0</v>
      </c>
      <c r="BA242" s="27">
        <f>BA245</f>
        <v>0</v>
      </c>
      <c r="BB242" s="27">
        <f t="shared" si="696"/>
        <v>0</v>
      </c>
      <c r="BC242" s="27">
        <f>BC245</f>
        <v>0</v>
      </c>
      <c r="BD242" s="27">
        <f t="shared" ref="BD242:BD243" si="896">BB242+BC242</f>
        <v>0</v>
      </c>
      <c r="BE242" s="27">
        <f>BE245</f>
        <v>0</v>
      </c>
      <c r="BF242" s="27">
        <f t="shared" ref="BF242:BF243" si="897">BD242+BE242</f>
        <v>0</v>
      </c>
      <c r="BG242" s="27">
        <f>BG245</f>
        <v>0</v>
      </c>
      <c r="BH242" s="27">
        <f t="shared" ref="BH242:BH243" si="898">BF242+BG242</f>
        <v>0</v>
      </c>
      <c r="BI242" s="27">
        <f>BI245</f>
        <v>0</v>
      </c>
      <c r="BJ242" s="27">
        <f t="shared" ref="BJ242:BJ243" si="899">BH242+BI242</f>
        <v>0</v>
      </c>
      <c r="BK242" s="27">
        <f>BK245</f>
        <v>0</v>
      </c>
      <c r="BL242" s="27">
        <f t="shared" ref="BL242:BL243" si="900">BJ242+BK242</f>
        <v>0</v>
      </c>
      <c r="BM242" s="27">
        <f>BM245</f>
        <v>0</v>
      </c>
      <c r="BN242" s="27">
        <f t="shared" ref="BN242:BN243" si="901">BL242+BM242</f>
        <v>0</v>
      </c>
      <c r="BO242" s="13">
        <f>BO245</f>
        <v>0</v>
      </c>
      <c r="BP242" s="13">
        <f t="shared" ref="BP242:BP243" si="902">BN242+BO242</f>
        <v>0</v>
      </c>
      <c r="BQ242" s="13">
        <f>BQ245</f>
        <v>0</v>
      </c>
      <c r="BR242" s="13">
        <f t="shared" ref="BR242:BR243" si="903">BP242+BQ242</f>
        <v>0</v>
      </c>
      <c r="BS242" s="13">
        <f>BS245</f>
        <v>0</v>
      </c>
      <c r="BT242" s="27">
        <f t="shared" ref="BT242:BT243" si="904">BR242+BS242</f>
        <v>0</v>
      </c>
      <c r="BU242" s="27">
        <f>BU245</f>
        <v>0</v>
      </c>
      <c r="BV242" s="42">
        <f t="shared" ref="BV242:BV243" si="905">BT242+BU242</f>
        <v>0</v>
      </c>
      <c r="BX242" s="10"/>
    </row>
    <row r="243" spans="1:76" ht="120.75" customHeight="1" x14ac:dyDescent="0.35">
      <c r="A243" s="86" t="s">
        <v>283</v>
      </c>
      <c r="B243" s="89" t="s">
        <v>241</v>
      </c>
      <c r="C243" s="92" t="s">
        <v>351</v>
      </c>
      <c r="D243" s="12">
        <f>D245</f>
        <v>2462496.4</v>
      </c>
      <c r="E243" s="40">
        <f>E245</f>
        <v>0</v>
      </c>
      <c r="F243" s="12">
        <f t="shared" si="683"/>
        <v>2462496.4</v>
      </c>
      <c r="G243" s="12">
        <f>G245</f>
        <v>0</v>
      </c>
      <c r="H243" s="12">
        <f t="shared" si="884"/>
        <v>2462496.4</v>
      </c>
      <c r="I243" s="12">
        <f>I245</f>
        <v>0</v>
      </c>
      <c r="J243" s="12">
        <f t="shared" si="885"/>
        <v>2462496.4</v>
      </c>
      <c r="K243" s="12">
        <f>K245</f>
        <v>0</v>
      </c>
      <c r="L243" s="12">
        <f t="shared" si="886"/>
        <v>2462496.4</v>
      </c>
      <c r="M243" s="12">
        <f>M245</f>
        <v>0</v>
      </c>
      <c r="N243" s="12">
        <f t="shared" si="887"/>
        <v>2462496.4</v>
      </c>
      <c r="O243" s="12">
        <f>O245</f>
        <v>0</v>
      </c>
      <c r="P243" s="12">
        <f t="shared" si="888"/>
        <v>2462496.4</v>
      </c>
      <c r="Q243" s="12">
        <f>Q245</f>
        <v>0</v>
      </c>
      <c r="R243" s="12">
        <f t="shared" si="889"/>
        <v>2462496.4</v>
      </c>
      <c r="S243" s="12">
        <f>S245</f>
        <v>0</v>
      </c>
      <c r="T243" s="12">
        <f t="shared" si="890"/>
        <v>2462496.4</v>
      </c>
      <c r="U243" s="12">
        <f>U245</f>
        <v>0</v>
      </c>
      <c r="V243" s="12">
        <f t="shared" si="891"/>
        <v>2462496.4</v>
      </c>
      <c r="W243" s="12">
        <f>W245</f>
        <v>0</v>
      </c>
      <c r="X243" s="12">
        <f t="shared" si="892"/>
        <v>2462496.4</v>
      </c>
      <c r="Y243" s="21">
        <f>Y245</f>
        <v>0</v>
      </c>
      <c r="Z243" s="40">
        <f t="shared" si="893"/>
        <v>2462496.4</v>
      </c>
      <c r="AA243" s="12">
        <f t="shared" ref="AA243:AZ243" si="906">AA245</f>
        <v>700000</v>
      </c>
      <c r="AB243" s="40">
        <f>AB245</f>
        <v>0</v>
      </c>
      <c r="AC243" s="12">
        <f t="shared" si="694"/>
        <v>700000</v>
      </c>
      <c r="AD243" s="12">
        <f>AD245</f>
        <v>0</v>
      </c>
      <c r="AE243" s="12">
        <f t="shared" si="895"/>
        <v>700000</v>
      </c>
      <c r="AF243" s="12">
        <f>AF245</f>
        <v>0</v>
      </c>
      <c r="AG243" s="12">
        <f>AE243+AF243</f>
        <v>700000</v>
      </c>
      <c r="AH243" s="12">
        <f>AH245</f>
        <v>0</v>
      </c>
      <c r="AI243" s="12">
        <f>AG243+AH243</f>
        <v>700000</v>
      </c>
      <c r="AJ243" s="12">
        <f>AJ245</f>
        <v>0</v>
      </c>
      <c r="AK243" s="12">
        <f>AI243+AJ243</f>
        <v>700000</v>
      </c>
      <c r="AL243" s="12">
        <f>AL245</f>
        <v>0</v>
      </c>
      <c r="AM243" s="12">
        <f>AK243+AL243</f>
        <v>700000</v>
      </c>
      <c r="AN243" s="12">
        <f>AN245</f>
        <v>0</v>
      </c>
      <c r="AO243" s="12">
        <f>AM243+AN243</f>
        <v>700000</v>
      </c>
      <c r="AP243" s="12">
        <f>AP245</f>
        <v>0</v>
      </c>
      <c r="AQ243" s="12">
        <f>AO243+AP243</f>
        <v>700000</v>
      </c>
      <c r="AR243" s="12">
        <f>AR245</f>
        <v>0</v>
      </c>
      <c r="AS243" s="12">
        <f>AQ243+AR243</f>
        <v>700000</v>
      </c>
      <c r="AT243" s="12">
        <f>AT245</f>
        <v>0</v>
      </c>
      <c r="AU243" s="12">
        <f>AS243+AT243</f>
        <v>700000</v>
      </c>
      <c r="AV243" s="12">
        <f>AV245</f>
        <v>0</v>
      </c>
      <c r="AW243" s="12">
        <f>AU243+AV243</f>
        <v>700000</v>
      </c>
      <c r="AX243" s="21">
        <f>AX245</f>
        <v>0</v>
      </c>
      <c r="AY243" s="40">
        <f>AW243+AX243</f>
        <v>700000</v>
      </c>
      <c r="AZ243" s="12">
        <f t="shared" si="906"/>
        <v>0</v>
      </c>
      <c r="BA243" s="13">
        <f>BA245</f>
        <v>0</v>
      </c>
      <c r="BB243" s="13">
        <f t="shared" si="696"/>
        <v>0</v>
      </c>
      <c r="BC243" s="13">
        <f>BC245</f>
        <v>0</v>
      </c>
      <c r="BD243" s="13">
        <f t="shared" si="896"/>
        <v>0</v>
      </c>
      <c r="BE243" s="13">
        <f>BE245</f>
        <v>0</v>
      </c>
      <c r="BF243" s="13">
        <f t="shared" si="897"/>
        <v>0</v>
      </c>
      <c r="BG243" s="13">
        <f>BG245</f>
        <v>0</v>
      </c>
      <c r="BH243" s="13">
        <f t="shared" si="898"/>
        <v>0</v>
      </c>
      <c r="BI243" s="13">
        <f>BI245</f>
        <v>0</v>
      </c>
      <c r="BJ243" s="13">
        <f t="shared" si="899"/>
        <v>0</v>
      </c>
      <c r="BK243" s="13">
        <f>BK245</f>
        <v>0</v>
      </c>
      <c r="BL243" s="13">
        <f t="shared" si="900"/>
        <v>0</v>
      </c>
      <c r="BM243" s="13">
        <f>BM245</f>
        <v>0</v>
      </c>
      <c r="BN243" s="13">
        <f t="shared" si="901"/>
        <v>0</v>
      </c>
      <c r="BO243" s="13">
        <f>BO245</f>
        <v>0</v>
      </c>
      <c r="BP243" s="13">
        <f t="shared" si="902"/>
        <v>0</v>
      </c>
      <c r="BQ243" s="13">
        <f>BQ245</f>
        <v>0</v>
      </c>
      <c r="BR243" s="13">
        <f t="shared" si="903"/>
        <v>0</v>
      </c>
      <c r="BS243" s="13">
        <f>BS245</f>
        <v>0</v>
      </c>
      <c r="BT243" s="13">
        <f t="shared" si="904"/>
        <v>0</v>
      </c>
      <c r="BU243" s="23">
        <f>BU245</f>
        <v>0</v>
      </c>
      <c r="BV243" s="42">
        <f t="shared" si="905"/>
        <v>0</v>
      </c>
      <c r="BX243" s="10"/>
    </row>
    <row r="244" spans="1:76" x14ac:dyDescent="0.35">
      <c r="A244" s="86"/>
      <c r="B244" s="89" t="s">
        <v>5</v>
      </c>
      <c r="C244" s="89"/>
      <c r="D244" s="12"/>
      <c r="E244" s="40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21"/>
      <c r="Z244" s="40"/>
      <c r="AA244" s="12"/>
      <c r="AB244" s="40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1"/>
      <c r="AY244" s="40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23"/>
      <c r="BV244" s="42"/>
      <c r="BX244" s="10"/>
    </row>
    <row r="245" spans="1:76" x14ac:dyDescent="0.35">
      <c r="A245" s="86"/>
      <c r="B245" s="87" t="s">
        <v>12</v>
      </c>
      <c r="C245" s="89"/>
      <c r="D245" s="12">
        <v>2462496.4</v>
      </c>
      <c r="E245" s="40"/>
      <c r="F245" s="12">
        <f t="shared" si="683"/>
        <v>2462496.4</v>
      </c>
      <c r="G245" s="12"/>
      <c r="H245" s="12">
        <f t="shared" ref="H245:H246" si="907">F245+G245</f>
        <v>2462496.4</v>
      </c>
      <c r="I245" s="12"/>
      <c r="J245" s="12">
        <f t="shared" ref="J245:J246" si="908">H245+I245</f>
        <v>2462496.4</v>
      </c>
      <c r="K245" s="12"/>
      <c r="L245" s="12">
        <f t="shared" ref="L245:L246" si="909">J245+K245</f>
        <v>2462496.4</v>
      </c>
      <c r="M245" s="12"/>
      <c r="N245" s="12">
        <f t="shared" ref="N245:N246" si="910">L245+M245</f>
        <v>2462496.4</v>
      </c>
      <c r="O245" s="12"/>
      <c r="P245" s="12">
        <f t="shared" ref="P245:P246" si="911">N245+O245</f>
        <v>2462496.4</v>
      </c>
      <c r="Q245" s="12"/>
      <c r="R245" s="12">
        <f t="shared" ref="R245:R246" si="912">P245+Q245</f>
        <v>2462496.4</v>
      </c>
      <c r="S245" s="12"/>
      <c r="T245" s="12">
        <f t="shared" ref="T245:T246" si="913">R245+S245</f>
        <v>2462496.4</v>
      </c>
      <c r="U245" s="12"/>
      <c r="V245" s="12">
        <f t="shared" ref="V245:V246" si="914">T245+U245</f>
        <v>2462496.4</v>
      </c>
      <c r="W245" s="12"/>
      <c r="X245" s="12">
        <f t="shared" ref="X245:X246" si="915">V245+W245</f>
        <v>2462496.4</v>
      </c>
      <c r="Y245" s="21"/>
      <c r="Z245" s="40">
        <f t="shared" ref="Z245:Z246" si="916">X245+Y245</f>
        <v>2462496.4</v>
      </c>
      <c r="AA245" s="12">
        <v>700000</v>
      </c>
      <c r="AB245" s="40"/>
      <c r="AC245" s="12">
        <f t="shared" si="694"/>
        <v>700000</v>
      </c>
      <c r="AD245" s="12"/>
      <c r="AE245" s="12">
        <f t="shared" ref="AE245:AE246" si="917">AC245+AD245</f>
        <v>700000</v>
      </c>
      <c r="AF245" s="12"/>
      <c r="AG245" s="12">
        <f>AE245+AF245</f>
        <v>700000</v>
      </c>
      <c r="AH245" s="12"/>
      <c r="AI245" s="12">
        <f>AG245+AH245</f>
        <v>700000</v>
      </c>
      <c r="AJ245" s="12"/>
      <c r="AK245" s="12">
        <f>AI245+AJ245</f>
        <v>700000</v>
      </c>
      <c r="AL245" s="12"/>
      <c r="AM245" s="12">
        <f>AK245+AL245</f>
        <v>700000</v>
      </c>
      <c r="AN245" s="12"/>
      <c r="AO245" s="12">
        <f>AM245+AN245</f>
        <v>700000</v>
      </c>
      <c r="AP245" s="12"/>
      <c r="AQ245" s="12">
        <f>AO245+AP245</f>
        <v>700000</v>
      </c>
      <c r="AR245" s="12"/>
      <c r="AS245" s="12">
        <f>AQ245+AR245</f>
        <v>700000</v>
      </c>
      <c r="AT245" s="12"/>
      <c r="AU245" s="12">
        <f>AS245+AT245</f>
        <v>700000</v>
      </c>
      <c r="AV245" s="12"/>
      <c r="AW245" s="12">
        <f>AU245+AV245</f>
        <v>700000</v>
      </c>
      <c r="AX245" s="21"/>
      <c r="AY245" s="40">
        <f>AW245+AX245</f>
        <v>700000</v>
      </c>
      <c r="AZ245" s="13">
        <v>0</v>
      </c>
      <c r="BA245" s="13"/>
      <c r="BB245" s="13">
        <f t="shared" si="696"/>
        <v>0</v>
      </c>
      <c r="BC245" s="13"/>
      <c r="BD245" s="13">
        <f t="shared" ref="BD245:BD246" si="918">BB245+BC245</f>
        <v>0</v>
      </c>
      <c r="BE245" s="13"/>
      <c r="BF245" s="13">
        <f t="shared" ref="BF245:BF246" si="919">BD245+BE245</f>
        <v>0</v>
      </c>
      <c r="BG245" s="13"/>
      <c r="BH245" s="13">
        <f t="shared" ref="BH245:BH246" si="920">BF245+BG245</f>
        <v>0</v>
      </c>
      <c r="BI245" s="13"/>
      <c r="BJ245" s="13">
        <f t="shared" ref="BJ245:BJ246" si="921">BH245+BI245</f>
        <v>0</v>
      </c>
      <c r="BK245" s="13"/>
      <c r="BL245" s="13">
        <f t="shared" ref="BL245:BL246" si="922">BJ245+BK245</f>
        <v>0</v>
      </c>
      <c r="BM245" s="13"/>
      <c r="BN245" s="13">
        <f t="shared" ref="BN245:BN246" si="923">BL245+BM245</f>
        <v>0</v>
      </c>
      <c r="BO245" s="13"/>
      <c r="BP245" s="13">
        <f t="shared" ref="BP245:BP246" si="924">BN245+BO245</f>
        <v>0</v>
      </c>
      <c r="BQ245" s="13"/>
      <c r="BR245" s="13">
        <f t="shared" ref="BR245:BR246" si="925">BP245+BQ245</f>
        <v>0</v>
      </c>
      <c r="BS245" s="13"/>
      <c r="BT245" s="13">
        <f t="shared" ref="BT245:BT246" si="926">BR245+BS245</f>
        <v>0</v>
      </c>
      <c r="BU245" s="23"/>
      <c r="BV245" s="42">
        <f t="shared" ref="BV245:BV246" si="927">BT245+BU245</f>
        <v>0</v>
      </c>
      <c r="BW245" s="8" t="s">
        <v>242</v>
      </c>
      <c r="BX245" s="10"/>
    </row>
    <row r="246" spans="1:76" x14ac:dyDescent="0.35">
      <c r="A246" s="86"/>
      <c r="B246" s="89" t="s">
        <v>21</v>
      </c>
      <c r="C246" s="96"/>
      <c r="D246" s="27">
        <f>D248+D249</f>
        <v>190084.2</v>
      </c>
      <c r="E246" s="27">
        <f>E248+E249</f>
        <v>20000</v>
      </c>
      <c r="F246" s="26">
        <f t="shared" si="683"/>
        <v>210084.2</v>
      </c>
      <c r="G246" s="27">
        <f>G248+G249</f>
        <v>1503.4829999999999</v>
      </c>
      <c r="H246" s="26">
        <f t="shared" si="907"/>
        <v>211587.68300000002</v>
      </c>
      <c r="I246" s="27">
        <f>I248+I249</f>
        <v>-9924.2000000000007</v>
      </c>
      <c r="J246" s="26">
        <f t="shared" si="908"/>
        <v>201663.48300000001</v>
      </c>
      <c r="K246" s="27">
        <f>K248+K249</f>
        <v>0</v>
      </c>
      <c r="L246" s="26">
        <f t="shared" si="909"/>
        <v>201663.48300000001</v>
      </c>
      <c r="M246" s="27">
        <f>M248+M249</f>
        <v>0</v>
      </c>
      <c r="N246" s="26">
        <f t="shared" si="910"/>
        <v>201663.48300000001</v>
      </c>
      <c r="O246" s="27">
        <f>O248+O249</f>
        <v>0</v>
      </c>
      <c r="P246" s="26">
        <f t="shared" si="911"/>
        <v>201663.48300000001</v>
      </c>
      <c r="Q246" s="27">
        <f>Q248+Q249</f>
        <v>-30000</v>
      </c>
      <c r="R246" s="26">
        <f t="shared" si="912"/>
        <v>171663.48300000001</v>
      </c>
      <c r="S246" s="27">
        <f>S248+S249</f>
        <v>0</v>
      </c>
      <c r="T246" s="26">
        <f t="shared" si="913"/>
        <v>171663.48300000001</v>
      </c>
      <c r="U246" s="27">
        <f>U248+U249</f>
        <v>0</v>
      </c>
      <c r="V246" s="26">
        <f t="shared" si="914"/>
        <v>171663.48300000001</v>
      </c>
      <c r="W246" s="13">
        <f>W248+W249</f>
        <v>0</v>
      </c>
      <c r="X246" s="26">
        <f t="shared" si="915"/>
        <v>171663.48300000001</v>
      </c>
      <c r="Y246" s="27">
        <f>Y248+Y249</f>
        <v>-17788.166000000001</v>
      </c>
      <c r="Z246" s="40">
        <f t="shared" si="916"/>
        <v>153875.31700000001</v>
      </c>
      <c r="AA246" s="27">
        <f t="shared" ref="AA246:AZ246" si="928">AA248+AA249</f>
        <v>260000</v>
      </c>
      <c r="AB246" s="27">
        <f>AB248+AB249</f>
        <v>0</v>
      </c>
      <c r="AC246" s="26">
        <f t="shared" si="694"/>
        <v>260000</v>
      </c>
      <c r="AD246" s="27">
        <f>AD248+AD249</f>
        <v>0</v>
      </c>
      <c r="AE246" s="26">
        <f t="shared" si="917"/>
        <v>260000</v>
      </c>
      <c r="AF246" s="27">
        <f>AF248+AF249</f>
        <v>0</v>
      </c>
      <c r="AG246" s="26">
        <f>AE246+AF246</f>
        <v>260000</v>
      </c>
      <c r="AH246" s="27">
        <f>AH248+AH249</f>
        <v>0</v>
      </c>
      <c r="AI246" s="26">
        <f>AG246+AH246</f>
        <v>260000</v>
      </c>
      <c r="AJ246" s="27">
        <f>AJ248+AJ249</f>
        <v>0</v>
      </c>
      <c r="AK246" s="26">
        <f>AI246+AJ246</f>
        <v>260000</v>
      </c>
      <c r="AL246" s="27">
        <f>AL248+AL249</f>
        <v>0</v>
      </c>
      <c r="AM246" s="26">
        <f>AK246+AL246</f>
        <v>260000</v>
      </c>
      <c r="AN246" s="27">
        <f>AN248+AN249</f>
        <v>0</v>
      </c>
      <c r="AO246" s="26">
        <f>AM246+AN246</f>
        <v>260000</v>
      </c>
      <c r="AP246" s="27">
        <f>AP248+AP249</f>
        <v>30000</v>
      </c>
      <c r="AQ246" s="26">
        <f>AO246+AP246</f>
        <v>290000</v>
      </c>
      <c r="AR246" s="27">
        <f>AR248+AR249</f>
        <v>0</v>
      </c>
      <c r="AS246" s="26">
        <f>AQ246+AR246</f>
        <v>290000</v>
      </c>
      <c r="AT246" s="27">
        <f>AT248+AT249</f>
        <v>150953.55900000001</v>
      </c>
      <c r="AU246" s="26">
        <f>AS246+AT246</f>
        <v>440953.55900000001</v>
      </c>
      <c r="AV246" s="13">
        <f>AV248+AV249</f>
        <v>0</v>
      </c>
      <c r="AW246" s="26">
        <f>AU246+AV246</f>
        <v>440953.55900000001</v>
      </c>
      <c r="AX246" s="27">
        <f>AX248+AX249</f>
        <v>17788.166000000001</v>
      </c>
      <c r="AY246" s="40">
        <f>AW246+AX246</f>
        <v>458741.72500000003</v>
      </c>
      <c r="AZ246" s="27">
        <f t="shared" si="928"/>
        <v>0</v>
      </c>
      <c r="BA246" s="27">
        <f>BA248+BA249</f>
        <v>0</v>
      </c>
      <c r="BB246" s="27">
        <f t="shared" si="696"/>
        <v>0</v>
      </c>
      <c r="BC246" s="27">
        <f>BC248+BC249</f>
        <v>0</v>
      </c>
      <c r="BD246" s="27">
        <f t="shared" si="918"/>
        <v>0</v>
      </c>
      <c r="BE246" s="27">
        <f>BE248+BE249</f>
        <v>0</v>
      </c>
      <c r="BF246" s="27">
        <f t="shared" si="919"/>
        <v>0</v>
      </c>
      <c r="BG246" s="27">
        <f>BG248+BG249</f>
        <v>0</v>
      </c>
      <c r="BH246" s="27">
        <f t="shared" si="920"/>
        <v>0</v>
      </c>
      <c r="BI246" s="27">
        <f>BI248+BI249</f>
        <v>0</v>
      </c>
      <c r="BJ246" s="27">
        <f t="shared" si="921"/>
        <v>0</v>
      </c>
      <c r="BK246" s="27">
        <f>BK248+BK249</f>
        <v>0</v>
      </c>
      <c r="BL246" s="27">
        <f t="shared" si="922"/>
        <v>0</v>
      </c>
      <c r="BM246" s="27">
        <f>BM248+BM249</f>
        <v>0</v>
      </c>
      <c r="BN246" s="27">
        <f t="shared" si="923"/>
        <v>0</v>
      </c>
      <c r="BO246" s="13">
        <f>BO248+BO249</f>
        <v>0</v>
      </c>
      <c r="BP246" s="13">
        <f t="shared" si="924"/>
        <v>0</v>
      </c>
      <c r="BQ246" s="13">
        <f>BQ248+BQ249</f>
        <v>0</v>
      </c>
      <c r="BR246" s="13">
        <f t="shared" si="925"/>
        <v>0</v>
      </c>
      <c r="BS246" s="13">
        <f>BS248+BS249</f>
        <v>0</v>
      </c>
      <c r="BT246" s="27">
        <f t="shared" si="926"/>
        <v>0</v>
      </c>
      <c r="BU246" s="27">
        <f>BU248+BU249</f>
        <v>0</v>
      </c>
      <c r="BV246" s="42">
        <f t="shared" si="927"/>
        <v>0</v>
      </c>
      <c r="BX246" s="10"/>
    </row>
    <row r="247" spans="1:76" x14ac:dyDescent="0.35">
      <c r="A247" s="98"/>
      <c r="B247" s="89" t="s">
        <v>5</v>
      </c>
      <c r="C247" s="96"/>
      <c r="D247" s="27"/>
      <c r="E247" s="27"/>
      <c r="F247" s="26"/>
      <c r="G247" s="27"/>
      <c r="H247" s="26"/>
      <c r="I247" s="27"/>
      <c r="J247" s="26"/>
      <c r="K247" s="27"/>
      <c r="L247" s="26"/>
      <c r="M247" s="27"/>
      <c r="N247" s="26"/>
      <c r="O247" s="27"/>
      <c r="P247" s="26"/>
      <c r="Q247" s="27"/>
      <c r="R247" s="26"/>
      <c r="S247" s="27"/>
      <c r="T247" s="26"/>
      <c r="U247" s="27"/>
      <c r="V247" s="26"/>
      <c r="W247" s="13"/>
      <c r="X247" s="26"/>
      <c r="Y247" s="27"/>
      <c r="Z247" s="40"/>
      <c r="AA247" s="27"/>
      <c r="AB247" s="27"/>
      <c r="AC247" s="26"/>
      <c r="AD247" s="27"/>
      <c r="AE247" s="26"/>
      <c r="AF247" s="27"/>
      <c r="AG247" s="26"/>
      <c r="AH247" s="27"/>
      <c r="AI247" s="26"/>
      <c r="AJ247" s="27"/>
      <c r="AK247" s="26"/>
      <c r="AL247" s="27"/>
      <c r="AM247" s="26"/>
      <c r="AN247" s="27"/>
      <c r="AO247" s="26"/>
      <c r="AP247" s="27"/>
      <c r="AQ247" s="26"/>
      <c r="AR247" s="27"/>
      <c r="AS247" s="26"/>
      <c r="AT247" s="27"/>
      <c r="AU247" s="26"/>
      <c r="AV247" s="13"/>
      <c r="AW247" s="26"/>
      <c r="AX247" s="27"/>
      <c r="AY247" s="40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13"/>
      <c r="BP247" s="13"/>
      <c r="BQ247" s="13"/>
      <c r="BR247" s="13"/>
      <c r="BS247" s="13"/>
      <c r="BT247" s="27"/>
      <c r="BU247" s="27"/>
      <c r="BV247" s="42"/>
      <c r="BX247" s="10"/>
    </row>
    <row r="248" spans="1:76" s="29" customFormat="1" hidden="1" x14ac:dyDescent="0.35">
      <c r="A248" s="49"/>
      <c r="B248" s="44" t="s">
        <v>6</v>
      </c>
      <c r="C248" s="47"/>
      <c r="D248" s="27">
        <f>D250+D251+D254</f>
        <v>178584.2</v>
      </c>
      <c r="E248" s="27">
        <f>E250+E251+E254</f>
        <v>20000</v>
      </c>
      <c r="F248" s="26">
        <f t="shared" si="683"/>
        <v>198584.2</v>
      </c>
      <c r="G248" s="27">
        <f>G250+G251+G254</f>
        <v>1503.4829999999999</v>
      </c>
      <c r="H248" s="26">
        <f t="shared" ref="H248:H252" si="929">F248+G248</f>
        <v>200087.68300000002</v>
      </c>
      <c r="I248" s="27">
        <f>I250+I251+I254</f>
        <v>-9924.2000000000007</v>
      </c>
      <c r="J248" s="26">
        <f t="shared" ref="J248:J252" si="930">H248+I248</f>
        <v>190163.48300000001</v>
      </c>
      <c r="K248" s="27">
        <f>K250+K251+K254</f>
        <v>0</v>
      </c>
      <c r="L248" s="26">
        <f t="shared" ref="L248:L252" si="931">J248+K248</f>
        <v>190163.48300000001</v>
      </c>
      <c r="M248" s="27">
        <f>M250+M251+M254</f>
        <v>0</v>
      </c>
      <c r="N248" s="26">
        <f t="shared" ref="N248:N252" si="932">L248+M248</f>
        <v>190163.48300000001</v>
      </c>
      <c r="O248" s="27">
        <f>O250+O251+O254</f>
        <v>0</v>
      </c>
      <c r="P248" s="26">
        <f t="shared" ref="P248:P252" si="933">N248+O248</f>
        <v>190163.48300000001</v>
      </c>
      <c r="Q248" s="27">
        <f>Q250+Q251+Q254</f>
        <v>-30000</v>
      </c>
      <c r="R248" s="26">
        <f t="shared" ref="R248:R252" si="934">P248+Q248</f>
        <v>160163.48300000001</v>
      </c>
      <c r="S248" s="27">
        <f>S250+S251+S254</f>
        <v>0</v>
      </c>
      <c r="T248" s="26">
        <f t="shared" ref="T248:T252" si="935">R248+S248</f>
        <v>160163.48300000001</v>
      </c>
      <c r="U248" s="27">
        <f>U250+U251+U254</f>
        <v>0</v>
      </c>
      <c r="V248" s="26">
        <f t="shared" ref="V248:V252" si="936">T248+U248</f>
        <v>160163.48300000001</v>
      </c>
      <c r="W248" s="13">
        <f>W250+W251+W254</f>
        <v>0</v>
      </c>
      <c r="X248" s="26">
        <f t="shared" ref="X248:X252" si="937">V248+W248</f>
        <v>160163.48300000001</v>
      </c>
      <c r="Y248" s="27">
        <f>Y250+Y251+Y254</f>
        <v>-17788.166000000001</v>
      </c>
      <c r="Z248" s="26">
        <f t="shared" ref="Z248:Z252" si="938">X248+Y248</f>
        <v>142375.31700000001</v>
      </c>
      <c r="AA248" s="27">
        <f t="shared" ref="AA248:AZ248" si="939">AA250+AA251+AA254</f>
        <v>260000</v>
      </c>
      <c r="AB248" s="27">
        <f>AB250+AB251+AB254</f>
        <v>0</v>
      </c>
      <c r="AC248" s="26">
        <f t="shared" si="694"/>
        <v>260000</v>
      </c>
      <c r="AD248" s="27">
        <f>AD250+AD251+AD254</f>
        <v>0</v>
      </c>
      <c r="AE248" s="26">
        <f t="shared" ref="AE248:AE252" si="940">AC248+AD248</f>
        <v>260000</v>
      </c>
      <c r="AF248" s="27">
        <f>AF250+AF251+AF254</f>
        <v>0</v>
      </c>
      <c r="AG248" s="26">
        <f>AE248+AF248</f>
        <v>260000</v>
      </c>
      <c r="AH248" s="27">
        <f>AH250+AH251+AH254</f>
        <v>0</v>
      </c>
      <c r="AI248" s="26">
        <f>AG248+AH248</f>
        <v>260000</v>
      </c>
      <c r="AJ248" s="27">
        <f>AJ250+AJ251+AJ254</f>
        <v>0</v>
      </c>
      <c r="AK248" s="26">
        <f>AI248+AJ248</f>
        <v>260000</v>
      </c>
      <c r="AL248" s="27">
        <f>AL250+AL251+AL254</f>
        <v>0</v>
      </c>
      <c r="AM248" s="26">
        <f>AK248+AL248</f>
        <v>260000</v>
      </c>
      <c r="AN248" s="27">
        <f>AN250+AN251+AN254</f>
        <v>0</v>
      </c>
      <c r="AO248" s="26">
        <f>AM248+AN248</f>
        <v>260000</v>
      </c>
      <c r="AP248" s="27">
        <f>AP250+AP251+AP254</f>
        <v>30000</v>
      </c>
      <c r="AQ248" s="26">
        <f>AO248+AP248</f>
        <v>290000</v>
      </c>
      <c r="AR248" s="27">
        <f>AR250+AR251+AR254</f>
        <v>0</v>
      </c>
      <c r="AS248" s="26">
        <f>AQ248+AR248</f>
        <v>290000</v>
      </c>
      <c r="AT248" s="27">
        <f>AT250+AT251+AT254</f>
        <v>150953.55900000001</v>
      </c>
      <c r="AU248" s="26">
        <f>AS248+AT248</f>
        <v>440953.55900000001</v>
      </c>
      <c r="AV248" s="13">
        <f>AV250+AV251+AV254</f>
        <v>0</v>
      </c>
      <c r="AW248" s="26">
        <f>AU248+AV248</f>
        <v>440953.55900000001</v>
      </c>
      <c r="AX248" s="27">
        <f>AX250+AX251+AX254</f>
        <v>17788.166000000001</v>
      </c>
      <c r="AY248" s="26">
        <f>AW248+AX248</f>
        <v>458741.72500000003</v>
      </c>
      <c r="AZ248" s="27">
        <f t="shared" si="939"/>
        <v>0</v>
      </c>
      <c r="BA248" s="27">
        <f>BA250+BA251+BA254</f>
        <v>0</v>
      </c>
      <c r="BB248" s="27">
        <f t="shared" si="696"/>
        <v>0</v>
      </c>
      <c r="BC248" s="27">
        <f>BC250+BC251+BC254</f>
        <v>0</v>
      </c>
      <c r="BD248" s="27">
        <f t="shared" ref="BD248:BD252" si="941">BB248+BC248</f>
        <v>0</v>
      </c>
      <c r="BE248" s="27">
        <f>BE250+BE251+BE254</f>
        <v>0</v>
      </c>
      <c r="BF248" s="27">
        <f t="shared" ref="BF248:BF252" si="942">BD248+BE248</f>
        <v>0</v>
      </c>
      <c r="BG248" s="27">
        <f>BG250+BG251+BG254</f>
        <v>0</v>
      </c>
      <c r="BH248" s="27">
        <f t="shared" ref="BH248:BH252" si="943">BF248+BG248</f>
        <v>0</v>
      </c>
      <c r="BI248" s="27">
        <f>BI250+BI251+BI254</f>
        <v>0</v>
      </c>
      <c r="BJ248" s="27">
        <f t="shared" ref="BJ248:BJ252" si="944">BH248+BI248</f>
        <v>0</v>
      </c>
      <c r="BK248" s="27">
        <f>BK250+BK251+BK254</f>
        <v>0</v>
      </c>
      <c r="BL248" s="27">
        <f t="shared" ref="BL248:BL252" si="945">BJ248+BK248</f>
        <v>0</v>
      </c>
      <c r="BM248" s="27">
        <f>BM250+BM251+BM254</f>
        <v>0</v>
      </c>
      <c r="BN248" s="27">
        <f t="shared" ref="BN248:BN252" si="946">BL248+BM248</f>
        <v>0</v>
      </c>
      <c r="BO248" s="13">
        <f>BO250+BO251+BO254</f>
        <v>0</v>
      </c>
      <c r="BP248" s="13">
        <f t="shared" ref="BP248:BP252" si="947">BN248+BO248</f>
        <v>0</v>
      </c>
      <c r="BQ248" s="13">
        <f>BQ250+BQ251+BQ254</f>
        <v>0</v>
      </c>
      <c r="BR248" s="13">
        <f t="shared" ref="BR248:BR252" si="948">BP248+BQ248</f>
        <v>0</v>
      </c>
      <c r="BS248" s="13">
        <f>BS250+BS251+BS254</f>
        <v>0</v>
      </c>
      <c r="BT248" s="27">
        <f t="shared" ref="BT248:BT252" si="949">BR248+BS248</f>
        <v>0</v>
      </c>
      <c r="BU248" s="27">
        <f>BU250+BU251+BU254</f>
        <v>0</v>
      </c>
      <c r="BV248" s="27">
        <f t="shared" ref="BV248:BV252" si="950">BT248+BU248</f>
        <v>0</v>
      </c>
      <c r="BW248" s="28"/>
      <c r="BX248" s="30">
        <v>0</v>
      </c>
    </row>
    <row r="249" spans="1:76" x14ac:dyDescent="0.35">
      <c r="A249" s="98"/>
      <c r="B249" s="89" t="s">
        <v>57</v>
      </c>
      <c r="C249" s="96"/>
      <c r="D249" s="27">
        <f>D255</f>
        <v>11500</v>
      </c>
      <c r="E249" s="27">
        <f>E255</f>
        <v>0</v>
      </c>
      <c r="F249" s="26">
        <f t="shared" si="683"/>
        <v>11500</v>
      </c>
      <c r="G249" s="27">
        <f>G255</f>
        <v>0</v>
      </c>
      <c r="H249" s="26">
        <f t="shared" si="929"/>
        <v>11500</v>
      </c>
      <c r="I249" s="27">
        <f>I255</f>
        <v>0</v>
      </c>
      <c r="J249" s="26">
        <f t="shared" si="930"/>
        <v>11500</v>
      </c>
      <c r="K249" s="27">
        <f>K255</f>
        <v>0</v>
      </c>
      <c r="L249" s="26">
        <f>J249+K249</f>
        <v>11500</v>
      </c>
      <c r="M249" s="27">
        <f>M255</f>
        <v>0</v>
      </c>
      <c r="N249" s="26">
        <f t="shared" si="932"/>
        <v>11500</v>
      </c>
      <c r="O249" s="27">
        <f>O255</f>
        <v>0</v>
      </c>
      <c r="P249" s="26">
        <f t="shared" si="933"/>
        <v>11500</v>
      </c>
      <c r="Q249" s="27">
        <f>Q255</f>
        <v>0</v>
      </c>
      <c r="R249" s="26">
        <f t="shared" si="934"/>
        <v>11500</v>
      </c>
      <c r="S249" s="27">
        <f>S255</f>
        <v>0</v>
      </c>
      <c r="T249" s="26">
        <f t="shared" si="935"/>
        <v>11500</v>
      </c>
      <c r="U249" s="27">
        <f>U255</f>
        <v>0</v>
      </c>
      <c r="V249" s="26">
        <f t="shared" si="936"/>
        <v>11500</v>
      </c>
      <c r="W249" s="13">
        <f>W255</f>
        <v>0</v>
      </c>
      <c r="X249" s="26">
        <f t="shared" si="937"/>
        <v>11500</v>
      </c>
      <c r="Y249" s="27">
        <f>Y255</f>
        <v>0</v>
      </c>
      <c r="Z249" s="40">
        <f t="shared" si="938"/>
        <v>11500</v>
      </c>
      <c r="AA249" s="27">
        <f t="shared" ref="AA249:AZ249" si="951">AA255</f>
        <v>0</v>
      </c>
      <c r="AB249" s="27">
        <f>AB255</f>
        <v>0</v>
      </c>
      <c r="AC249" s="26">
        <f t="shared" si="694"/>
        <v>0</v>
      </c>
      <c r="AD249" s="27">
        <f>AD255</f>
        <v>0</v>
      </c>
      <c r="AE249" s="26">
        <f t="shared" si="940"/>
        <v>0</v>
      </c>
      <c r="AF249" s="27">
        <f>AF255</f>
        <v>0</v>
      </c>
      <c r="AG249" s="26">
        <f>AE249+AF249</f>
        <v>0</v>
      </c>
      <c r="AH249" s="27">
        <f>AH255</f>
        <v>0</v>
      </c>
      <c r="AI249" s="26">
        <f>AG249+AH249</f>
        <v>0</v>
      </c>
      <c r="AJ249" s="27">
        <f>AJ255</f>
        <v>0</v>
      </c>
      <c r="AK249" s="26">
        <f>AI249+AJ249</f>
        <v>0</v>
      </c>
      <c r="AL249" s="27">
        <f>AL255</f>
        <v>0</v>
      </c>
      <c r="AM249" s="26">
        <f>AK249+AL249</f>
        <v>0</v>
      </c>
      <c r="AN249" s="27">
        <f>AN255</f>
        <v>0</v>
      </c>
      <c r="AO249" s="26">
        <f>AM249+AN249</f>
        <v>0</v>
      </c>
      <c r="AP249" s="27">
        <f>AP255</f>
        <v>0</v>
      </c>
      <c r="AQ249" s="26">
        <f>AO249+AP249</f>
        <v>0</v>
      </c>
      <c r="AR249" s="27">
        <f>AR255</f>
        <v>0</v>
      </c>
      <c r="AS249" s="26">
        <f>AQ249+AR249</f>
        <v>0</v>
      </c>
      <c r="AT249" s="27">
        <f>AT255</f>
        <v>0</v>
      </c>
      <c r="AU249" s="26">
        <f>AS249+AT249</f>
        <v>0</v>
      </c>
      <c r="AV249" s="13">
        <f>AV255</f>
        <v>0</v>
      </c>
      <c r="AW249" s="26">
        <f>AU249+AV249</f>
        <v>0</v>
      </c>
      <c r="AX249" s="27">
        <f>AX255</f>
        <v>0</v>
      </c>
      <c r="AY249" s="40">
        <f>AW249+AX249</f>
        <v>0</v>
      </c>
      <c r="AZ249" s="27">
        <f t="shared" si="951"/>
        <v>0</v>
      </c>
      <c r="BA249" s="27">
        <f>BA255</f>
        <v>0</v>
      </c>
      <c r="BB249" s="27">
        <f t="shared" si="696"/>
        <v>0</v>
      </c>
      <c r="BC249" s="27">
        <f>BC255</f>
        <v>0</v>
      </c>
      <c r="BD249" s="27">
        <f t="shared" si="941"/>
        <v>0</v>
      </c>
      <c r="BE249" s="27">
        <f>BE255</f>
        <v>0</v>
      </c>
      <c r="BF249" s="27">
        <f t="shared" si="942"/>
        <v>0</v>
      </c>
      <c r="BG249" s="27">
        <f>BG255</f>
        <v>0</v>
      </c>
      <c r="BH249" s="27">
        <f t="shared" si="943"/>
        <v>0</v>
      </c>
      <c r="BI249" s="27">
        <f>BI255</f>
        <v>0</v>
      </c>
      <c r="BJ249" s="27">
        <f t="shared" si="944"/>
        <v>0</v>
      </c>
      <c r="BK249" s="27">
        <f>BK255</f>
        <v>0</v>
      </c>
      <c r="BL249" s="27">
        <f t="shared" si="945"/>
        <v>0</v>
      </c>
      <c r="BM249" s="27">
        <f>BM255</f>
        <v>0</v>
      </c>
      <c r="BN249" s="27">
        <f t="shared" si="946"/>
        <v>0</v>
      </c>
      <c r="BO249" s="13">
        <f>BO255</f>
        <v>0</v>
      </c>
      <c r="BP249" s="13">
        <f t="shared" si="947"/>
        <v>0</v>
      </c>
      <c r="BQ249" s="13">
        <f>BQ255</f>
        <v>0</v>
      </c>
      <c r="BR249" s="13">
        <f t="shared" si="948"/>
        <v>0</v>
      </c>
      <c r="BS249" s="13">
        <f>BS255</f>
        <v>0</v>
      </c>
      <c r="BT249" s="27">
        <f t="shared" si="949"/>
        <v>0</v>
      </c>
      <c r="BU249" s="27">
        <f>BU255</f>
        <v>0</v>
      </c>
      <c r="BV249" s="42">
        <f t="shared" si="950"/>
        <v>0</v>
      </c>
      <c r="BX249" s="10"/>
    </row>
    <row r="250" spans="1:76" ht="54" x14ac:dyDescent="0.35">
      <c r="A250" s="139" t="s">
        <v>287</v>
      </c>
      <c r="B250" s="137" t="s">
        <v>59</v>
      </c>
      <c r="C250" s="92" t="s">
        <v>126</v>
      </c>
      <c r="D250" s="13">
        <v>168660</v>
      </c>
      <c r="E250" s="42">
        <v>20000</v>
      </c>
      <c r="F250" s="12">
        <f t="shared" si="683"/>
        <v>188660</v>
      </c>
      <c r="G250" s="13">
        <f>379.269+1124.214</f>
        <v>1503.4829999999999</v>
      </c>
      <c r="H250" s="12">
        <f t="shared" si="929"/>
        <v>190163.48300000001</v>
      </c>
      <c r="I250" s="13"/>
      <c r="J250" s="12">
        <f t="shared" si="930"/>
        <v>190163.48300000001</v>
      </c>
      <c r="K250" s="13"/>
      <c r="L250" s="12">
        <f t="shared" si="931"/>
        <v>190163.48300000001</v>
      </c>
      <c r="M250" s="13"/>
      <c r="N250" s="12">
        <f t="shared" si="932"/>
        <v>190163.48300000001</v>
      </c>
      <c r="O250" s="13"/>
      <c r="P250" s="12">
        <f t="shared" si="933"/>
        <v>190163.48300000001</v>
      </c>
      <c r="Q250" s="13">
        <v>-30000</v>
      </c>
      <c r="R250" s="12">
        <f t="shared" si="934"/>
        <v>160163.48300000001</v>
      </c>
      <c r="S250" s="13"/>
      <c r="T250" s="12">
        <f t="shared" si="935"/>
        <v>160163.48300000001</v>
      </c>
      <c r="U250" s="13"/>
      <c r="V250" s="12">
        <f t="shared" si="936"/>
        <v>160163.48300000001</v>
      </c>
      <c r="W250" s="13"/>
      <c r="X250" s="12">
        <f t="shared" si="937"/>
        <v>160163.48300000001</v>
      </c>
      <c r="Y250" s="23">
        <v>-17788.166000000001</v>
      </c>
      <c r="Z250" s="40">
        <f t="shared" si="938"/>
        <v>142375.31700000001</v>
      </c>
      <c r="AA250" s="13">
        <v>246018.2</v>
      </c>
      <c r="AB250" s="42"/>
      <c r="AC250" s="12">
        <f t="shared" si="694"/>
        <v>246018.2</v>
      </c>
      <c r="AD250" s="13"/>
      <c r="AE250" s="12">
        <f t="shared" si="940"/>
        <v>246018.2</v>
      </c>
      <c r="AF250" s="13"/>
      <c r="AG250" s="12">
        <f>AE250+AF250</f>
        <v>246018.2</v>
      </c>
      <c r="AH250" s="13"/>
      <c r="AI250" s="12">
        <f>AG250+AH250</f>
        <v>246018.2</v>
      </c>
      <c r="AJ250" s="13"/>
      <c r="AK250" s="12">
        <f>AI250+AJ250</f>
        <v>246018.2</v>
      </c>
      <c r="AL250" s="13"/>
      <c r="AM250" s="12">
        <f>AK250+AL250</f>
        <v>246018.2</v>
      </c>
      <c r="AN250" s="13"/>
      <c r="AO250" s="12">
        <f>AM250+AN250</f>
        <v>246018.2</v>
      </c>
      <c r="AP250" s="13">
        <v>30000</v>
      </c>
      <c r="AQ250" s="12">
        <f>AO250+AP250</f>
        <v>276018.2</v>
      </c>
      <c r="AR250" s="13"/>
      <c r="AS250" s="12">
        <f>AQ250+AR250</f>
        <v>276018.2</v>
      </c>
      <c r="AT250" s="13">
        <v>150953.55900000001</v>
      </c>
      <c r="AU250" s="12">
        <f>AS250+AT250</f>
        <v>426971.75900000002</v>
      </c>
      <c r="AV250" s="13"/>
      <c r="AW250" s="12">
        <f>AU250+AV250</f>
        <v>426971.75900000002</v>
      </c>
      <c r="AX250" s="23">
        <v>17788.166000000001</v>
      </c>
      <c r="AY250" s="40">
        <f>AW250+AX250</f>
        <v>444759.92500000005</v>
      </c>
      <c r="AZ250" s="13">
        <v>0</v>
      </c>
      <c r="BA250" s="13"/>
      <c r="BB250" s="13">
        <f t="shared" si="696"/>
        <v>0</v>
      </c>
      <c r="BC250" s="13"/>
      <c r="BD250" s="13">
        <f t="shared" si="941"/>
        <v>0</v>
      </c>
      <c r="BE250" s="13"/>
      <c r="BF250" s="13">
        <f t="shared" si="942"/>
        <v>0</v>
      </c>
      <c r="BG250" s="13"/>
      <c r="BH250" s="13">
        <f t="shared" si="943"/>
        <v>0</v>
      </c>
      <c r="BI250" s="13"/>
      <c r="BJ250" s="13">
        <f t="shared" si="944"/>
        <v>0</v>
      </c>
      <c r="BK250" s="13"/>
      <c r="BL250" s="13">
        <f t="shared" si="945"/>
        <v>0</v>
      </c>
      <c r="BM250" s="13"/>
      <c r="BN250" s="13">
        <f t="shared" si="946"/>
        <v>0</v>
      </c>
      <c r="BO250" s="13"/>
      <c r="BP250" s="13">
        <f t="shared" si="947"/>
        <v>0</v>
      </c>
      <c r="BQ250" s="13">
        <v>0</v>
      </c>
      <c r="BR250" s="13">
        <f t="shared" si="948"/>
        <v>0</v>
      </c>
      <c r="BS250" s="13">
        <v>0</v>
      </c>
      <c r="BT250" s="13">
        <f t="shared" si="949"/>
        <v>0</v>
      </c>
      <c r="BU250" s="23">
        <v>0</v>
      </c>
      <c r="BV250" s="42">
        <f t="shared" si="950"/>
        <v>0</v>
      </c>
      <c r="BW250" s="7" t="s">
        <v>117</v>
      </c>
      <c r="BX250" s="10"/>
    </row>
    <row r="251" spans="1:76" ht="72" x14ac:dyDescent="0.35">
      <c r="A251" s="140"/>
      <c r="B251" s="138"/>
      <c r="C251" s="92" t="s">
        <v>127</v>
      </c>
      <c r="D251" s="13">
        <v>0</v>
      </c>
      <c r="E251" s="42">
        <v>0</v>
      </c>
      <c r="F251" s="12">
        <f t="shared" si="683"/>
        <v>0</v>
      </c>
      <c r="G251" s="13">
        <v>0</v>
      </c>
      <c r="H251" s="12">
        <f t="shared" si="929"/>
        <v>0</v>
      </c>
      <c r="I251" s="13">
        <v>0</v>
      </c>
      <c r="J251" s="12">
        <f t="shared" si="930"/>
        <v>0</v>
      </c>
      <c r="K251" s="13">
        <v>0</v>
      </c>
      <c r="L251" s="12">
        <f t="shared" si="931"/>
        <v>0</v>
      </c>
      <c r="M251" s="13">
        <v>0</v>
      </c>
      <c r="N251" s="12">
        <f t="shared" si="932"/>
        <v>0</v>
      </c>
      <c r="O251" s="13">
        <v>0</v>
      </c>
      <c r="P251" s="12">
        <f t="shared" si="933"/>
        <v>0</v>
      </c>
      <c r="Q251" s="13">
        <v>0</v>
      </c>
      <c r="R251" s="12">
        <f t="shared" si="934"/>
        <v>0</v>
      </c>
      <c r="S251" s="13">
        <v>0</v>
      </c>
      <c r="T251" s="12">
        <f t="shared" si="935"/>
        <v>0</v>
      </c>
      <c r="U251" s="13">
        <v>0</v>
      </c>
      <c r="V251" s="12">
        <f t="shared" si="936"/>
        <v>0</v>
      </c>
      <c r="W251" s="13">
        <v>0</v>
      </c>
      <c r="X251" s="12">
        <f t="shared" si="937"/>
        <v>0</v>
      </c>
      <c r="Y251" s="23">
        <v>0</v>
      </c>
      <c r="Z251" s="40">
        <f t="shared" si="938"/>
        <v>0</v>
      </c>
      <c r="AA251" s="13">
        <v>13981.8</v>
      </c>
      <c r="AB251" s="42">
        <v>0</v>
      </c>
      <c r="AC251" s="12">
        <f t="shared" si="694"/>
        <v>13981.8</v>
      </c>
      <c r="AD251" s="13">
        <v>0</v>
      </c>
      <c r="AE251" s="12">
        <f t="shared" si="940"/>
        <v>13981.8</v>
      </c>
      <c r="AF251" s="13">
        <v>0</v>
      </c>
      <c r="AG251" s="12">
        <f>AE251+AF251</f>
        <v>13981.8</v>
      </c>
      <c r="AH251" s="13">
        <v>0</v>
      </c>
      <c r="AI251" s="12">
        <f>AG251+AH251</f>
        <v>13981.8</v>
      </c>
      <c r="AJ251" s="13">
        <v>0</v>
      </c>
      <c r="AK251" s="12">
        <f>AI251+AJ251</f>
        <v>13981.8</v>
      </c>
      <c r="AL251" s="13">
        <v>0</v>
      </c>
      <c r="AM251" s="12">
        <f>AK251+AL251</f>
        <v>13981.8</v>
      </c>
      <c r="AN251" s="13">
        <v>0</v>
      </c>
      <c r="AO251" s="12">
        <f>AM251+AN251</f>
        <v>13981.8</v>
      </c>
      <c r="AP251" s="13">
        <v>0</v>
      </c>
      <c r="AQ251" s="12">
        <f>AO251+AP251</f>
        <v>13981.8</v>
      </c>
      <c r="AR251" s="13">
        <v>0</v>
      </c>
      <c r="AS251" s="12">
        <f>AQ251+AR251</f>
        <v>13981.8</v>
      </c>
      <c r="AT251" s="13">
        <v>0</v>
      </c>
      <c r="AU251" s="12">
        <f>AS251+AT251</f>
        <v>13981.8</v>
      </c>
      <c r="AV251" s="13">
        <v>0</v>
      </c>
      <c r="AW251" s="12">
        <f>AU251+AV251</f>
        <v>13981.8</v>
      </c>
      <c r="AX251" s="23">
        <v>0</v>
      </c>
      <c r="AY251" s="40">
        <f>AW251+AX251</f>
        <v>13981.8</v>
      </c>
      <c r="AZ251" s="13">
        <v>0</v>
      </c>
      <c r="BA251" s="13">
        <v>0</v>
      </c>
      <c r="BB251" s="13">
        <f t="shared" si="696"/>
        <v>0</v>
      </c>
      <c r="BC251" s="13">
        <v>0</v>
      </c>
      <c r="BD251" s="13">
        <f t="shared" si="941"/>
        <v>0</v>
      </c>
      <c r="BE251" s="13">
        <v>0</v>
      </c>
      <c r="BF251" s="13">
        <f t="shared" si="942"/>
        <v>0</v>
      </c>
      <c r="BG251" s="13">
        <v>0</v>
      </c>
      <c r="BH251" s="13">
        <f t="shared" si="943"/>
        <v>0</v>
      </c>
      <c r="BI251" s="13">
        <v>0</v>
      </c>
      <c r="BJ251" s="13">
        <f t="shared" si="944"/>
        <v>0</v>
      </c>
      <c r="BK251" s="13">
        <v>0</v>
      </c>
      <c r="BL251" s="13">
        <f t="shared" si="945"/>
        <v>0</v>
      </c>
      <c r="BM251" s="13">
        <v>0</v>
      </c>
      <c r="BN251" s="13">
        <f t="shared" si="946"/>
        <v>0</v>
      </c>
      <c r="BO251" s="13">
        <v>0</v>
      </c>
      <c r="BP251" s="13">
        <f t="shared" si="947"/>
        <v>0</v>
      </c>
      <c r="BQ251" s="13">
        <v>0</v>
      </c>
      <c r="BR251" s="13">
        <f t="shared" si="948"/>
        <v>0</v>
      </c>
      <c r="BS251" s="13">
        <v>0</v>
      </c>
      <c r="BT251" s="13">
        <f t="shared" si="949"/>
        <v>0</v>
      </c>
      <c r="BU251" s="23">
        <v>0</v>
      </c>
      <c r="BV251" s="42">
        <f t="shared" si="950"/>
        <v>0</v>
      </c>
      <c r="BW251" s="7" t="s">
        <v>117</v>
      </c>
      <c r="BX251" s="10"/>
    </row>
    <row r="252" spans="1:76" ht="54" x14ac:dyDescent="0.35">
      <c r="A252" s="86" t="s">
        <v>325</v>
      </c>
      <c r="B252" s="89" t="s">
        <v>128</v>
      </c>
      <c r="C252" s="92" t="s">
        <v>126</v>
      </c>
      <c r="D252" s="13">
        <f>D254+D255</f>
        <v>21424.2</v>
      </c>
      <c r="E252" s="42">
        <f>E254+E255</f>
        <v>0</v>
      </c>
      <c r="F252" s="12">
        <f t="shared" si="683"/>
        <v>21424.2</v>
      </c>
      <c r="G252" s="13">
        <f>G254+G255</f>
        <v>0</v>
      </c>
      <c r="H252" s="12">
        <f t="shared" si="929"/>
        <v>21424.2</v>
      </c>
      <c r="I252" s="13">
        <f>I254+I255</f>
        <v>-9924.2000000000007</v>
      </c>
      <c r="J252" s="12">
        <f t="shared" si="930"/>
        <v>11500</v>
      </c>
      <c r="K252" s="13">
        <f>K254+K255</f>
        <v>0</v>
      </c>
      <c r="L252" s="12">
        <f t="shared" si="931"/>
        <v>11500</v>
      </c>
      <c r="M252" s="13">
        <f>M254+M255</f>
        <v>0</v>
      </c>
      <c r="N252" s="12">
        <f t="shared" si="932"/>
        <v>11500</v>
      </c>
      <c r="O252" s="13">
        <f>O254+O255</f>
        <v>0</v>
      </c>
      <c r="P252" s="12">
        <f t="shared" si="933"/>
        <v>11500</v>
      </c>
      <c r="Q252" s="13">
        <f>Q254+Q255</f>
        <v>0</v>
      </c>
      <c r="R252" s="12">
        <f t="shared" si="934"/>
        <v>11500</v>
      </c>
      <c r="S252" s="13">
        <f>S254+S255</f>
        <v>0</v>
      </c>
      <c r="T252" s="12">
        <f t="shared" si="935"/>
        <v>11500</v>
      </c>
      <c r="U252" s="13">
        <f>U254+U255</f>
        <v>0</v>
      </c>
      <c r="V252" s="12">
        <f t="shared" si="936"/>
        <v>11500</v>
      </c>
      <c r="W252" s="13">
        <f>W254+W255</f>
        <v>0</v>
      </c>
      <c r="X252" s="12">
        <f t="shared" si="937"/>
        <v>11500</v>
      </c>
      <c r="Y252" s="23">
        <f>Y254+Y255</f>
        <v>0</v>
      </c>
      <c r="Z252" s="40">
        <f t="shared" si="938"/>
        <v>11500</v>
      </c>
      <c r="AA252" s="13">
        <f t="shared" ref="AA252:AZ252" si="952">AA254+AA255</f>
        <v>0</v>
      </c>
      <c r="AB252" s="42">
        <f>AB254+AB255</f>
        <v>0</v>
      </c>
      <c r="AC252" s="12">
        <f t="shared" si="694"/>
        <v>0</v>
      </c>
      <c r="AD252" s="13">
        <f>AD254+AD255</f>
        <v>0</v>
      </c>
      <c r="AE252" s="12">
        <f t="shared" si="940"/>
        <v>0</v>
      </c>
      <c r="AF252" s="13">
        <f>AF254+AF255</f>
        <v>0</v>
      </c>
      <c r="AG252" s="12">
        <f>AE252+AF252</f>
        <v>0</v>
      </c>
      <c r="AH252" s="13">
        <f>AH254+AH255</f>
        <v>0</v>
      </c>
      <c r="AI252" s="12">
        <f>AG252+AH252</f>
        <v>0</v>
      </c>
      <c r="AJ252" s="13">
        <f>AJ254+AJ255</f>
        <v>0</v>
      </c>
      <c r="AK252" s="12">
        <f>AI252+AJ252</f>
        <v>0</v>
      </c>
      <c r="AL252" s="13">
        <f>AL254+AL255</f>
        <v>0</v>
      </c>
      <c r="AM252" s="12">
        <f>AK252+AL252</f>
        <v>0</v>
      </c>
      <c r="AN252" s="13">
        <f>AN254+AN255</f>
        <v>0</v>
      </c>
      <c r="AO252" s="12">
        <f>AM252+AN252</f>
        <v>0</v>
      </c>
      <c r="AP252" s="13">
        <f>AP254+AP255</f>
        <v>0</v>
      </c>
      <c r="AQ252" s="12">
        <f>AO252+AP252</f>
        <v>0</v>
      </c>
      <c r="AR252" s="13">
        <f>AR254+AR255</f>
        <v>0</v>
      </c>
      <c r="AS252" s="12">
        <f>AQ252+AR252</f>
        <v>0</v>
      </c>
      <c r="AT252" s="13">
        <f>AT254+AT255</f>
        <v>0</v>
      </c>
      <c r="AU252" s="12">
        <f>AS252+AT252</f>
        <v>0</v>
      </c>
      <c r="AV252" s="13">
        <f>AV254+AV255</f>
        <v>0</v>
      </c>
      <c r="AW252" s="12">
        <f>AU252+AV252</f>
        <v>0</v>
      </c>
      <c r="AX252" s="23">
        <f>AX254+AX255</f>
        <v>0</v>
      </c>
      <c r="AY252" s="40">
        <f>AW252+AX252</f>
        <v>0</v>
      </c>
      <c r="AZ252" s="13">
        <f t="shared" si="952"/>
        <v>0</v>
      </c>
      <c r="BA252" s="13">
        <f>BA254+BA255</f>
        <v>0</v>
      </c>
      <c r="BB252" s="13">
        <f t="shared" si="696"/>
        <v>0</v>
      </c>
      <c r="BC252" s="13">
        <f>BC254+BC255</f>
        <v>0</v>
      </c>
      <c r="BD252" s="13">
        <f t="shared" si="941"/>
        <v>0</v>
      </c>
      <c r="BE252" s="13">
        <f>BE254+BE255</f>
        <v>0</v>
      </c>
      <c r="BF252" s="13">
        <f t="shared" si="942"/>
        <v>0</v>
      </c>
      <c r="BG252" s="13">
        <f>BG254+BG255</f>
        <v>0</v>
      </c>
      <c r="BH252" s="13">
        <f t="shared" si="943"/>
        <v>0</v>
      </c>
      <c r="BI252" s="13">
        <f>BI254+BI255</f>
        <v>0</v>
      </c>
      <c r="BJ252" s="13">
        <f t="shared" si="944"/>
        <v>0</v>
      </c>
      <c r="BK252" s="13">
        <f>BK254+BK255</f>
        <v>0</v>
      </c>
      <c r="BL252" s="13">
        <f t="shared" si="945"/>
        <v>0</v>
      </c>
      <c r="BM252" s="13">
        <f>BM254+BM255</f>
        <v>0</v>
      </c>
      <c r="BN252" s="13">
        <f t="shared" si="946"/>
        <v>0</v>
      </c>
      <c r="BO252" s="13">
        <f>BO254+BO255</f>
        <v>0</v>
      </c>
      <c r="BP252" s="13">
        <f t="shared" si="947"/>
        <v>0</v>
      </c>
      <c r="BQ252" s="13">
        <f>BQ254+BQ255</f>
        <v>0</v>
      </c>
      <c r="BR252" s="13">
        <f t="shared" si="948"/>
        <v>0</v>
      </c>
      <c r="BS252" s="13">
        <f>BS254+BS255</f>
        <v>0</v>
      </c>
      <c r="BT252" s="13">
        <f t="shared" si="949"/>
        <v>0</v>
      </c>
      <c r="BU252" s="23">
        <f>BU254+BU255</f>
        <v>0</v>
      </c>
      <c r="BV252" s="42">
        <f t="shared" si="950"/>
        <v>0</v>
      </c>
      <c r="BW252" s="7"/>
      <c r="BX252" s="10"/>
    </row>
    <row r="253" spans="1:76" x14ac:dyDescent="0.35">
      <c r="A253" s="86"/>
      <c r="B253" s="89" t="s">
        <v>5</v>
      </c>
      <c r="C253" s="92"/>
      <c r="D253" s="13"/>
      <c r="E253" s="42"/>
      <c r="F253" s="12"/>
      <c r="G253" s="13"/>
      <c r="H253" s="12"/>
      <c r="I253" s="13"/>
      <c r="J253" s="12"/>
      <c r="K253" s="13"/>
      <c r="L253" s="12"/>
      <c r="M253" s="13"/>
      <c r="N253" s="12"/>
      <c r="O253" s="13"/>
      <c r="P253" s="12"/>
      <c r="Q253" s="13"/>
      <c r="R253" s="12"/>
      <c r="S253" s="13"/>
      <c r="T253" s="12"/>
      <c r="U253" s="13"/>
      <c r="V253" s="12"/>
      <c r="W253" s="13"/>
      <c r="X253" s="12"/>
      <c r="Y253" s="23"/>
      <c r="Z253" s="40"/>
      <c r="AA253" s="13"/>
      <c r="AB253" s="42"/>
      <c r="AC253" s="12"/>
      <c r="AD253" s="13"/>
      <c r="AE253" s="12"/>
      <c r="AF253" s="13"/>
      <c r="AG253" s="12"/>
      <c r="AH253" s="13"/>
      <c r="AI253" s="12"/>
      <c r="AJ253" s="13"/>
      <c r="AK253" s="12"/>
      <c r="AL253" s="13"/>
      <c r="AM253" s="12"/>
      <c r="AN253" s="13"/>
      <c r="AO253" s="12"/>
      <c r="AP253" s="13"/>
      <c r="AQ253" s="12"/>
      <c r="AR253" s="13"/>
      <c r="AS253" s="12"/>
      <c r="AT253" s="13"/>
      <c r="AU253" s="12"/>
      <c r="AV253" s="13"/>
      <c r="AW253" s="12"/>
      <c r="AX253" s="23"/>
      <c r="AY253" s="40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23"/>
      <c r="BV253" s="42"/>
      <c r="BW253" s="7"/>
      <c r="BX253" s="10"/>
    </row>
    <row r="254" spans="1:76" s="3" customFormat="1" hidden="1" x14ac:dyDescent="0.35">
      <c r="A254" s="1"/>
      <c r="B254" s="18" t="s">
        <v>6</v>
      </c>
      <c r="C254" s="5"/>
      <c r="D254" s="13">
        <v>9924.2000000000007</v>
      </c>
      <c r="E254" s="42"/>
      <c r="F254" s="12">
        <f t="shared" si="683"/>
        <v>9924.2000000000007</v>
      </c>
      <c r="G254" s="13"/>
      <c r="H254" s="12">
        <f t="shared" ref="H254:H256" si="953">F254+G254</f>
        <v>9924.2000000000007</v>
      </c>
      <c r="I254" s="13">
        <v>-9924.2000000000007</v>
      </c>
      <c r="J254" s="12">
        <f t="shared" ref="J254:J256" si="954">H254+I254</f>
        <v>0</v>
      </c>
      <c r="K254" s="13"/>
      <c r="L254" s="12">
        <f t="shared" ref="L254:L256" si="955">J254+K254</f>
        <v>0</v>
      </c>
      <c r="M254" s="13"/>
      <c r="N254" s="12">
        <f t="shared" ref="N254:N256" si="956">L254+M254</f>
        <v>0</v>
      </c>
      <c r="O254" s="13"/>
      <c r="P254" s="12">
        <f t="shared" ref="P254:P256" si="957">N254+O254</f>
        <v>0</v>
      </c>
      <c r="Q254" s="13"/>
      <c r="R254" s="12">
        <f t="shared" ref="R254:R256" si="958">P254+Q254</f>
        <v>0</v>
      </c>
      <c r="S254" s="13"/>
      <c r="T254" s="12">
        <f t="shared" ref="T254:T256" si="959">R254+S254</f>
        <v>0</v>
      </c>
      <c r="U254" s="13"/>
      <c r="V254" s="12">
        <f t="shared" ref="V254:V256" si="960">T254+U254</f>
        <v>0</v>
      </c>
      <c r="W254" s="13"/>
      <c r="X254" s="12">
        <f t="shared" ref="X254:X256" si="961">V254+W254</f>
        <v>0</v>
      </c>
      <c r="Y254" s="23"/>
      <c r="Z254" s="12">
        <f t="shared" ref="Z254:Z256" si="962">X254+Y254</f>
        <v>0</v>
      </c>
      <c r="AA254" s="13">
        <v>0</v>
      </c>
      <c r="AB254" s="42"/>
      <c r="AC254" s="12">
        <f t="shared" si="694"/>
        <v>0</v>
      </c>
      <c r="AD254" s="13"/>
      <c r="AE254" s="12">
        <f t="shared" ref="AE254:AE256" si="963">AC254+AD254</f>
        <v>0</v>
      </c>
      <c r="AF254" s="13"/>
      <c r="AG254" s="12">
        <f>AE254+AF254</f>
        <v>0</v>
      </c>
      <c r="AH254" s="13"/>
      <c r="AI254" s="12">
        <f>AG254+AH254</f>
        <v>0</v>
      </c>
      <c r="AJ254" s="13"/>
      <c r="AK254" s="12">
        <f>AI254+AJ254</f>
        <v>0</v>
      </c>
      <c r="AL254" s="13"/>
      <c r="AM254" s="12">
        <f>AK254+AL254</f>
        <v>0</v>
      </c>
      <c r="AN254" s="13"/>
      <c r="AO254" s="12">
        <f>AM254+AN254</f>
        <v>0</v>
      </c>
      <c r="AP254" s="13"/>
      <c r="AQ254" s="12">
        <f>AO254+AP254</f>
        <v>0</v>
      </c>
      <c r="AR254" s="13"/>
      <c r="AS254" s="12">
        <f>AQ254+AR254</f>
        <v>0</v>
      </c>
      <c r="AT254" s="13"/>
      <c r="AU254" s="12">
        <f>AS254+AT254</f>
        <v>0</v>
      </c>
      <c r="AV254" s="13"/>
      <c r="AW254" s="12">
        <f>AU254+AV254</f>
        <v>0</v>
      </c>
      <c r="AX254" s="23"/>
      <c r="AY254" s="12">
        <f>AW254+AX254</f>
        <v>0</v>
      </c>
      <c r="AZ254" s="13">
        <v>0</v>
      </c>
      <c r="BA254" s="13"/>
      <c r="BB254" s="13">
        <f t="shared" si="696"/>
        <v>0</v>
      </c>
      <c r="BC254" s="13"/>
      <c r="BD254" s="13">
        <f t="shared" ref="BD254:BD256" si="964">BB254+BC254</f>
        <v>0</v>
      </c>
      <c r="BE254" s="13"/>
      <c r="BF254" s="13">
        <f t="shared" ref="BF254:BF256" si="965">BD254+BE254</f>
        <v>0</v>
      </c>
      <c r="BG254" s="13"/>
      <c r="BH254" s="13">
        <f t="shared" ref="BH254:BH256" si="966">BF254+BG254</f>
        <v>0</v>
      </c>
      <c r="BI254" s="13"/>
      <c r="BJ254" s="13">
        <f t="shared" ref="BJ254:BJ256" si="967">BH254+BI254</f>
        <v>0</v>
      </c>
      <c r="BK254" s="13"/>
      <c r="BL254" s="13">
        <f t="shared" ref="BL254:BL256" si="968">BJ254+BK254</f>
        <v>0</v>
      </c>
      <c r="BM254" s="13"/>
      <c r="BN254" s="13">
        <f t="shared" ref="BN254:BN256" si="969">BL254+BM254</f>
        <v>0</v>
      </c>
      <c r="BO254" s="13"/>
      <c r="BP254" s="13">
        <f t="shared" ref="BP254:BP256" si="970">BN254+BO254</f>
        <v>0</v>
      </c>
      <c r="BQ254" s="13"/>
      <c r="BR254" s="13">
        <f t="shared" ref="BR254:BR256" si="971">BP254+BQ254</f>
        <v>0</v>
      </c>
      <c r="BS254" s="13"/>
      <c r="BT254" s="13">
        <f t="shared" ref="BT254:BT256" si="972">BR254+BS254</f>
        <v>0</v>
      </c>
      <c r="BU254" s="23"/>
      <c r="BV254" s="13">
        <f t="shared" ref="BV254:BV256" si="973">BT254+BU254</f>
        <v>0</v>
      </c>
      <c r="BW254" s="7" t="s">
        <v>129</v>
      </c>
      <c r="BX254" s="10">
        <v>0</v>
      </c>
    </row>
    <row r="255" spans="1:76" x14ac:dyDescent="0.35">
      <c r="A255" s="86"/>
      <c r="B255" s="89" t="s">
        <v>57</v>
      </c>
      <c r="C255" s="92"/>
      <c r="D255" s="13">
        <v>11500</v>
      </c>
      <c r="E255" s="42"/>
      <c r="F255" s="12">
        <f t="shared" si="683"/>
        <v>11500</v>
      </c>
      <c r="G255" s="13"/>
      <c r="H255" s="12">
        <f t="shared" si="953"/>
        <v>11500</v>
      </c>
      <c r="I255" s="13"/>
      <c r="J255" s="12">
        <f t="shared" si="954"/>
        <v>11500</v>
      </c>
      <c r="K255" s="13"/>
      <c r="L255" s="12">
        <f t="shared" si="955"/>
        <v>11500</v>
      </c>
      <c r="M255" s="13"/>
      <c r="N255" s="12">
        <f t="shared" si="956"/>
        <v>11500</v>
      </c>
      <c r="O255" s="13"/>
      <c r="P255" s="12">
        <f t="shared" si="957"/>
        <v>11500</v>
      </c>
      <c r="Q255" s="13"/>
      <c r="R255" s="12">
        <f t="shared" si="958"/>
        <v>11500</v>
      </c>
      <c r="S255" s="13"/>
      <c r="T255" s="12">
        <f t="shared" si="959"/>
        <v>11500</v>
      </c>
      <c r="U255" s="13"/>
      <c r="V255" s="12">
        <f t="shared" si="960"/>
        <v>11500</v>
      </c>
      <c r="W255" s="13"/>
      <c r="X255" s="12">
        <f t="shared" si="961"/>
        <v>11500</v>
      </c>
      <c r="Y255" s="23"/>
      <c r="Z255" s="40">
        <f t="shared" si="962"/>
        <v>11500</v>
      </c>
      <c r="AA255" s="13">
        <v>0</v>
      </c>
      <c r="AB255" s="42"/>
      <c r="AC255" s="12">
        <f t="shared" si="694"/>
        <v>0</v>
      </c>
      <c r="AD255" s="13"/>
      <c r="AE255" s="12">
        <f t="shared" si="963"/>
        <v>0</v>
      </c>
      <c r="AF255" s="13"/>
      <c r="AG255" s="12">
        <f>AE255+AF255</f>
        <v>0</v>
      </c>
      <c r="AH255" s="13"/>
      <c r="AI255" s="12">
        <f>AG255+AH255</f>
        <v>0</v>
      </c>
      <c r="AJ255" s="13"/>
      <c r="AK255" s="12">
        <f>AI255+AJ255</f>
        <v>0</v>
      </c>
      <c r="AL255" s="13"/>
      <c r="AM255" s="12">
        <f>AK255+AL255</f>
        <v>0</v>
      </c>
      <c r="AN255" s="13"/>
      <c r="AO255" s="12">
        <f>AM255+AN255</f>
        <v>0</v>
      </c>
      <c r="AP255" s="13"/>
      <c r="AQ255" s="12">
        <f>AO255+AP255</f>
        <v>0</v>
      </c>
      <c r="AR255" s="13"/>
      <c r="AS255" s="12">
        <f>AQ255+AR255</f>
        <v>0</v>
      </c>
      <c r="AT255" s="13"/>
      <c r="AU255" s="12">
        <f>AS255+AT255</f>
        <v>0</v>
      </c>
      <c r="AV255" s="13"/>
      <c r="AW255" s="12">
        <f>AU255+AV255</f>
        <v>0</v>
      </c>
      <c r="AX255" s="23"/>
      <c r="AY255" s="40">
        <f>AW255+AX255</f>
        <v>0</v>
      </c>
      <c r="AZ255" s="13">
        <v>0</v>
      </c>
      <c r="BA255" s="13"/>
      <c r="BB255" s="13">
        <f t="shared" si="696"/>
        <v>0</v>
      </c>
      <c r="BC255" s="13"/>
      <c r="BD255" s="13">
        <f t="shared" si="964"/>
        <v>0</v>
      </c>
      <c r="BE255" s="13"/>
      <c r="BF255" s="13">
        <f t="shared" si="965"/>
        <v>0</v>
      </c>
      <c r="BG255" s="13"/>
      <c r="BH255" s="13">
        <f t="shared" si="966"/>
        <v>0</v>
      </c>
      <c r="BI255" s="13"/>
      <c r="BJ255" s="13">
        <f t="shared" si="967"/>
        <v>0</v>
      </c>
      <c r="BK255" s="13"/>
      <c r="BL255" s="13">
        <f t="shared" si="968"/>
        <v>0</v>
      </c>
      <c r="BM255" s="13"/>
      <c r="BN255" s="13">
        <f t="shared" si="969"/>
        <v>0</v>
      </c>
      <c r="BO255" s="13"/>
      <c r="BP255" s="13">
        <f t="shared" si="970"/>
        <v>0</v>
      </c>
      <c r="BQ255" s="13"/>
      <c r="BR255" s="13">
        <f t="shared" si="971"/>
        <v>0</v>
      </c>
      <c r="BS255" s="13"/>
      <c r="BT255" s="13">
        <f t="shared" si="972"/>
        <v>0</v>
      </c>
      <c r="BU255" s="23"/>
      <c r="BV255" s="42">
        <f t="shared" si="973"/>
        <v>0</v>
      </c>
      <c r="BW255" s="7" t="s">
        <v>389</v>
      </c>
      <c r="BX255" s="10"/>
    </row>
    <row r="256" spans="1:76" x14ac:dyDescent="0.35">
      <c r="A256" s="86"/>
      <c r="B256" s="99" t="s">
        <v>7</v>
      </c>
      <c r="C256" s="100"/>
      <c r="D256" s="27">
        <f>D258+D259</f>
        <v>501148.29999999993</v>
      </c>
      <c r="E256" s="27">
        <f>E258+E259</f>
        <v>4028</v>
      </c>
      <c r="F256" s="26">
        <f t="shared" si="683"/>
        <v>505176.29999999993</v>
      </c>
      <c r="G256" s="27">
        <f>G258+G259</f>
        <v>64247.038</v>
      </c>
      <c r="H256" s="26">
        <f t="shared" si="953"/>
        <v>569423.33799999999</v>
      </c>
      <c r="I256" s="27">
        <f>I258+I259</f>
        <v>-5255.2020000000002</v>
      </c>
      <c r="J256" s="26">
        <f t="shared" si="954"/>
        <v>564168.13599999994</v>
      </c>
      <c r="K256" s="27">
        <f>K258+K259</f>
        <v>4646.2020000000002</v>
      </c>
      <c r="L256" s="26">
        <f t="shared" si="955"/>
        <v>568814.33799999999</v>
      </c>
      <c r="M256" s="27">
        <f>M258+M259</f>
        <v>-30000</v>
      </c>
      <c r="N256" s="26">
        <f t="shared" si="956"/>
        <v>538814.33799999999</v>
      </c>
      <c r="O256" s="27">
        <f>O258+O259</f>
        <v>0</v>
      </c>
      <c r="P256" s="26">
        <f t="shared" si="957"/>
        <v>538814.33799999999</v>
      </c>
      <c r="Q256" s="27">
        <f>Q258+Q259</f>
        <v>-138630.60700000002</v>
      </c>
      <c r="R256" s="26">
        <f t="shared" si="958"/>
        <v>400183.73099999997</v>
      </c>
      <c r="S256" s="27">
        <f>S258+S259</f>
        <v>-8675.2999999999993</v>
      </c>
      <c r="T256" s="26">
        <f t="shared" si="959"/>
        <v>391508.43099999998</v>
      </c>
      <c r="U256" s="27">
        <f>U258+U259</f>
        <v>0</v>
      </c>
      <c r="V256" s="26">
        <f t="shared" si="960"/>
        <v>391508.43099999998</v>
      </c>
      <c r="W256" s="13">
        <f>W258+W259</f>
        <v>0</v>
      </c>
      <c r="X256" s="26">
        <f t="shared" si="961"/>
        <v>391508.43099999998</v>
      </c>
      <c r="Y256" s="27">
        <f>Y258+Y259</f>
        <v>-58004.4</v>
      </c>
      <c r="Z256" s="40">
        <f t="shared" si="962"/>
        <v>333504.03099999996</v>
      </c>
      <c r="AA256" s="27">
        <f t="shared" ref="AA256:AZ256" si="974">AA258+AA259</f>
        <v>408577.2</v>
      </c>
      <c r="AB256" s="27">
        <f>AB258+AB259</f>
        <v>-4109</v>
      </c>
      <c r="AC256" s="26">
        <f t="shared" si="694"/>
        <v>404468.2</v>
      </c>
      <c r="AD256" s="27">
        <f>AD258+AD259</f>
        <v>0</v>
      </c>
      <c r="AE256" s="26">
        <f t="shared" si="963"/>
        <v>404468.2</v>
      </c>
      <c r="AF256" s="27">
        <f>AF258+AF259</f>
        <v>0</v>
      </c>
      <c r="AG256" s="26">
        <f>AE256+AF256</f>
        <v>404468.2</v>
      </c>
      <c r="AH256" s="27">
        <f>AH258+AH259</f>
        <v>0</v>
      </c>
      <c r="AI256" s="26">
        <f>AG256+AH256</f>
        <v>404468.2</v>
      </c>
      <c r="AJ256" s="27">
        <f>AJ258+AJ259</f>
        <v>0</v>
      </c>
      <c r="AK256" s="26">
        <f>AI256+AJ256</f>
        <v>404468.2</v>
      </c>
      <c r="AL256" s="27">
        <f>AL258+AL259</f>
        <v>0</v>
      </c>
      <c r="AM256" s="26">
        <f>AK256+AL256</f>
        <v>404468.2</v>
      </c>
      <c r="AN256" s="27">
        <f>AN258+AN259</f>
        <v>0</v>
      </c>
      <c r="AO256" s="26">
        <f>AM256+AN256</f>
        <v>404468.2</v>
      </c>
      <c r="AP256" s="27">
        <f>AP258+AP259</f>
        <v>138630.60700000002</v>
      </c>
      <c r="AQ256" s="26">
        <f>AO256+AP256</f>
        <v>543098.80700000003</v>
      </c>
      <c r="AR256" s="27">
        <f>AR258+AR259</f>
        <v>0</v>
      </c>
      <c r="AS256" s="26">
        <f>AQ256+AR256</f>
        <v>543098.80700000003</v>
      </c>
      <c r="AT256" s="27">
        <f>AT258+AT259</f>
        <v>-115393.429</v>
      </c>
      <c r="AU256" s="26">
        <f>AS256+AT256</f>
        <v>427705.37800000003</v>
      </c>
      <c r="AV256" s="13">
        <f>AV258+AV259</f>
        <v>0</v>
      </c>
      <c r="AW256" s="26">
        <f>AU256+AV256</f>
        <v>427705.37800000003</v>
      </c>
      <c r="AX256" s="27">
        <f>AX258+AX259</f>
        <v>59270</v>
      </c>
      <c r="AY256" s="40">
        <f>AW256+AX256</f>
        <v>486975.37800000003</v>
      </c>
      <c r="AZ256" s="27">
        <f t="shared" si="974"/>
        <v>276286.2</v>
      </c>
      <c r="BA256" s="27">
        <f>BA258+BA259</f>
        <v>0</v>
      </c>
      <c r="BB256" s="27">
        <f t="shared" si="696"/>
        <v>276286.2</v>
      </c>
      <c r="BC256" s="27">
        <f>BC258+BC259</f>
        <v>0</v>
      </c>
      <c r="BD256" s="27">
        <f t="shared" si="964"/>
        <v>276286.2</v>
      </c>
      <c r="BE256" s="27">
        <f>BE258+BE259</f>
        <v>0</v>
      </c>
      <c r="BF256" s="27">
        <f t="shared" si="965"/>
        <v>276286.2</v>
      </c>
      <c r="BG256" s="27">
        <f>BG258+BG259</f>
        <v>0</v>
      </c>
      <c r="BH256" s="27">
        <f t="shared" si="966"/>
        <v>276286.2</v>
      </c>
      <c r="BI256" s="27">
        <f>BI258+BI259</f>
        <v>30000</v>
      </c>
      <c r="BJ256" s="27">
        <f t="shared" si="967"/>
        <v>306286.2</v>
      </c>
      <c r="BK256" s="27">
        <f>BK258+BK259</f>
        <v>0</v>
      </c>
      <c r="BL256" s="27">
        <f t="shared" si="968"/>
        <v>306286.2</v>
      </c>
      <c r="BM256" s="27">
        <f>BM258+BM259</f>
        <v>0</v>
      </c>
      <c r="BN256" s="27">
        <f t="shared" si="969"/>
        <v>306286.2</v>
      </c>
      <c r="BO256" s="13">
        <f>BO258+BO259</f>
        <v>8675.2999999999993</v>
      </c>
      <c r="BP256" s="13">
        <f t="shared" si="970"/>
        <v>314961.5</v>
      </c>
      <c r="BQ256" s="13">
        <f>BQ258+BQ259</f>
        <v>109801.54200000002</v>
      </c>
      <c r="BR256" s="13">
        <f t="shared" si="971"/>
        <v>424763.04200000002</v>
      </c>
      <c r="BS256" s="13">
        <f>BS258+BS259</f>
        <v>0</v>
      </c>
      <c r="BT256" s="27">
        <f t="shared" si="972"/>
        <v>424763.04200000002</v>
      </c>
      <c r="BU256" s="27">
        <f>BU258+BU259</f>
        <v>0</v>
      </c>
      <c r="BV256" s="42">
        <f t="shared" si="973"/>
        <v>424763.04200000002</v>
      </c>
      <c r="BX256" s="10"/>
    </row>
    <row r="257" spans="1:76" x14ac:dyDescent="0.35">
      <c r="A257" s="86"/>
      <c r="B257" s="89" t="s">
        <v>5</v>
      </c>
      <c r="C257" s="100"/>
      <c r="D257" s="27"/>
      <c r="E257" s="27"/>
      <c r="F257" s="26"/>
      <c r="G257" s="27"/>
      <c r="H257" s="26"/>
      <c r="I257" s="27"/>
      <c r="J257" s="26"/>
      <c r="K257" s="27"/>
      <c r="L257" s="26"/>
      <c r="M257" s="27"/>
      <c r="N257" s="26"/>
      <c r="O257" s="27"/>
      <c r="P257" s="26"/>
      <c r="Q257" s="27"/>
      <c r="R257" s="26"/>
      <c r="S257" s="27"/>
      <c r="T257" s="26"/>
      <c r="U257" s="27"/>
      <c r="V257" s="26"/>
      <c r="W257" s="13"/>
      <c r="X257" s="26"/>
      <c r="Y257" s="27"/>
      <c r="Z257" s="40"/>
      <c r="AA257" s="27"/>
      <c r="AB257" s="27"/>
      <c r="AC257" s="26"/>
      <c r="AD257" s="27"/>
      <c r="AE257" s="26"/>
      <c r="AF257" s="27"/>
      <c r="AG257" s="26"/>
      <c r="AH257" s="27"/>
      <c r="AI257" s="26"/>
      <c r="AJ257" s="27"/>
      <c r="AK257" s="26"/>
      <c r="AL257" s="27"/>
      <c r="AM257" s="26"/>
      <c r="AN257" s="27"/>
      <c r="AO257" s="26"/>
      <c r="AP257" s="27"/>
      <c r="AQ257" s="26"/>
      <c r="AR257" s="27"/>
      <c r="AS257" s="26"/>
      <c r="AT257" s="27"/>
      <c r="AU257" s="26"/>
      <c r="AV257" s="13"/>
      <c r="AW257" s="26"/>
      <c r="AX257" s="27"/>
      <c r="AY257" s="40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13"/>
      <c r="BP257" s="13"/>
      <c r="BQ257" s="13"/>
      <c r="BR257" s="13"/>
      <c r="BS257" s="13"/>
      <c r="BT257" s="27"/>
      <c r="BU257" s="27"/>
      <c r="BV257" s="42"/>
      <c r="BX257" s="10"/>
    </row>
    <row r="258" spans="1:76" s="29" customFormat="1" hidden="1" x14ac:dyDescent="0.35">
      <c r="A258" s="25"/>
      <c r="B258" s="44" t="s">
        <v>6</v>
      </c>
      <c r="C258" s="50"/>
      <c r="D258" s="27">
        <f>D260+D262+D264+D267+D269+D261+D263</f>
        <v>393360.69999999995</v>
      </c>
      <c r="E258" s="27">
        <f>E260+E262+E264+E267+E269+E261+E263</f>
        <v>4028</v>
      </c>
      <c r="F258" s="26">
        <f t="shared" si="683"/>
        <v>397388.69999999995</v>
      </c>
      <c r="G258" s="27">
        <f>G260+G262+G264+G267+G269+G261+G263+G270</f>
        <v>64247.038</v>
      </c>
      <c r="H258" s="26">
        <f t="shared" ref="H258:H265" si="975">F258+G258</f>
        <v>461635.73799999995</v>
      </c>
      <c r="I258" s="27">
        <f>I260+I262+I264+I267+I269+I261+I263+I270</f>
        <v>-5255.2020000000002</v>
      </c>
      <c r="J258" s="26">
        <f t="shared" ref="J258:J265" si="976">H258+I258</f>
        <v>456380.53599999996</v>
      </c>
      <c r="K258" s="27">
        <f>K260+K262+K264+K267+K269+K261+K263+K270</f>
        <v>4646.2020000000002</v>
      </c>
      <c r="L258" s="26">
        <f t="shared" ref="L258:L265" si="977">J258+K258</f>
        <v>461026.73799999995</v>
      </c>
      <c r="M258" s="27">
        <f>M260+M262+M264+M267+M269+M261+M263+M270</f>
        <v>-30000</v>
      </c>
      <c r="N258" s="26">
        <f t="shared" ref="N258:N265" si="978">L258+M258</f>
        <v>431026.73799999995</v>
      </c>
      <c r="O258" s="27">
        <f>O260+O262+O264+O267+O269+O261+O263+O270</f>
        <v>0</v>
      </c>
      <c r="P258" s="26">
        <f t="shared" ref="P258:P265" si="979">N258+O258</f>
        <v>431026.73799999995</v>
      </c>
      <c r="Q258" s="27">
        <f>Q260+Q262+Q264+Q267+Q269+Q261+Q263+Q270</f>
        <v>-138630.60700000002</v>
      </c>
      <c r="R258" s="26">
        <f t="shared" ref="R258:R265" si="980">P258+Q258</f>
        <v>292396.13099999994</v>
      </c>
      <c r="S258" s="27">
        <f>S260+S262+S264+S267+S269+S261+S263+S270</f>
        <v>-8675.2999999999993</v>
      </c>
      <c r="T258" s="26">
        <f t="shared" ref="T258:T265" si="981">R258+S258</f>
        <v>283720.83099999995</v>
      </c>
      <c r="U258" s="27">
        <f>U260+U262+U264+U267+U269+U261+U263+U270</f>
        <v>0</v>
      </c>
      <c r="V258" s="26">
        <f t="shared" ref="V258:V265" si="982">T258+U258</f>
        <v>283720.83099999995</v>
      </c>
      <c r="W258" s="13">
        <f>W260+W262+W264+W267+W269+W261+W263+W270</f>
        <v>0</v>
      </c>
      <c r="X258" s="26">
        <f t="shared" ref="X258:X265" si="983">V258+W258</f>
        <v>283720.83099999995</v>
      </c>
      <c r="Y258" s="27">
        <f>Y260+Y262+Y264+Y267+Y269+Y261+Y263+Y270+Y271</f>
        <v>-58004.4</v>
      </c>
      <c r="Z258" s="26">
        <f t="shared" ref="Z258:Z265" si="984">X258+Y258</f>
        <v>225716.43099999995</v>
      </c>
      <c r="AA258" s="27">
        <f t="shared" ref="AA258:AZ258" si="985">AA260+AA262+AA264+AA267+AA269+AA261+AA263</f>
        <v>408577.2</v>
      </c>
      <c r="AB258" s="27">
        <f>AB260+AB262+AB264+AB267+AB269+AB261+AB263</f>
        <v>-4109</v>
      </c>
      <c r="AC258" s="26">
        <f t="shared" si="694"/>
        <v>404468.2</v>
      </c>
      <c r="AD258" s="27">
        <f>AD260+AD262+AD264+AD267+AD269+AD261+AD263+AD270</f>
        <v>0</v>
      </c>
      <c r="AE258" s="26">
        <f t="shared" ref="AE258:AE265" si="986">AC258+AD258</f>
        <v>404468.2</v>
      </c>
      <c r="AF258" s="27">
        <f>AF260+AF262+AF264+AF267+AF269+AF261+AF263+AF270</f>
        <v>0</v>
      </c>
      <c r="AG258" s="26">
        <f t="shared" ref="AG258:AG265" si="987">AE258+AF258</f>
        <v>404468.2</v>
      </c>
      <c r="AH258" s="27">
        <f>AH260+AH262+AH264+AH267+AH269+AH261+AH263+AH270</f>
        <v>0</v>
      </c>
      <c r="AI258" s="26">
        <f t="shared" ref="AI258:AI265" si="988">AG258+AH258</f>
        <v>404468.2</v>
      </c>
      <c r="AJ258" s="27">
        <f>AJ260+AJ262+AJ264+AJ267+AJ269+AJ261+AJ263+AJ270</f>
        <v>0</v>
      </c>
      <c r="AK258" s="26">
        <f t="shared" ref="AK258:AK265" si="989">AI258+AJ258</f>
        <v>404468.2</v>
      </c>
      <c r="AL258" s="27">
        <f>AL260+AL262+AL264+AL267+AL269+AL261+AL263+AL270</f>
        <v>0</v>
      </c>
      <c r="AM258" s="26">
        <f t="shared" ref="AM258:AM265" si="990">AK258+AL258</f>
        <v>404468.2</v>
      </c>
      <c r="AN258" s="27">
        <f>AN260+AN262+AN264+AN267+AN269+AN261+AN263+AN270</f>
        <v>0</v>
      </c>
      <c r="AO258" s="26">
        <f t="shared" ref="AO258:AO265" si="991">AM258+AN258</f>
        <v>404468.2</v>
      </c>
      <c r="AP258" s="27">
        <f>AP260+AP262+AP264+AP267+AP269+AP261+AP263+AP270</f>
        <v>138630.60700000002</v>
      </c>
      <c r="AQ258" s="26">
        <f t="shared" ref="AQ258:AQ265" si="992">AO258+AP258</f>
        <v>543098.80700000003</v>
      </c>
      <c r="AR258" s="27">
        <f>AR260+AR262+AR264+AR267+AR269+AR261+AR263+AR270</f>
        <v>0</v>
      </c>
      <c r="AS258" s="26">
        <f t="shared" ref="AS258:AS265" si="993">AQ258+AR258</f>
        <v>543098.80700000003</v>
      </c>
      <c r="AT258" s="27">
        <f>AT260+AT262+AT264+AT267+AT269+AT261+AT263+AT270</f>
        <v>-115393.429</v>
      </c>
      <c r="AU258" s="26">
        <f t="shared" ref="AU258:AU265" si="994">AS258+AT258</f>
        <v>427705.37800000003</v>
      </c>
      <c r="AV258" s="13">
        <f>AV260+AV262+AV264+AV267+AV269+AV261+AV263+AV270</f>
        <v>0</v>
      </c>
      <c r="AW258" s="26">
        <f t="shared" ref="AW258:AW265" si="995">AU258+AV258</f>
        <v>427705.37800000003</v>
      </c>
      <c r="AX258" s="27">
        <f>AX260+AX262+AX264+AX267+AX269+AX261+AX263+AX270+AX271</f>
        <v>59270</v>
      </c>
      <c r="AY258" s="26">
        <f t="shared" ref="AY258:AY265" si="996">AW258+AX258</f>
        <v>486975.37800000003</v>
      </c>
      <c r="AZ258" s="27">
        <f t="shared" si="985"/>
        <v>224073.8</v>
      </c>
      <c r="BA258" s="27">
        <f>BA260+BA262+BA264+BA267+BA269+BA261+BA263</f>
        <v>0</v>
      </c>
      <c r="BB258" s="27">
        <f t="shared" si="696"/>
        <v>224073.8</v>
      </c>
      <c r="BC258" s="27">
        <f>BC260+BC262+BC264+BC267+BC269+BC261+BC263+BC270</f>
        <v>0</v>
      </c>
      <c r="BD258" s="27">
        <f t="shared" ref="BD258:BD265" si="997">BB258+BC258</f>
        <v>224073.8</v>
      </c>
      <c r="BE258" s="27">
        <f>BE260+BE262+BE264+BE267+BE269+BE261+BE263+BE270</f>
        <v>0</v>
      </c>
      <c r="BF258" s="27">
        <f t="shared" ref="BF258:BF265" si="998">BD258+BE258</f>
        <v>224073.8</v>
      </c>
      <c r="BG258" s="27">
        <f>BG260+BG262+BG264+BG267+BG269+BG261+BG263+BG270</f>
        <v>0</v>
      </c>
      <c r="BH258" s="27">
        <f t="shared" ref="BH258:BH265" si="999">BF258+BG258</f>
        <v>224073.8</v>
      </c>
      <c r="BI258" s="27">
        <f>BI260+BI262+BI264+BI267+BI269+BI261+BI263+BI270</f>
        <v>30000</v>
      </c>
      <c r="BJ258" s="27">
        <f t="shared" ref="BJ258:BJ265" si="1000">BH258+BI258</f>
        <v>254073.8</v>
      </c>
      <c r="BK258" s="27">
        <f>BK260+BK262+BK264+BK267+BK269+BK261+BK263+BK270</f>
        <v>0</v>
      </c>
      <c r="BL258" s="27">
        <f t="shared" ref="BL258:BL265" si="1001">BJ258+BK258</f>
        <v>254073.8</v>
      </c>
      <c r="BM258" s="27">
        <f>BM260+BM262+BM264+BM267+BM269+BM261+BM263+BM270</f>
        <v>0</v>
      </c>
      <c r="BN258" s="27">
        <f t="shared" ref="BN258:BN265" si="1002">BL258+BM258</f>
        <v>254073.8</v>
      </c>
      <c r="BO258" s="13">
        <f>BO260+BO262+BO264+BO267+BO269+BO261+BO263+BO270</f>
        <v>8675.2999999999993</v>
      </c>
      <c r="BP258" s="13">
        <f t="shared" ref="BP258:BP265" si="1003">BN258+BO258</f>
        <v>262749.09999999998</v>
      </c>
      <c r="BQ258" s="13">
        <f>BQ260+BQ262+BQ264+BQ267+BQ269+BQ261+BQ263+BQ270</f>
        <v>109801.54200000002</v>
      </c>
      <c r="BR258" s="13">
        <f t="shared" ref="BR258:BR265" si="1004">BP258+BQ258</f>
        <v>372550.64199999999</v>
      </c>
      <c r="BS258" s="13">
        <f>BS260+BS262+BS264+BS267+BS269+BS261+BS263+BS270</f>
        <v>0</v>
      </c>
      <c r="BT258" s="27">
        <f t="shared" ref="BT258:BT265" si="1005">BR258+BS258</f>
        <v>372550.64199999999</v>
      </c>
      <c r="BU258" s="27">
        <f>BU260+BU262+BU264+BU267+BU269+BU261+BU263+BU270+BU271</f>
        <v>0</v>
      </c>
      <c r="BV258" s="27">
        <f t="shared" ref="BV258:BV265" si="1006">BT258+BU258</f>
        <v>372550.64199999999</v>
      </c>
      <c r="BW258" s="28"/>
      <c r="BX258" s="30">
        <v>0</v>
      </c>
    </row>
    <row r="259" spans="1:76" x14ac:dyDescent="0.35">
      <c r="A259" s="86"/>
      <c r="B259" s="89" t="s">
        <v>57</v>
      </c>
      <c r="C259" s="100"/>
      <c r="D259" s="27">
        <f>D268</f>
        <v>107787.6</v>
      </c>
      <c r="E259" s="27">
        <f>E268</f>
        <v>0</v>
      </c>
      <c r="F259" s="26">
        <f t="shared" si="683"/>
        <v>107787.6</v>
      </c>
      <c r="G259" s="27">
        <f>G268</f>
        <v>0</v>
      </c>
      <c r="H259" s="26">
        <f t="shared" si="975"/>
        <v>107787.6</v>
      </c>
      <c r="I259" s="27">
        <f>I268</f>
        <v>0</v>
      </c>
      <c r="J259" s="26">
        <f t="shared" si="976"/>
        <v>107787.6</v>
      </c>
      <c r="K259" s="27">
        <f>K268</f>
        <v>0</v>
      </c>
      <c r="L259" s="26">
        <f t="shared" si="977"/>
        <v>107787.6</v>
      </c>
      <c r="M259" s="27">
        <f>M268</f>
        <v>0</v>
      </c>
      <c r="N259" s="26">
        <f t="shared" si="978"/>
        <v>107787.6</v>
      </c>
      <c r="O259" s="27">
        <f>O268</f>
        <v>0</v>
      </c>
      <c r="P259" s="26">
        <f t="shared" si="979"/>
        <v>107787.6</v>
      </c>
      <c r="Q259" s="27">
        <f>Q268</f>
        <v>0</v>
      </c>
      <c r="R259" s="26">
        <f t="shared" si="980"/>
        <v>107787.6</v>
      </c>
      <c r="S259" s="27">
        <f>S268</f>
        <v>0</v>
      </c>
      <c r="T259" s="26">
        <f t="shared" si="981"/>
        <v>107787.6</v>
      </c>
      <c r="U259" s="27">
        <f>U268</f>
        <v>0</v>
      </c>
      <c r="V259" s="26">
        <f t="shared" si="982"/>
        <v>107787.6</v>
      </c>
      <c r="W259" s="13">
        <f>W268</f>
        <v>0</v>
      </c>
      <c r="X259" s="26">
        <f t="shared" si="983"/>
        <v>107787.6</v>
      </c>
      <c r="Y259" s="27">
        <f>Y268</f>
        <v>0</v>
      </c>
      <c r="Z259" s="40">
        <f t="shared" si="984"/>
        <v>107787.6</v>
      </c>
      <c r="AA259" s="27">
        <f t="shared" ref="AA259:AZ259" si="1007">AA268</f>
        <v>0</v>
      </c>
      <c r="AB259" s="27">
        <f>AB268</f>
        <v>0</v>
      </c>
      <c r="AC259" s="26">
        <f t="shared" si="694"/>
        <v>0</v>
      </c>
      <c r="AD259" s="27">
        <f>AD268</f>
        <v>0</v>
      </c>
      <c r="AE259" s="26">
        <f t="shared" si="986"/>
        <v>0</v>
      </c>
      <c r="AF259" s="27">
        <f>AF268</f>
        <v>0</v>
      </c>
      <c r="AG259" s="26">
        <f t="shared" si="987"/>
        <v>0</v>
      </c>
      <c r="AH259" s="27">
        <f>AH268</f>
        <v>0</v>
      </c>
      <c r="AI259" s="26">
        <f t="shared" si="988"/>
        <v>0</v>
      </c>
      <c r="AJ259" s="27">
        <f>AJ268</f>
        <v>0</v>
      </c>
      <c r="AK259" s="26">
        <f t="shared" si="989"/>
        <v>0</v>
      </c>
      <c r="AL259" s="27">
        <f>AL268</f>
        <v>0</v>
      </c>
      <c r="AM259" s="26">
        <f t="shared" si="990"/>
        <v>0</v>
      </c>
      <c r="AN259" s="27">
        <f>AN268</f>
        <v>0</v>
      </c>
      <c r="AO259" s="26">
        <f t="shared" si="991"/>
        <v>0</v>
      </c>
      <c r="AP259" s="27">
        <f>AP268</f>
        <v>0</v>
      </c>
      <c r="AQ259" s="26">
        <f t="shared" si="992"/>
        <v>0</v>
      </c>
      <c r="AR259" s="27">
        <f>AR268</f>
        <v>0</v>
      </c>
      <c r="AS259" s="26">
        <f t="shared" si="993"/>
        <v>0</v>
      </c>
      <c r="AT259" s="27">
        <f>AT268</f>
        <v>0</v>
      </c>
      <c r="AU259" s="26">
        <f t="shared" si="994"/>
        <v>0</v>
      </c>
      <c r="AV259" s="13">
        <f>AV268</f>
        <v>0</v>
      </c>
      <c r="AW259" s="26">
        <f t="shared" si="995"/>
        <v>0</v>
      </c>
      <c r="AX259" s="27">
        <f>AX268</f>
        <v>0</v>
      </c>
      <c r="AY259" s="40">
        <f t="shared" si="996"/>
        <v>0</v>
      </c>
      <c r="AZ259" s="27">
        <f t="shared" si="1007"/>
        <v>52212.4</v>
      </c>
      <c r="BA259" s="27">
        <f>BA268</f>
        <v>0</v>
      </c>
      <c r="BB259" s="27">
        <f t="shared" si="696"/>
        <v>52212.4</v>
      </c>
      <c r="BC259" s="27">
        <f>BC268</f>
        <v>0</v>
      </c>
      <c r="BD259" s="27">
        <f t="shared" si="997"/>
        <v>52212.4</v>
      </c>
      <c r="BE259" s="27">
        <f>BE268</f>
        <v>0</v>
      </c>
      <c r="BF259" s="27">
        <f t="shared" si="998"/>
        <v>52212.4</v>
      </c>
      <c r="BG259" s="27">
        <f>BG268</f>
        <v>0</v>
      </c>
      <c r="BH259" s="27">
        <f t="shared" si="999"/>
        <v>52212.4</v>
      </c>
      <c r="BI259" s="27">
        <f>BI268</f>
        <v>0</v>
      </c>
      <c r="BJ259" s="27">
        <f t="shared" si="1000"/>
        <v>52212.4</v>
      </c>
      <c r="BK259" s="27">
        <f>BK268</f>
        <v>0</v>
      </c>
      <c r="BL259" s="27">
        <f t="shared" si="1001"/>
        <v>52212.4</v>
      </c>
      <c r="BM259" s="27">
        <f>BM268</f>
        <v>0</v>
      </c>
      <c r="BN259" s="27">
        <f t="shared" si="1002"/>
        <v>52212.4</v>
      </c>
      <c r="BO259" s="13">
        <f>BO268</f>
        <v>0</v>
      </c>
      <c r="BP259" s="13">
        <f t="shared" si="1003"/>
        <v>52212.4</v>
      </c>
      <c r="BQ259" s="13">
        <f>BQ268</f>
        <v>0</v>
      </c>
      <c r="BR259" s="13">
        <f t="shared" si="1004"/>
        <v>52212.4</v>
      </c>
      <c r="BS259" s="13">
        <f>BS268</f>
        <v>0</v>
      </c>
      <c r="BT259" s="27">
        <f t="shared" si="1005"/>
        <v>52212.4</v>
      </c>
      <c r="BU259" s="27">
        <f>BU268</f>
        <v>0</v>
      </c>
      <c r="BV259" s="42">
        <f t="shared" si="1006"/>
        <v>52212.4</v>
      </c>
      <c r="BX259" s="10"/>
    </row>
    <row r="260" spans="1:76" ht="54" x14ac:dyDescent="0.35">
      <c r="A260" s="139" t="s">
        <v>326</v>
      </c>
      <c r="B260" s="137" t="s">
        <v>79</v>
      </c>
      <c r="C260" s="92" t="s">
        <v>126</v>
      </c>
      <c r="D260" s="13">
        <v>187161.8</v>
      </c>
      <c r="E260" s="42">
        <v>-69.2</v>
      </c>
      <c r="F260" s="12">
        <f t="shared" si="683"/>
        <v>187092.59999999998</v>
      </c>
      <c r="G260" s="13">
        <v>30744.721000000001</v>
      </c>
      <c r="H260" s="12">
        <f t="shared" si="975"/>
        <v>217837.32099999997</v>
      </c>
      <c r="I260" s="13"/>
      <c r="J260" s="12">
        <f t="shared" si="976"/>
        <v>217837.32099999997</v>
      </c>
      <c r="K260" s="13"/>
      <c r="L260" s="12">
        <f t="shared" si="977"/>
        <v>217837.32099999997</v>
      </c>
      <c r="M260" s="13"/>
      <c r="N260" s="12">
        <f t="shared" si="978"/>
        <v>217837.32099999997</v>
      </c>
      <c r="O260" s="13"/>
      <c r="P260" s="12">
        <f t="shared" si="979"/>
        <v>217837.32099999997</v>
      </c>
      <c r="Q260" s="13">
        <v>-68349.907000000007</v>
      </c>
      <c r="R260" s="12">
        <f t="shared" si="980"/>
        <v>149487.41399999996</v>
      </c>
      <c r="S260" s="13"/>
      <c r="T260" s="12">
        <f t="shared" si="981"/>
        <v>149487.41399999996</v>
      </c>
      <c r="U260" s="13">
        <v>-13497.37</v>
      </c>
      <c r="V260" s="12">
        <f t="shared" si="982"/>
        <v>135990.04399999997</v>
      </c>
      <c r="W260" s="13"/>
      <c r="X260" s="12">
        <f t="shared" si="983"/>
        <v>135990.04399999997</v>
      </c>
      <c r="Y260" s="23">
        <v>-55770</v>
      </c>
      <c r="Z260" s="40">
        <f t="shared" si="984"/>
        <v>80220.043999999965</v>
      </c>
      <c r="AA260" s="13">
        <v>0</v>
      </c>
      <c r="AB260" s="42"/>
      <c r="AC260" s="12">
        <f t="shared" si="694"/>
        <v>0</v>
      </c>
      <c r="AD260" s="13"/>
      <c r="AE260" s="12">
        <f t="shared" si="986"/>
        <v>0</v>
      </c>
      <c r="AF260" s="13"/>
      <c r="AG260" s="12">
        <f t="shared" si="987"/>
        <v>0</v>
      </c>
      <c r="AH260" s="13"/>
      <c r="AI260" s="12">
        <f t="shared" si="988"/>
        <v>0</v>
      </c>
      <c r="AJ260" s="13"/>
      <c r="AK260" s="12">
        <f t="shared" si="989"/>
        <v>0</v>
      </c>
      <c r="AL260" s="13"/>
      <c r="AM260" s="12">
        <f t="shared" si="990"/>
        <v>0</v>
      </c>
      <c r="AN260" s="13"/>
      <c r="AO260" s="12">
        <f t="shared" si="991"/>
        <v>0</v>
      </c>
      <c r="AP260" s="13">
        <v>68349.907000000007</v>
      </c>
      <c r="AQ260" s="12">
        <f t="shared" si="992"/>
        <v>68349.907000000007</v>
      </c>
      <c r="AR260" s="13"/>
      <c r="AS260" s="12">
        <f t="shared" si="993"/>
        <v>68349.907000000007</v>
      </c>
      <c r="AT260" s="13">
        <v>71768.653999999995</v>
      </c>
      <c r="AU260" s="12">
        <f t="shared" si="994"/>
        <v>140118.56099999999</v>
      </c>
      <c r="AV260" s="13"/>
      <c r="AW260" s="12">
        <f t="shared" si="995"/>
        <v>140118.56099999999</v>
      </c>
      <c r="AX260" s="23">
        <v>55770</v>
      </c>
      <c r="AY260" s="40">
        <f t="shared" si="996"/>
        <v>195888.56099999999</v>
      </c>
      <c r="AZ260" s="13">
        <v>0</v>
      </c>
      <c r="BA260" s="13"/>
      <c r="BB260" s="13">
        <f t="shared" si="696"/>
        <v>0</v>
      </c>
      <c r="BC260" s="13"/>
      <c r="BD260" s="13">
        <f t="shared" si="997"/>
        <v>0</v>
      </c>
      <c r="BE260" s="13"/>
      <c r="BF260" s="13">
        <f t="shared" si="998"/>
        <v>0</v>
      </c>
      <c r="BG260" s="13"/>
      <c r="BH260" s="13">
        <f t="shared" si="999"/>
        <v>0</v>
      </c>
      <c r="BI260" s="13"/>
      <c r="BJ260" s="13">
        <f t="shared" si="1000"/>
        <v>0</v>
      </c>
      <c r="BK260" s="13"/>
      <c r="BL260" s="13">
        <f t="shared" si="1001"/>
        <v>0</v>
      </c>
      <c r="BM260" s="13"/>
      <c r="BN260" s="13">
        <f t="shared" si="1002"/>
        <v>0</v>
      </c>
      <c r="BO260" s="13"/>
      <c r="BP260" s="13">
        <f t="shared" si="1003"/>
        <v>0</v>
      </c>
      <c r="BQ260" s="13"/>
      <c r="BR260" s="13">
        <f t="shared" si="1004"/>
        <v>0</v>
      </c>
      <c r="BS260" s="13"/>
      <c r="BT260" s="13">
        <f t="shared" si="1005"/>
        <v>0</v>
      </c>
      <c r="BU260" s="23"/>
      <c r="BV260" s="42">
        <f t="shared" si="1006"/>
        <v>0</v>
      </c>
      <c r="BW260" s="7" t="s">
        <v>118</v>
      </c>
      <c r="BX260" s="10"/>
    </row>
    <row r="261" spans="1:76" ht="54" x14ac:dyDescent="0.35">
      <c r="A261" s="140"/>
      <c r="B261" s="138"/>
      <c r="C261" s="92" t="s">
        <v>130</v>
      </c>
      <c r="D261" s="13">
        <v>4480.7</v>
      </c>
      <c r="E261" s="42"/>
      <c r="F261" s="12">
        <f t="shared" si="683"/>
        <v>4480.7</v>
      </c>
      <c r="G261" s="13"/>
      <c r="H261" s="12">
        <f t="shared" si="975"/>
        <v>4480.7</v>
      </c>
      <c r="I261" s="13"/>
      <c r="J261" s="12">
        <f t="shared" si="976"/>
        <v>4480.7</v>
      </c>
      <c r="K261" s="13"/>
      <c r="L261" s="12">
        <f t="shared" si="977"/>
        <v>4480.7</v>
      </c>
      <c r="M261" s="13"/>
      <c r="N261" s="12">
        <f t="shared" si="978"/>
        <v>4480.7</v>
      </c>
      <c r="O261" s="13"/>
      <c r="P261" s="12">
        <f t="shared" si="979"/>
        <v>4480.7</v>
      </c>
      <c r="Q261" s="13">
        <v>-4480.7</v>
      </c>
      <c r="R261" s="12">
        <f t="shared" si="980"/>
        <v>0</v>
      </c>
      <c r="S261" s="13"/>
      <c r="T261" s="12">
        <f t="shared" si="981"/>
        <v>0</v>
      </c>
      <c r="U261" s="13"/>
      <c r="V261" s="12">
        <f t="shared" si="982"/>
        <v>0</v>
      </c>
      <c r="W261" s="13"/>
      <c r="X261" s="12">
        <f t="shared" si="983"/>
        <v>0</v>
      </c>
      <c r="Y261" s="23"/>
      <c r="Z261" s="40">
        <f t="shared" si="984"/>
        <v>0</v>
      </c>
      <c r="AA261" s="13">
        <v>0</v>
      </c>
      <c r="AB261" s="42"/>
      <c r="AC261" s="12">
        <f t="shared" si="694"/>
        <v>0</v>
      </c>
      <c r="AD261" s="13"/>
      <c r="AE261" s="12">
        <f t="shared" si="986"/>
        <v>0</v>
      </c>
      <c r="AF261" s="13"/>
      <c r="AG261" s="12">
        <f t="shared" si="987"/>
        <v>0</v>
      </c>
      <c r="AH261" s="13"/>
      <c r="AI261" s="12">
        <f t="shared" si="988"/>
        <v>0</v>
      </c>
      <c r="AJ261" s="13"/>
      <c r="AK261" s="12">
        <f t="shared" si="989"/>
        <v>0</v>
      </c>
      <c r="AL261" s="13"/>
      <c r="AM261" s="12">
        <f t="shared" si="990"/>
        <v>0</v>
      </c>
      <c r="AN261" s="13"/>
      <c r="AO261" s="12">
        <f t="shared" si="991"/>
        <v>0</v>
      </c>
      <c r="AP261" s="13">
        <v>4480.7</v>
      </c>
      <c r="AQ261" s="12">
        <f t="shared" si="992"/>
        <v>4480.7</v>
      </c>
      <c r="AR261" s="13"/>
      <c r="AS261" s="12">
        <f t="shared" si="993"/>
        <v>4480.7</v>
      </c>
      <c r="AT261" s="13"/>
      <c r="AU261" s="12">
        <f t="shared" si="994"/>
        <v>4480.7</v>
      </c>
      <c r="AV261" s="13"/>
      <c r="AW261" s="12">
        <f t="shared" si="995"/>
        <v>4480.7</v>
      </c>
      <c r="AX261" s="23"/>
      <c r="AY261" s="40">
        <f t="shared" si="996"/>
        <v>4480.7</v>
      </c>
      <c r="AZ261" s="13">
        <v>0</v>
      </c>
      <c r="BA261" s="13"/>
      <c r="BB261" s="13">
        <f t="shared" si="696"/>
        <v>0</v>
      </c>
      <c r="BC261" s="13"/>
      <c r="BD261" s="13">
        <f t="shared" si="997"/>
        <v>0</v>
      </c>
      <c r="BE261" s="13"/>
      <c r="BF261" s="13">
        <f t="shared" si="998"/>
        <v>0</v>
      </c>
      <c r="BG261" s="13"/>
      <c r="BH261" s="13">
        <f t="shared" si="999"/>
        <v>0</v>
      </c>
      <c r="BI261" s="13"/>
      <c r="BJ261" s="13">
        <f t="shared" si="1000"/>
        <v>0</v>
      </c>
      <c r="BK261" s="13"/>
      <c r="BL261" s="13">
        <f t="shared" si="1001"/>
        <v>0</v>
      </c>
      <c r="BM261" s="13"/>
      <c r="BN261" s="13">
        <f t="shared" si="1002"/>
        <v>0</v>
      </c>
      <c r="BO261" s="13"/>
      <c r="BP261" s="13">
        <f t="shared" si="1003"/>
        <v>0</v>
      </c>
      <c r="BQ261" s="13"/>
      <c r="BR261" s="13">
        <f t="shared" si="1004"/>
        <v>0</v>
      </c>
      <c r="BS261" s="13"/>
      <c r="BT261" s="13">
        <f t="shared" si="1005"/>
        <v>0</v>
      </c>
      <c r="BU261" s="23"/>
      <c r="BV261" s="42">
        <f t="shared" si="1006"/>
        <v>0</v>
      </c>
      <c r="BW261" s="7" t="s">
        <v>118</v>
      </c>
      <c r="BX261" s="10"/>
    </row>
    <row r="262" spans="1:76" ht="54" x14ac:dyDescent="0.35">
      <c r="A262" s="139" t="s">
        <v>327</v>
      </c>
      <c r="B262" s="137" t="s">
        <v>80</v>
      </c>
      <c r="C262" s="92" t="s">
        <v>126</v>
      </c>
      <c r="D262" s="13">
        <v>24586.5</v>
      </c>
      <c r="E262" s="42">
        <v>-11.8</v>
      </c>
      <c r="F262" s="12">
        <f t="shared" si="683"/>
        <v>24574.7</v>
      </c>
      <c r="G262" s="13">
        <v>18695.236000000001</v>
      </c>
      <c r="H262" s="12">
        <f t="shared" si="975"/>
        <v>43269.936000000002</v>
      </c>
      <c r="I262" s="13"/>
      <c r="J262" s="12">
        <f t="shared" si="976"/>
        <v>43269.936000000002</v>
      </c>
      <c r="K262" s="13"/>
      <c r="L262" s="12">
        <f t="shared" si="977"/>
        <v>43269.936000000002</v>
      </c>
      <c r="M262" s="13"/>
      <c r="N262" s="12">
        <f t="shared" si="978"/>
        <v>43269.936000000002</v>
      </c>
      <c r="O262" s="13"/>
      <c r="P262" s="12">
        <f t="shared" si="979"/>
        <v>43269.936000000002</v>
      </c>
      <c r="Q262" s="13"/>
      <c r="R262" s="12">
        <f t="shared" si="980"/>
        <v>43269.936000000002</v>
      </c>
      <c r="S262" s="13"/>
      <c r="T262" s="12">
        <f t="shared" si="981"/>
        <v>43269.936000000002</v>
      </c>
      <c r="U262" s="13">
        <v>8968.9760000000006</v>
      </c>
      <c r="V262" s="12">
        <f t="shared" si="982"/>
        <v>52238.912000000004</v>
      </c>
      <c r="W262" s="13"/>
      <c r="X262" s="12">
        <f t="shared" si="983"/>
        <v>52238.912000000004</v>
      </c>
      <c r="Y262" s="23"/>
      <c r="Z262" s="40">
        <f t="shared" si="984"/>
        <v>52238.912000000004</v>
      </c>
      <c r="AA262" s="13">
        <v>0</v>
      </c>
      <c r="AB262" s="42"/>
      <c r="AC262" s="12">
        <f t="shared" si="694"/>
        <v>0</v>
      </c>
      <c r="AD262" s="13"/>
      <c r="AE262" s="12">
        <f t="shared" si="986"/>
        <v>0</v>
      </c>
      <c r="AF262" s="13"/>
      <c r="AG262" s="12">
        <f t="shared" si="987"/>
        <v>0</v>
      </c>
      <c r="AH262" s="13"/>
      <c r="AI262" s="12">
        <f t="shared" si="988"/>
        <v>0</v>
      </c>
      <c r="AJ262" s="13"/>
      <c r="AK262" s="12">
        <f t="shared" si="989"/>
        <v>0</v>
      </c>
      <c r="AL262" s="13"/>
      <c r="AM262" s="12">
        <f t="shared" si="990"/>
        <v>0</v>
      </c>
      <c r="AN262" s="13"/>
      <c r="AO262" s="12">
        <f t="shared" si="991"/>
        <v>0</v>
      </c>
      <c r="AP262" s="13"/>
      <c r="AQ262" s="12">
        <f t="shared" si="992"/>
        <v>0</v>
      </c>
      <c r="AR262" s="13"/>
      <c r="AS262" s="12">
        <f t="shared" si="993"/>
        <v>0</v>
      </c>
      <c r="AT262" s="13"/>
      <c r="AU262" s="12">
        <f t="shared" si="994"/>
        <v>0</v>
      </c>
      <c r="AV262" s="13"/>
      <c r="AW262" s="12">
        <f t="shared" si="995"/>
        <v>0</v>
      </c>
      <c r="AX262" s="23"/>
      <c r="AY262" s="40">
        <f t="shared" si="996"/>
        <v>0</v>
      </c>
      <c r="AZ262" s="13">
        <v>0</v>
      </c>
      <c r="BA262" s="13"/>
      <c r="BB262" s="13">
        <f t="shared" si="696"/>
        <v>0</v>
      </c>
      <c r="BC262" s="13"/>
      <c r="BD262" s="13">
        <f t="shared" si="997"/>
        <v>0</v>
      </c>
      <c r="BE262" s="13"/>
      <c r="BF262" s="13">
        <f t="shared" si="998"/>
        <v>0</v>
      </c>
      <c r="BG262" s="13"/>
      <c r="BH262" s="13">
        <f t="shared" si="999"/>
        <v>0</v>
      </c>
      <c r="BI262" s="13"/>
      <c r="BJ262" s="13">
        <f t="shared" si="1000"/>
        <v>0</v>
      </c>
      <c r="BK262" s="13"/>
      <c r="BL262" s="13">
        <f t="shared" si="1001"/>
        <v>0</v>
      </c>
      <c r="BM262" s="13"/>
      <c r="BN262" s="13">
        <f t="shared" si="1002"/>
        <v>0</v>
      </c>
      <c r="BO262" s="13"/>
      <c r="BP262" s="13">
        <f t="shared" si="1003"/>
        <v>0</v>
      </c>
      <c r="BQ262" s="13"/>
      <c r="BR262" s="13">
        <f t="shared" si="1004"/>
        <v>0</v>
      </c>
      <c r="BS262" s="13"/>
      <c r="BT262" s="13">
        <f t="shared" si="1005"/>
        <v>0</v>
      </c>
      <c r="BU262" s="23"/>
      <c r="BV262" s="42">
        <f t="shared" si="1006"/>
        <v>0</v>
      </c>
      <c r="BW262" s="7" t="s">
        <v>119</v>
      </c>
      <c r="BX262" s="10"/>
    </row>
    <row r="263" spans="1:76" ht="54" x14ac:dyDescent="0.35">
      <c r="A263" s="140"/>
      <c r="B263" s="138"/>
      <c r="C263" s="92" t="s">
        <v>130</v>
      </c>
      <c r="D263" s="13">
        <v>4699.8</v>
      </c>
      <c r="E263" s="42"/>
      <c r="F263" s="12">
        <f t="shared" si="683"/>
        <v>4699.8</v>
      </c>
      <c r="G263" s="13"/>
      <c r="H263" s="12">
        <f t="shared" si="975"/>
        <v>4699.8</v>
      </c>
      <c r="I263" s="13">
        <v>-4699.8</v>
      </c>
      <c r="J263" s="12">
        <f t="shared" si="976"/>
        <v>0</v>
      </c>
      <c r="K263" s="13">
        <v>4699.8</v>
      </c>
      <c r="L263" s="12">
        <f t="shared" si="977"/>
        <v>4699.8</v>
      </c>
      <c r="M263" s="13"/>
      <c r="N263" s="12">
        <f t="shared" si="978"/>
        <v>4699.8</v>
      </c>
      <c r="O263" s="13"/>
      <c r="P263" s="12">
        <f t="shared" si="979"/>
        <v>4699.8</v>
      </c>
      <c r="Q263" s="13"/>
      <c r="R263" s="12">
        <f t="shared" si="980"/>
        <v>4699.8</v>
      </c>
      <c r="S263" s="13"/>
      <c r="T263" s="12">
        <f t="shared" si="981"/>
        <v>4699.8</v>
      </c>
      <c r="U263" s="13"/>
      <c r="V263" s="12">
        <f t="shared" si="982"/>
        <v>4699.8</v>
      </c>
      <c r="W263" s="13"/>
      <c r="X263" s="12">
        <f t="shared" si="983"/>
        <v>4699.8</v>
      </c>
      <c r="Y263" s="23"/>
      <c r="Z263" s="40">
        <f t="shared" si="984"/>
        <v>4699.8</v>
      </c>
      <c r="AA263" s="13">
        <v>0</v>
      </c>
      <c r="AB263" s="42"/>
      <c r="AC263" s="12">
        <f t="shared" si="694"/>
        <v>0</v>
      </c>
      <c r="AD263" s="13"/>
      <c r="AE263" s="12">
        <f t="shared" si="986"/>
        <v>0</v>
      </c>
      <c r="AF263" s="13"/>
      <c r="AG263" s="12">
        <f t="shared" si="987"/>
        <v>0</v>
      </c>
      <c r="AH263" s="13"/>
      <c r="AI263" s="12">
        <f t="shared" si="988"/>
        <v>0</v>
      </c>
      <c r="AJ263" s="13"/>
      <c r="AK263" s="12">
        <f t="shared" si="989"/>
        <v>0</v>
      </c>
      <c r="AL263" s="13"/>
      <c r="AM263" s="12">
        <f t="shared" si="990"/>
        <v>0</v>
      </c>
      <c r="AN263" s="13"/>
      <c r="AO263" s="12">
        <f t="shared" si="991"/>
        <v>0</v>
      </c>
      <c r="AP263" s="13"/>
      <c r="AQ263" s="12">
        <f t="shared" si="992"/>
        <v>0</v>
      </c>
      <c r="AR263" s="13"/>
      <c r="AS263" s="12">
        <f t="shared" si="993"/>
        <v>0</v>
      </c>
      <c r="AT263" s="13"/>
      <c r="AU263" s="12">
        <f t="shared" si="994"/>
        <v>0</v>
      </c>
      <c r="AV263" s="13"/>
      <c r="AW263" s="12">
        <f t="shared" si="995"/>
        <v>0</v>
      </c>
      <c r="AX263" s="23"/>
      <c r="AY263" s="40">
        <f t="shared" si="996"/>
        <v>0</v>
      </c>
      <c r="AZ263" s="13">
        <v>0</v>
      </c>
      <c r="BA263" s="13"/>
      <c r="BB263" s="13">
        <f t="shared" si="696"/>
        <v>0</v>
      </c>
      <c r="BC263" s="13"/>
      <c r="BD263" s="13">
        <f t="shared" si="997"/>
        <v>0</v>
      </c>
      <c r="BE263" s="13"/>
      <c r="BF263" s="13">
        <f t="shared" si="998"/>
        <v>0</v>
      </c>
      <c r="BG263" s="13"/>
      <c r="BH263" s="13">
        <f t="shared" si="999"/>
        <v>0</v>
      </c>
      <c r="BI263" s="13"/>
      <c r="BJ263" s="13">
        <f t="shared" si="1000"/>
        <v>0</v>
      </c>
      <c r="BK263" s="13"/>
      <c r="BL263" s="13">
        <f t="shared" si="1001"/>
        <v>0</v>
      </c>
      <c r="BM263" s="13"/>
      <c r="BN263" s="13">
        <f t="shared" si="1002"/>
        <v>0</v>
      </c>
      <c r="BO263" s="13"/>
      <c r="BP263" s="13">
        <f t="shared" si="1003"/>
        <v>0</v>
      </c>
      <c r="BQ263" s="13"/>
      <c r="BR263" s="13">
        <f t="shared" si="1004"/>
        <v>0</v>
      </c>
      <c r="BS263" s="13"/>
      <c r="BT263" s="13">
        <f t="shared" si="1005"/>
        <v>0</v>
      </c>
      <c r="BU263" s="23"/>
      <c r="BV263" s="42">
        <f t="shared" si="1006"/>
        <v>0</v>
      </c>
      <c r="BW263" s="7" t="s">
        <v>119</v>
      </c>
      <c r="BX263" s="10"/>
    </row>
    <row r="264" spans="1:76" ht="54" x14ac:dyDescent="0.35">
      <c r="A264" s="101" t="s">
        <v>328</v>
      </c>
      <c r="B264" s="89" t="s">
        <v>81</v>
      </c>
      <c r="C264" s="92" t="s">
        <v>126</v>
      </c>
      <c r="D264" s="13">
        <v>0</v>
      </c>
      <c r="E264" s="42">
        <v>4109</v>
      </c>
      <c r="F264" s="12">
        <f t="shared" si="683"/>
        <v>4109</v>
      </c>
      <c r="G264" s="13"/>
      <c r="H264" s="12">
        <f t="shared" si="975"/>
        <v>4109</v>
      </c>
      <c r="I264" s="13">
        <v>-555.40200000000004</v>
      </c>
      <c r="J264" s="12">
        <f t="shared" si="976"/>
        <v>3553.598</v>
      </c>
      <c r="K264" s="13">
        <v>-53.597999999999999</v>
      </c>
      <c r="L264" s="12">
        <f t="shared" si="977"/>
        <v>3500</v>
      </c>
      <c r="M264" s="13"/>
      <c r="N264" s="12">
        <f t="shared" si="978"/>
        <v>3500</v>
      </c>
      <c r="O264" s="13"/>
      <c r="P264" s="12">
        <f t="shared" si="979"/>
        <v>3500</v>
      </c>
      <c r="Q264" s="13"/>
      <c r="R264" s="12">
        <f t="shared" si="980"/>
        <v>3500</v>
      </c>
      <c r="S264" s="13"/>
      <c r="T264" s="12">
        <f t="shared" si="981"/>
        <v>3500</v>
      </c>
      <c r="U264" s="13"/>
      <c r="V264" s="12">
        <f t="shared" si="982"/>
        <v>3500</v>
      </c>
      <c r="W264" s="13"/>
      <c r="X264" s="12">
        <f t="shared" si="983"/>
        <v>3500</v>
      </c>
      <c r="Y264" s="23">
        <v>-3500</v>
      </c>
      <c r="Z264" s="40">
        <f t="shared" si="984"/>
        <v>0</v>
      </c>
      <c r="AA264" s="13">
        <v>4109</v>
      </c>
      <c r="AB264" s="42">
        <v>-4109</v>
      </c>
      <c r="AC264" s="12">
        <f t="shared" si="694"/>
        <v>0</v>
      </c>
      <c r="AD264" s="13"/>
      <c r="AE264" s="12">
        <f t="shared" si="986"/>
        <v>0</v>
      </c>
      <c r="AF264" s="13"/>
      <c r="AG264" s="12">
        <f t="shared" si="987"/>
        <v>0</v>
      </c>
      <c r="AH264" s="13"/>
      <c r="AI264" s="12">
        <f t="shared" si="988"/>
        <v>0</v>
      </c>
      <c r="AJ264" s="13"/>
      <c r="AK264" s="12">
        <f t="shared" si="989"/>
        <v>0</v>
      </c>
      <c r="AL264" s="13"/>
      <c r="AM264" s="12">
        <f t="shared" si="990"/>
        <v>0</v>
      </c>
      <c r="AN264" s="13"/>
      <c r="AO264" s="12">
        <f t="shared" si="991"/>
        <v>0</v>
      </c>
      <c r="AP264" s="13"/>
      <c r="AQ264" s="12">
        <f t="shared" si="992"/>
        <v>0</v>
      </c>
      <c r="AR264" s="13"/>
      <c r="AS264" s="12">
        <f t="shared" si="993"/>
        <v>0</v>
      </c>
      <c r="AT264" s="13"/>
      <c r="AU264" s="12">
        <f t="shared" si="994"/>
        <v>0</v>
      </c>
      <c r="AV264" s="13"/>
      <c r="AW264" s="12">
        <f t="shared" si="995"/>
        <v>0</v>
      </c>
      <c r="AX264" s="23">
        <v>3500</v>
      </c>
      <c r="AY264" s="40">
        <f t="shared" si="996"/>
        <v>3500</v>
      </c>
      <c r="AZ264" s="13">
        <v>224073.8</v>
      </c>
      <c r="BA264" s="13">
        <v>0</v>
      </c>
      <c r="BB264" s="13">
        <f t="shared" si="696"/>
        <v>224073.8</v>
      </c>
      <c r="BC264" s="13">
        <v>0</v>
      </c>
      <c r="BD264" s="13">
        <f t="shared" si="997"/>
        <v>224073.8</v>
      </c>
      <c r="BE264" s="13">
        <v>0</v>
      </c>
      <c r="BF264" s="13">
        <f t="shared" si="998"/>
        <v>224073.8</v>
      </c>
      <c r="BG264" s="13">
        <v>0</v>
      </c>
      <c r="BH264" s="13">
        <f t="shared" si="999"/>
        <v>224073.8</v>
      </c>
      <c r="BI264" s="13">
        <v>0</v>
      </c>
      <c r="BJ264" s="13">
        <f t="shared" si="1000"/>
        <v>224073.8</v>
      </c>
      <c r="BK264" s="13">
        <v>0</v>
      </c>
      <c r="BL264" s="13">
        <f t="shared" si="1001"/>
        <v>224073.8</v>
      </c>
      <c r="BM264" s="13">
        <v>0</v>
      </c>
      <c r="BN264" s="13">
        <f t="shared" si="1002"/>
        <v>224073.8</v>
      </c>
      <c r="BO264" s="13">
        <v>0</v>
      </c>
      <c r="BP264" s="13">
        <f t="shared" si="1003"/>
        <v>224073.8</v>
      </c>
      <c r="BQ264" s="13">
        <v>-224073.8</v>
      </c>
      <c r="BR264" s="13">
        <f t="shared" si="1004"/>
        <v>0</v>
      </c>
      <c r="BS264" s="13"/>
      <c r="BT264" s="13">
        <f t="shared" si="1005"/>
        <v>0</v>
      </c>
      <c r="BU264" s="23"/>
      <c r="BV264" s="42">
        <f t="shared" si="1006"/>
        <v>0</v>
      </c>
      <c r="BW264" s="7" t="s">
        <v>120</v>
      </c>
      <c r="BX264" s="10"/>
    </row>
    <row r="265" spans="1:76" ht="54" x14ac:dyDescent="0.35">
      <c r="A265" s="101" t="s">
        <v>329</v>
      </c>
      <c r="B265" s="89" t="s">
        <v>361</v>
      </c>
      <c r="C265" s="92" t="s">
        <v>126</v>
      </c>
      <c r="D265" s="13">
        <f>D267+D268</f>
        <v>196462.90000000002</v>
      </c>
      <c r="E265" s="42">
        <f>E267+E268</f>
        <v>0</v>
      </c>
      <c r="F265" s="12">
        <f t="shared" si="683"/>
        <v>196462.90000000002</v>
      </c>
      <c r="G265" s="13">
        <f>G267+G268</f>
        <v>0</v>
      </c>
      <c r="H265" s="12">
        <f t="shared" si="975"/>
        <v>196462.90000000002</v>
      </c>
      <c r="I265" s="13">
        <f>I267+I268</f>
        <v>0</v>
      </c>
      <c r="J265" s="12">
        <f t="shared" si="976"/>
        <v>196462.90000000002</v>
      </c>
      <c r="K265" s="13">
        <f>K267+K268</f>
        <v>0</v>
      </c>
      <c r="L265" s="12">
        <f t="shared" si="977"/>
        <v>196462.90000000002</v>
      </c>
      <c r="M265" s="13">
        <f>M267+M268</f>
        <v>-30000</v>
      </c>
      <c r="N265" s="12">
        <f t="shared" si="978"/>
        <v>166462.90000000002</v>
      </c>
      <c r="O265" s="13">
        <f>O267+O268</f>
        <v>0</v>
      </c>
      <c r="P265" s="12">
        <f t="shared" si="979"/>
        <v>166462.90000000002</v>
      </c>
      <c r="Q265" s="13">
        <f>Q267+Q268</f>
        <v>-24000</v>
      </c>
      <c r="R265" s="12">
        <f t="shared" si="980"/>
        <v>142462.90000000002</v>
      </c>
      <c r="S265" s="13">
        <f>S267+S268</f>
        <v>-8675.2999999999993</v>
      </c>
      <c r="T265" s="12">
        <f t="shared" si="981"/>
        <v>133787.60000000003</v>
      </c>
      <c r="U265" s="13">
        <f>U267+U268</f>
        <v>0</v>
      </c>
      <c r="V265" s="12">
        <f t="shared" si="982"/>
        <v>133787.60000000003</v>
      </c>
      <c r="W265" s="13">
        <f>W267+W268</f>
        <v>0</v>
      </c>
      <c r="X265" s="12">
        <f t="shared" si="983"/>
        <v>133787.60000000003</v>
      </c>
      <c r="Y265" s="23">
        <f>Y267+Y268-22228.5</f>
        <v>-22228.5</v>
      </c>
      <c r="Z265" s="40">
        <f t="shared" si="984"/>
        <v>111559.10000000003</v>
      </c>
      <c r="AA265" s="13">
        <f t="shared" ref="AA265:AZ265" si="1008">AA267+AA268</f>
        <v>294468.2</v>
      </c>
      <c r="AB265" s="42">
        <f>AB267+AB268</f>
        <v>0</v>
      </c>
      <c r="AC265" s="12">
        <f t="shared" si="694"/>
        <v>294468.2</v>
      </c>
      <c r="AD265" s="13">
        <f>AD267+AD268</f>
        <v>0</v>
      </c>
      <c r="AE265" s="12">
        <f t="shared" si="986"/>
        <v>294468.2</v>
      </c>
      <c r="AF265" s="13">
        <f>AF267+AF268</f>
        <v>0</v>
      </c>
      <c r="AG265" s="12">
        <f t="shared" si="987"/>
        <v>294468.2</v>
      </c>
      <c r="AH265" s="13">
        <f>AH267+AH268</f>
        <v>0</v>
      </c>
      <c r="AI265" s="12">
        <f t="shared" si="988"/>
        <v>294468.2</v>
      </c>
      <c r="AJ265" s="13">
        <f>AJ267+AJ268</f>
        <v>0</v>
      </c>
      <c r="AK265" s="12">
        <f t="shared" si="989"/>
        <v>294468.2</v>
      </c>
      <c r="AL265" s="13">
        <f>AL267+AL268</f>
        <v>0</v>
      </c>
      <c r="AM265" s="12">
        <f t="shared" si="990"/>
        <v>294468.2</v>
      </c>
      <c r="AN265" s="13">
        <f>AN267+AN268</f>
        <v>0</v>
      </c>
      <c r="AO265" s="12">
        <f t="shared" si="991"/>
        <v>294468.2</v>
      </c>
      <c r="AP265" s="13">
        <f>AP267+AP268</f>
        <v>24000</v>
      </c>
      <c r="AQ265" s="12">
        <f t="shared" si="992"/>
        <v>318468.2</v>
      </c>
      <c r="AR265" s="13">
        <f>AR267+AR268</f>
        <v>0</v>
      </c>
      <c r="AS265" s="12">
        <f t="shared" si="993"/>
        <v>318468.2</v>
      </c>
      <c r="AT265" s="13">
        <f>AT267+AT268</f>
        <v>-71783.64</v>
      </c>
      <c r="AU265" s="12">
        <f t="shared" si="994"/>
        <v>246684.56</v>
      </c>
      <c r="AV265" s="13">
        <f>AV267+AV268</f>
        <v>0</v>
      </c>
      <c r="AW265" s="12">
        <f t="shared" si="995"/>
        <v>246684.56</v>
      </c>
      <c r="AX265" s="23">
        <f>AX267+AX268+22228.5</f>
        <v>22228.5</v>
      </c>
      <c r="AY265" s="40">
        <f t="shared" si="996"/>
        <v>268913.06</v>
      </c>
      <c r="AZ265" s="13">
        <f t="shared" si="1008"/>
        <v>52212.4</v>
      </c>
      <c r="BA265" s="13">
        <f>BA267+BA268</f>
        <v>0</v>
      </c>
      <c r="BB265" s="13">
        <f t="shared" si="696"/>
        <v>52212.4</v>
      </c>
      <c r="BC265" s="13">
        <f>BC267+BC268</f>
        <v>0</v>
      </c>
      <c r="BD265" s="13">
        <f t="shared" si="997"/>
        <v>52212.4</v>
      </c>
      <c r="BE265" s="13">
        <f>BE267+BE268</f>
        <v>0</v>
      </c>
      <c r="BF265" s="13">
        <f t="shared" si="998"/>
        <v>52212.4</v>
      </c>
      <c r="BG265" s="13">
        <f>BG267+BG268</f>
        <v>0</v>
      </c>
      <c r="BH265" s="13">
        <f t="shared" si="999"/>
        <v>52212.4</v>
      </c>
      <c r="BI265" s="13">
        <f>BI267+BI268</f>
        <v>30000</v>
      </c>
      <c r="BJ265" s="13">
        <f t="shared" si="1000"/>
        <v>82212.399999999994</v>
      </c>
      <c r="BK265" s="13">
        <f>BK267+BK268</f>
        <v>0</v>
      </c>
      <c r="BL265" s="13">
        <f t="shared" si="1001"/>
        <v>82212.399999999994</v>
      </c>
      <c r="BM265" s="13">
        <f>BM267+BM268</f>
        <v>0</v>
      </c>
      <c r="BN265" s="13">
        <f t="shared" si="1002"/>
        <v>82212.399999999994</v>
      </c>
      <c r="BO265" s="13">
        <f>BO267+BO268</f>
        <v>8675.2999999999993</v>
      </c>
      <c r="BP265" s="13">
        <f t="shared" si="1003"/>
        <v>90887.7</v>
      </c>
      <c r="BQ265" s="13">
        <f>BQ267+BQ268</f>
        <v>218481.913</v>
      </c>
      <c r="BR265" s="13">
        <f t="shared" si="1004"/>
        <v>309369.61300000001</v>
      </c>
      <c r="BS265" s="13">
        <f>BS267+BS268</f>
        <v>0</v>
      </c>
      <c r="BT265" s="13">
        <f t="shared" si="1005"/>
        <v>309369.61300000001</v>
      </c>
      <c r="BU265" s="23">
        <f>BU267+BU268</f>
        <v>0</v>
      </c>
      <c r="BV265" s="42">
        <f t="shared" si="1006"/>
        <v>309369.61300000001</v>
      </c>
      <c r="BX265" s="10"/>
    </row>
    <row r="266" spans="1:76" x14ac:dyDescent="0.35">
      <c r="A266" s="101"/>
      <c r="B266" s="89" t="s">
        <v>5</v>
      </c>
      <c r="C266" s="92"/>
      <c r="D266" s="13"/>
      <c r="E266" s="42"/>
      <c r="F266" s="12"/>
      <c r="G266" s="13"/>
      <c r="H266" s="12"/>
      <c r="I266" s="13"/>
      <c r="J266" s="12"/>
      <c r="K266" s="13"/>
      <c r="L266" s="12"/>
      <c r="M266" s="13"/>
      <c r="N266" s="12"/>
      <c r="O266" s="13"/>
      <c r="P266" s="12"/>
      <c r="Q266" s="13"/>
      <c r="R266" s="12"/>
      <c r="S266" s="13"/>
      <c r="T266" s="12"/>
      <c r="U266" s="13"/>
      <c r="V266" s="12"/>
      <c r="W266" s="13"/>
      <c r="X266" s="12"/>
      <c r="Y266" s="23"/>
      <c r="Z266" s="40"/>
      <c r="AA266" s="13"/>
      <c r="AB266" s="42"/>
      <c r="AC266" s="12"/>
      <c r="AD266" s="13"/>
      <c r="AE266" s="12"/>
      <c r="AF266" s="13"/>
      <c r="AG266" s="12"/>
      <c r="AH266" s="13"/>
      <c r="AI266" s="12"/>
      <c r="AJ266" s="13"/>
      <c r="AK266" s="12"/>
      <c r="AL266" s="13"/>
      <c r="AM266" s="12"/>
      <c r="AN266" s="13"/>
      <c r="AO266" s="12"/>
      <c r="AP266" s="13"/>
      <c r="AQ266" s="12"/>
      <c r="AR266" s="13"/>
      <c r="AS266" s="12"/>
      <c r="AT266" s="13"/>
      <c r="AU266" s="12"/>
      <c r="AV266" s="13"/>
      <c r="AW266" s="12"/>
      <c r="AX266" s="23"/>
      <c r="AY266" s="40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23"/>
      <c r="BV266" s="42"/>
      <c r="BX266" s="10"/>
    </row>
    <row r="267" spans="1:76" s="3" customFormat="1" hidden="1" x14ac:dyDescent="0.35">
      <c r="A267" s="57"/>
      <c r="B267" s="18" t="s">
        <v>6</v>
      </c>
      <c r="C267" s="5"/>
      <c r="D267" s="13">
        <v>88675.3</v>
      </c>
      <c r="E267" s="42"/>
      <c r="F267" s="12">
        <f t="shared" si="683"/>
        <v>88675.3</v>
      </c>
      <c r="G267" s="13"/>
      <c r="H267" s="12">
        <f t="shared" ref="H267:H292" si="1009">F267+G267</f>
        <v>88675.3</v>
      </c>
      <c r="I267" s="13"/>
      <c r="J267" s="12">
        <f t="shared" ref="J267:J292" si="1010">H267+I267</f>
        <v>88675.3</v>
      </c>
      <c r="K267" s="13"/>
      <c r="L267" s="12">
        <f t="shared" ref="L267:L292" si="1011">J267+K267</f>
        <v>88675.3</v>
      </c>
      <c r="M267" s="13">
        <v>-30000</v>
      </c>
      <c r="N267" s="12">
        <f t="shared" ref="N267:N292" si="1012">L267+M267</f>
        <v>58675.3</v>
      </c>
      <c r="O267" s="13"/>
      <c r="P267" s="12">
        <f t="shared" ref="P267:P292" si="1013">N267+O267</f>
        <v>58675.3</v>
      </c>
      <c r="Q267" s="13">
        <v>-24000</v>
      </c>
      <c r="R267" s="12">
        <f t="shared" ref="R267:R292" si="1014">P267+Q267</f>
        <v>34675.300000000003</v>
      </c>
      <c r="S267" s="13">
        <v>-8675.2999999999993</v>
      </c>
      <c r="T267" s="12">
        <f t="shared" ref="T267:T292" si="1015">R267+S267</f>
        <v>26000.000000000004</v>
      </c>
      <c r="U267" s="13"/>
      <c r="V267" s="12">
        <f t="shared" ref="V267:V292" si="1016">T267+U267</f>
        <v>26000.000000000004</v>
      </c>
      <c r="W267" s="13"/>
      <c r="X267" s="12">
        <f t="shared" ref="X267:X292" si="1017">V267+W267</f>
        <v>26000.000000000004</v>
      </c>
      <c r="Y267" s="23"/>
      <c r="Z267" s="12">
        <f t="shared" ref="Z267:Z292" si="1018">X267+Y267</f>
        <v>26000.000000000004</v>
      </c>
      <c r="AA267" s="13">
        <v>294468.2</v>
      </c>
      <c r="AB267" s="42"/>
      <c r="AC267" s="12">
        <f t="shared" si="694"/>
        <v>294468.2</v>
      </c>
      <c r="AD267" s="13"/>
      <c r="AE267" s="12">
        <f t="shared" ref="AE267:AE292" si="1019">AC267+AD267</f>
        <v>294468.2</v>
      </c>
      <c r="AF267" s="13"/>
      <c r="AG267" s="12">
        <f t="shared" ref="AG267:AG292" si="1020">AE267+AF267</f>
        <v>294468.2</v>
      </c>
      <c r="AH267" s="13"/>
      <c r="AI267" s="12">
        <f t="shared" ref="AI267:AI292" si="1021">AG267+AH267</f>
        <v>294468.2</v>
      </c>
      <c r="AJ267" s="13"/>
      <c r="AK267" s="12">
        <f t="shared" ref="AK267:AK292" si="1022">AI267+AJ267</f>
        <v>294468.2</v>
      </c>
      <c r="AL267" s="13"/>
      <c r="AM267" s="12">
        <f t="shared" ref="AM267:AM292" si="1023">AK267+AL267</f>
        <v>294468.2</v>
      </c>
      <c r="AN267" s="13"/>
      <c r="AO267" s="12">
        <f t="shared" ref="AO267:AO292" si="1024">AM267+AN267</f>
        <v>294468.2</v>
      </c>
      <c r="AP267" s="13">
        <v>24000</v>
      </c>
      <c r="AQ267" s="12">
        <f t="shared" ref="AQ267:AQ292" si="1025">AO267+AP267</f>
        <v>318468.2</v>
      </c>
      <c r="AR267" s="13"/>
      <c r="AS267" s="12">
        <f t="shared" ref="AS267:AS292" si="1026">AQ267+AR267</f>
        <v>318468.2</v>
      </c>
      <c r="AT267" s="13">
        <v>-71783.64</v>
      </c>
      <c r="AU267" s="12">
        <f t="shared" ref="AU267:AU292" si="1027">AS267+AT267</f>
        <v>246684.56</v>
      </c>
      <c r="AV267" s="13"/>
      <c r="AW267" s="12">
        <f t="shared" ref="AW267:AW292" si="1028">AU267+AV267</f>
        <v>246684.56</v>
      </c>
      <c r="AX267" s="23"/>
      <c r="AY267" s="12">
        <f t="shared" ref="AY267:AY292" si="1029">AW267+AX267</f>
        <v>246684.56</v>
      </c>
      <c r="AZ267" s="13">
        <v>0</v>
      </c>
      <c r="BA267" s="13"/>
      <c r="BB267" s="13">
        <f t="shared" si="696"/>
        <v>0</v>
      </c>
      <c r="BC267" s="13"/>
      <c r="BD267" s="13">
        <f t="shared" ref="BD267:BD292" si="1030">BB267+BC267</f>
        <v>0</v>
      </c>
      <c r="BE267" s="13"/>
      <c r="BF267" s="13">
        <f t="shared" ref="BF267:BF292" si="1031">BD267+BE267</f>
        <v>0</v>
      </c>
      <c r="BG267" s="13"/>
      <c r="BH267" s="13">
        <f t="shared" ref="BH267:BH292" si="1032">BF267+BG267</f>
        <v>0</v>
      </c>
      <c r="BI267" s="13">
        <v>30000</v>
      </c>
      <c r="BJ267" s="13">
        <f t="shared" ref="BJ267:BJ292" si="1033">BH267+BI267</f>
        <v>30000</v>
      </c>
      <c r="BK267" s="13"/>
      <c r="BL267" s="13">
        <f t="shared" ref="BL267:BL292" si="1034">BJ267+BK267</f>
        <v>30000</v>
      </c>
      <c r="BM267" s="13"/>
      <c r="BN267" s="13">
        <f t="shared" ref="BN267:BN292" si="1035">BL267+BM267</f>
        <v>30000</v>
      </c>
      <c r="BO267" s="13">
        <v>8675.2999999999993</v>
      </c>
      <c r="BP267" s="13">
        <f t="shared" ref="BP267:BP292" si="1036">BN267+BO267</f>
        <v>38675.300000000003</v>
      </c>
      <c r="BQ267" s="13">
        <v>218481.913</v>
      </c>
      <c r="BR267" s="13">
        <f t="shared" ref="BR267:BR292" si="1037">BP267+BQ267</f>
        <v>257157.21299999999</v>
      </c>
      <c r="BS267" s="13"/>
      <c r="BT267" s="13">
        <f t="shared" ref="BT267:BT292" si="1038">BR267+BS267</f>
        <v>257157.21299999999</v>
      </c>
      <c r="BU267" s="23"/>
      <c r="BV267" s="13">
        <f t="shared" ref="BV267:BV292" si="1039">BT267+BU267</f>
        <v>257157.21299999999</v>
      </c>
      <c r="BW267" s="8" t="s">
        <v>219</v>
      </c>
      <c r="BX267" s="10">
        <v>0</v>
      </c>
    </row>
    <row r="268" spans="1:76" x14ac:dyDescent="0.35">
      <c r="A268" s="101"/>
      <c r="B268" s="89" t="s">
        <v>57</v>
      </c>
      <c r="C268" s="92"/>
      <c r="D268" s="13">
        <v>107787.6</v>
      </c>
      <c r="E268" s="42"/>
      <c r="F268" s="12">
        <f t="shared" si="683"/>
        <v>107787.6</v>
      </c>
      <c r="G268" s="13"/>
      <c r="H268" s="12">
        <f t="shared" si="1009"/>
        <v>107787.6</v>
      </c>
      <c r="I268" s="13"/>
      <c r="J268" s="12">
        <f t="shared" si="1010"/>
        <v>107787.6</v>
      </c>
      <c r="K268" s="13"/>
      <c r="L268" s="12">
        <f t="shared" si="1011"/>
        <v>107787.6</v>
      </c>
      <c r="M268" s="13"/>
      <c r="N268" s="12">
        <f t="shared" si="1012"/>
        <v>107787.6</v>
      </c>
      <c r="O268" s="13"/>
      <c r="P268" s="12">
        <f t="shared" si="1013"/>
        <v>107787.6</v>
      </c>
      <c r="Q268" s="13"/>
      <c r="R268" s="12">
        <f t="shared" si="1014"/>
        <v>107787.6</v>
      </c>
      <c r="S268" s="13"/>
      <c r="T268" s="12">
        <f t="shared" si="1015"/>
        <v>107787.6</v>
      </c>
      <c r="U268" s="13"/>
      <c r="V268" s="12">
        <f t="shared" si="1016"/>
        <v>107787.6</v>
      </c>
      <c r="W268" s="13"/>
      <c r="X268" s="12">
        <f t="shared" si="1017"/>
        <v>107787.6</v>
      </c>
      <c r="Y268" s="23"/>
      <c r="Z268" s="40">
        <f t="shared" si="1018"/>
        <v>107787.6</v>
      </c>
      <c r="AA268" s="13">
        <v>0</v>
      </c>
      <c r="AB268" s="42"/>
      <c r="AC268" s="12">
        <f t="shared" si="694"/>
        <v>0</v>
      </c>
      <c r="AD268" s="13"/>
      <c r="AE268" s="12">
        <f t="shared" si="1019"/>
        <v>0</v>
      </c>
      <c r="AF268" s="13"/>
      <c r="AG268" s="12">
        <f t="shared" si="1020"/>
        <v>0</v>
      </c>
      <c r="AH268" s="13"/>
      <c r="AI268" s="12">
        <f t="shared" si="1021"/>
        <v>0</v>
      </c>
      <c r="AJ268" s="13"/>
      <c r="AK268" s="12">
        <f t="shared" si="1022"/>
        <v>0</v>
      </c>
      <c r="AL268" s="13"/>
      <c r="AM268" s="12">
        <f t="shared" si="1023"/>
        <v>0</v>
      </c>
      <c r="AN268" s="13"/>
      <c r="AO268" s="12">
        <f t="shared" si="1024"/>
        <v>0</v>
      </c>
      <c r="AP268" s="13"/>
      <c r="AQ268" s="12">
        <f t="shared" si="1025"/>
        <v>0</v>
      </c>
      <c r="AR268" s="13"/>
      <c r="AS268" s="12">
        <f t="shared" si="1026"/>
        <v>0</v>
      </c>
      <c r="AT268" s="13"/>
      <c r="AU268" s="12">
        <f t="shared" si="1027"/>
        <v>0</v>
      </c>
      <c r="AV268" s="13"/>
      <c r="AW268" s="12">
        <f t="shared" si="1028"/>
        <v>0</v>
      </c>
      <c r="AX268" s="23"/>
      <c r="AY268" s="40">
        <f t="shared" si="1029"/>
        <v>0</v>
      </c>
      <c r="AZ268" s="13">
        <v>52212.4</v>
      </c>
      <c r="BA268" s="13"/>
      <c r="BB268" s="13">
        <f t="shared" si="696"/>
        <v>52212.4</v>
      </c>
      <c r="BC268" s="13"/>
      <c r="BD268" s="13">
        <f t="shared" si="1030"/>
        <v>52212.4</v>
      </c>
      <c r="BE268" s="13"/>
      <c r="BF268" s="13">
        <f t="shared" si="1031"/>
        <v>52212.4</v>
      </c>
      <c r="BG268" s="13"/>
      <c r="BH268" s="13">
        <f t="shared" si="1032"/>
        <v>52212.4</v>
      </c>
      <c r="BI268" s="13"/>
      <c r="BJ268" s="13">
        <f t="shared" si="1033"/>
        <v>52212.4</v>
      </c>
      <c r="BK268" s="13"/>
      <c r="BL268" s="13">
        <f t="shared" si="1034"/>
        <v>52212.4</v>
      </c>
      <c r="BM268" s="13"/>
      <c r="BN268" s="13">
        <f t="shared" si="1035"/>
        <v>52212.4</v>
      </c>
      <c r="BO268" s="13"/>
      <c r="BP268" s="13">
        <f t="shared" si="1036"/>
        <v>52212.4</v>
      </c>
      <c r="BQ268" s="13"/>
      <c r="BR268" s="13">
        <f t="shared" si="1037"/>
        <v>52212.4</v>
      </c>
      <c r="BS268" s="13"/>
      <c r="BT268" s="13">
        <f t="shared" si="1038"/>
        <v>52212.4</v>
      </c>
      <c r="BU268" s="23"/>
      <c r="BV268" s="42">
        <f t="shared" si="1039"/>
        <v>52212.4</v>
      </c>
      <c r="BW268" s="8" t="s">
        <v>219</v>
      </c>
      <c r="BX268" s="10"/>
    </row>
    <row r="269" spans="1:76" ht="54" x14ac:dyDescent="0.35">
      <c r="A269" s="101" t="s">
        <v>330</v>
      </c>
      <c r="B269" s="89" t="s">
        <v>58</v>
      </c>
      <c r="C269" s="92" t="s">
        <v>126</v>
      </c>
      <c r="D269" s="13">
        <v>83756.600000000006</v>
      </c>
      <c r="E269" s="42"/>
      <c r="F269" s="12">
        <f t="shared" si="683"/>
        <v>83756.600000000006</v>
      </c>
      <c r="G269" s="13"/>
      <c r="H269" s="12">
        <f t="shared" si="1009"/>
        <v>83756.600000000006</v>
      </c>
      <c r="I269" s="13"/>
      <c r="J269" s="12">
        <f t="shared" si="1010"/>
        <v>83756.600000000006</v>
      </c>
      <c r="K269" s="13"/>
      <c r="L269" s="12">
        <f t="shared" si="1011"/>
        <v>83756.600000000006</v>
      </c>
      <c r="M269" s="13"/>
      <c r="N269" s="12">
        <f t="shared" si="1012"/>
        <v>83756.600000000006</v>
      </c>
      <c r="O269" s="13"/>
      <c r="P269" s="12">
        <f t="shared" si="1013"/>
        <v>83756.600000000006</v>
      </c>
      <c r="Q269" s="13">
        <v>-41800</v>
      </c>
      <c r="R269" s="12">
        <f t="shared" si="1014"/>
        <v>41956.600000000006</v>
      </c>
      <c r="S269" s="13"/>
      <c r="T269" s="12">
        <f t="shared" si="1015"/>
        <v>41956.600000000006</v>
      </c>
      <c r="U269" s="13">
        <v>-14.986000000000001</v>
      </c>
      <c r="V269" s="12">
        <f t="shared" si="1016"/>
        <v>41941.614000000009</v>
      </c>
      <c r="W269" s="13"/>
      <c r="X269" s="12">
        <f t="shared" si="1017"/>
        <v>41941.614000000009</v>
      </c>
      <c r="Y269" s="23"/>
      <c r="Z269" s="40">
        <f t="shared" si="1018"/>
        <v>41941.614000000009</v>
      </c>
      <c r="AA269" s="13">
        <v>110000</v>
      </c>
      <c r="AB269" s="42"/>
      <c r="AC269" s="12">
        <f t="shared" si="694"/>
        <v>110000</v>
      </c>
      <c r="AD269" s="13"/>
      <c r="AE269" s="12">
        <f t="shared" si="1019"/>
        <v>110000</v>
      </c>
      <c r="AF269" s="13"/>
      <c r="AG269" s="12">
        <f t="shared" si="1020"/>
        <v>110000</v>
      </c>
      <c r="AH269" s="13"/>
      <c r="AI269" s="12">
        <f t="shared" si="1021"/>
        <v>110000</v>
      </c>
      <c r="AJ269" s="13"/>
      <c r="AK269" s="12">
        <f t="shared" si="1022"/>
        <v>110000</v>
      </c>
      <c r="AL269" s="13"/>
      <c r="AM269" s="12">
        <f t="shared" si="1023"/>
        <v>110000</v>
      </c>
      <c r="AN269" s="13"/>
      <c r="AO269" s="12">
        <f t="shared" si="1024"/>
        <v>110000</v>
      </c>
      <c r="AP269" s="13">
        <v>41800</v>
      </c>
      <c r="AQ269" s="12">
        <f t="shared" si="1025"/>
        <v>151800</v>
      </c>
      <c r="AR269" s="13"/>
      <c r="AS269" s="12">
        <f t="shared" si="1026"/>
        <v>151800</v>
      </c>
      <c r="AT269" s="13">
        <v>-115378.443</v>
      </c>
      <c r="AU269" s="12">
        <f t="shared" si="1027"/>
        <v>36421.557000000001</v>
      </c>
      <c r="AV269" s="13"/>
      <c r="AW269" s="12">
        <f t="shared" si="1028"/>
        <v>36421.557000000001</v>
      </c>
      <c r="AX269" s="23"/>
      <c r="AY269" s="40">
        <f t="shared" si="1029"/>
        <v>36421.557000000001</v>
      </c>
      <c r="AZ269" s="13">
        <v>0</v>
      </c>
      <c r="BA269" s="13"/>
      <c r="BB269" s="13">
        <f t="shared" si="696"/>
        <v>0</v>
      </c>
      <c r="BC269" s="13"/>
      <c r="BD269" s="13">
        <f t="shared" si="1030"/>
        <v>0</v>
      </c>
      <c r="BE269" s="13"/>
      <c r="BF269" s="13">
        <f t="shared" si="1031"/>
        <v>0</v>
      </c>
      <c r="BG269" s="13"/>
      <c r="BH269" s="13">
        <f t="shared" si="1032"/>
        <v>0</v>
      </c>
      <c r="BI269" s="13"/>
      <c r="BJ269" s="13">
        <f t="shared" si="1033"/>
        <v>0</v>
      </c>
      <c r="BK269" s="13"/>
      <c r="BL269" s="13">
        <f t="shared" si="1034"/>
        <v>0</v>
      </c>
      <c r="BM269" s="13"/>
      <c r="BN269" s="13">
        <f t="shared" si="1035"/>
        <v>0</v>
      </c>
      <c r="BO269" s="13"/>
      <c r="BP269" s="13">
        <f t="shared" si="1036"/>
        <v>0</v>
      </c>
      <c r="BQ269" s="13">
        <v>115393.429</v>
      </c>
      <c r="BR269" s="13">
        <f t="shared" si="1037"/>
        <v>115393.429</v>
      </c>
      <c r="BS269" s="13"/>
      <c r="BT269" s="13">
        <f t="shared" si="1038"/>
        <v>115393.429</v>
      </c>
      <c r="BU269" s="23"/>
      <c r="BV269" s="42">
        <f t="shared" si="1039"/>
        <v>115393.429</v>
      </c>
      <c r="BW269" s="8" t="s">
        <v>121</v>
      </c>
      <c r="BX269" s="10"/>
    </row>
    <row r="270" spans="1:76" ht="54" x14ac:dyDescent="0.35">
      <c r="A270" s="101" t="s">
        <v>331</v>
      </c>
      <c r="B270" s="89" t="s">
        <v>309</v>
      </c>
      <c r="C270" s="92" t="s">
        <v>126</v>
      </c>
      <c r="D270" s="13"/>
      <c r="E270" s="42"/>
      <c r="F270" s="12"/>
      <c r="G270" s="13">
        <v>14807.081</v>
      </c>
      <c r="H270" s="12">
        <f t="shared" si="1009"/>
        <v>14807.081</v>
      </c>
      <c r="I270" s="13"/>
      <c r="J270" s="12">
        <f t="shared" si="1010"/>
        <v>14807.081</v>
      </c>
      <c r="K270" s="13"/>
      <c r="L270" s="12">
        <f t="shared" si="1011"/>
        <v>14807.081</v>
      </c>
      <c r="M270" s="13"/>
      <c r="N270" s="12">
        <f t="shared" si="1012"/>
        <v>14807.081</v>
      </c>
      <c r="O270" s="13"/>
      <c r="P270" s="12">
        <f t="shared" si="1013"/>
        <v>14807.081</v>
      </c>
      <c r="Q270" s="13"/>
      <c r="R270" s="12">
        <f t="shared" si="1014"/>
        <v>14807.081</v>
      </c>
      <c r="S270" s="13"/>
      <c r="T270" s="12">
        <f t="shared" si="1015"/>
        <v>14807.081</v>
      </c>
      <c r="U270" s="13">
        <v>4543.38</v>
      </c>
      <c r="V270" s="12">
        <f t="shared" si="1016"/>
        <v>19350.460999999999</v>
      </c>
      <c r="W270" s="13"/>
      <c r="X270" s="12">
        <f t="shared" si="1017"/>
        <v>19350.460999999999</v>
      </c>
      <c r="Y270" s="23"/>
      <c r="Z270" s="40">
        <f t="shared" si="1018"/>
        <v>19350.460999999999</v>
      </c>
      <c r="AA270" s="13"/>
      <c r="AB270" s="42"/>
      <c r="AC270" s="12"/>
      <c r="AD270" s="13"/>
      <c r="AE270" s="12">
        <f t="shared" si="1019"/>
        <v>0</v>
      </c>
      <c r="AF270" s="13"/>
      <c r="AG270" s="12">
        <f t="shared" si="1020"/>
        <v>0</v>
      </c>
      <c r="AH270" s="13"/>
      <c r="AI270" s="12">
        <f t="shared" si="1021"/>
        <v>0</v>
      </c>
      <c r="AJ270" s="13"/>
      <c r="AK270" s="12">
        <f t="shared" si="1022"/>
        <v>0</v>
      </c>
      <c r="AL270" s="13"/>
      <c r="AM270" s="12">
        <f t="shared" si="1023"/>
        <v>0</v>
      </c>
      <c r="AN270" s="13"/>
      <c r="AO270" s="12">
        <f t="shared" si="1024"/>
        <v>0</v>
      </c>
      <c r="AP270" s="13"/>
      <c r="AQ270" s="12">
        <f t="shared" si="1025"/>
        <v>0</v>
      </c>
      <c r="AR270" s="13"/>
      <c r="AS270" s="12">
        <f t="shared" si="1026"/>
        <v>0</v>
      </c>
      <c r="AT270" s="13"/>
      <c r="AU270" s="12">
        <f t="shared" si="1027"/>
        <v>0</v>
      </c>
      <c r="AV270" s="13"/>
      <c r="AW270" s="12">
        <f t="shared" si="1028"/>
        <v>0</v>
      </c>
      <c r="AX270" s="23"/>
      <c r="AY270" s="40">
        <f t="shared" si="1029"/>
        <v>0</v>
      </c>
      <c r="AZ270" s="13"/>
      <c r="BA270" s="13"/>
      <c r="BB270" s="13"/>
      <c r="BC270" s="13"/>
      <c r="BD270" s="13">
        <f t="shared" si="1030"/>
        <v>0</v>
      </c>
      <c r="BE270" s="13"/>
      <c r="BF270" s="13">
        <f t="shared" si="1031"/>
        <v>0</v>
      </c>
      <c r="BG270" s="13"/>
      <c r="BH270" s="13">
        <f t="shared" si="1032"/>
        <v>0</v>
      </c>
      <c r="BI270" s="13"/>
      <c r="BJ270" s="13">
        <f t="shared" si="1033"/>
        <v>0</v>
      </c>
      <c r="BK270" s="13"/>
      <c r="BL270" s="13">
        <f t="shared" si="1034"/>
        <v>0</v>
      </c>
      <c r="BM270" s="13"/>
      <c r="BN270" s="13">
        <f t="shared" si="1035"/>
        <v>0</v>
      </c>
      <c r="BO270" s="13"/>
      <c r="BP270" s="13">
        <f t="shared" si="1036"/>
        <v>0</v>
      </c>
      <c r="BQ270" s="13"/>
      <c r="BR270" s="13">
        <f t="shared" si="1037"/>
        <v>0</v>
      </c>
      <c r="BS270" s="13"/>
      <c r="BT270" s="13">
        <f t="shared" si="1038"/>
        <v>0</v>
      </c>
      <c r="BU270" s="23"/>
      <c r="BV270" s="42">
        <f t="shared" si="1039"/>
        <v>0</v>
      </c>
      <c r="BW270" s="8" t="s">
        <v>310</v>
      </c>
      <c r="BX270" s="10"/>
    </row>
    <row r="271" spans="1:76" ht="54" x14ac:dyDescent="0.35">
      <c r="A271" s="101" t="s">
        <v>332</v>
      </c>
      <c r="B271" s="89" t="s">
        <v>417</v>
      </c>
      <c r="C271" s="92" t="s">
        <v>126</v>
      </c>
      <c r="D271" s="13"/>
      <c r="E271" s="42"/>
      <c r="F271" s="12"/>
      <c r="G271" s="13"/>
      <c r="H271" s="12"/>
      <c r="I271" s="13"/>
      <c r="J271" s="12"/>
      <c r="K271" s="13"/>
      <c r="L271" s="12"/>
      <c r="M271" s="13"/>
      <c r="N271" s="12"/>
      <c r="O271" s="13"/>
      <c r="P271" s="12"/>
      <c r="Q271" s="13"/>
      <c r="R271" s="12"/>
      <c r="S271" s="13"/>
      <c r="T271" s="12"/>
      <c r="U271" s="13"/>
      <c r="V271" s="12"/>
      <c r="W271" s="13"/>
      <c r="X271" s="12"/>
      <c r="Y271" s="23">
        <v>1265.5999999999999</v>
      </c>
      <c r="Z271" s="40">
        <f t="shared" si="1018"/>
        <v>1265.5999999999999</v>
      </c>
      <c r="AA271" s="13"/>
      <c r="AB271" s="42"/>
      <c r="AC271" s="12"/>
      <c r="AD271" s="13"/>
      <c r="AE271" s="12"/>
      <c r="AF271" s="13"/>
      <c r="AG271" s="12"/>
      <c r="AH271" s="13"/>
      <c r="AI271" s="12"/>
      <c r="AJ271" s="13"/>
      <c r="AK271" s="12"/>
      <c r="AL271" s="13"/>
      <c r="AM271" s="12"/>
      <c r="AN271" s="13"/>
      <c r="AO271" s="12"/>
      <c r="AP271" s="13"/>
      <c r="AQ271" s="12"/>
      <c r="AR271" s="13"/>
      <c r="AS271" s="12"/>
      <c r="AT271" s="13"/>
      <c r="AU271" s="12"/>
      <c r="AV271" s="13"/>
      <c r="AW271" s="12"/>
      <c r="AX271" s="23">
        <v>0</v>
      </c>
      <c r="AY271" s="40">
        <f t="shared" si="1029"/>
        <v>0</v>
      </c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23">
        <v>0</v>
      </c>
      <c r="BV271" s="42">
        <f t="shared" si="1039"/>
        <v>0</v>
      </c>
      <c r="BW271" s="8" t="s">
        <v>415</v>
      </c>
      <c r="BX271" s="10"/>
    </row>
    <row r="272" spans="1:76" x14ac:dyDescent="0.35">
      <c r="A272" s="101"/>
      <c r="B272" s="99" t="s">
        <v>15</v>
      </c>
      <c r="C272" s="96"/>
      <c r="D272" s="27">
        <f>D273+D274+D276</f>
        <v>133425.60000000001</v>
      </c>
      <c r="E272" s="27">
        <f>E273+E274+E276+E275+E277+E278+E279+E280+E281+E282+E283+E284+E285+E286+E287+E288</f>
        <v>50000</v>
      </c>
      <c r="F272" s="26">
        <f t="shared" si="683"/>
        <v>183425.6</v>
      </c>
      <c r="G272" s="27">
        <f>G273+G274+G276+G275+G277+G278+G279+G280+G281+G282+G283+G284+G285+G286+G287+G288+G289+G290+G291</f>
        <v>20654.072999999997</v>
      </c>
      <c r="H272" s="26">
        <f t="shared" si="1009"/>
        <v>204079.67300000001</v>
      </c>
      <c r="I272" s="27">
        <f>I273+I274+I276+I275+I277+I278+I279+I280+I281+I282+I283+I284+I285+I286+I287+I288+I289+I290+I291</f>
        <v>0</v>
      </c>
      <c r="J272" s="26">
        <f t="shared" si="1010"/>
        <v>204079.67300000001</v>
      </c>
      <c r="K272" s="27">
        <f>K273+K274+K276+K275+K277+K278+K279+K280+K281+K282+K283+K284+K285+K286+K287+K288+K289+K290+K291</f>
        <v>0</v>
      </c>
      <c r="L272" s="26">
        <f t="shared" si="1011"/>
        <v>204079.67300000001</v>
      </c>
      <c r="M272" s="27">
        <f>M273+M274+M276+M275+M277+M278+M279+M280+M281+M282+M283+M284+M285+M286+M287+M288+M289+M290+M291</f>
        <v>4632.2889999999998</v>
      </c>
      <c r="N272" s="26">
        <f t="shared" si="1012"/>
        <v>208711.962</v>
      </c>
      <c r="O272" s="27">
        <f>O273+O274+O276+O275+O277+O278+O279+O280+O281+O282+O283+O284+O285+O286+O287+O288+O289+O290+O291</f>
        <v>0</v>
      </c>
      <c r="P272" s="26">
        <f t="shared" si="1013"/>
        <v>208711.962</v>
      </c>
      <c r="Q272" s="27">
        <f>Q273+Q274+Q276+Q275+Q277+Q278+Q279+Q280+Q281+Q282+Q283+Q284+Q285+Q286+Q287+Q288+Q289+Q290+Q291</f>
        <v>-466.94299999999998</v>
      </c>
      <c r="R272" s="26">
        <f t="shared" si="1014"/>
        <v>208245.019</v>
      </c>
      <c r="S272" s="27">
        <f>S273+S274+S276+S275+S277+S278+S279+S280+S281+S282+S283+S284+S285+S286+S287+S288+S289+S290+S291</f>
        <v>0</v>
      </c>
      <c r="T272" s="26">
        <f t="shared" si="1015"/>
        <v>208245.019</v>
      </c>
      <c r="U272" s="27">
        <f>U273+U274+U276+U275+U277+U278+U279+U280+U281+U282+U283+U284+U285+U286+U287+U288+U289+U290+U291</f>
        <v>-0.17</v>
      </c>
      <c r="V272" s="26">
        <f t="shared" si="1016"/>
        <v>208244.84899999999</v>
      </c>
      <c r="W272" s="13">
        <f>W273+W274+W276+W275+W277+W278+W279+W280+W281+W282+W283+W284+W285+W286+W287+W288+W289+W290+W291</f>
        <v>15980.826999999999</v>
      </c>
      <c r="X272" s="26">
        <f t="shared" si="1017"/>
        <v>224225.67599999998</v>
      </c>
      <c r="Y272" s="27">
        <f>Y273+Y274+Y276+Y275+Y277+Y278+Y279+Y280+Y281+Y282+Y283+Y284+Y285+Y286+Y287+Y288+Y289+Y290+Y291</f>
        <v>-20648.272000000001</v>
      </c>
      <c r="Z272" s="40">
        <f t="shared" si="1018"/>
        <v>203577.40399999998</v>
      </c>
      <c r="AA272" s="27">
        <f t="shared" ref="AA272:AZ272" si="1040">AA273+AA274+AA276</f>
        <v>12285.5</v>
      </c>
      <c r="AB272" s="27">
        <f>AB273+AB274+AB276+AB275+AB277+AB278+AB279+AB280+AB281+AB282+AB283+AB284+AB285+AB286+AB287+AB288</f>
        <v>-7.9580786405131221E-13</v>
      </c>
      <c r="AC272" s="26">
        <f t="shared" si="694"/>
        <v>12285.5</v>
      </c>
      <c r="AD272" s="27">
        <f>AD273+AD274+AD276+AD275+AD277+AD278+AD279+AD280+AD281+AD282+AD283+AD284+AD285+AD286+AD287+AD288+AD289+AD290+AD291</f>
        <v>0</v>
      </c>
      <c r="AE272" s="26">
        <f t="shared" si="1019"/>
        <v>12285.5</v>
      </c>
      <c r="AF272" s="27">
        <f>AF273+AF274+AF276+AF275+AF277+AF278+AF279+AF280+AF281+AF282+AF283+AF284+AF285+AF286+AF287+AF288+AF289+AF290+AF291</f>
        <v>0</v>
      </c>
      <c r="AG272" s="26">
        <f t="shared" si="1020"/>
        <v>12285.5</v>
      </c>
      <c r="AH272" s="27">
        <f>AH273+AH274+AH276+AH275+AH277+AH278+AH279+AH280+AH281+AH282+AH283+AH284+AH285+AH286+AH287+AH288+AH289+AH290+AH291</f>
        <v>0</v>
      </c>
      <c r="AI272" s="26">
        <f t="shared" si="1021"/>
        <v>12285.5</v>
      </c>
      <c r="AJ272" s="27">
        <f>AJ273+AJ274+AJ276+AJ275+AJ277+AJ278+AJ279+AJ280+AJ281+AJ282+AJ283+AJ284+AJ285+AJ286+AJ287+AJ288+AJ289+AJ290+AJ291</f>
        <v>0</v>
      </c>
      <c r="AK272" s="26">
        <f t="shared" si="1022"/>
        <v>12285.5</v>
      </c>
      <c r="AL272" s="27">
        <f>AL273+AL274+AL276+AL275+AL277+AL278+AL279+AL280+AL281+AL282+AL283+AL284+AL285+AL286+AL287+AL288+AL289+AL290+AL291</f>
        <v>-4657.232</v>
      </c>
      <c r="AM272" s="26">
        <f t="shared" si="1023"/>
        <v>7628.268</v>
      </c>
      <c r="AN272" s="27">
        <f>AN273+AN274+AN276+AN275+AN277+AN278+AN279+AN280+AN281+AN282+AN283+AN284+AN285+AN286+AN287+AN288+AN289+AN290+AN291</f>
        <v>0</v>
      </c>
      <c r="AO272" s="26">
        <f t="shared" si="1024"/>
        <v>7628.268</v>
      </c>
      <c r="AP272" s="27">
        <f>AP273+AP274+AP276+AP275+AP277+AP278+AP279+AP280+AP281+AP282+AP283+AP284+AP285+AP286+AP287+AP288+AP289+AP290+AP291</f>
        <v>0</v>
      </c>
      <c r="AQ272" s="26">
        <f t="shared" si="1025"/>
        <v>7628.268</v>
      </c>
      <c r="AR272" s="27">
        <f>AR273+AR274+AR276+AR275+AR277+AR278+AR279+AR280+AR281+AR282+AR283+AR284+AR285+AR286+AR287+AR288+AR289+AR290+AR291</f>
        <v>0</v>
      </c>
      <c r="AS272" s="26">
        <f t="shared" si="1026"/>
        <v>7628.268</v>
      </c>
      <c r="AT272" s="27">
        <f>AT273+AT274+AT276+AT275+AT277+AT278+AT279+AT280+AT281+AT282+AT283+AT284+AT285+AT286+AT287+AT288+AT289+AT290+AT291</f>
        <v>0</v>
      </c>
      <c r="AU272" s="26">
        <f t="shared" si="1027"/>
        <v>7628.268</v>
      </c>
      <c r="AV272" s="13">
        <f>AV273+AV274+AV276+AV275+AV277+AV278+AV279+AV280+AV281+AV282+AV283+AV284+AV285+AV286+AV287+AV288+AV289+AV290+AV291</f>
        <v>0</v>
      </c>
      <c r="AW272" s="26">
        <f t="shared" si="1028"/>
        <v>7628.268</v>
      </c>
      <c r="AX272" s="27">
        <f>AX273+AX274+AX276+AX275+AX277+AX278+AX279+AX280+AX281+AX282+AX283+AX284+AX285+AX286+AX287+AX288+AX289+AX290+AX291</f>
        <v>20516.732</v>
      </c>
      <c r="AY272" s="40">
        <f t="shared" si="1029"/>
        <v>28145</v>
      </c>
      <c r="AZ272" s="27">
        <f t="shared" si="1040"/>
        <v>10000</v>
      </c>
      <c r="BA272" s="27">
        <f>BA273+BA274+BA276+BA275+BA277+BA278+BA279+BA280+BA281+BA282+BA283+BA284+BA285+BA286+BA287+BA288</f>
        <v>0</v>
      </c>
      <c r="BB272" s="27">
        <f t="shared" si="696"/>
        <v>10000</v>
      </c>
      <c r="BC272" s="27">
        <f>BC273+BC274+BC276+BC275+BC277+BC278+BC279+BC280+BC281+BC282+BC283+BC284+BC285+BC286+BC287+BC288+BC289+BC290+BC291</f>
        <v>0</v>
      </c>
      <c r="BD272" s="27">
        <f t="shared" si="1030"/>
        <v>10000</v>
      </c>
      <c r="BE272" s="27">
        <f>BE273+BE274+BE276+BE275+BE277+BE278+BE279+BE280+BE281+BE282+BE283+BE284+BE285+BE286+BE287+BE288+BE289+BE290+BE291</f>
        <v>0</v>
      </c>
      <c r="BF272" s="27">
        <f t="shared" si="1031"/>
        <v>10000</v>
      </c>
      <c r="BG272" s="27">
        <f>BG273+BG274+BG276+BG275+BG277+BG278+BG279+BG280+BG281+BG282+BG283+BG284+BG285+BG286+BG287+BG288+BG289+BG290+BG291</f>
        <v>0</v>
      </c>
      <c r="BH272" s="27">
        <f t="shared" si="1032"/>
        <v>10000</v>
      </c>
      <c r="BI272" s="27">
        <f>BI273+BI274+BI276+BI275+BI277+BI278+BI279+BI280+BI281+BI282+BI283+BI284+BI285+BI286+BI287+BI288+BI289+BI290+BI291</f>
        <v>-3.4106051316484809E-13</v>
      </c>
      <c r="BJ272" s="27">
        <f t="shared" si="1033"/>
        <v>10000</v>
      </c>
      <c r="BK272" s="27">
        <f>BK273+BK274+BK276+BK275+BK277+BK278+BK279+BK280+BK281+BK282+BK283+BK284+BK285+BK286+BK287+BK288+BK289+BK290+BK291</f>
        <v>0</v>
      </c>
      <c r="BL272" s="27">
        <f t="shared" si="1034"/>
        <v>10000</v>
      </c>
      <c r="BM272" s="27">
        <f>BM273+BM274+BM276+BM275+BM277+BM278+BM279+BM280+BM281+BM282+BM283+BM284+BM285+BM286+BM287+BM288+BM289+BM290+BM291</f>
        <v>0</v>
      </c>
      <c r="BN272" s="27">
        <f t="shared" si="1035"/>
        <v>10000</v>
      </c>
      <c r="BO272" s="13">
        <f>BO273+BO274+BO276+BO275+BO277+BO278+BO279+BO280+BO281+BO282+BO283+BO284+BO285+BO286+BO287+BO288+BO289+BO290+BO291</f>
        <v>0</v>
      </c>
      <c r="BP272" s="13">
        <f t="shared" si="1036"/>
        <v>10000</v>
      </c>
      <c r="BQ272" s="13">
        <f>BQ273+BQ274+BQ276+BQ275+BQ277+BQ278+BQ279+BQ280+BQ281+BQ282+BQ283+BQ284+BQ285+BQ286+BQ287+BQ288+BQ289+BQ290+BQ291</f>
        <v>0</v>
      </c>
      <c r="BR272" s="13">
        <f t="shared" si="1037"/>
        <v>10000</v>
      </c>
      <c r="BS272" s="13">
        <f>BS273+BS274+BS276+BS275+BS277+BS278+BS279+BS280+BS281+BS282+BS283+BS284+BS285+BS286+BS287+BS288+BS289+BS290+BS291</f>
        <v>0</v>
      </c>
      <c r="BT272" s="27">
        <f t="shared" si="1038"/>
        <v>10000</v>
      </c>
      <c r="BU272" s="27">
        <f>BU273+BU274+BU276+BU275+BU277+BU278+BU279+BU280+BU281+BU282+BU283+BU284+BU285+BU286+BU287+BU288+BU289+BU290+BU291</f>
        <v>0</v>
      </c>
      <c r="BV272" s="42">
        <f t="shared" si="1039"/>
        <v>10000</v>
      </c>
      <c r="BX272" s="10"/>
    </row>
    <row r="273" spans="1:76" ht="54" x14ac:dyDescent="0.35">
      <c r="A273" s="86" t="s">
        <v>333</v>
      </c>
      <c r="B273" s="89" t="s">
        <v>60</v>
      </c>
      <c r="C273" s="92" t="s">
        <v>126</v>
      </c>
      <c r="D273" s="13">
        <v>24933.9</v>
      </c>
      <c r="E273" s="42"/>
      <c r="F273" s="12">
        <f t="shared" ref="F273:F318" si="1041">D273+E273</f>
        <v>24933.9</v>
      </c>
      <c r="G273" s="13">
        <v>11061.502</v>
      </c>
      <c r="H273" s="12">
        <f t="shared" si="1009"/>
        <v>35995.402000000002</v>
      </c>
      <c r="I273" s="13"/>
      <c r="J273" s="12">
        <f t="shared" si="1010"/>
        <v>35995.402000000002</v>
      </c>
      <c r="K273" s="13"/>
      <c r="L273" s="12">
        <f t="shared" si="1011"/>
        <v>35995.402000000002</v>
      </c>
      <c r="M273" s="13"/>
      <c r="N273" s="12">
        <f t="shared" si="1012"/>
        <v>35995.402000000002</v>
      </c>
      <c r="O273" s="13"/>
      <c r="P273" s="12">
        <f t="shared" si="1013"/>
        <v>35995.402000000002</v>
      </c>
      <c r="Q273" s="13"/>
      <c r="R273" s="12">
        <f t="shared" si="1014"/>
        <v>35995.402000000002</v>
      </c>
      <c r="S273" s="13"/>
      <c r="T273" s="12">
        <f t="shared" si="1015"/>
        <v>35995.402000000002</v>
      </c>
      <c r="U273" s="13">
        <v>-15980.826999999999</v>
      </c>
      <c r="V273" s="12">
        <f t="shared" si="1016"/>
        <v>20014.575000000004</v>
      </c>
      <c r="W273" s="13">
        <v>15980.826999999999</v>
      </c>
      <c r="X273" s="12">
        <f t="shared" si="1017"/>
        <v>35995.402000000002</v>
      </c>
      <c r="Y273" s="23"/>
      <c r="Z273" s="40">
        <f t="shared" si="1018"/>
        <v>35995.402000000002</v>
      </c>
      <c r="AA273" s="13">
        <v>0</v>
      </c>
      <c r="AB273" s="42"/>
      <c r="AC273" s="12">
        <f t="shared" ref="AC273:AC318" si="1042">AA273+AB273</f>
        <v>0</v>
      </c>
      <c r="AD273" s="13"/>
      <c r="AE273" s="12">
        <f t="shared" si="1019"/>
        <v>0</v>
      </c>
      <c r="AF273" s="13"/>
      <c r="AG273" s="12">
        <f t="shared" si="1020"/>
        <v>0</v>
      </c>
      <c r="AH273" s="13"/>
      <c r="AI273" s="12">
        <f t="shared" si="1021"/>
        <v>0</v>
      </c>
      <c r="AJ273" s="13"/>
      <c r="AK273" s="12">
        <f t="shared" si="1022"/>
        <v>0</v>
      </c>
      <c r="AL273" s="13"/>
      <c r="AM273" s="12">
        <f t="shared" si="1023"/>
        <v>0</v>
      </c>
      <c r="AN273" s="13"/>
      <c r="AO273" s="12">
        <f t="shared" si="1024"/>
        <v>0</v>
      </c>
      <c r="AP273" s="13"/>
      <c r="AQ273" s="12">
        <f t="shared" si="1025"/>
        <v>0</v>
      </c>
      <c r="AR273" s="13"/>
      <c r="AS273" s="12">
        <f t="shared" si="1026"/>
        <v>0</v>
      </c>
      <c r="AT273" s="13"/>
      <c r="AU273" s="12">
        <f t="shared" si="1027"/>
        <v>0</v>
      </c>
      <c r="AV273" s="13"/>
      <c r="AW273" s="12">
        <f t="shared" si="1028"/>
        <v>0</v>
      </c>
      <c r="AX273" s="23"/>
      <c r="AY273" s="40">
        <f t="shared" si="1029"/>
        <v>0</v>
      </c>
      <c r="AZ273" s="13">
        <v>0</v>
      </c>
      <c r="BA273" s="13"/>
      <c r="BB273" s="13">
        <f t="shared" ref="BB273:BB318" si="1043">AZ273+BA273</f>
        <v>0</v>
      </c>
      <c r="BC273" s="13"/>
      <c r="BD273" s="13">
        <f t="shared" si="1030"/>
        <v>0</v>
      </c>
      <c r="BE273" s="13"/>
      <c r="BF273" s="13">
        <f t="shared" si="1031"/>
        <v>0</v>
      </c>
      <c r="BG273" s="13"/>
      <c r="BH273" s="13">
        <f t="shared" si="1032"/>
        <v>0</v>
      </c>
      <c r="BI273" s="13"/>
      <c r="BJ273" s="13">
        <f t="shared" si="1033"/>
        <v>0</v>
      </c>
      <c r="BK273" s="13"/>
      <c r="BL273" s="13">
        <f t="shared" si="1034"/>
        <v>0</v>
      </c>
      <c r="BM273" s="13"/>
      <c r="BN273" s="13">
        <f t="shared" si="1035"/>
        <v>0</v>
      </c>
      <c r="BO273" s="13"/>
      <c r="BP273" s="13">
        <f t="shared" si="1036"/>
        <v>0</v>
      </c>
      <c r="BQ273" s="13"/>
      <c r="BR273" s="13">
        <f t="shared" si="1037"/>
        <v>0</v>
      </c>
      <c r="BS273" s="13"/>
      <c r="BT273" s="13">
        <f t="shared" si="1038"/>
        <v>0</v>
      </c>
      <c r="BU273" s="23"/>
      <c r="BV273" s="42">
        <f t="shared" si="1039"/>
        <v>0</v>
      </c>
      <c r="BW273" s="8" t="s">
        <v>122</v>
      </c>
      <c r="BX273" s="10"/>
    </row>
    <row r="274" spans="1:76" ht="54" x14ac:dyDescent="0.35">
      <c r="A274" s="139" t="s">
        <v>334</v>
      </c>
      <c r="B274" s="137" t="s">
        <v>61</v>
      </c>
      <c r="C274" s="92" t="s">
        <v>126</v>
      </c>
      <c r="D274" s="13">
        <v>92483</v>
      </c>
      <c r="E274" s="42">
        <f>50000-11709.7</f>
        <v>38290.300000000003</v>
      </c>
      <c r="F274" s="12">
        <f t="shared" si="1041"/>
        <v>130773.3</v>
      </c>
      <c r="G274" s="13"/>
      <c r="H274" s="12">
        <f t="shared" si="1009"/>
        <v>130773.3</v>
      </c>
      <c r="I274" s="13"/>
      <c r="J274" s="12">
        <f t="shared" si="1010"/>
        <v>130773.3</v>
      </c>
      <c r="K274" s="13"/>
      <c r="L274" s="12">
        <f t="shared" si="1011"/>
        <v>130773.3</v>
      </c>
      <c r="M274" s="13"/>
      <c r="N274" s="12">
        <f t="shared" si="1012"/>
        <v>130773.3</v>
      </c>
      <c r="O274" s="13"/>
      <c r="P274" s="12">
        <f t="shared" si="1013"/>
        <v>130773.3</v>
      </c>
      <c r="Q274" s="13"/>
      <c r="R274" s="12">
        <f t="shared" si="1014"/>
        <v>130773.3</v>
      </c>
      <c r="S274" s="13"/>
      <c r="T274" s="12">
        <f t="shared" si="1015"/>
        <v>130773.3</v>
      </c>
      <c r="U274" s="13">
        <v>15980.826999999999</v>
      </c>
      <c r="V274" s="12">
        <f t="shared" si="1016"/>
        <v>146754.12700000001</v>
      </c>
      <c r="W274" s="13"/>
      <c r="X274" s="12">
        <f t="shared" si="1017"/>
        <v>146754.12700000001</v>
      </c>
      <c r="Y274" s="23"/>
      <c r="Z274" s="40">
        <f t="shared" si="1018"/>
        <v>146754.12700000001</v>
      </c>
      <c r="AA274" s="13">
        <v>0</v>
      </c>
      <c r="AB274" s="42"/>
      <c r="AC274" s="12">
        <f t="shared" si="1042"/>
        <v>0</v>
      </c>
      <c r="AD274" s="13"/>
      <c r="AE274" s="12">
        <f t="shared" si="1019"/>
        <v>0</v>
      </c>
      <c r="AF274" s="13"/>
      <c r="AG274" s="12">
        <f t="shared" si="1020"/>
        <v>0</v>
      </c>
      <c r="AH274" s="13"/>
      <c r="AI274" s="12">
        <f t="shared" si="1021"/>
        <v>0</v>
      </c>
      <c r="AJ274" s="13"/>
      <c r="AK274" s="12">
        <f t="shared" si="1022"/>
        <v>0</v>
      </c>
      <c r="AL274" s="13"/>
      <c r="AM274" s="12">
        <f t="shared" si="1023"/>
        <v>0</v>
      </c>
      <c r="AN274" s="13"/>
      <c r="AO274" s="12">
        <f t="shared" si="1024"/>
        <v>0</v>
      </c>
      <c r="AP274" s="13"/>
      <c r="AQ274" s="12">
        <f t="shared" si="1025"/>
        <v>0</v>
      </c>
      <c r="AR274" s="13"/>
      <c r="AS274" s="12">
        <f t="shared" si="1026"/>
        <v>0</v>
      </c>
      <c r="AT274" s="13"/>
      <c r="AU274" s="12">
        <f t="shared" si="1027"/>
        <v>0</v>
      </c>
      <c r="AV274" s="13"/>
      <c r="AW274" s="12">
        <f t="shared" si="1028"/>
        <v>0</v>
      </c>
      <c r="AX274" s="23"/>
      <c r="AY274" s="40">
        <f t="shared" si="1029"/>
        <v>0</v>
      </c>
      <c r="AZ274" s="13">
        <v>0</v>
      </c>
      <c r="BA274" s="13"/>
      <c r="BB274" s="13">
        <f t="shared" si="1043"/>
        <v>0</v>
      </c>
      <c r="BC274" s="13"/>
      <c r="BD274" s="13">
        <f t="shared" si="1030"/>
        <v>0</v>
      </c>
      <c r="BE274" s="13"/>
      <c r="BF274" s="13">
        <f t="shared" si="1031"/>
        <v>0</v>
      </c>
      <c r="BG274" s="13"/>
      <c r="BH274" s="13">
        <f t="shared" si="1032"/>
        <v>0</v>
      </c>
      <c r="BI274" s="13"/>
      <c r="BJ274" s="13">
        <f t="shared" si="1033"/>
        <v>0</v>
      </c>
      <c r="BK274" s="13"/>
      <c r="BL274" s="13">
        <f t="shared" si="1034"/>
        <v>0</v>
      </c>
      <c r="BM274" s="13"/>
      <c r="BN274" s="13">
        <f t="shared" si="1035"/>
        <v>0</v>
      </c>
      <c r="BO274" s="13"/>
      <c r="BP274" s="13">
        <f t="shared" si="1036"/>
        <v>0</v>
      </c>
      <c r="BQ274" s="13"/>
      <c r="BR274" s="13">
        <f t="shared" si="1037"/>
        <v>0</v>
      </c>
      <c r="BS274" s="13"/>
      <c r="BT274" s="13">
        <f t="shared" si="1038"/>
        <v>0</v>
      </c>
      <c r="BU274" s="23"/>
      <c r="BV274" s="42">
        <f t="shared" si="1039"/>
        <v>0</v>
      </c>
      <c r="BW274" s="8" t="s">
        <v>123</v>
      </c>
      <c r="BX274" s="10"/>
    </row>
    <row r="275" spans="1:76" ht="54" x14ac:dyDescent="0.35">
      <c r="A275" s="140"/>
      <c r="B275" s="138"/>
      <c r="C275" s="92" t="s">
        <v>250</v>
      </c>
      <c r="D275" s="13"/>
      <c r="E275" s="42">
        <v>11709.7</v>
      </c>
      <c r="F275" s="12">
        <f t="shared" si="1041"/>
        <v>11709.7</v>
      </c>
      <c r="G275" s="13"/>
      <c r="H275" s="12">
        <f t="shared" si="1009"/>
        <v>11709.7</v>
      </c>
      <c r="I275" s="13"/>
      <c r="J275" s="12">
        <f t="shared" si="1010"/>
        <v>11709.7</v>
      </c>
      <c r="K275" s="13"/>
      <c r="L275" s="12">
        <f t="shared" si="1011"/>
        <v>11709.7</v>
      </c>
      <c r="M275" s="13">
        <v>-24.943000000000001</v>
      </c>
      <c r="N275" s="12">
        <f t="shared" si="1012"/>
        <v>11684.757000000001</v>
      </c>
      <c r="O275" s="13"/>
      <c r="P275" s="12">
        <f t="shared" si="1013"/>
        <v>11684.757000000001</v>
      </c>
      <c r="Q275" s="13">
        <v>-466.94299999999998</v>
      </c>
      <c r="R275" s="12">
        <f t="shared" si="1014"/>
        <v>11217.814000000002</v>
      </c>
      <c r="S275" s="13"/>
      <c r="T275" s="12">
        <f t="shared" si="1015"/>
        <v>11217.814000000002</v>
      </c>
      <c r="U275" s="13">
        <v>-0.17</v>
      </c>
      <c r="V275" s="12">
        <f t="shared" si="1016"/>
        <v>11217.644000000002</v>
      </c>
      <c r="W275" s="13"/>
      <c r="X275" s="12">
        <f t="shared" si="1017"/>
        <v>11217.644000000002</v>
      </c>
      <c r="Y275" s="23">
        <v>-131.54</v>
      </c>
      <c r="Z275" s="40">
        <f t="shared" si="1018"/>
        <v>11086.104000000001</v>
      </c>
      <c r="AA275" s="13"/>
      <c r="AB275" s="42"/>
      <c r="AC275" s="12">
        <f t="shared" si="1042"/>
        <v>0</v>
      </c>
      <c r="AD275" s="13"/>
      <c r="AE275" s="12">
        <f t="shared" si="1019"/>
        <v>0</v>
      </c>
      <c r="AF275" s="13"/>
      <c r="AG275" s="12">
        <f t="shared" si="1020"/>
        <v>0</v>
      </c>
      <c r="AH275" s="13"/>
      <c r="AI275" s="12">
        <f t="shared" si="1021"/>
        <v>0</v>
      </c>
      <c r="AJ275" s="13"/>
      <c r="AK275" s="12">
        <f t="shared" si="1022"/>
        <v>0</v>
      </c>
      <c r="AL275" s="13"/>
      <c r="AM275" s="12">
        <f t="shared" si="1023"/>
        <v>0</v>
      </c>
      <c r="AN275" s="13"/>
      <c r="AO275" s="12">
        <f t="shared" si="1024"/>
        <v>0</v>
      </c>
      <c r="AP275" s="13"/>
      <c r="AQ275" s="12">
        <f t="shared" si="1025"/>
        <v>0</v>
      </c>
      <c r="AR275" s="13"/>
      <c r="AS275" s="12">
        <f t="shared" si="1026"/>
        <v>0</v>
      </c>
      <c r="AT275" s="13"/>
      <c r="AU275" s="12">
        <f t="shared" si="1027"/>
        <v>0</v>
      </c>
      <c r="AV275" s="13"/>
      <c r="AW275" s="12">
        <f t="shared" si="1028"/>
        <v>0</v>
      </c>
      <c r="AX275" s="23">
        <v>0</v>
      </c>
      <c r="AY275" s="40">
        <f t="shared" si="1029"/>
        <v>0</v>
      </c>
      <c r="AZ275" s="13"/>
      <c r="BA275" s="13"/>
      <c r="BB275" s="13">
        <f t="shared" si="1043"/>
        <v>0</v>
      </c>
      <c r="BC275" s="13"/>
      <c r="BD275" s="13">
        <f t="shared" si="1030"/>
        <v>0</v>
      </c>
      <c r="BE275" s="13"/>
      <c r="BF275" s="13">
        <f t="shared" si="1031"/>
        <v>0</v>
      </c>
      <c r="BG275" s="13"/>
      <c r="BH275" s="13">
        <f t="shared" si="1032"/>
        <v>0</v>
      </c>
      <c r="BI275" s="13"/>
      <c r="BJ275" s="13">
        <f t="shared" si="1033"/>
        <v>0</v>
      </c>
      <c r="BK275" s="13"/>
      <c r="BL275" s="13">
        <f t="shared" si="1034"/>
        <v>0</v>
      </c>
      <c r="BM275" s="13"/>
      <c r="BN275" s="13">
        <f t="shared" si="1035"/>
        <v>0</v>
      </c>
      <c r="BO275" s="13"/>
      <c r="BP275" s="13">
        <f t="shared" si="1036"/>
        <v>0</v>
      </c>
      <c r="BQ275" s="13"/>
      <c r="BR275" s="13">
        <f t="shared" si="1037"/>
        <v>0</v>
      </c>
      <c r="BS275" s="13"/>
      <c r="BT275" s="13">
        <f t="shared" si="1038"/>
        <v>0</v>
      </c>
      <c r="BU275" s="23">
        <v>0</v>
      </c>
      <c r="BV275" s="42">
        <f t="shared" si="1039"/>
        <v>0</v>
      </c>
      <c r="BW275" s="8" t="s">
        <v>123</v>
      </c>
      <c r="BX275" s="10"/>
    </row>
    <row r="276" spans="1:76" s="3" customFormat="1" ht="54" hidden="1" x14ac:dyDescent="0.35">
      <c r="A276" s="57" t="s">
        <v>329</v>
      </c>
      <c r="B276" s="18" t="s">
        <v>62</v>
      </c>
      <c r="C276" s="5" t="s">
        <v>126</v>
      </c>
      <c r="D276" s="13">
        <v>16008.7</v>
      </c>
      <c r="E276" s="42">
        <v>-16008.7</v>
      </c>
      <c r="F276" s="12">
        <f t="shared" si="1041"/>
        <v>0</v>
      </c>
      <c r="G276" s="13"/>
      <c r="H276" s="12">
        <f t="shared" si="1009"/>
        <v>0</v>
      </c>
      <c r="I276" s="13"/>
      <c r="J276" s="12">
        <f t="shared" si="1010"/>
        <v>0</v>
      </c>
      <c r="K276" s="13"/>
      <c r="L276" s="12">
        <f t="shared" si="1011"/>
        <v>0</v>
      </c>
      <c r="M276" s="13"/>
      <c r="N276" s="12">
        <f t="shared" si="1012"/>
        <v>0</v>
      </c>
      <c r="O276" s="13"/>
      <c r="P276" s="12">
        <f t="shared" si="1013"/>
        <v>0</v>
      </c>
      <c r="Q276" s="13"/>
      <c r="R276" s="12">
        <f t="shared" si="1014"/>
        <v>0</v>
      </c>
      <c r="S276" s="13"/>
      <c r="T276" s="12">
        <f t="shared" si="1015"/>
        <v>0</v>
      </c>
      <c r="U276" s="13"/>
      <c r="V276" s="12">
        <f t="shared" si="1016"/>
        <v>0</v>
      </c>
      <c r="W276" s="13"/>
      <c r="X276" s="12">
        <f t="shared" si="1017"/>
        <v>0</v>
      </c>
      <c r="Y276" s="23"/>
      <c r="Z276" s="12">
        <f t="shared" si="1018"/>
        <v>0</v>
      </c>
      <c r="AA276" s="13">
        <v>12285.5</v>
      </c>
      <c r="AB276" s="42">
        <v>-12285.5</v>
      </c>
      <c r="AC276" s="12">
        <f t="shared" si="1042"/>
        <v>0</v>
      </c>
      <c r="AD276" s="13"/>
      <c r="AE276" s="12">
        <f t="shared" si="1019"/>
        <v>0</v>
      </c>
      <c r="AF276" s="13"/>
      <c r="AG276" s="12">
        <f t="shared" si="1020"/>
        <v>0</v>
      </c>
      <c r="AH276" s="13"/>
      <c r="AI276" s="12">
        <f t="shared" si="1021"/>
        <v>0</v>
      </c>
      <c r="AJ276" s="13"/>
      <c r="AK276" s="12">
        <f t="shared" si="1022"/>
        <v>0</v>
      </c>
      <c r="AL276" s="13"/>
      <c r="AM276" s="12">
        <f t="shared" si="1023"/>
        <v>0</v>
      </c>
      <c r="AN276" s="13"/>
      <c r="AO276" s="12">
        <f t="shared" si="1024"/>
        <v>0</v>
      </c>
      <c r="AP276" s="13"/>
      <c r="AQ276" s="12">
        <f t="shared" si="1025"/>
        <v>0</v>
      </c>
      <c r="AR276" s="13"/>
      <c r="AS276" s="12">
        <f t="shared" si="1026"/>
        <v>0</v>
      </c>
      <c r="AT276" s="13"/>
      <c r="AU276" s="12">
        <f t="shared" si="1027"/>
        <v>0</v>
      </c>
      <c r="AV276" s="13"/>
      <c r="AW276" s="12">
        <f t="shared" si="1028"/>
        <v>0</v>
      </c>
      <c r="AX276" s="23"/>
      <c r="AY276" s="12">
        <f t="shared" si="1029"/>
        <v>0</v>
      </c>
      <c r="AZ276" s="13">
        <v>10000</v>
      </c>
      <c r="BA276" s="13">
        <v>-10000</v>
      </c>
      <c r="BB276" s="13">
        <f t="shared" si="1043"/>
        <v>0</v>
      </c>
      <c r="BC276" s="13"/>
      <c r="BD276" s="13">
        <f t="shared" si="1030"/>
        <v>0</v>
      </c>
      <c r="BE276" s="13"/>
      <c r="BF276" s="13">
        <f t="shared" si="1031"/>
        <v>0</v>
      </c>
      <c r="BG276" s="13"/>
      <c r="BH276" s="13">
        <f t="shared" si="1032"/>
        <v>0</v>
      </c>
      <c r="BI276" s="13"/>
      <c r="BJ276" s="13">
        <f t="shared" si="1033"/>
        <v>0</v>
      </c>
      <c r="BK276" s="13"/>
      <c r="BL276" s="13">
        <f t="shared" si="1034"/>
        <v>0</v>
      </c>
      <c r="BM276" s="13"/>
      <c r="BN276" s="13">
        <f t="shared" si="1035"/>
        <v>0</v>
      </c>
      <c r="BO276" s="13"/>
      <c r="BP276" s="13">
        <f t="shared" si="1036"/>
        <v>0</v>
      </c>
      <c r="BQ276" s="13"/>
      <c r="BR276" s="13">
        <f t="shared" si="1037"/>
        <v>0</v>
      </c>
      <c r="BS276" s="13"/>
      <c r="BT276" s="13">
        <f t="shared" si="1038"/>
        <v>0</v>
      </c>
      <c r="BU276" s="23"/>
      <c r="BV276" s="13">
        <f t="shared" si="1039"/>
        <v>0</v>
      </c>
      <c r="BW276" s="8" t="s">
        <v>124</v>
      </c>
      <c r="BX276" s="10">
        <v>0</v>
      </c>
    </row>
    <row r="277" spans="1:76" ht="54" x14ac:dyDescent="0.35">
      <c r="A277" s="101" t="s">
        <v>335</v>
      </c>
      <c r="B277" s="89" t="s">
        <v>251</v>
      </c>
      <c r="C277" s="92" t="s">
        <v>126</v>
      </c>
      <c r="D277" s="13"/>
      <c r="E277" s="42">
        <v>3660.7</v>
      </c>
      <c r="F277" s="12">
        <f t="shared" si="1041"/>
        <v>3660.7</v>
      </c>
      <c r="G277" s="13">
        <v>305.8</v>
      </c>
      <c r="H277" s="12">
        <f t="shared" si="1009"/>
        <v>3966.5</v>
      </c>
      <c r="I277" s="13"/>
      <c r="J277" s="12">
        <f t="shared" si="1010"/>
        <v>3966.5</v>
      </c>
      <c r="K277" s="13"/>
      <c r="L277" s="12">
        <f t="shared" si="1011"/>
        <v>3966.5</v>
      </c>
      <c r="M277" s="13">
        <v>-3660.7</v>
      </c>
      <c r="N277" s="12">
        <f t="shared" si="1012"/>
        <v>305.80000000000018</v>
      </c>
      <c r="O277" s="13"/>
      <c r="P277" s="12">
        <f t="shared" si="1013"/>
        <v>305.80000000000018</v>
      </c>
      <c r="Q277" s="13"/>
      <c r="R277" s="12">
        <f t="shared" si="1014"/>
        <v>305.80000000000018</v>
      </c>
      <c r="S277" s="13"/>
      <c r="T277" s="12">
        <f t="shared" si="1015"/>
        <v>305.80000000000018</v>
      </c>
      <c r="U277" s="13"/>
      <c r="V277" s="12">
        <f t="shared" si="1016"/>
        <v>305.80000000000018</v>
      </c>
      <c r="W277" s="13"/>
      <c r="X277" s="12">
        <f t="shared" si="1017"/>
        <v>305.80000000000018</v>
      </c>
      <c r="Y277" s="23">
        <v>-305.8</v>
      </c>
      <c r="Z277" s="40">
        <f t="shared" si="1018"/>
        <v>0</v>
      </c>
      <c r="AA277" s="13"/>
      <c r="AB277" s="42"/>
      <c r="AC277" s="12">
        <f t="shared" si="1042"/>
        <v>0</v>
      </c>
      <c r="AD277" s="13"/>
      <c r="AE277" s="12">
        <f t="shared" si="1019"/>
        <v>0</v>
      </c>
      <c r="AF277" s="13"/>
      <c r="AG277" s="12">
        <f t="shared" si="1020"/>
        <v>0</v>
      </c>
      <c r="AH277" s="13"/>
      <c r="AI277" s="12">
        <f t="shared" si="1021"/>
        <v>0</v>
      </c>
      <c r="AJ277" s="13"/>
      <c r="AK277" s="12">
        <f t="shared" si="1022"/>
        <v>0</v>
      </c>
      <c r="AL277" s="13"/>
      <c r="AM277" s="12">
        <f t="shared" si="1023"/>
        <v>0</v>
      </c>
      <c r="AN277" s="13"/>
      <c r="AO277" s="12">
        <f t="shared" si="1024"/>
        <v>0</v>
      </c>
      <c r="AP277" s="13"/>
      <c r="AQ277" s="12">
        <f t="shared" si="1025"/>
        <v>0</v>
      </c>
      <c r="AR277" s="13"/>
      <c r="AS277" s="12">
        <f t="shared" si="1026"/>
        <v>0</v>
      </c>
      <c r="AT277" s="13"/>
      <c r="AU277" s="12">
        <f t="shared" si="1027"/>
        <v>0</v>
      </c>
      <c r="AV277" s="13"/>
      <c r="AW277" s="12">
        <f t="shared" si="1028"/>
        <v>0</v>
      </c>
      <c r="AX277" s="23">
        <v>305.8</v>
      </c>
      <c r="AY277" s="40">
        <f t="shared" si="1029"/>
        <v>305.8</v>
      </c>
      <c r="AZ277" s="13"/>
      <c r="BA277" s="13"/>
      <c r="BB277" s="13">
        <f t="shared" si="1043"/>
        <v>0</v>
      </c>
      <c r="BC277" s="13"/>
      <c r="BD277" s="13">
        <f t="shared" si="1030"/>
        <v>0</v>
      </c>
      <c r="BE277" s="13"/>
      <c r="BF277" s="13">
        <f t="shared" si="1031"/>
        <v>0</v>
      </c>
      <c r="BG277" s="13"/>
      <c r="BH277" s="13">
        <f t="shared" si="1032"/>
        <v>0</v>
      </c>
      <c r="BI277" s="13">
        <v>5372.5</v>
      </c>
      <c r="BJ277" s="13">
        <f t="shared" si="1033"/>
        <v>5372.5</v>
      </c>
      <c r="BK277" s="13"/>
      <c r="BL277" s="13">
        <f t="shared" si="1034"/>
        <v>5372.5</v>
      </c>
      <c r="BM277" s="13"/>
      <c r="BN277" s="13">
        <f t="shared" si="1035"/>
        <v>5372.5</v>
      </c>
      <c r="BO277" s="13"/>
      <c r="BP277" s="13">
        <f t="shared" si="1036"/>
        <v>5372.5</v>
      </c>
      <c r="BQ277" s="13"/>
      <c r="BR277" s="13">
        <f t="shared" si="1037"/>
        <v>5372.5</v>
      </c>
      <c r="BS277" s="13"/>
      <c r="BT277" s="13">
        <f t="shared" si="1038"/>
        <v>5372.5</v>
      </c>
      <c r="BU277" s="23">
        <v>0</v>
      </c>
      <c r="BV277" s="42">
        <f t="shared" si="1039"/>
        <v>5372.5</v>
      </c>
      <c r="BW277" s="8" t="s">
        <v>252</v>
      </c>
      <c r="BX277" s="10"/>
    </row>
    <row r="278" spans="1:76" ht="54" x14ac:dyDescent="0.35">
      <c r="A278" s="101" t="s">
        <v>336</v>
      </c>
      <c r="B278" s="89" t="s">
        <v>253</v>
      </c>
      <c r="C278" s="92" t="s">
        <v>126</v>
      </c>
      <c r="D278" s="13"/>
      <c r="E278" s="42">
        <v>3660.7</v>
      </c>
      <c r="F278" s="12">
        <f t="shared" si="1041"/>
        <v>3660.7</v>
      </c>
      <c r="G278" s="13">
        <v>305.8</v>
      </c>
      <c r="H278" s="12">
        <f t="shared" si="1009"/>
        <v>3966.5</v>
      </c>
      <c r="I278" s="13"/>
      <c r="J278" s="12">
        <f t="shared" si="1010"/>
        <v>3966.5</v>
      </c>
      <c r="K278" s="13"/>
      <c r="L278" s="12">
        <f t="shared" si="1011"/>
        <v>3966.5</v>
      </c>
      <c r="M278" s="13">
        <v>3170.1289999999999</v>
      </c>
      <c r="N278" s="12">
        <f t="shared" si="1012"/>
        <v>7136.6289999999999</v>
      </c>
      <c r="O278" s="13"/>
      <c r="P278" s="12">
        <f t="shared" si="1013"/>
        <v>7136.6289999999999</v>
      </c>
      <c r="Q278" s="13"/>
      <c r="R278" s="12">
        <f t="shared" si="1014"/>
        <v>7136.6289999999999</v>
      </c>
      <c r="S278" s="13"/>
      <c r="T278" s="12">
        <f t="shared" si="1015"/>
        <v>7136.6289999999999</v>
      </c>
      <c r="U278" s="13"/>
      <c r="V278" s="12">
        <f t="shared" si="1016"/>
        <v>7136.6289999999999</v>
      </c>
      <c r="W278" s="13"/>
      <c r="X278" s="12">
        <f t="shared" si="1017"/>
        <v>7136.6289999999999</v>
      </c>
      <c r="Y278" s="23">
        <v>-6830.8289999999997</v>
      </c>
      <c r="Z278" s="40">
        <f t="shared" si="1018"/>
        <v>305.80000000000018</v>
      </c>
      <c r="AA278" s="13"/>
      <c r="AB278" s="42"/>
      <c r="AC278" s="12">
        <f t="shared" si="1042"/>
        <v>0</v>
      </c>
      <c r="AD278" s="13"/>
      <c r="AE278" s="12">
        <f t="shared" si="1019"/>
        <v>0</v>
      </c>
      <c r="AF278" s="13"/>
      <c r="AG278" s="12">
        <f t="shared" si="1020"/>
        <v>0</v>
      </c>
      <c r="AH278" s="13"/>
      <c r="AI278" s="12">
        <f t="shared" si="1021"/>
        <v>0</v>
      </c>
      <c r="AJ278" s="13"/>
      <c r="AK278" s="12">
        <f t="shared" si="1022"/>
        <v>0</v>
      </c>
      <c r="AL278" s="13"/>
      <c r="AM278" s="12">
        <f t="shared" si="1023"/>
        <v>0</v>
      </c>
      <c r="AN278" s="13"/>
      <c r="AO278" s="12">
        <f t="shared" si="1024"/>
        <v>0</v>
      </c>
      <c r="AP278" s="13"/>
      <c r="AQ278" s="12">
        <f t="shared" si="1025"/>
        <v>0</v>
      </c>
      <c r="AR278" s="13"/>
      <c r="AS278" s="12">
        <f t="shared" si="1026"/>
        <v>0</v>
      </c>
      <c r="AT278" s="13"/>
      <c r="AU278" s="12">
        <f t="shared" si="1027"/>
        <v>0</v>
      </c>
      <c r="AV278" s="13"/>
      <c r="AW278" s="12">
        <f t="shared" si="1028"/>
        <v>0</v>
      </c>
      <c r="AX278" s="23">
        <v>6830.8289999999997</v>
      </c>
      <c r="AY278" s="40">
        <f t="shared" si="1029"/>
        <v>6830.8289999999997</v>
      </c>
      <c r="AZ278" s="13"/>
      <c r="BA278" s="13"/>
      <c r="BB278" s="13">
        <f t="shared" si="1043"/>
        <v>0</v>
      </c>
      <c r="BC278" s="13"/>
      <c r="BD278" s="13">
        <f t="shared" si="1030"/>
        <v>0</v>
      </c>
      <c r="BE278" s="13"/>
      <c r="BF278" s="13">
        <f t="shared" si="1031"/>
        <v>0</v>
      </c>
      <c r="BG278" s="13"/>
      <c r="BH278" s="13">
        <f t="shared" si="1032"/>
        <v>0</v>
      </c>
      <c r="BI278" s="13"/>
      <c r="BJ278" s="13">
        <f t="shared" si="1033"/>
        <v>0</v>
      </c>
      <c r="BK278" s="13"/>
      <c r="BL278" s="13">
        <f t="shared" si="1034"/>
        <v>0</v>
      </c>
      <c r="BM278" s="13"/>
      <c r="BN278" s="13">
        <f t="shared" si="1035"/>
        <v>0</v>
      </c>
      <c r="BO278" s="13"/>
      <c r="BP278" s="13">
        <f t="shared" si="1036"/>
        <v>0</v>
      </c>
      <c r="BQ278" s="13"/>
      <c r="BR278" s="13">
        <f t="shared" si="1037"/>
        <v>0</v>
      </c>
      <c r="BS278" s="13"/>
      <c r="BT278" s="13">
        <f t="shared" si="1038"/>
        <v>0</v>
      </c>
      <c r="BU278" s="23">
        <v>0</v>
      </c>
      <c r="BV278" s="42">
        <f t="shared" si="1039"/>
        <v>0</v>
      </c>
      <c r="BW278" s="8" t="s">
        <v>254</v>
      </c>
      <c r="BX278" s="10"/>
    </row>
    <row r="279" spans="1:76" ht="54" x14ac:dyDescent="0.35">
      <c r="A279" s="101" t="s">
        <v>337</v>
      </c>
      <c r="B279" s="89" t="s">
        <v>257</v>
      </c>
      <c r="C279" s="92" t="s">
        <v>126</v>
      </c>
      <c r="D279" s="13"/>
      <c r="E279" s="42">
        <v>455.3</v>
      </c>
      <c r="F279" s="12">
        <f t="shared" si="1041"/>
        <v>455.3</v>
      </c>
      <c r="G279" s="13"/>
      <c r="H279" s="12">
        <f t="shared" si="1009"/>
        <v>455.3</v>
      </c>
      <c r="I279" s="13"/>
      <c r="J279" s="12">
        <f t="shared" si="1010"/>
        <v>455.3</v>
      </c>
      <c r="K279" s="13"/>
      <c r="L279" s="12">
        <f t="shared" si="1011"/>
        <v>455.3</v>
      </c>
      <c r="M279" s="13">
        <v>-0.3</v>
      </c>
      <c r="N279" s="12">
        <f t="shared" si="1012"/>
        <v>455</v>
      </c>
      <c r="O279" s="13"/>
      <c r="P279" s="12">
        <f t="shared" si="1013"/>
        <v>455</v>
      </c>
      <c r="Q279" s="13"/>
      <c r="R279" s="12">
        <f t="shared" si="1014"/>
        <v>455</v>
      </c>
      <c r="S279" s="13"/>
      <c r="T279" s="12">
        <f t="shared" si="1015"/>
        <v>455</v>
      </c>
      <c r="U279" s="13"/>
      <c r="V279" s="12">
        <f t="shared" si="1016"/>
        <v>455</v>
      </c>
      <c r="W279" s="13"/>
      <c r="X279" s="12">
        <f t="shared" si="1017"/>
        <v>455</v>
      </c>
      <c r="Y279" s="23"/>
      <c r="Z279" s="40">
        <f t="shared" si="1018"/>
        <v>455</v>
      </c>
      <c r="AA279" s="13"/>
      <c r="AB279" s="42">
        <v>3780.4</v>
      </c>
      <c r="AC279" s="12">
        <f t="shared" si="1042"/>
        <v>3780.4</v>
      </c>
      <c r="AD279" s="13"/>
      <c r="AE279" s="12">
        <f t="shared" si="1019"/>
        <v>3780.4</v>
      </c>
      <c r="AF279" s="13"/>
      <c r="AG279" s="12">
        <f t="shared" si="1020"/>
        <v>3780.4</v>
      </c>
      <c r="AH279" s="13"/>
      <c r="AI279" s="12">
        <f t="shared" si="1021"/>
        <v>3780.4</v>
      </c>
      <c r="AJ279" s="13"/>
      <c r="AK279" s="12">
        <f t="shared" si="1022"/>
        <v>3780.4</v>
      </c>
      <c r="AL279" s="13">
        <v>-2934.7649999999999</v>
      </c>
      <c r="AM279" s="12">
        <f t="shared" si="1023"/>
        <v>845.63500000000022</v>
      </c>
      <c r="AN279" s="13"/>
      <c r="AO279" s="12">
        <f t="shared" si="1024"/>
        <v>845.63500000000022</v>
      </c>
      <c r="AP279" s="13"/>
      <c r="AQ279" s="12">
        <f t="shared" si="1025"/>
        <v>845.63500000000022</v>
      </c>
      <c r="AR279" s="13"/>
      <c r="AS279" s="12">
        <f t="shared" si="1026"/>
        <v>845.63500000000022</v>
      </c>
      <c r="AT279" s="13"/>
      <c r="AU279" s="12">
        <f t="shared" si="1027"/>
        <v>845.63500000000022</v>
      </c>
      <c r="AV279" s="13"/>
      <c r="AW279" s="12">
        <f t="shared" si="1028"/>
        <v>845.63500000000022</v>
      </c>
      <c r="AX279" s="23"/>
      <c r="AY279" s="40">
        <f t="shared" si="1029"/>
        <v>845.63500000000022</v>
      </c>
      <c r="AZ279" s="13"/>
      <c r="BA279" s="13"/>
      <c r="BB279" s="13">
        <f t="shared" si="1043"/>
        <v>0</v>
      </c>
      <c r="BC279" s="13"/>
      <c r="BD279" s="13">
        <f t="shared" si="1030"/>
        <v>0</v>
      </c>
      <c r="BE279" s="13"/>
      <c r="BF279" s="13">
        <f t="shared" si="1031"/>
        <v>0</v>
      </c>
      <c r="BG279" s="13"/>
      <c r="BH279" s="13">
        <f t="shared" si="1032"/>
        <v>0</v>
      </c>
      <c r="BI279" s="13">
        <v>4137.3</v>
      </c>
      <c r="BJ279" s="13">
        <f t="shared" si="1033"/>
        <v>4137.3</v>
      </c>
      <c r="BK279" s="13"/>
      <c r="BL279" s="13">
        <f t="shared" si="1034"/>
        <v>4137.3</v>
      </c>
      <c r="BM279" s="13"/>
      <c r="BN279" s="13">
        <f t="shared" si="1035"/>
        <v>4137.3</v>
      </c>
      <c r="BO279" s="13"/>
      <c r="BP279" s="13">
        <f t="shared" si="1036"/>
        <v>4137.3</v>
      </c>
      <c r="BQ279" s="13"/>
      <c r="BR279" s="13">
        <f t="shared" si="1037"/>
        <v>4137.3</v>
      </c>
      <c r="BS279" s="13"/>
      <c r="BT279" s="13">
        <f t="shared" si="1038"/>
        <v>4137.3</v>
      </c>
      <c r="BU279" s="23"/>
      <c r="BV279" s="42">
        <f t="shared" si="1039"/>
        <v>4137.3</v>
      </c>
      <c r="BW279" s="8" t="s">
        <v>258</v>
      </c>
      <c r="BX279" s="10"/>
    </row>
    <row r="280" spans="1:76" ht="54" x14ac:dyDescent="0.35">
      <c r="A280" s="101" t="s">
        <v>338</v>
      </c>
      <c r="B280" s="89" t="s">
        <v>260</v>
      </c>
      <c r="C280" s="92" t="s">
        <v>126</v>
      </c>
      <c r="D280" s="13"/>
      <c r="E280" s="42">
        <v>3660.7</v>
      </c>
      <c r="F280" s="12">
        <f t="shared" si="1041"/>
        <v>3660.7</v>
      </c>
      <c r="G280" s="13">
        <v>305.8</v>
      </c>
      <c r="H280" s="12">
        <f t="shared" si="1009"/>
        <v>3966.5</v>
      </c>
      <c r="I280" s="13"/>
      <c r="J280" s="12">
        <f t="shared" si="1010"/>
        <v>3966.5</v>
      </c>
      <c r="K280" s="13"/>
      <c r="L280" s="12">
        <f t="shared" si="1011"/>
        <v>3966.5</v>
      </c>
      <c r="M280" s="13">
        <v>-3660.7</v>
      </c>
      <c r="N280" s="12">
        <f t="shared" si="1012"/>
        <v>305.80000000000018</v>
      </c>
      <c r="O280" s="13"/>
      <c r="P280" s="12">
        <f t="shared" si="1013"/>
        <v>305.80000000000018</v>
      </c>
      <c r="Q280" s="13"/>
      <c r="R280" s="12">
        <f t="shared" si="1014"/>
        <v>305.80000000000018</v>
      </c>
      <c r="S280" s="13"/>
      <c r="T280" s="12">
        <f t="shared" si="1015"/>
        <v>305.80000000000018</v>
      </c>
      <c r="U280" s="13"/>
      <c r="V280" s="12">
        <f t="shared" si="1016"/>
        <v>305.80000000000018</v>
      </c>
      <c r="W280" s="13"/>
      <c r="X280" s="12">
        <f t="shared" si="1017"/>
        <v>305.80000000000018</v>
      </c>
      <c r="Y280" s="23"/>
      <c r="Z280" s="40">
        <f t="shared" si="1018"/>
        <v>305.80000000000018</v>
      </c>
      <c r="AA280" s="13"/>
      <c r="AB280" s="42"/>
      <c r="AC280" s="12">
        <f t="shared" si="1042"/>
        <v>0</v>
      </c>
      <c r="AD280" s="13"/>
      <c r="AE280" s="12">
        <f t="shared" si="1019"/>
        <v>0</v>
      </c>
      <c r="AF280" s="13"/>
      <c r="AG280" s="12">
        <f t="shared" si="1020"/>
        <v>0</v>
      </c>
      <c r="AH280" s="13"/>
      <c r="AI280" s="12">
        <f t="shared" si="1021"/>
        <v>0</v>
      </c>
      <c r="AJ280" s="13"/>
      <c r="AK280" s="12">
        <f t="shared" si="1022"/>
        <v>0</v>
      </c>
      <c r="AL280" s="13">
        <v>5838.3329999999996</v>
      </c>
      <c r="AM280" s="12">
        <f t="shared" si="1023"/>
        <v>5838.3329999999996</v>
      </c>
      <c r="AN280" s="13"/>
      <c r="AO280" s="12">
        <f t="shared" si="1024"/>
        <v>5838.3329999999996</v>
      </c>
      <c r="AP280" s="13"/>
      <c r="AQ280" s="12">
        <f t="shared" si="1025"/>
        <v>5838.3329999999996</v>
      </c>
      <c r="AR280" s="13"/>
      <c r="AS280" s="12">
        <f t="shared" si="1026"/>
        <v>5838.3329999999996</v>
      </c>
      <c r="AT280" s="13"/>
      <c r="AU280" s="12">
        <f t="shared" si="1027"/>
        <v>5838.3329999999996</v>
      </c>
      <c r="AV280" s="13"/>
      <c r="AW280" s="12">
        <f t="shared" si="1028"/>
        <v>5838.3329999999996</v>
      </c>
      <c r="AX280" s="23"/>
      <c r="AY280" s="40">
        <f t="shared" si="1029"/>
        <v>5838.3329999999996</v>
      </c>
      <c r="AZ280" s="13"/>
      <c r="BA280" s="13"/>
      <c r="BB280" s="13">
        <f t="shared" si="1043"/>
        <v>0</v>
      </c>
      <c r="BC280" s="13"/>
      <c r="BD280" s="13">
        <f t="shared" si="1030"/>
        <v>0</v>
      </c>
      <c r="BE280" s="13"/>
      <c r="BF280" s="13">
        <f t="shared" si="1031"/>
        <v>0</v>
      </c>
      <c r="BG280" s="13"/>
      <c r="BH280" s="13">
        <f t="shared" si="1032"/>
        <v>0</v>
      </c>
      <c r="BI280" s="13"/>
      <c r="BJ280" s="13">
        <f t="shared" si="1033"/>
        <v>0</v>
      </c>
      <c r="BK280" s="13"/>
      <c r="BL280" s="13">
        <f t="shared" si="1034"/>
        <v>0</v>
      </c>
      <c r="BM280" s="13"/>
      <c r="BN280" s="13">
        <f t="shared" si="1035"/>
        <v>0</v>
      </c>
      <c r="BO280" s="13"/>
      <c r="BP280" s="13">
        <f t="shared" si="1036"/>
        <v>0</v>
      </c>
      <c r="BQ280" s="13"/>
      <c r="BR280" s="13">
        <f t="shared" si="1037"/>
        <v>0</v>
      </c>
      <c r="BS280" s="13"/>
      <c r="BT280" s="13">
        <f t="shared" si="1038"/>
        <v>0</v>
      </c>
      <c r="BU280" s="23"/>
      <c r="BV280" s="42">
        <f t="shared" si="1039"/>
        <v>0</v>
      </c>
      <c r="BW280" s="8" t="s">
        <v>261</v>
      </c>
      <c r="BX280" s="10"/>
    </row>
    <row r="281" spans="1:76" s="3" customFormat="1" ht="54" hidden="1" x14ac:dyDescent="0.35">
      <c r="A281" s="57" t="s">
        <v>330</v>
      </c>
      <c r="B281" s="61" t="s">
        <v>263</v>
      </c>
      <c r="C281" s="5" t="s">
        <v>126</v>
      </c>
      <c r="D281" s="13"/>
      <c r="E281" s="42">
        <v>455.3</v>
      </c>
      <c r="F281" s="12">
        <f t="shared" si="1041"/>
        <v>455.3</v>
      </c>
      <c r="G281" s="13"/>
      <c r="H281" s="12">
        <f t="shared" si="1009"/>
        <v>455.3</v>
      </c>
      <c r="I281" s="13"/>
      <c r="J281" s="12">
        <f t="shared" si="1010"/>
        <v>455.3</v>
      </c>
      <c r="K281" s="13"/>
      <c r="L281" s="12">
        <f t="shared" si="1011"/>
        <v>455.3</v>
      </c>
      <c r="M281" s="13">
        <v>-455.3</v>
      </c>
      <c r="N281" s="12">
        <f t="shared" si="1012"/>
        <v>0</v>
      </c>
      <c r="O281" s="13"/>
      <c r="P281" s="12">
        <f t="shared" si="1013"/>
        <v>0</v>
      </c>
      <c r="Q281" s="13"/>
      <c r="R281" s="12">
        <f t="shared" si="1014"/>
        <v>0</v>
      </c>
      <c r="S281" s="13"/>
      <c r="T281" s="12">
        <f t="shared" si="1015"/>
        <v>0</v>
      </c>
      <c r="U281" s="13"/>
      <c r="V281" s="12">
        <f t="shared" si="1016"/>
        <v>0</v>
      </c>
      <c r="W281" s="13"/>
      <c r="X281" s="12">
        <f t="shared" si="1017"/>
        <v>0</v>
      </c>
      <c r="Y281" s="23"/>
      <c r="Z281" s="12">
        <f t="shared" si="1018"/>
        <v>0</v>
      </c>
      <c r="AA281" s="13"/>
      <c r="AB281" s="42">
        <v>3780.4</v>
      </c>
      <c r="AC281" s="12">
        <f t="shared" si="1042"/>
        <v>3780.4</v>
      </c>
      <c r="AD281" s="13"/>
      <c r="AE281" s="12">
        <f t="shared" si="1019"/>
        <v>3780.4</v>
      </c>
      <c r="AF281" s="13"/>
      <c r="AG281" s="12">
        <f t="shared" si="1020"/>
        <v>3780.4</v>
      </c>
      <c r="AH281" s="13"/>
      <c r="AI281" s="12">
        <f t="shared" si="1021"/>
        <v>3780.4</v>
      </c>
      <c r="AJ281" s="13"/>
      <c r="AK281" s="12">
        <f t="shared" si="1022"/>
        <v>3780.4</v>
      </c>
      <c r="AL281" s="13">
        <v>-3780.4</v>
      </c>
      <c r="AM281" s="12">
        <f t="shared" si="1023"/>
        <v>0</v>
      </c>
      <c r="AN281" s="13"/>
      <c r="AO281" s="12">
        <f t="shared" si="1024"/>
        <v>0</v>
      </c>
      <c r="AP281" s="13"/>
      <c r="AQ281" s="12">
        <f t="shared" si="1025"/>
        <v>0</v>
      </c>
      <c r="AR281" s="13"/>
      <c r="AS281" s="12">
        <f t="shared" si="1026"/>
        <v>0</v>
      </c>
      <c r="AT281" s="13"/>
      <c r="AU281" s="12">
        <f t="shared" si="1027"/>
        <v>0</v>
      </c>
      <c r="AV281" s="13"/>
      <c r="AW281" s="12">
        <f t="shared" si="1028"/>
        <v>0</v>
      </c>
      <c r="AX281" s="23"/>
      <c r="AY281" s="12">
        <f t="shared" si="1029"/>
        <v>0</v>
      </c>
      <c r="AZ281" s="13"/>
      <c r="BA281" s="13"/>
      <c r="BB281" s="13">
        <f t="shared" si="1043"/>
        <v>0</v>
      </c>
      <c r="BC281" s="13"/>
      <c r="BD281" s="13">
        <f t="shared" si="1030"/>
        <v>0</v>
      </c>
      <c r="BE281" s="13"/>
      <c r="BF281" s="13">
        <f t="shared" si="1031"/>
        <v>0</v>
      </c>
      <c r="BG281" s="13"/>
      <c r="BH281" s="13">
        <f t="shared" si="1032"/>
        <v>0</v>
      </c>
      <c r="BI281" s="13"/>
      <c r="BJ281" s="13">
        <f t="shared" si="1033"/>
        <v>0</v>
      </c>
      <c r="BK281" s="13"/>
      <c r="BL281" s="13">
        <f t="shared" si="1034"/>
        <v>0</v>
      </c>
      <c r="BM281" s="13"/>
      <c r="BN281" s="13">
        <f t="shared" si="1035"/>
        <v>0</v>
      </c>
      <c r="BO281" s="13"/>
      <c r="BP281" s="13">
        <f t="shared" si="1036"/>
        <v>0</v>
      </c>
      <c r="BQ281" s="13"/>
      <c r="BR281" s="13">
        <f t="shared" si="1037"/>
        <v>0</v>
      </c>
      <c r="BS281" s="13"/>
      <c r="BT281" s="13">
        <f t="shared" si="1038"/>
        <v>0</v>
      </c>
      <c r="BU281" s="23"/>
      <c r="BV281" s="13">
        <f t="shared" si="1039"/>
        <v>0</v>
      </c>
      <c r="BW281" s="8" t="s">
        <v>264</v>
      </c>
      <c r="BX281" s="10">
        <v>0</v>
      </c>
    </row>
    <row r="282" spans="1:76" s="3" customFormat="1" ht="54" hidden="1" x14ac:dyDescent="0.35">
      <c r="A282" s="57" t="s">
        <v>331</v>
      </c>
      <c r="B282" s="61" t="s">
        <v>266</v>
      </c>
      <c r="C282" s="5" t="s">
        <v>126</v>
      </c>
      <c r="D282" s="13"/>
      <c r="E282" s="42"/>
      <c r="F282" s="12">
        <f t="shared" si="1041"/>
        <v>0</v>
      </c>
      <c r="G282" s="13"/>
      <c r="H282" s="12">
        <f t="shared" si="1009"/>
        <v>0</v>
      </c>
      <c r="I282" s="13"/>
      <c r="J282" s="12">
        <f t="shared" si="1010"/>
        <v>0</v>
      </c>
      <c r="K282" s="13"/>
      <c r="L282" s="12">
        <f t="shared" si="1011"/>
        <v>0</v>
      </c>
      <c r="M282" s="13"/>
      <c r="N282" s="12">
        <f t="shared" si="1012"/>
        <v>0</v>
      </c>
      <c r="O282" s="13"/>
      <c r="P282" s="12">
        <f t="shared" si="1013"/>
        <v>0</v>
      </c>
      <c r="Q282" s="13"/>
      <c r="R282" s="12">
        <f t="shared" si="1014"/>
        <v>0</v>
      </c>
      <c r="S282" s="13"/>
      <c r="T282" s="12">
        <f t="shared" si="1015"/>
        <v>0</v>
      </c>
      <c r="U282" s="13"/>
      <c r="V282" s="12">
        <f t="shared" si="1016"/>
        <v>0</v>
      </c>
      <c r="W282" s="13"/>
      <c r="X282" s="12">
        <f t="shared" si="1017"/>
        <v>0</v>
      </c>
      <c r="Y282" s="23"/>
      <c r="Z282" s="12">
        <f t="shared" si="1018"/>
        <v>0</v>
      </c>
      <c r="AA282" s="13"/>
      <c r="AB282" s="42">
        <v>472.2</v>
      </c>
      <c r="AC282" s="12">
        <f t="shared" si="1042"/>
        <v>472.2</v>
      </c>
      <c r="AD282" s="13"/>
      <c r="AE282" s="12">
        <f t="shared" si="1019"/>
        <v>472.2</v>
      </c>
      <c r="AF282" s="13"/>
      <c r="AG282" s="12">
        <f t="shared" si="1020"/>
        <v>472.2</v>
      </c>
      <c r="AH282" s="13"/>
      <c r="AI282" s="12">
        <f t="shared" si="1021"/>
        <v>472.2</v>
      </c>
      <c r="AJ282" s="13"/>
      <c r="AK282" s="12">
        <f t="shared" si="1022"/>
        <v>472.2</v>
      </c>
      <c r="AL282" s="13">
        <v>-472.2</v>
      </c>
      <c r="AM282" s="12">
        <f t="shared" si="1023"/>
        <v>0</v>
      </c>
      <c r="AN282" s="13"/>
      <c r="AO282" s="12">
        <f t="shared" si="1024"/>
        <v>0</v>
      </c>
      <c r="AP282" s="13"/>
      <c r="AQ282" s="12">
        <f t="shared" si="1025"/>
        <v>0</v>
      </c>
      <c r="AR282" s="13"/>
      <c r="AS282" s="12">
        <f t="shared" si="1026"/>
        <v>0</v>
      </c>
      <c r="AT282" s="13"/>
      <c r="AU282" s="12">
        <f t="shared" si="1027"/>
        <v>0</v>
      </c>
      <c r="AV282" s="13"/>
      <c r="AW282" s="12">
        <f t="shared" si="1028"/>
        <v>0</v>
      </c>
      <c r="AX282" s="23"/>
      <c r="AY282" s="12">
        <f t="shared" si="1029"/>
        <v>0</v>
      </c>
      <c r="AZ282" s="13"/>
      <c r="BA282" s="13">
        <v>4264.7</v>
      </c>
      <c r="BB282" s="13">
        <f t="shared" si="1043"/>
        <v>4264.7</v>
      </c>
      <c r="BC282" s="13"/>
      <c r="BD282" s="13">
        <f t="shared" si="1030"/>
        <v>4264.7</v>
      </c>
      <c r="BE282" s="13"/>
      <c r="BF282" s="13">
        <f t="shared" si="1031"/>
        <v>4264.7</v>
      </c>
      <c r="BG282" s="13"/>
      <c r="BH282" s="13">
        <f t="shared" si="1032"/>
        <v>4264.7</v>
      </c>
      <c r="BI282" s="13">
        <v>-4264.7</v>
      </c>
      <c r="BJ282" s="13">
        <f t="shared" si="1033"/>
        <v>0</v>
      </c>
      <c r="BK282" s="13"/>
      <c r="BL282" s="13">
        <f t="shared" si="1034"/>
        <v>0</v>
      </c>
      <c r="BM282" s="13"/>
      <c r="BN282" s="13">
        <f t="shared" si="1035"/>
        <v>0</v>
      </c>
      <c r="BO282" s="13"/>
      <c r="BP282" s="13">
        <f t="shared" si="1036"/>
        <v>0</v>
      </c>
      <c r="BQ282" s="13"/>
      <c r="BR282" s="13">
        <f t="shared" si="1037"/>
        <v>0</v>
      </c>
      <c r="BS282" s="13"/>
      <c r="BT282" s="13">
        <f t="shared" si="1038"/>
        <v>0</v>
      </c>
      <c r="BU282" s="23"/>
      <c r="BV282" s="13">
        <f t="shared" si="1039"/>
        <v>0</v>
      </c>
      <c r="BW282" s="8" t="s">
        <v>267</v>
      </c>
      <c r="BX282" s="10">
        <v>0</v>
      </c>
    </row>
    <row r="283" spans="1:76" ht="54" x14ac:dyDescent="0.35">
      <c r="A283" s="101" t="s">
        <v>339</v>
      </c>
      <c r="B283" s="89" t="s">
        <v>269</v>
      </c>
      <c r="C283" s="92" t="s">
        <v>126</v>
      </c>
      <c r="D283" s="13"/>
      <c r="E283" s="42">
        <v>3660.7</v>
      </c>
      <c r="F283" s="12">
        <f t="shared" si="1041"/>
        <v>3660.7</v>
      </c>
      <c r="G283" s="13">
        <v>305.8</v>
      </c>
      <c r="H283" s="12">
        <f t="shared" si="1009"/>
        <v>3966.5</v>
      </c>
      <c r="I283" s="13"/>
      <c r="J283" s="12">
        <f t="shared" si="1010"/>
        <v>3966.5</v>
      </c>
      <c r="K283" s="13"/>
      <c r="L283" s="12">
        <f t="shared" si="1011"/>
        <v>3966.5</v>
      </c>
      <c r="M283" s="13">
        <v>3543.6320000000001</v>
      </c>
      <c r="N283" s="12">
        <f t="shared" si="1012"/>
        <v>7510.1319999999996</v>
      </c>
      <c r="O283" s="13"/>
      <c r="P283" s="12">
        <f t="shared" si="1013"/>
        <v>7510.1319999999996</v>
      </c>
      <c r="Q283" s="13"/>
      <c r="R283" s="12">
        <f t="shared" si="1014"/>
        <v>7510.1319999999996</v>
      </c>
      <c r="S283" s="13"/>
      <c r="T283" s="12">
        <f t="shared" si="1015"/>
        <v>7510.1319999999996</v>
      </c>
      <c r="U283" s="13"/>
      <c r="V283" s="12">
        <f t="shared" si="1016"/>
        <v>7510.1319999999996</v>
      </c>
      <c r="W283" s="13"/>
      <c r="X283" s="12">
        <f t="shared" si="1017"/>
        <v>7510.1319999999996</v>
      </c>
      <c r="Y283" s="23">
        <v>-7204.3320000000003</v>
      </c>
      <c r="Z283" s="40">
        <f t="shared" si="1018"/>
        <v>305.79999999999927</v>
      </c>
      <c r="AA283" s="13"/>
      <c r="AB283" s="42"/>
      <c r="AC283" s="12">
        <f t="shared" si="1042"/>
        <v>0</v>
      </c>
      <c r="AD283" s="13"/>
      <c r="AE283" s="12">
        <f t="shared" si="1019"/>
        <v>0</v>
      </c>
      <c r="AF283" s="13"/>
      <c r="AG283" s="12">
        <f t="shared" si="1020"/>
        <v>0</v>
      </c>
      <c r="AH283" s="13"/>
      <c r="AI283" s="12">
        <f t="shared" si="1021"/>
        <v>0</v>
      </c>
      <c r="AJ283" s="13"/>
      <c r="AK283" s="12">
        <f t="shared" si="1022"/>
        <v>0</v>
      </c>
      <c r="AL283" s="13"/>
      <c r="AM283" s="12">
        <f t="shared" si="1023"/>
        <v>0</v>
      </c>
      <c r="AN283" s="13"/>
      <c r="AO283" s="12">
        <f t="shared" si="1024"/>
        <v>0</v>
      </c>
      <c r="AP283" s="13"/>
      <c r="AQ283" s="12">
        <f t="shared" si="1025"/>
        <v>0</v>
      </c>
      <c r="AR283" s="13"/>
      <c r="AS283" s="12">
        <f t="shared" si="1026"/>
        <v>0</v>
      </c>
      <c r="AT283" s="13"/>
      <c r="AU283" s="12">
        <f t="shared" si="1027"/>
        <v>0</v>
      </c>
      <c r="AV283" s="13"/>
      <c r="AW283" s="12">
        <f t="shared" si="1028"/>
        <v>0</v>
      </c>
      <c r="AX283" s="23">
        <v>7204.3320000000003</v>
      </c>
      <c r="AY283" s="40">
        <f t="shared" si="1029"/>
        <v>7204.3320000000003</v>
      </c>
      <c r="AZ283" s="13"/>
      <c r="BA283" s="13"/>
      <c r="BB283" s="13">
        <f t="shared" si="1043"/>
        <v>0</v>
      </c>
      <c r="BC283" s="13"/>
      <c r="BD283" s="13">
        <f t="shared" si="1030"/>
        <v>0</v>
      </c>
      <c r="BE283" s="13"/>
      <c r="BF283" s="13">
        <f t="shared" si="1031"/>
        <v>0</v>
      </c>
      <c r="BG283" s="13"/>
      <c r="BH283" s="13">
        <f t="shared" si="1032"/>
        <v>0</v>
      </c>
      <c r="BI283" s="13"/>
      <c r="BJ283" s="13">
        <f t="shared" si="1033"/>
        <v>0</v>
      </c>
      <c r="BK283" s="13"/>
      <c r="BL283" s="13">
        <f t="shared" si="1034"/>
        <v>0</v>
      </c>
      <c r="BM283" s="13"/>
      <c r="BN283" s="13">
        <f t="shared" si="1035"/>
        <v>0</v>
      </c>
      <c r="BO283" s="13"/>
      <c r="BP283" s="13">
        <f t="shared" si="1036"/>
        <v>0</v>
      </c>
      <c r="BQ283" s="13"/>
      <c r="BR283" s="13">
        <f t="shared" si="1037"/>
        <v>0</v>
      </c>
      <c r="BS283" s="13"/>
      <c r="BT283" s="13">
        <f t="shared" si="1038"/>
        <v>0</v>
      </c>
      <c r="BU283" s="23">
        <v>0</v>
      </c>
      <c r="BV283" s="42">
        <f t="shared" si="1039"/>
        <v>0</v>
      </c>
      <c r="BW283" s="8" t="s">
        <v>270</v>
      </c>
      <c r="BX283" s="10"/>
    </row>
    <row r="284" spans="1:76" ht="54" x14ac:dyDescent="0.35">
      <c r="A284" s="101" t="s">
        <v>340</v>
      </c>
      <c r="B284" s="89" t="s">
        <v>272</v>
      </c>
      <c r="C284" s="92" t="s">
        <v>126</v>
      </c>
      <c r="D284" s="13"/>
      <c r="E284" s="42">
        <v>455.3</v>
      </c>
      <c r="F284" s="12">
        <f t="shared" si="1041"/>
        <v>455.3</v>
      </c>
      <c r="G284" s="13"/>
      <c r="H284" s="12">
        <f t="shared" si="1009"/>
        <v>455.3</v>
      </c>
      <c r="I284" s="13"/>
      <c r="J284" s="12">
        <f t="shared" si="1010"/>
        <v>455.3</v>
      </c>
      <c r="K284" s="13"/>
      <c r="L284" s="12">
        <f t="shared" si="1011"/>
        <v>455.3</v>
      </c>
      <c r="M284" s="13">
        <v>-455.3</v>
      </c>
      <c r="N284" s="12">
        <f t="shared" si="1012"/>
        <v>0</v>
      </c>
      <c r="O284" s="13"/>
      <c r="P284" s="12">
        <f t="shared" si="1013"/>
        <v>0</v>
      </c>
      <c r="Q284" s="13"/>
      <c r="R284" s="12">
        <f t="shared" si="1014"/>
        <v>0</v>
      </c>
      <c r="S284" s="13"/>
      <c r="T284" s="12">
        <f t="shared" si="1015"/>
        <v>0</v>
      </c>
      <c r="U284" s="13"/>
      <c r="V284" s="12">
        <f t="shared" si="1016"/>
        <v>0</v>
      </c>
      <c r="W284" s="13"/>
      <c r="X284" s="12">
        <f t="shared" si="1017"/>
        <v>0</v>
      </c>
      <c r="Y284" s="23"/>
      <c r="Z284" s="40">
        <f t="shared" si="1018"/>
        <v>0</v>
      </c>
      <c r="AA284" s="13"/>
      <c r="AB284" s="42">
        <v>3780.4</v>
      </c>
      <c r="AC284" s="12">
        <f t="shared" si="1042"/>
        <v>3780.4</v>
      </c>
      <c r="AD284" s="13"/>
      <c r="AE284" s="12">
        <f t="shared" si="1019"/>
        <v>3780.4</v>
      </c>
      <c r="AF284" s="13"/>
      <c r="AG284" s="12">
        <f t="shared" si="1020"/>
        <v>3780.4</v>
      </c>
      <c r="AH284" s="13"/>
      <c r="AI284" s="12">
        <f t="shared" si="1021"/>
        <v>3780.4</v>
      </c>
      <c r="AJ284" s="13"/>
      <c r="AK284" s="12">
        <f t="shared" si="1022"/>
        <v>3780.4</v>
      </c>
      <c r="AL284" s="13">
        <v>-3308.2</v>
      </c>
      <c r="AM284" s="12">
        <f t="shared" si="1023"/>
        <v>472.20000000000027</v>
      </c>
      <c r="AN284" s="13"/>
      <c r="AO284" s="12">
        <f t="shared" si="1024"/>
        <v>472.20000000000027</v>
      </c>
      <c r="AP284" s="13"/>
      <c r="AQ284" s="12">
        <f t="shared" si="1025"/>
        <v>472.20000000000027</v>
      </c>
      <c r="AR284" s="13"/>
      <c r="AS284" s="12">
        <f t="shared" si="1026"/>
        <v>472.20000000000027</v>
      </c>
      <c r="AT284" s="13"/>
      <c r="AU284" s="12">
        <f t="shared" si="1027"/>
        <v>472.20000000000027</v>
      </c>
      <c r="AV284" s="13"/>
      <c r="AW284" s="12">
        <f t="shared" si="1028"/>
        <v>472.20000000000027</v>
      </c>
      <c r="AX284" s="23"/>
      <c r="AY284" s="40">
        <f t="shared" si="1029"/>
        <v>472.20000000000027</v>
      </c>
      <c r="AZ284" s="13"/>
      <c r="BA284" s="13"/>
      <c r="BB284" s="13">
        <f t="shared" si="1043"/>
        <v>0</v>
      </c>
      <c r="BC284" s="13"/>
      <c r="BD284" s="13">
        <f t="shared" si="1030"/>
        <v>0</v>
      </c>
      <c r="BE284" s="13"/>
      <c r="BF284" s="13">
        <f t="shared" si="1031"/>
        <v>0</v>
      </c>
      <c r="BG284" s="13"/>
      <c r="BH284" s="13">
        <f t="shared" si="1032"/>
        <v>0</v>
      </c>
      <c r="BI284" s="13"/>
      <c r="BJ284" s="13">
        <f t="shared" si="1033"/>
        <v>0</v>
      </c>
      <c r="BK284" s="13"/>
      <c r="BL284" s="13">
        <f t="shared" si="1034"/>
        <v>0</v>
      </c>
      <c r="BM284" s="13"/>
      <c r="BN284" s="13">
        <f t="shared" si="1035"/>
        <v>0</v>
      </c>
      <c r="BO284" s="13"/>
      <c r="BP284" s="13">
        <f t="shared" si="1036"/>
        <v>0</v>
      </c>
      <c r="BQ284" s="13"/>
      <c r="BR284" s="13">
        <f t="shared" si="1037"/>
        <v>0</v>
      </c>
      <c r="BS284" s="13"/>
      <c r="BT284" s="13">
        <f t="shared" si="1038"/>
        <v>0</v>
      </c>
      <c r="BU284" s="23"/>
      <c r="BV284" s="42">
        <f t="shared" si="1039"/>
        <v>0</v>
      </c>
      <c r="BW284" s="8" t="s">
        <v>273</v>
      </c>
      <c r="BX284" s="10"/>
    </row>
    <row r="285" spans="1:76" ht="54" x14ac:dyDescent="0.35">
      <c r="A285" s="101" t="s">
        <v>357</v>
      </c>
      <c r="B285" s="89" t="s">
        <v>275</v>
      </c>
      <c r="C285" s="92" t="s">
        <v>126</v>
      </c>
      <c r="D285" s="13"/>
      <c r="E285" s="42"/>
      <c r="F285" s="12">
        <f t="shared" si="1041"/>
        <v>0</v>
      </c>
      <c r="G285" s="13"/>
      <c r="H285" s="12">
        <f t="shared" si="1009"/>
        <v>0</v>
      </c>
      <c r="I285" s="13"/>
      <c r="J285" s="12">
        <f t="shared" si="1010"/>
        <v>0</v>
      </c>
      <c r="K285" s="13"/>
      <c r="L285" s="12">
        <f t="shared" si="1011"/>
        <v>0</v>
      </c>
      <c r="M285" s="13"/>
      <c r="N285" s="12">
        <f t="shared" si="1012"/>
        <v>0</v>
      </c>
      <c r="O285" s="13"/>
      <c r="P285" s="12">
        <f t="shared" si="1013"/>
        <v>0</v>
      </c>
      <c r="Q285" s="13"/>
      <c r="R285" s="12">
        <f t="shared" si="1014"/>
        <v>0</v>
      </c>
      <c r="S285" s="13"/>
      <c r="T285" s="12">
        <f t="shared" si="1015"/>
        <v>0</v>
      </c>
      <c r="U285" s="13"/>
      <c r="V285" s="12">
        <f t="shared" si="1016"/>
        <v>0</v>
      </c>
      <c r="W285" s="13"/>
      <c r="X285" s="12">
        <f t="shared" si="1017"/>
        <v>0</v>
      </c>
      <c r="Y285" s="23"/>
      <c r="Z285" s="40">
        <f t="shared" si="1018"/>
        <v>0</v>
      </c>
      <c r="AA285" s="13"/>
      <c r="AB285" s="42">
        <v>472.1</v>
      </c>
      <c r="AC285" s="12">
        <f t="shared" si="1042"/>
        <v>472.1</v>
      </c>
      <c r="AD285" s="13"/>
      <c r="AE285" s="12">
        <f t="shared" si="1019"/>
        <v>472.1</v>
      </c>
      <c r="AF285" s="13"/>
      <c r="AG285" s="12">
        <f t="shared" si="1020"/>
        <v>472.1</v>
      </c>
      <c r="AH285" s="13"/>
      <c r="AI285" s="12">
        <f t="shared" si="1021"/>
        <v>472.1</v>
      </c>
      <c r="AJ285" s="13"/>
      <c r="AK285" s="12">
        <f t="shared" si="1022"/>
        <v>472.1</v>
      </c>
      <c r="AL285" s="13"/>
      <c r="AM285" s="12">
        <f t="shared" si="1023"/>
        <v>472.1</v>
      </c>
      <c r="AN285" s="13"/>
      <c r="AO285" s="12">
        <f t="shared" si="1024"/>
        <v>472.1</v>
      </c>
      <c r="AP285" s="13"/>
      <c r="AQ285" s="12">
        <f t="shared" si="1025"/>
        <v>472.1</v>
      </c>
      <c r="AR285" s="13"/>
      <c r="AS285" s="12">
        <f t="shared" si="1026"/>
        <v>472.1</v>
      </c>
      <c r="AT285" s="13"/>
      <c r="AU285" s="12">
        <f t="shared" si="1027"/>
        <v>472.1</v>
      </c>
      <c r="AV285" s="13"/>
      <c r="AW285" s="12">
        <f t="shared" si="1028"/>
        <v>472.1</v>
      </c>
      <c r="AX285" s="23"/>
      <c r="AY285" s="40">
        <f t="shared" si="1029"/>
        <v>472.1</v>
      </c>
      <c r="AZ285" s="13"/>
      <c r="BA285" s="13">
        <v>4264.7</v>
      </c>
      <c r="BB285" s="13">
        <f t="shared" si="1043"/>
        <v>4264.7</v>
      </c>
      <c r="BC285" s="13"/>
      <c r="BD285" s="13">
        <f t="shared" si="1030"/>
        <v>4264.7</v>
      </c>
      <c r="BE285" s="13"/>
      <c r="BF285" s="13">
        <f t="shared" si="1031"/>
        <v>4264.7</v>
      </c>
      <c r="BG285" s="13"/>
      <c r="BH285" s="13">
        <f t="shared" si="1032"/>
        <v>4264.7</v>
      </c>
      <c r="BI285" s="13">
        <v>-4264.7</v>
      </c>
      <c r="BJ285" s="13">
        <f t="shared" si="1033"/>
        <v>0</v>
      </c>
      <c r="BK285" s="13"/>
      <c r="BL285" s="13">
        <f t="shared" si="1034"/>
        <v>0</v>
      </c>
      <c r="BM285" s="13"/>
      <c r="BN285" s="13">
        <f t="shared" si="1035"/>
        <v>0</v>
      </c>
      <c r="BO285" s="13"/>
      <c r="BP285" s="13">
        <f t="shared" si="1036"/>
        <v>0</v>
      </c>
      <c r="BQ285" s="13"/>
      <c r="BR285" s="13">
        <f t="shared" si="1037"/>
        <v>0</v>
      </c>
      <c r="BS285" s="13"/>
      <c r="BT285" s="13">
        <f t="shared" si="1038"/>
        <v>0</v>
      </c>
      <c r="BU285" s="23"/>
      <c r="BV285" s="42">
        <f t="shared" si="1039"/>
        <v>0</v>
      </c>
      <c r="BW285" s="8" t="s">
        <v>276</v>
      </c>
      <c r="BX285" s="10"/>
    </row>
    <row r="286" spans="1:76" s="3" customFormat="1" ht="54" hidden="1" x14ac:dyDescent="0.35">
      <c r="A286" s="57" t="s">
        <v>335</v>
      </c>
      <c r="B286" s="61" t="s">
        <v>278</v>
      </c>
      <c r="C286" s="5" t="s">
        <v>126</v>
      </c>
      <c r="D286" s="13"/>
      <c r="E286" s="42"/>
      <c r="F286" s="12">
        <f t="shared" si="1041"/>
        <v>0</v>
      </c>
      <c r="G286" s="13"/>
      <c r="H286" s="12">
        <f t="shared" si="1009"/>
        <v>0</v>
      </c>
      <c r="I286" s="13"/>
      <c r="J286" s="12">
        <f t="shared" si="1010"/>
        <v>0</v>
      </c>
      <c r="K286" s="13"/>
      <c r="L286" s="12">
        <f t="shared" si="1011"/>
        <v>0</v>
      </c>
      <c r="M286" s="13"/>
      <c r="N286" s="12">
        <f t="shared" si="1012"/>
        <v>0</v>
      </c>
      <c r="O286" s="13"/>
      <c r="P286" s="12">
        <f t="shared" si="1013"/>
        <v>0</v>
      </c>
      <c r="Q286" s="13"/>
      <c r="R286" s="12">
        <f t="shared" si="1014"/>
        <v>0</v>
      </c>
      <c r="S286" s="13"/>
      <c r="T286" s="12">
        <f t="shared" si="1015"/>
        <v>0</v>
      </c>
      <c r="U286" s="13"/>
      <c r="V286" s="12">
        <f t="shared" si="1016"/>
        <v>0</v>
      </c>
      <c r="W286" s="13"/>
      <c r="X286" s="12">
        <f t="shared" si="1017"/>
        <v>0</v>
      </c>
      <c r="Y286" s="23"/>
      <c r="Z286" s="12">
        <f t="shared" si="1018"/>
        <v>0</v>
      </c>
      <c r="AA286" s="13"/>
      <c r="AB286" s="42"/>
      <c r="AC286" s="12">
        <f t="shared" si="1042"/>
        <v>0</v>
      </c>
      <c r="AD286" s="13"/>
      <c r="AE286" s="12">
        <f t="shared" si="1019"/>
        <v>0</v>
      </c>
      <c r="AF286" s="13"/>
      <c r="AG286" s="12">
        <f t="shared" si="1020"/>
        <v>0</v>
      </c>
      <c r="AH286" s="13"/>
      <c r="AI286" s="12">
        <f t="shared" si="1021"/>
        <v>0</v>
      </c>
      <c r="AJ286" s="13"/>
      <c r="AK286" s="12">
        <f t="shared" si="1022"/>
        <v>0</v>
      </c>
      <c r="AL286" s="13"/>
      <c r="AM286" s="12">
        <f t="shared" si="1023"/>
        <v>0</v>
      </c>
      <c r="AN286" s="13"/>
      <c r="AO286" s="12">
        <f t="shared" si="1024"/>
        <v>0</v>
      </c>
      <c r="AP286" s="13"/>
      <c r="AQ286" s="12">
        <f t="shared" si="1025"/>
        <v>0</v>
      </c>
      <c r="AR286" s="13"/>
      <c r="AS286" s="12">
        <f t="shared" si="1026"/>
        <v>0</v>
      </c>
      <c r="AT286" s="13"/>
      <c r="AU286" s="12">
        <f t="shared" si="1027"/>
        <v>0</v>
      </c>
      <c r="AV286" s="13"/>
      <c r="AW286" s="12">
        <f t="shared" si="1028"/>
        <v>0</v>
      </c>
      <c r="AX286" s="23"/>
      <c r="AY286" s="12">
        <f t="shared" si="1029"/>
        <v>0</v>
      </c>
      <c r="AZ286" s="13"/>
      <c r="BA286" s="13">
        <v>490.2</v>
      </c>
      <c r="BB286" s="13">
        <f t="shared" si="1043"/>
        <v>490.2</v>
      </c>
      <c r="BC286" s="13"/>
      <c r="BD286" s="13">
        <f t="shared" si="1030"/>
        <v>490.2</v>
      </c>
      <c r="BE286" s="13"/>
      <c r="BF286" s="13">
        <f t="shared" si="1031"/>
        <v>490.2</v>
      </c>
      <c r="BG286" s="13"/>
      <c r="BH286" s="13">
        <f t="shared" si="1032"/>
        <v>490.2</v>
      </c>
      <c r="BI286" s="13">
        <v>-490.2</v>
      </c>
      <c r="BJ286" s="13">
        <f t="shared" si="1033"/>
        <v>0</v>
      </c>
      <c r="BK286" s="13"/>
      <c r="BL286" s="13">
        <f t="shared" si="1034"/>
        <v>0</v>
      </c>
      <c r="BM286" s="13"/>
      <c r="BN286" s="13">
        <f t="shared" si="1035"/>
        <v>0</v>
      </c>
      <c r="BO286" s="13"/>
      <c r="BP286" s="13">
        <f t="shared" si="1036"/>
        <v>0</v>
      </c>
      <c r="BQ286" s="13"/>
      <c r="BR286" s="13">
        <f t="shared" si="1037"/>
        <v>0</v>
      </c>
      <c r="BS286" s="13"/>
      <c r="BT286" s="13">
        <f t="shared" si="1038"/>
        <v>0</v>
      </c>
      <c r="BU286" s="23"/>
      <c r="BV286" s="13">
        <f t="shared" si="1039"/>
        <v>0</v>
      </c>
      <c r="BW286" s="8" t="s">
        <v>279</v>
      </c>
      <c r="BX286" s="10">
        <v>0</v>
      </c>
    </row>
    <row r="287" spans="1:76" s="3" customFormat="1" ht="54" hidden="1" x14ac:dyDescent="0.35">
      <c r="A287" s="57" t="s">
        <v>336</v>
      </c>
      <c r="B287" s="61" t="s">
        <v>281</v>
      </c>
      <c r="C287" s="5" t="s">
        <v>126</v>
      </c>
      <c r="D287" s="13"/>
      <c r="E287" s="42"/>
      <c r="F287" s="12">
        <f t="shared" si="1041"/>
        <v>0</v>
      </c>
      <c r="G287" s="13"/>
      <c r="H287" s="12">
        <f t="shared" si="1009"/>
        <v>0</v>
      </c>
      <c r="I287" s="13"/>
      <c r="J287" s="12">
        <f t="shared" si="1010"/>
        <v>0</v>
      </c>
      <c r="K287" s="13"/>
      <c r="L287" s="12">
        <f t="shared" si="1011"/>
        <v>0</v>
      </c>
      <c r="M287" s="13"/>
      <c r="N287" s="12">
        <f t="shared" si="1012"/>
        <v>0</v>
      </c>
      <c r="O287" s="13"/>
      <c r="P287" s="12">
        <f t="shared" si="1013"/>
        <v>0</v>
      </c>
      <c r="Q287" s="13"/>
      <c r="R287" s="12">
        <f t="shared" si="1014"/>
        <v>0</v>
      </c>
      <c r="S287" s="13"/>
      <c r="T287" s="12">
        <f t="shared" si="1015"/>
        <v>0</v>
      </c>
      <c r="U287" s="13"/>
      <c r="V287" s="12">
        <f t="shared" si="1016"/>
        <v>0</v>
      </c>
      <c r="W287" s="13"/>
      <c r="X287" s="12">
        <f t="shared" si="1017"/>
        <v>0</v>
      </c>
      <c r="Y287" s="23"/>
      <c r="Z287" s="12">
        <f t="shared" si="1018"/>
        <v>0</v>
      </c>
      <c r="AA287" s="13"/>
      <c r="AB287" s="42"/>
      <c r="AC287" s="12">
        <f t="shared" si="1042"/>
        <v>0</v>
      </c>
      <c r="AD287" s="13"/>
      <c r="AE287" s="12">
        <f t="shared" si="1019"/>
        <v>0</v>
      </c>
      <c r="AF287" s="13"/>
      <c r="AG287" s="12">
        <f t="shared" si="1020"/>
        <v>0</v>
      </c>
      <c r="AH287" s="13"/>
      <c r="AI287" s="12">
        <f t="shared" si="1021"/>
        <v>0</v>
      </c>
      <c r="AJ287" s="13"/>
      <c r="AK287" s="12">
        <f t="shared" si="1022"/>
        <v>0</v>
      </c>
      <c r="AL287" s="13"/>
      <c r="AM287" s="12">
        <f t="shared" si="1023"/>
        <v>0</v>
      </c>
      <c r="AN287" s="13"/>
      <c r="AO287" s="12">
        <f t="shared" si="1024"/>
        <v>0</v>
      </c>
      <c r="AP287" s="13"/>
      <c r="AQ287" s="12">
        <f t="shared" si="1025"/>
        <v>0</v>
      </c>
      <c r="AR287" s="13"/>
      <c r="AS287" s="12">
        <f t="shared" si="1026"/>
        <v>0</v>
      </c>
      <c r="AT287" s="13"/>
      <c r="AU287" s="12">
        <f t="shared" si="1027"/>
        <v>0</v>
      </c>
      <c r="AV287" s="13"/>
      <c r="AW287" s="12">
        <f t="shared" si="1028"/>
        <v>0</v>
      </c>
      <c r="AX287" s="23"/>
      <c r="AY287" s="12">
        <f t="shared" si="1029"/>
        <v>0</v>
      </c>
      <c r="AZ287" s="13"/>
      <c r="BA287" s="13">
        <v>490.2</v>
      </c>
      <c r="BB287" s="13">
        <f t="shared" si="1043"/>
        <v>490.2</v>
      </c>
      <c r="BC287" s="13"/>
      <c r="BD287" s="13">
        <f t="shared" si="1030"/>
        <v>490.2</v>
      </c>
      <c r="BE287" s="13"/>
      <c r="BF287" s="13">
        <f t="shared" si="1031"/>
        <v>490.2</v>
      </c>
      <c r="BG287" s="13"/>
      <c r="BH287" s="13">
        <f t="shared" si="1032"/>
        <v>490.2</v>
      </c>
      <c r="BI287" s="13">
        <v>-490.2</v>
      </c>
      <c r="BJ287" s="13">
        <f t="shared" si="1033"/>
        <v>0</v>
      </c>
      <c r="BK287" s="13"/>
      <c r="BL287" s="13">
        <f t="shared" si="1034"/>
        <v>0</v>
      </c>
      <c r="BM287" s="13"/>
      <c r="BN287" s="13">
        <f t="shared" si="1035"/>
        <v>0</v>
      </c>
      <c r="BO287" s="13"/>
      <c r="BP287" s="13">
        <f t="shared" si="1036"/>
        <v>0</v>
      </c>
      <c r="BQ287" s="13"/>
      <c r="BR287" s="13">
        <f t="shared" si="1037"/>
        <v>0</v>
      </c>
      <c r="BS287" s="13"/>
      <c r="BT287" s="13">
        <f t="shared" si="1038"/>
        <v>0</v>
      </c>
      <c r="BU287" s="23"/>
      <c r="BV287" s="13">
        <f t="shared" si="1039"/>
        <v>0</v>
      </c>
      <c r="BW287" s="8" t="s">
        <v>282</v>
      </c>
      <c r="BX287" s="10">
        <v>0</v>
      </c>
    </row>
    <row r="288" spans="1:76" ht="54" x14ac:dyDescent="0.35">
      <c r="A288" s="101" t="s">
        <v>358</v>
      </c>
      <c r="B288" s="89" t="s">
        <v>284</v>
      </c>
      <c r="C288" s="92" t="s">
        <v>126</v>
      </c>
      <c r="D288" s="13"/>
      <c r="E288" s="42"/>
      <c r="F288" s="12">
        <f t="shared" si="1041"/>
        <v>0</v>
      </c>
      <c r="G288" s="13"/>
      <c r="H288" s="12">
        <f t="shared" si="1009"/>
        <v>0</v>
      </c>
      <c r="I288" s="13"/>
      <c r="J288" s="12">
        <f t="shared" si="1010"/>
        <v>0</v>
      </c>
      <c r="K288" s="13"/>
      <c r="L288" s="12">
        <f t="shared" si="1011"/>
        <v>0</v>
      </c>
      <c r="M288" s="13"/>
      <c r="N288" s="12">
        <f t="shared" si="1012"/>
        <v>0</v>
      </c>
      <c r="O288" s="13"/>
      <c r="P288" s="12">
        <f t="shared" si="1013"/>
        <v>0</v>
      </c>
      <c r="Q288" s="13"/>
      <c r="R288" s="12">
        <f t="shared" si="1014"/>
        <v>0</v>
      </c>
      <c r="S288" s="13"/>
      <c r="T288" s="12">
        <f t="shared" si="1015"/>
        <v>0</v>
      </c>
      <c r="U288" s="13"/>
      <c r="V288" s="12">
        <f t="shared" si="1016"/>
        <v>0</v>
      </c>
      <c r="W288" s="13"/>
      <c r="X288" s="12">
        <f t="shared" si="1017"/>
        <v>0</v>
      </c>
      <c r="Y288" s="23"/>
      <c r="Z288" s="40">
        <f t="shared" si="1018"/>
        <v>0</v>
      </c>
      <c r="AA288" s="13"/>
      <c r="AB288" s="42"/>
      <c r="AC288" s="12">
        <f t="shared" si="1042"/>
        <v>0</v>
      </c>
      <c r="AD288" s="13"/>
      <c r="AE288" s="12">
        <f t="shared" si="1019"/>
        <v>0</v>
      </c>
      <c r="AF288" s="13"/>
      <c r="AG288" s="12">
        <f t="shared" si="1020"/>
        <v>0</v>
      </c>
      <c r="AH288" s="13"/>
      <c r="AI288" s="12">
        <f t="shared" si="1021"/>
        <v>0</v>
      </c>
      <c r="AJ288" s="13"/>
      <c r="AK288" s="12">
        <f t="shared" si="1022"/>
        <v>0</v>
      </c>
      <c r="AL288" s="13"/>
      <c r="AM288" s="12">
        <f t="shared" si="1023"/>
        <v>0</v>
      </c>
      <c r="AN288" s="13"/>
      <c r="AO288" s="12">
        <f t="shared" si="1024"/>
        <v>0</v>
      </c>
      <c r="AP288" s="13"/>
      <c r="AQ288" s="12">
        <f t="shared" si="1025"/>
        <v>0</v>
      </c>
      <c r="AR288" s="13"/>
      <c r="AS288" s="12">
        <f t="shared" si="1026"/>
        <v>0</v>
      </c>
      <c r="AT288" s="13"/>
      <c r="AU288" s="12">
        <f t="shared" si="1027"/>
        <v>0</v>
      </c>
      <c r="AV288" s="13"/>
      <c r="AW288" s="12">
        <f t="shared" si="1028"/>
        <v>0</v>
      </c>
      <c r="AX288" s="23"/>
      <c r="AY288" s="40">
        <f t="shared" si="1029"/>
        <v>0</v>
      </c>
      <c r="AZ288" s="13"/>
      <c r="BA288" s="13">
        <v>490.2</v>
      </c>
      <c r="BB288" s="13">
        <f t="shared" si="1043"/>
        <v>490.2</v>
      </c>
      <c r="BC288" s="13"/>
      <c r="BD288" s="13">
        <f t="shared" si="1030"/>
        <v>490.2</v>
      </c>
      <c r="BE288" s="13"/>
      <c r="BF288" s="13">
        <f t="shared" si="1031"/>
        <v>490.2</v>
      </c>
      <c r="BG288" s="13"/>
      <c r="BH288" s="13">
        <f t="shared" si="1032"/>
        <v>490.2</v>
      </c>
      <c r="BI288" s="13"/>
      <c r="BJ288" s="13">
        <f t="shared" si="1033"/>
        <v>490.2</v>
      </c>
      <c r="BK288" s="13"/>
      <c r="BL288" s="13">
        <f t="shared" si="1034"/>
        <v>490.2</v>
      </c>
      <c r="BM288" s="13"/>
      <c r="BN288" s="13">
        <f t="shared" si="1035"/>
        <v>490.2</v>
      </c>
      <c r="BO288" s="13"/>
      <c r="BP288" s="13">
        <f t="shared" si="1036"/>
        <v>490.2</v>
      </c>
      <c r="BQ288" s="13"/>
      <c r="BR288" s="13">
        <f t="shared" si="1037"/>
        <v>490.2</v>
      </c>
      <c r="BS288" s="13"/>
      <c r="BT288" s="13">
        <f t="shared" si="1038"/>
        <v>490.2</v>
      </c>
      <c r="BU288" s="23"/>
      <c r="BV288" s="42">
        <f t="shared" si="1039"/>
        <v>490.2</v>
      </c>
      <c r="BW288" s="8" t="s">
        <v>285</v>
      </c>
      <c r="BX288" s="10"/>
    </row>
    <row r="289" spans="1:76" ht="54" x14ac:dyDescent="0.35">
      <c r="A289" s="101" t="s">
        <v>382</v>
      </c>
      <c r="B289" s="89" t="s">
        <v>294</v>
      </c>
      <c r="C289" s="92" t="s">
        <v>126</v>
      </c>
      <c r="D289" s="13"/>
      <c r="E289" s="42"/>
      <c r="F289" s="12"/>
      <c r="G289" s="13">
        <v>4711.7730000000001</v>
      </c>
      <c r="H289" s="12">
        <f t="shared" si="1009"/>
        <v>4711.7730000000001</v>
      </c>
      <c r="I289" s="13"/>
      <c r="J289" s="12">
        <f t="shared" si="1010"/>
        <v>4711.7730000000001</v>
      </c>
      <c r="K289" s="13"/>
      <c r="L289" s="12">
        <f t="shared" si="1011"/>
        <v>4711.7730000000001</v>
      </c>
      <c r="M289" s="13"/>
      <c r="N289" s="12">
        <f t="shared" si="1012"/>
        <v>4711.7730000000001</v>
      </c>
      <c r="O289" s="13"/>
      <c r="P289" s="12">
        <f t="shared" si="1013"/>
        <v>4711.7730000000001</v>
      </c>
      <c r="Q289" s="13"/>
      <c r="R289" s="12">
        <f t="shared" si="1014"/>
        <v>4711.7730000000001</v>
      </c>
      <c r="S289" s="13"/>
      <c r="T289" s="12">
        <f t="shared" si="1015"/>
        <v>4711.7730000000001</v>
      </c>
      <c r="U289" s="13"/>
      <c r="V289" s="12">
        <f t="shared" si="1016"/>
        <v>4711.7730000000001</v>
      </c>
      <c r="W289" s="13"/>
      <c r="X289" s="12">
        <f t="shared" si="1017"/>
        <v>4711.7730000000001</v>
      </c>
      <c r="Y289" s="23"/>
      <c r="Z289" s="40">
        <f t="shared" si="1018"/>
        <v>4711.7730000000001</v>
      </c>
      <c r="AA289" s="13"/>
      <c r="AB289" s="42"/>
      <c r="AC289" s="12"/>
      <c r="AD289" s="13"/>
      <c r="AE289" s="12">
        <f t="shared" si="1019"/>
        <v>0</v>
      </c>
      <c r="AF289" s="13"/>
      <c r="AG289" s="12">
        <f t="shared" si="1020"/>
        <v>0</v>
      </c>
      <c r="AH289" s="13"/>
      <c r="AI289" s="12">
        <f t="shared" si="1021"/>
        <v>0</v>
      </c>
      <c r="AJ289" s="13"/>
      <c r="AK289" s="12">
        <f t="shared" si="1022"/>
        <v>0</v>
      </c>
      <c r="AL289" s="13"/>
      <c r="AM289" s="12">
        <f t="shared" si="1023"/>
        <v>0</v>
      </c>
      <c r="AN289" s="13"/>
      <c r="AO289" s="12">
        <f t="shared" si="1024"/>
        <v>0</v>
      </c>
      <c r="AP289" s="13"/>
      <c r="AQ289" s="12">
        <f t="shared" si="1025"/>
        <v>0</v>
      </c>
      <c r="AR289" s="13"/>
      <c r="AS289" s="12">
        <f t="shared" si="1026"/>
        <v>0</v>
      </c>
      <c r="AT289" s="13"/>
      <c r="AU289" s="12">
        <f t="shared" si="1027"/>
        <v>0</v>
      </c>
      <c r="AV289" s="13"/>
      <c r="AW289" s="12">
        <f t="shared" si="1028"/>
        <v>0</v>
      </c>
      <c r="AX289" s="23"/>
      <c r="AY289" s="40">
        <f t="shared" si="1029"/>
        <v>0</v>
      </c>
      <c r="AZ289" s="13"/>
      <c r="BA289" s="13"/>
      <c r="BB289" s="13"/>
      <c r="BC289" s="13"/>
      <c r="BD289" s="13">
        <f t="shared" si="1030"/>
        <v>0</v>
      </c>
      <c r="BE289" s="13"/>
      <c r="BF289" s="13">
        <f t="shared" si="1031"/>
        <v>0</v>
      </c>
      <c r="BG289" s="13"/>
      <c r="BH289" s="13">
        <f t="shared" si="1032"/>
        <v>0</v>
      </c>
      <c r="BI289" s="13"/>
      <c r="BJ289" s="13">
        <f t="shared" si="1033"/>
        <v>0</v>
      </c>
      <c r="BK289" s="13"/>
      <c r="BL289" s="13">
        <f t="shared" si="1034"/>
        <v>0</v>
      </c>
      <c r="BM289" s="13"/>
      <c r="BN289" s="13">
        <f t="shared" si="1035"/>
        <v>0</v>
      </c>
      <c r="BO289" s="13"/>
      <c r="BP289" s="13">
        <f t="shared" si="1036"/>
        <v>0</v>
      </c>
      <c r="BQ289" s="13"/>
      <c r="BR289" s="13">
        <f t="shared" si="1037"/>
        <v>0</v>
      </c>
      <c r="BS289" s="13"/>
      <c r="BT289" s="13">
        <f t="shared" si="1038"/>
        <v>0</v>
      </c>
      <c r="BU289" s="23"/>
      <c r="BV289" s="42">
        <f t="shared" si="1039"/>
        <v>0</v>
      </c>
      <c r="BW289" s="8" t="s">
        <v>295</v>
      </c>
      <c r="BX289" s="10"/>
    </row>
    <row r="290" spans="1:76" ht="54" x14ac:dyDescent="0.35">
      <c r="A290" s="101" t="s">
        <v>385</v>
      </c>
      <c r="B290" s="89" t="s">
        <v>296</v>
      </c>
      <c r="C290" s="92" t="s">
        <v>126</v>
      </c>
      <c r="D290" s="13"/>
      <c r="E290" s="42"/>
      <c r="F290" s="12"/>
      <c r="G290" s="13">
        <v>244.03</v>
      </c>
      <c r="H290" s="12">
        <f t="shared" si="1009"/>
        <v>244.03</v>
      </c>
      <c r="I290" s="13"/>
      <c r="J290" s="12">
        <f t="shared" si="1010"/>
        <v>244.03</v>
      </c>
      <c r="K290" s="13"/>
      <c r="L290" s="12">
        <f t="shared" si="1011"/>
        <v>244.03</v>
      </c>
      <c r="M290" s="13">
        <v>6175.7709999999997</v>
      </c>
      <c r="N290" s="12">
        <f t="shared" si="1012"/>
        <v>6419.8009999999995</v>
      </c>
      <c r="O290" s="13"/>
      <c r="P290" s="12">
        <f t="shared" si="1013"/>
        <v>6419.8009999999995</v>
      </c>
      <c r="Q290" s="13"/>
      <c r="R290" s="12">
        <f t="shared" si="1014"/>
        <v>6419.8009999999995</v>
      </c>
      <c r="S290" s="13"/>
      <c r="T290" s="12">
        <f t="shared" si="1015"/>
        <v>6419.8009999999995</v>
      </c>
      <c r="U290" s="13"/>
      <c r="V290" s="12">
        <f t="shared" si="1016"/>
        <v>6419.8009999999995</v>
      </c>
      <c r="W290" s="13"/>
      <c r="X290" s="12">
        <f t="shared" si="1017"/>
        <v>6419.8009999999995</v>
      </c>
      <c r="Y290" s="23">
        <v>-6175.7709999999997</v>
      </c>
      <c r="Z290" s="40">
        <f t="shared" si="1018"/>
        <v>244.02999999999975</v>
      </c>
      <c r="AA290" s="13"/>
      <c r="AB290" s="42"/>
      <c r="AC290" s="12"/>
      <c r="AD290" s="13"/>
      <c r="AE290" s="12">
        <f t="shared" si="1019"/>
        <v>0</v>
      </c>
      <c r="AF290" s="13"/>
      <c r="AG290" s="12">
        <f t="shared" si="1020"/>
        <v>0</v>
      </c>
      <c r="AH290" s="13"/>
      <c r="AI290" s="12">
        <f t="shared" si="1021"/>
        <v>0</v>
      </c>
      <c r="AJ290" s="13"/>
      <c r="AK290" s="12">
        <f t="shared" si="1022"/>
        <v>0</v>
      </c>
      <c r="AL290" s="13"/>
      <c r="AM290" s="12">
        <f t="shared" si="1023"/>
        <v>0</v>
      </c>
      <c r="AN290" s="13"/>
      <c r="AO290" s="12">
        <f t="shared" si="1024"/>
        <v>0</v>
      </c>
      <c r="AP290" s="13"/>
      <c r="AQ290" s="12">
        <f t="shared" si="1025"/>
        <v>0</v>
      </c>
      <c r="AR290" s="13"/>
      <c r="AS290" s="12">
        <f t="shared" si="1026"/>
        <v>0</v>
      </c>
      <c r="AT290" s="13"/>
      <c r="AU290" s="12">
        <f t="shared" si="1027"/>
        <v>0</v>
      </c>
      <c r="AV290" s="13"/>
      <c r="AW290" s="12">
        <f t="shared" si="1028"/>
        <v>0</v>
      </c>
      <c r="AX290" s="23">
        <v>6175.7709999999997</v>
      </c>
      <c r="AY290" s="40">
        <f t="shared" si="1029"/>
        <v>6175.7709999999997</v>
      </c>
      <c r="AZ290" s="13"/>
      <c r="BA290" s="13"/>
      <c r="BB290" s="13"/>
      <c r="BC290" s="13"/>
      <c r="BD290" s="13">
        <f t="shared" si="1030"/>
        <v>0</v>
      </c>
      <c r="BE290" s="13"/>
      <c r="BF290" s="13">
        <f t="shared" si="1031"/>
        <v>0</v>
      </c>
      <c r="BG290" s="13"/>
      <c r="BH290" s="13">
        <f t="shared" si="1032"/>
        <v>0</v>
      </c>
      <c r="BI290" s="13"/>
      <c r="BJ290" s="13">
        <f t="shared" si="1033"/>
        <v>0</v>
      </c>
      <c r="BK290" s="13"/>
      <c r="BL290" s="13">
        <f t="shared" si="1034"/>
        <v>0</v>
      </c>
      <c r="BM290" s="13"/>
      <c r="BN290" s="13">
        <f t="shared" si="1035"/>
        <v>0</v>
      </c>
      <c r="BO290" s="13"/>
      <c r="BP290" s="13">
        <f t="shared" si="1036"/>
        <v>0</v>
      </c>
      <c r="BQ290" s="13"/>
      <c r="BR290" s="13">
        <f t="shared" si="1037"/>
        <v>0</v>
      </c>
      <c r="BS290" s="13"/>
      <c r="BT290" s="13">
        <f t="shared" si="1038"/>
        <v>0</v>
      </c>
      <c r="BU290" s="23">
        <v>0</v>
      </c>
      <c r="BV290" s="42">
        <f t="shared" si="1039"/>
        <v>0</v>
      </c>
      <c r="BW290" s="8" t="s">
        <v>297</v>
      </c>
      <c r="BX290" s="10"/>
    </row>
    <row r="291" spans="1:76" ht="54" x14ac:dyDescent="0.35">
      <c r="A291" s="101" t="s">
        <v>386</v>
      </c>
      <c r="B291" s="89" t="s">
        <v>293</v>
      </c>
      <c r="C291" s="92" t="s">
        <v>126</v>
      </c>
      <c r="D291" s="13"/>
      <c r="E291" s="42"/>
      <c r="F291" s="12"/>
      <c r="G291" s="13">
        <v>3413.5680000000002</v>
      </c>
      <c r="H291" s="12">
        <f t="shared" si="1009"/>
        <v>3413.5680000000002</v>
      </c>
      <c r="I291" s="13"/>
      <c r="J291" s="12">
        <f t="shared" si="1010"/>
        <v>3413.5680000000002</v>
      </c>
      <c r="K291" s="13"/>
      <c r="L291" s="12">
        <f t="shared" si="1011"/>
        <v>3413.5680000000002</v>
      </c>
      <c r="M291" s="13"/>
      <c r="N291" s="12">
        <f t="shared" si="1012"/>
        <v>3413.5680000000002</v>
      </c>
      <c r="O291" s="13"/>
      <c r="P291" s="12">
        <f t="shared" si="1013"/>
        <v>3413.5680000000002</v>
      </c>
      <c r="Q291" s="13"/>
      <c r="R291" s="12">
        <f t="shared" si="1014"/>
        <v>3413.5680000000002</v>
      </c>
      <c r="S291" s="13"/>
      <c r="T291" s="12">
        <f t="shared" si="1015"/>
        <v>3413.5680000000002</v>
      </c>
      <c r="U291" s="13"/>
      <c r="V291" s="12">
        <f t="shared" si="1016"/>
        <v>3413.5680000000002</v>
      </c>
      <c r="W291" s="13"/>
      <c r="X291" s="12">
        <f t="shared" si="1017"/>
        <v>3413.5680000000002</v>
      </c>
      <c r="Y291" s="23"/>
      <c r="Z291" s="40">
        <f t="shared" si="1018"/>
        <v>3413.5680000000002</v>
      </c>
      <c r="AA291" s="13"/>
      <c r="AB291" s="42"/>
      <c r="AC291" s="12"/>
      <c r="AD291" s="13"/>
      <c r="AE291" s="12">
        <f t="shared" si="1019"/>
        <v>0</v>
      </c>
      <c r="AF291" s="13"/>
      <c r="AG291" s="12">
        <f t="shared" si="1020"/>
        <v>0</v>
      </c>
      <c r="AH291" s="13"/>
      <c r="AI291" s="12">
        <f t="shared" si="1021"/>
        <v>0</v>
      </c>
      <c r="AJ291" s="13"/>
      <c r="AK291" s="12">
        <f t="shared" si="1022"/>
        <v>0</v>
      </c>
      <c r="AL291" s="13"/>
      <c r="AM291" s="12">
        <f t="shared" si="1023"/>
        <v>0</v>
      </c>
      <c r="AN291" s="13"/>
      <c r="AO291" s="12">
        <f t="shared" si="1024"/>
        <v>0</v>
      </c>
      <c r="AP291" s="13"/>
      <c r="AQ291" s="12">
        <f t="shared" si="1025"/>
        <v>0</v>
      </c>
      <c r="AR291" s="13"/>
      <c r="AS291" s="12">
        <f t="shared" si="1026"/>
        <v>0</v>
      </c>
      <c r="AT291" s="13"/>
      <c r="AU291" s="12">
        <f t="shared" si="1027"/>
        <v>0</v>
      </c>
      <c r="AV291" s="13"/>
      <c r="AW291" s="12">
        <f t="shared" si="1028"/>
        <v>0</v>
      </c>
      <c r="AX291" s="23"/>
      <c r="AY291" s="40">
        <f t="shared" si="1029"/>
        <v>0</v>
      </c>
      <c r="AZ291" s="13"/>
      <c r="BA291" s="13"/>
      <c r="BB291" s="13"/>
      <c r="BC291" s="13"/>
      <c r="BD291" s="13">
        <f t="shared" si="1030"/>
        <v>0</v>
      </c>
      <c r="BE291" s="13"/>
      <c r="BF291" s="13">
        <f t="shared" si="1031"/>
        <v>0</v>
      </c>
      <c r="BG291" s="13"/>
      <c r="BH291" s="13">
        <f t="shared" si="1032"/>
        <v>0</v>
      </c>
      <c r="BI291" s="13"/>
      <c r="BJ291" s="13">
        <f t="shared" si="1033"/>
        <v>0</v>
      </c>
      <c r="BK291" s="13"/>
      <c r="BL291" s="13">
        <f t="shared" si="1034"/>
        <v>0</v>
      </c>
      <c r="BM291" s="13"/>
      <c r="BN291" s="13">
        <f t="shared" si="1035"/>
        <v>0</v>
      </c>
      <c r="BO291" s="13"/>
      <c r="BP291" s="13">
        <f t="shared" si="1036"/>
        <v>0</v>
      </c>
      <c r="BQ291" s="13"/>
      <c r="BR291" s="13">
        <f t="shared" si="1037"/>
        <v>0</v>
      </c>
      <c r="BS291" s="13"/>
      <c r="BT291" s="13">
        <f t="shared" si="1038"/>
        <v>0</v>
      </c>
      <c r="BU291" s="23"/>
      <c r="BV291" s="42">
        <f t="shared" si="1039"/>
        <v>0</v>
      </c>
      <c r="BW291" s="8" t="s">
        <v>346</v>
      </c>
      <c r="BX291" s="10"/>
    </row>
    <row r="292" spans="1:76" x14ac:dyDescent="0.35">
      <c r="A292" s="86"/>
      <c r="B292" s="89" t="s">
        <v>125</v>
      </c>
      <c r="C292" s="92"/>
      <c r="D292" s="27">
        <f>D294+D295</f>
        <v>300000</v>
      </c>
      <c r="E292" s="27">
        <f>E294+E295</f>
        <v>0</v>
      </c>
      <c r="F292" s="26">
        <f t="shared" si="1041"/>
        <v>300000</v>
      </c>
      <c r="G292" s="27">
        <f>G294+G295</f>
        <v>14.087</v>
      </c>
      <c r="H292" s="26">
        <f t="shared" si="1009"/>
        <v>300014.087</v>
      </c>
      <c r="I292" s="27">
        <f>I294+I295</f>
        <v>0</v>
      </c>
      <c r="J292" s="26">
        <f t="shared" si="1010"/>
        <v>300014.087</v>
      </c>
      <c r="K292" s="27">
        <f>K294+K295</f>
        <v>0</v>
      </c>
      <c r="L292" s="26">
        <f t="shared" si="1011"/>
        <v>300014.087</v>
      </c>
      <c r="M292" s="27">
        <f>M294+M295</f>
        <v>13200</v>
      </c>
      <c r="N292" s="26">
        <f t="shared" si="1012"/>
        <v>313214.087</v>
      </c>
      <c r="O292" s="27">
        <f>O294+O295</f>
        <v>0</v>
      </c>
      <c r="P292" s="26">
        <f t="shared" si="1013"/>
        <v>313214.087</v>
      </c>
      <c r="Q292" s="27">
        <f>Q294+Q295</f>
        <v>20000</v>
      </c>
      <c r="R292" s="26">
        <f t="shared" si="1014"/>
        <v>333214.087</v>
      </c>
      <c r="S292" s="27">
        <f>S294+S295</f>
        <v>0</v>
      </c>
      <c r="T292" s="26">
        <f t="shared" si="1015"/>
        <v>333214.087</v>
      </c>
      <c r="U292" s="27">
        <f>U294+U295</f>
        <v>-22</v>
      </c>
      <c r="V292" s="26">
        <f t="shared" si="1016"/>
        <v>333192.087</v>
      </c>
      <c r="W292" s="13">
        <f>W294+W295</f>
        <v>0</v>
      </c>
      <c r="X292" s="26">
        <f t="shared" si="1017"/>
        <v>333192.087</v>
      </c>
      <c r="Y292" s="27">
        <f>Y294+Y295</f>
        <v>0</v>
      </c>
      <c r="Z292" s="40">
        <f t="shared" si="1018"/>
        <v>333192.087</v>
      </c>
      <c r="AA292" s="27">
        <f t="shared" ref="AA292:AZ292" si="1044">AA294+AA295</f>
        <v>0</v>
      </c>
      <c r="AB292" s="27">
        <f>AB294+AB295</f>
        <v>0</v>
      </c>
      <c r="AC292" s="26">
        <f t="shared" si="1042"/>
        <v>0</v>
      </c>
      <c r="AD292" s="27">
        <f>AD294+AD295</f>
        <v>0</v>
      </c>
      <c r="AE292" s="26">
        <f t="shared" si="1019"/>
        <v>0</v>
      </c>
      <c r="AF292" s="27">
        <f>AF294+AF295</f>
        <v>0</v>
      </c>
      <c r="AG292" s="26">
        <f t="shared" si="1020"/>
        <v>0</v>
      </c>
      <c r="AH292" s="27">
        <f>AH294+AH295</f>
        <v>0</v>
      </c>
      <c r="AI292" s="26">
        <f t="shared" si="1021"/>
        <v>0</v>
      </c>
      <c r="AJ292" s="27">
        <f>AJ294+AJ295</f>
        <v>0</v>
      </c>
      <c r="AK292" s="26">
        <f t="shared" si="1022"/>
        <v>0</v>
      </c>
      <c r="AL292" s="27">
        <f>AL294+AL295</f>
        <v>0</v>
      </c>
      <c r="AM292" s="26">
        <f t="shared" si="1023"/>
        <v>0</v>
      </c>
      <c r="AN292" s="27">
        <f>AN294+AN295</f>
        <v>0</v>
      </c>
      <c r="AO292" s="26">
        <f t="shared" si="1024"/>
        <v>0</v>
      </c>
      <c r="AP292" s="27">
        <f>AP294+AP295</f>
        <v>0</v>
      </c>
      <c r="AQ292" s="26">
        <f t="shared" si="1025"/>
        <v>0</v>
      </c>
      <c r="AR292" s="27">
        <f>AR294+AR295</f>
        <v>0</v>
      </c>
      <c r="AS292" s="26">
        <f t="shared" si="1026"/>
        <v>0</v>
      </c>
      <c r="AT292" s="27">
        <f>AT294+AT295</f>
        <v>0</v>
      </c>
      <c r="AU292" s="26">
        <f t="shared" si="1027"/>
        <v>0</v>
      </c>
      <c r="AV292" s="13">
        <f>AV294+AV295</f>
        <v>0</v>
      </c>
      <c r="AW292" s="26">
        <f t="shared" si="1028"/>
        <v>0</v>
      </c>
      <c r="AX292" s="27">
        <f>AX294+AX295</f>
        <v>0</v>
      </c>
      <c r="AY292" s="40">
        <f t="shared" si="1029"/>
        <v>0</v>
      </c>
      <c r="AZ292" s="27">
        <f t="shared" si="1044"/>
        <v>0</v>
      </c>
      <c r="BA292" s="27">
        <f>BA294+BA295</f>
        <v>0</v>
      </c>
      <c r="BB292" s="27">
        <f t="shared" si="1043"/>
        <v>0</v>
      </c>
      <c r="BC292" s="27">
        <f>BC294+BC295</f>
        <v>0</v>
      </c>
      <c r="BD292" s="27">
        <f t="shared" si="1030"/>
        <v>0</v>
      </c>
      <c r="BE292" s="27">
        <f>BE294+BE295</f>
        <v>0</v>
      </c>
      <c r="BF292" s="27">
        <f t="shared" si="1031"/>
        <v>0</v>
      </c>
      <c r="BG292" s="27">
        <f>BG294+BG295</f>
        <v>0</v>
      </c>
      <c r="BH292" s="27">
        <f t="shared" si="1032"/>
        <v>0</v>
      </c>
      <c r="BI292" s="27">
        <f>BI294+BI295</f>
        <v>0</v>
      </c>
      <c r="BJ292" s="27">
        <f t="shared" si="1033"/>
        <v>0</v>
      </c>
      <c r="BK292" s="27">
        <f>BK294+BK295</f>
        <v>0</v>
      </c>
      <c r="BL292" s="27">
        <f t="shared" si="1034"/>
        <v>0</v>
      </c>
      <c r="BM292" s="27">
        <f>BM294+BM295</f>
        <v>0</v>
      </c>
      <c r="BN292" s="27">
        <f t="shared" si="1035"/>
        <v>0</v>
      </c>
      <c r="BO292" s="13">
        <f>BO294+BO295</f>
        <v>0</v>
      </c>
      <c r="BP292" s="13">
        <f t="shared" si="1036"/>
        <v>0</v>
      </c>
      <c r="BQ292" s="13">
        <f>BQ294+BQ295</f>
        <v>0</v>
      </c>
      <c r="BR292" s="13">
        <f t="shared" si="1037"/>
        <v>0</v>
      </c>
      <c r="BS292" s="13">
        <f>BS294+BS295</f>
        <v>0</v>
      </c>
      <c r="BT292" s="27">
        <f t="shared" si="1038"/>
        <v>0</v>
      </c>
      <c r="BU292" s="27">
        <f>BU294+BU295</f>
        <v>0</v>
      </c>
      <c r="BV292" s="42">
        <f t="shared" si="1039"/>
        <v>0</v>
      </c>
      <c r="BW292" s="8" t="s">
        <v>286</v>
      </c>
      <c r="BX292" s="10"/>
    </row>
    <row r="293" spans="1:76" x14ac:dyDescent="0.35">
      <c r="A293" s="86"/>
      <c r="B293" s="89" t="s">
        <v>5</v>
      </c>
      <c r="C293" s="92"/>
      <c r="D293" s="27"/>
      <c r="E293" s="27"/>
      <c r="F293" s="26"/>
      <c r="G293" s="27"/>
      <c r="H293" s="26"/>
      <c r="I293" s="27"/>
      <c r="J293" s="26"/>
      <c r="K293" s="27"/>
      <c r="L293" s="26"/>
      <c r="M293" s="27"/>
      <c r="N293" s="26"/>
      <c r="O293" s="27"/>
      <c r="P293" s="26"/>
      <c r="Q293" s="27"/>
      <c r="R293" s="26"/>
      <c r="S293" s="27"/>
      <c r="T293" s="26"/>
      <c r="U293" s="27"/>
      <c r="V293" s="26"/>
      <c r="W293" s="13"/>
      <c r="X293" s="26"/>
      <c r="Y293" s="27"/>
      <c r="Z293" s="40"/>
      <c r="AA293" s="27"/>
      <c r="AB293" s="27"/>
      <c r="AC293" s="26"/>
      <c r="AD293" s="27"/>
      <c r="AE293" s="26"/>
      <c r="AF293" s="27"/>
      <c r="AG293" s="26"/>
      <c r="AH293" s="27"/>
      <c r="AI293" s="26"/>
      <c r="AJ293" s="27"/>
      <c r="AK293" s="26"/>
      <c r="AL293" s="27"/>
      <c r="AM293" s="26"/>
      <c r="AN293" s="27"/>
      <c r="AO293" s="26"/>
      <c r="AP293" s="27"/>
      <c r="AQ293" s="26"/>
      <c r="AR293" s="27"/>
      <c r="AS293" s="26"/>
      <c r="AT293" s="27"/>
      <c r="AU293" s="26"/>
      <c r="AV293" s="13"/>
      <c r="AW293" s="26"/>
      <c r="AX293" s="27"/>
      <c r="AY293" s="40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13"/>
      <c r="BP293" s="13"/>
      <c r="BQ293" s="13"/>
      <c r="BR293" s="13"/>
      <c r="BS293" s="13"/>
      <c r="BT293" s="27"/>
      <c r="BU293" s="27"/>
      <c r="BV293" s="42"/>
      <c r="BX293" s="10"/>
    </row>
    <row r="294" spans="1:76" s="29" customFormat="1" hidden="1" x14ac:dyDescent="0.35">
      <c r="A294" s="25"/>
      <c r="B294" s="44" t="s">
        <v>6</v>
      </c>
      <c r="C294" s="46"/>
      <c r="D294" s="27">
        <f>D298</f>
        <v>15000</v>
      </c>
      <c r="E294" s="27">
        <f>E298</f>
        <v>0</v>
      </c>
      <c r="F294" s="26">
        <f t="shared" si="1041"/>
        <v>15000</v>
      </c>
      <c r="G294" s="27">
        <f>G298+G300</f>
        <v>14.087</v>
      </c>
      <c r="H294" s="26">
        <f t="shared" ref="H294:H296" si="1045">F294+G294</f>
        <v>15014.087</v>
      </c>
      <c r="I294" s="27">
        <f>I298+I300</f>
        <v>0</v>
      </c>
      <c r="J294" s="26">
        <f t="shared" ref="J294:J296" si="1046">H294+I294</f>
        <v>15014.087</v>
      </c>
      <c r="K294" s="27">
        <f>K298+K300</f>
        <v>0</v>
      </c>
      <c r="L294" s="26">
        <f t="shared" ref="L294:L296" si="1047">J294+K294</f>
        <v>15014.087</v>
      </c>
      <c r="M294" s="27">
        <f>M298+M300+M301</f>
        <v>13200</v>
      </c>
      <c r="N294" s="26">
        <f t="shared" ref="N294:N296" si="1048">L294+M294</f>
        <v>28214.087</v>
      </c>
      <c r="O294" s="27">
        <f>O298+O300+O301</f>
        <v>0</v>
      </c>
      <c r="P294" s="26">
        <f t="shared" ref="P294:P296" si="1049">N294+O294</f>
        <v>28214.087</v>
      </c>
      <c r="Q294" s="27">
        <f>Q298+Q300+Q301+Q302</f>
        <v>20000</v>
      </c>
      <c r="R294" s="26">
        <f t="shared" ref="R294:R296" si="1050">P294+Q294</f>
        <v>48214.087</v>
      </c>
      <c r="S294" s="27">
        <f>S298+S300+S301+S302</f>
        <v>0</v>
      </c>
      <c r="T294" s="26">
        <f t="shared" ref="T294:T296" si="1051">R294+S294</f>
        <v>48214.087</v>
      </c>
      <c r="U294" s="27">
        <f>U298+U300+U301+U302</f>
        <v>-22</v>
      </c>
      <c r="V294" s="26">
        <f t="shared" ref="V294:V296" si="1052">T294+U294</f>
        <v>48192.087</v>
      </c>
      <c r="W294" s="13">
        <f>W298+W300+W301+W302</f>
        <v>0</v>
      </c>
      <c r="X294" s="26">
        <f t="shared" ref="X294:X296" si="1053">V294+W294</f>
        <v>48192.087</v>
      </c>
      <c r="Y294" s="27">
        <f>Y298+Y300+Y301+Y302</f>
        <v>0</v>
      </c>
      <c r="Z294" s="26">
        <f t="shared" ref="Z294:Z296" si="1054">X294+Y294</f>
        <v>48192.087</v>
      </c>
      <c r="AA294" s="27">
        <f t="shared" ref="AA294:AZ294" si="1055">AA298</f>
        <v>0</v>
      </c>
      <c r="AB294" s="27">
        <f>AB298</f>
        <v>0</v>
      </c>
      <c r="AC294" s="26">
        <f t="shared" si="1042"/>
        <v>0</v>
      </c>
      <c r="AD294" s="27">
        <f>AD298+AD300</f>
        <v>0</v>
      </c>
      <c r="AE294" s="26">
        <f t="shared" ref="AE294:AE296" si="1056">AC294+AD294</f>
        <v>0</v>
      </c>
      <c r="AF294" s="27">
        <f>AF298+AF300</f>
        <v>0</v>
      </c>
      <c r="AG294" s="26">
        <f>AE294+AF294</f>
        <v>0</v>
      </c>
      <c r="AH294" s="27">
        <f>AH298+AH300</f>
        <v>0</v>
      </c>
      <c r="AI294" s="26">
        <f>AG294+AH294</f>
        <v>0</v>
      </c>
      <c r="AJ294" s="27">
        <f>AJ298+AJ300</f>
        <v>0</v>
      </c>
      <c r="AK294" s="26">
        <f>AI294+AJ294</f>
        <v>0</v>
      </c>
      <c r="AL294" s="27">
        <f>AL298+AL300+AL301</f>
        <v>0</v>
      </c>
      <c r="AM294" s="26">
        <f>AK294+AL294</f>
        <v>0</v>
      </c>
      <c r="AN294" s="27">
        <f>AN298+AN300+AN301</f>
        <v>0</v>
      </c>
      <c r="AO294" s="26">
        <f>AM294+AN294</f>
        <v>0</v>
      </c>
      <c r="AP294" s="27">
        <f>AP298+AP300+AP301+AP302</f>
        <v>0</v>
      </c>
      <c r="AQ294" s="26">
        <f>AO294+AP294</f>
        <v>0</v>
      </c>
      <c r="AR294" s="27">
        <f>AR298+AR300+AR301+AR302</f>
        <v>0</v>
      </c>
      <c r="AS294" s="26">
        <f>AQ294+AR294</f>
        <v>0</v>
      </c>
      <c r="AT294" s="27">
        <f>AT298+AT300+AT301+AT302</f>
        <v>0</v>
      </c>
      <c r="AU294" s="26">
        <f>AS294+AT294</f>
        <v>0</v>
      </c>
      <c r="AV294" s="13">
        <f>AV298+AV300+AV301+AV302</f>
        <v>0</v>
      </c>
      <c r="AW294" s="26">
        <f>AU294+AV294</f>
        <v>0</v>
      </c>
      <c r="AX294" s="27">
        <f>AX298+AX300+AX301+AX302</f>
        <v>0</v>
      </c>
      <c r="AY294" s="26">
        <f>AW294+AX294</f>
        <v>0</v>
      </c>
      <c r="AZ294" s="27">
        <f t="shared" si="1055"/>
        <v>0</v>
      </c>
      <c r="BA294" s="27">
        <f>BA298</f>
        <v>0</v>
      </c>
      <c r="BB294" s="27">
        <f t="shared" si="1043"/>
        <v>0</v>
      </c>
      <c r="BC294" s="27">
        <f>BC298+BC300</f>
        <v>0</v>
      </c>
      <c r="BD294" s="27">
        <f t="shared" ref="BD294:BD296" si="1057">BB294+BC294</f>
        <v>0</v>
      </c>
      <c r="BE294" s="27">
        <f>BE298+BE300</f>
        <v>0</v>
      </c>
      <c r="BF294" s="27">
        <f t="shared" ref="BF294:BF296" si="1058">BD294+BE294</f>
        <v>0</v>
      </c>
      <c r="BG294" s="27">
        <f>BG298+BG300</f>
        <v>0</v>
      </c>
      <c r="BH294" s="27">
        <f t="shared" ref="BH294:BH296" si="1059">BF294+BG294</f>
        <v>0</v>
      </c>
      <c r="BI294" s="27">
        <f>BI298+BI300+BI301</f>
        <v>0</v>
      </c>
      <c r="BJ294" s="27">
        <f t="shared" ref="BJ294:BJ296" si="1060">BH294+BI294</f>
        <v>0</v>
      </c>
      <c r="BK294" s="27">
        <f>BK298+BK300+BK301</f>
        <v>0</v>
      </c>
      <c r="BL294" s="27">
        <f t="shared" ref="BL294:BL296" si="1061">BJ294+BK294</f>
        <v>0</v>
      </c>
      <c r="BM294" s="27">
        <f>BM298+BM300+BM301+BM302</f>
        <v>0</v>
      </c>
      <c r="BN294" s="27">
        <f t="shared" ref="BN294:BN296" si="1062">BL294+BM294</f>
        <v>0</v>
      </c>
      <c r="BO294" s="13">
        <f>BO298+BO300+BO301+BO302</f>
        <v>0</v>
      </c>
      <c r="BP294" s="13">
        <f t="shared" ref="BP294:BP296" si="1063">BN294+BO294</f>
        <v>0</v>
      </c>
      <c r="BQ294" s="13">
        <f>BQ298+BQ300+BQ301+BQ302</f>
        <v>0</v>
      </c>
      <c r="BR294" s="13">
        <f t="shared" ref="BR294:BR296" si="1064">BP294+BQ294</f>
        <v>0</v>
      </c>
      <c r="BS294" s="13">
        <f>BS298+BS300+BS301+BS302</f>
        <v>0</v>
      </c>
      <c r="BT294" s="27">
        <f t="shared" ref="BT294:BT296" si="1065">BR294+BS294</f>
        <v>0</v>
      </c>
      <c r="BU294" s="27">
        <f>BU298+BU300+BU301+BU302</f>
        <v>0</v>
      </c>
      <c r="BV294" s="27">
        <f t="shared" ref="BV294:BV296" si="1066">BT294+BU294</f>
        <v>0</v>
      </c>
      <c r="BW294" s="28"/>
      <c r="BX294" s="30">
        <v>0</v>
      </c>
    </row>
    <row r="295" spans="1:76" x14ac:dyDescent="0.35">
      <c r="A295" s="86"/>
      <c r="B295" s="89" t="s">
        <v>57</v>
      </c>
      <c r="C295" s="92"/>
      <c r="D295" s="27">
        <f>D299</f>
        <v>285000</v>
      </c>
      <c r="E295" s="27">
        <f>E299</f>
        <v>0</v>
      </c>
      <c r="F295" s="26">
        <f t="shared" si="1041"/>
        <v>285000</v>
      </c>
      <c r="G295" s="27">
        <f>G299</f>
        <v>0</v>
      </c>
      <c r="H295" s="26">
        <f t="shared" si="1045"/>
        <v>285000</v>
      </c>
      <c r="I295" s="27">
        <f>I299</f>
        <v>0</v>
      </c>
      <c r="J295" s="26">
        <f t="shared" si="1046"/>
        <v>285000</v>
      </c>
      <c r="K295" s="27">
        <f>K299</f>
        <v>0</v>
      </c>
      <c r="L295" s="26">
        <f t="shared" si="1047"/>
        <v>285000</v>
      </c>
      <c r="M295" s="27">
        <f>M299</f>
        <v>0</v>
      </c>
      <c r="N295" s="26">
        <f t="shared" si="1048"/>
        <v>285000</v>
      </c>
      <c r="O295" s="27">
        <f>O299</f>
        <v>0</v>
      </c>
      <c r="P295" s="26">
        <f t="shared" si="1049"/>
        <v>285000</v>
      </c>
      <c r="Q295" s="27">
        <f>Q299</f>
        <v>0</v>
      </c>
      <c r="R295" s="26">
        <f t="shared" si="1050"/>
        <v>285000</v>
      </c>
      <c r="S295" s="27">
        <f>S299</f>
        <v>0</v>
      </c>
      <c r="T295" s="26">
        <f t="shared" si="1051"/>
        <v>285000</v>
      </c>
      <c r="U295" s="27">
        <f>U299</f>
        <v>0</v>
      </c>
      <c r="V295" s="26">
        <f t="shared" si="1052"/>
        <v>285000</v>
      </c>
      <c r="W295" s="13">
        <f>W299</f>
        <v>0</v>
      </c>
      <c r="X295" s="26">
        <f t="shared" si="1053"/>
        <v>285000</v>
      </c>
      <c r="Y295" s="27">
        <f>Y299</f>
        <v>0</v>
      </c>
      <c r="Z295" s="40">
        <f t="shared" si="1054"/>
        <v>285000</v>
      </c>
      <c r="AA295" s="27">
        <f t="shared" ref="AA295:AZ295" si="1067">AA299</f>
        <v>0</v>
      </c>
      <c r="AB295" s="27">
        <f>AB299</f>
        <v>0</v>
      </c>
      <c r="AC295" s="26">
        <f t="shared" si="1042"/>
        <v>0</v>
      </c>
      <c r="AD295" s="27">
        <f>AD299</f>
        <v>0</v>
      </c>
      <c r="AE295" s="26">
        <f t="shared" si="1056"/>
        <v>0</v>
      </c>
      <c r="AF295" s="27">
        <f>AF299</f>
        <v>0</v>
      </c>
      <c r="AG295" s="26">
        <f>AE295+AF295</f>
        <v>0</v>
      </c>
      <c r="AH295" s="27">
        <f>AH299</f>
        <v>0</v>
      </c>
      <c r="AI295" s="26">
        <f>AG295+AH295</f>
        <v>0</v>
      </c>
      <c r="AJ295" s="27">
        <f>AJ299</f>
        <v>0</v>
      </c>
      <c r="AK295" s="26">
        <f>AI295+AJ295</f>
        <v>0</v>
      </c>
      <c r="AL295" s="27">
        <f>AL299</f>
        <v>0</v>
      </c>
      <c r="AM295" s="26">
        <f>AK295+AL295</f>
        <v>0</v>
      </c>
      <c r="AN295" s="27">
        <f>AN299</f>
        <v>0</v>
      </c>
      <c r="AO295" s="26">
        <f>AM295+AN295</f>
        <v>0</v>
      </c>
      <c r="AP295" s="27">
        <f>AP299</f>
        <v>0</v>
      </c>
      <c r="AQ295" s="26">
        <f>AO295+AP295</f>
        <v>0</v>
      </c>
      <c r="AR295" s="27">
        <f>AR299</f>
        <v>0</v>
      </c>
      <c r="AS295" s="26">
        <f>AQ295+AR295</f>
        <v>0</v>
      </c>
      <c r="AT295" s="27">
        <f>AT299</f>
        <v>0</v>
      </c>
      <c r="AU295" s="26">
        <f>AS295+AT295</f>
        <v>0</v>
      </c>
      <c r="AV295" s="13">
        <f>AV299</f>
        <v>0</v>
      </c>
      <c r="AW295" s="26">
        <f>AU295+AV295</f>
        <v>0</v>
      </c>
      <c r="AX295" s="27">
        <f>AX299</f>
        <v>0</v>
      </c>
      <c r="AY295" s="40">
        <f>AW295+AX295</f>
        <v>0</v>
      </c>
      <c r="AZ295" s="27">
        <f t="shared" si="1067"/>
        <v>0</v>
      </c>
      <c r="BA295" s="27">
        <f>BA299</f>
        <v>0</v>
      </c>
      <c r="BB295" s="27">
        <f t="shared" si="1043"/>
        <v>0</v>
      </c>
      <c r="BC295" s="27">
        <f>BC299</f>
        <v>0</v>
      </c>
      <c r="BD295" s="27">
        <f t="shared" si="1057"/>
        <v>0</v>
      </c>
      <c r="BE295" s="27">
        <f>BE299</f>
        <v>0</v>
      </c>
      <c r="BF295" s="27">
        <f t="shared" si="1058"/>
        <v>0</v>
      </c>
      <c r="BG295" s="27">
        <f>BG299</f>
        <v>0</v>
      </c>
      <c r="BH295" s="27">
        <f t="shared" si="1059"/>
        <v>0</v>
      </c>
      <c r="BI295" s="27">
        <f>BI299</f>
        <v>0</v>
      </c>
      <c r="BJ295" s="27">
        <f t="shared" si="1060"/>
        <v>0</v>
      </c>
      <c r="BK295" s="27">
        <f>BK299</f>
        <v>0</v>
      </c>
      <c r="BL295" s="27">
        <f t="shared" si="1061"/>
        <v>0</v>
      </c>
      <c r="BM295" s="27">
        <f>BM299</f>
        <v>0</v>
      </c>
      <c r="BN295" s="27">
        <f t="shared" si="1062"/>
        <v>0</v>
      </c>
      <c r="BO295" s="13">
        <f>BO299</f>
        <v>0</v>
      </c>
      <c r="BP295" s="13">
        <f t="shared" si="1063"/>
        <v>0</v>
      </c>
      <c r="BQ295" s="13">
        <f>BQ299</f>
        <v>0</v>
      </c>
      <c r="BR295" s="13">
        <f t="shared" si="1064"/>
        <v>0</v>
      </c>
      <c r="BS295" s="13">
        <f>BS299</f>
        <v>0</v>
      </c>
      <c r="BT295" s="27">
        <f t="shared" si="1065"/>
        <v>0</v>
      </c>
      <c r="BU295" s="27">
        <f>BU299</f>
        <v>0</v>
      </c>
      <c r="BV295" s="42">
        <f t="shared" si="1066"/>
        <v>0</v>
      </c>
      <c r="BX295" s="10"/>
    </row>
    <row r="296" spans="1:76" ht="54" x14ac:dyDescent="0.35">
      <c r="A296" s="86" t="s">
        <v>393</v>
      </c>
      <c r="B296" s="89" t="s">
        <v>78</v>
      </c>
      <c r="C296" s="92" t="s">
        <v>31</v>
      </c>
      <c r="D296" s="13">
        <f>D298+D299</f>
        <v>300000</v>
      </c>
      <c r="E296" s="42">
        <f>E298+E299</f>
        <v>0</v>
      </c>
      <c r="F296" s="12">
        <f t="shared" si="1041"/>
        <v>300000</v>
      </c>
      <c r="G296" s="13">
        <f>G298+G299</f>
        <v>0</v>
      </c>
      <c r="H296" s="12">
        <f t="shared" si="1045"/>
        <v>300000</v>
      </c>
      <c r="I296" s="13">
        <f>I298+I299</f>
        <v>0</v>
      </c>
      <c r="J296" s="12">
        <f t="shared" si="1046"/>
        <v>300000</v>
      </c>
      <c r="K296" s="13">
        <f>K298+K299</f>
        <v>0</v>
      </c>
      <c r="L296" s="12">
        <f t="shared" si="1047"/>
        <v>300000</v>
      </c>
      <c r="M296" s="13">
        <f>M298+M299</f>
        <v>0</v>
      </c>
      <c r="N296" s="12">
        <f t="shared" si="1048"/>
        <v>300000</v>
      </c>
      <c r="O296" s="13">
        <f>O298+O299</f>
        <v>0</v>
      </c>
      <c r="P296" s="12">
        <f t="shared" si="1049"/>
        <v>300000</v>
      </c>
      <c r="Q296" s="13">
        <f>Q298+Q299</f>
        <v>0</v>
      </c>
      <c r="R296" s="12">
        <f t="shared" si="1050"/>
        <v>300000</v>
      </c>
      <c r="S296" s="13">
        <f>S298+S299</f>
        <v>0</v>
      </c>
      <c r="T296" s="12">
        <f t="shared" si="1051"/>
        <v>300000</v>
      </c>
      <c r="U296" s="13">
        <f>U298+U299</f>
        <v>0</v>
      </c>
      <c r="V296" s="12">
        <f t="shared" si="1052"/>
        <v>300000</v>
      </c>
      <c r="W296" s="13">
        <f>W298+W299</f>
        <v>0</v>
      </c>
      <c r="X296" s="12">
        <f t="shared" si="1053"/>
        <v>300000</v>
      </c>
      <c r="Y296" s="23">
        <f>Y298+Y299</f>
        <v>0</v>
      </c>
      <c r="Z296" s="40">
        <f t="shared" si="1054"/>
        <v>300000</v>
      </c>
      <c r="AA296" s="13">
        <f t="shared" ref="AA296:AZ296" si="1068">AA298+AA299</f>
        <v>0</v>
      </c>
      <c r="AB296" s="42">
        <f>AB298+AB299</f>
        <v>0</v>
      </c>
      <c r="AC296" s="12">
        <f t="shared" si="1042"/>
        <v>0</v>
      </c>
      <c r="AD296" s="13">
        <f>AD298+AD299</f>
        <v>0</v>
      </c>
      <c r="AE296" s="12">
        <f t="shared" si="1056"/>
        <v>0</v>
      </c>
      <c r="AF296" s="13">
        <f>AF298+AF299</f>
        <v>0</v>
      </c>
      <c r="AG296" s="12">
        <f>AE296+AF296</f>
        <v>0</v>
      </c>
      <c r="AH296" s="13">
        <f>AH298+AH299</f>
        <v>0</v>
      </c>
      <c r="AI296" s="12">
        <f>AG296+AH296</f>
        <v>0</v>
      </c>
      <c r="AJ296" s="13">
        <f>AJ298+AJ299</f>
        <v>0</v>
      </c>
      <c r="AK296" s="12">
        <f>AI296+AJ296</f>
        <v>0</v>
      </c>
      <c r="AL296" s="13">
        <f>AL298+AL299</f>
        <v>0</v>
      </c>
      <c r="AM296" s="12">
        <f>AK296+AL296</f>
        <v>0</v>
      </c>
      <c r="AN296" s="13">
        <f>AN298+AN299</f>
        <v>0</v>
      </c>
      <c r="AO296" s="12">
        <f>AM296+AN296</f>
        <v>0</v>
      </c>
      <c r="AP296" s="13">
        <f>AP298+AP299</f>
        <v>0</v>
      </c>
      <c r="AQ296" s="12">
        <f>AO296+AP296</f>
        <v>0</v>
      </c>
      <c r="AR296" s="13">
        <f>AR298+AR299</f>
        <v>0</v>
      </c>
      <c r="AS296" s="12">
        <f>AQ296+AR296</f>
        <v>0</v>
      </c>
      <c r="AT296" s="13">
        <f>AT298+AT299</f>
        <v>0</v>
      </c>
      <c r="AU296" s="12">
        <f>AS296+AT296</f>
        <v>0</v>
      </c>
      <c r="AV296" s="13">
        <f>AV298+AV299</f>
        <v>0</v>
      </c>
      <c r="AW296" s="12">
        <f>AU296+AV296</f>
        <v>0</v>
      </c>
      <c r="AX296" s="23">
        <f>AX298+AX299</f>
        <v>0</v>
      </c>
      <c r="AY296" s="40">
        <f>AW296+AX296</f>
        <v>0</v>
      </c>
      <c r="AZ296" s="13">
        <f t="shared" si="1068"/>
        <v>0</v>
      </c>
      <c r="BA296" s="13">
        <f>BA298+BA299</f>
        <v>0</v>
      </c>
      <c r="BB296" s="13">
        <f t="shared" si="1043"/>
        <v>0</v>
      </c>
      <c r="BC296" s="13">
        <f>BC298+BC299</f>
        <v>0</v>
      </c>
      <c r="BD296" s="13">
        <f t="shared" si="1057"/>
        <v>0</v>
      </c>
      <c r="BE296" s="13">
        <f>BE298+BE299</f>
        <v>0</v>
      </c>
      <c r="BF296" s="13">
        <f t="shared" si="1058"/>
        <v>0</v>
      </c>
      <c r="BG296" s="13">
        <f>BG298+BG299</f>
        <v>0</v>
      </c>
      <c r="BH296" s="13">
        <f t="shared" si="1059"/>
        <v>0</v>
      </c>
      <c r="BI296" s="13">
        <f>BI298+BI299</f>
        <v>0</v>
      </c>
      <c r="BJ296" s="13">
        <f t="shared" si="1060"/>
        <v>0</v>
      </c>
      <c r="BK296" s="13">
        <f>BK298+BK299</f>
        <v>0</v>
      </c>
      <c r="BL296" s="13">
        <f t="shared" si="1061"/>
        <v>0</v>
      </c>
      <c r="BM296" s="13">
        <f>BM298+BM299</f>
        <v>0</v>
      </c>
      <c r="BN296" s="13">
        <f t="shared" si="1062"/>
        <v>0</v>
      </c>
      <c r="BO296" s="13">
        <f>BO298+BO299</f>
        <v>0</v>
      </c>
      <c r="BP296" s="13">
        <f t="shared" si="1063"/>
        <v>0</v>
      </c>
      <c r="BQ296" s="13">
        <f>BQ298+BQ299</f>
        <v>0</v>
      </c>
      <c r="BR296" s="13">
        <f t="shared" si="1064"/>
        <v>0</v>
      </c>
      <c r="BS296" s="13">
        <f>BS298+BS299</f>
        <v>0</v>
      </c>
      <c r="BT296" s="13">
        <f t="shared" si="1065"/>
        <v>0</v>
      </c>
      <c r="BU296" s="23">
        <f>BU298+BU299</f>
        <v>0</v>
      </c>
      <c r="BV296" s="42">
        <f t="shared" si="1066"/>
        <v>0</v>
      </c>
      <c r="BX296" s="10"/>
    </row>
    <row r="297" spans="1:76" x14ac:dyDescent="0.35">
      <c r="A297" s="86"/>
      <c r="B297" s="89" t="s">
        <v>5</v>
      </c>
      <c r="C297" s="92"/>
      <c r="D297" s="13"/>
      <c r="E297" s="42"/>
      <c r="F297" s="12"/>
      <c r="G297" s="13"/>
      <c r="H297" s="12"/>
      <c r="I297" s="13"/>
      <c r="J297" s="12"/>
      <c r="K297" s="13"/>
      <c r="L297" s="12"/>
      <c r="M297" s="13"/>
      <c r="N297" s="12"/>
      <c r="O297" s="13"/>
      <c r="P297" s="12"/>
      <c r="Q297" s="13"/>
      <c r="R297" s="12"/>
      <c r="S297" s="13"/>
      <c r="T297" s="12"/>
      <c r="U297" s="13"/>
      <c r="V297" s="12"/>
      <c r="W297" s="13"/>
      <c r="X297" s="12"/>
      <c r="Y297" s="23"/>
      <c r="Z297" s="40"/>
      <c r="AA297" s="13"/>
      <c r="AB297" s="42"/>
      <c r="AC297" s="12"/>
      <c r="AD297" s="13"/>
      <c r="AE297" s="12"/>
      <c r="AF297" s="13"/>
      <c r="AG297" s="12"/>
      <c r="AH297" s="13"/>
      <c r="AI297" s="12"/>
      <c r="AJ297" s="13"/>
      <c r="AK297" s="12"/>
      <c r="AL297" s="13"/>
      <c r="AM297" s="12"/>
      <c r="AN297" s="13"/>
      <c r="AO297" s="12"/>
      <c r="AP297" s="13"/>
      <c r="AQ297" s="12"/>
      <c r="AR297" s="13"/>
      <c r="AS297" s="12"/>
      <c r="AT297" s="13"/>
      <c r="AU297" s="12"/>
      <c r="AV297" s="13"/>
      <c r="AW297" s="12"/>
      <c r="AX297" s="23"/>
      <c r="AY297" s="40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23"/>
      <c r="BV297" s="42"/>
      <c r="BX297" s="10"/>
    </row>
    <row r="298" spans="1:76" s="3" customFormat="1" hidden="1" x14ac:dyDescent="0.35">
      <c r="A298" s="1"/>
      <c r="B298" s="18" t="s">
        <v>6</v>
      </c>
      <c r="C298" s="5"/>
      <c r="D298" s="13">
        <v>15000</v>
      </c>
      <c r="E298" s="42"/>
      <c r="F298" s="12">
        <f t="shared" si="1041"/>
        <v>15000</v>
      </c>
      <c r="G298" s="13"/>
      <c r="H298" s="12">
        <f t="shared" ref="H298:H303" si="1069">F298+G298</f>
        <v>15000</v>
      </c>
      <c r="I298" s="13"/>
      <c r="J298" s="12">
        <f t="shared" ref="J298:J303" si="1070">H298+I298</f>
        <v>15000</v>
      </c>
      <c r="K298" s="13"/>
      <c r="L298" s="12">
        <f t="shared" ref="L298:L303" si="1071">J298+K298</f>
        <v>15000</v>
      </c>
      <c r="M298" s="13"/>
      <c r="N298" s="12">
        <f t="shared" ref="N298:N303" si="1072">L298+M298</f>
        <v>15000</v>
      </c>
      <c r="O298" s="13"/>
      <c r="P298" s="12">
        <f t="shared" ref="P298:P303" si="1073">N298+O298</f>
        <v>15000</v>
      </c>
      <c r="Q298" s="13"/>
      <c r="R298" s="12">
        <f t="shared" ref="R298:R303" si="1074">P298+Q298</f>
        <v>15000</v>
      </c>
      <c r="S298" s="13"/>
      <c r="T298" s="12">
        <f t="shared" ref="T298:T303" si="1075">R298+S298</f>
        <v>15000</v>
      </c>
      <c r="U298" s="13"/>
      <c r="V298" s="12">
        <f t="shared" ref="V298:V303" si="1076">T298+U298</f>
        <v>15000</v>
      </c>
      <c r="W298" s="13"/>
      <c r="X298" s="12">
        <f t="shared" ref="X298:X303" si="1077">V298+W298</f>
        <v>15000</v>
      </c>
      <c r="Y298" s="23"/>
      <c r="Z298" s="12">
        <f t="shared" ref="Z298:Z303" si="1078">X298+Y298</f>
        <v>15000</v>
      </c>
      <c r="AA298" s="13">
        <v>0</v>
      </c>
      <c r="AB298" s="42"/>
      <c r="AC298" s="12">
        <f t="shared" si="1042"/>
        <v>0</v>
      </c>
      <c r="AD298" s="13"/>
      <c r="AE298" s="12">
        <f t="shared" ref="AE298:AE303" si="1079">AC298+AD298</f>
        <v>0</v>
      </c>
      <c r="AF298" s="13"/>
      <c r="AG298" s="12">
        <f>AE298+AF298</f>
        <v>0</v>
      </c>
      <c r="AH298" s="13"/>
      <c r="AI298" s="12">
        <f>AG298+AH298</f>
        <v>0</v>
      </c>
      <c r="AJ298" s="13"/>
      <c r="AK298" s="12">
        <f>AI298+AJ298</f>
        <v>0</v>
      </c>
      <c r="AL298" s="13"/>
      <c r="AM298" s="12">
        <f>AK298+AL298</f>
        <v>0</v>
      </c>
      <c r="AN298" s="13"/>
      <c r="AO298" s="12">
        <f>AM298+AN298</f>
        <v>0</v>
      </c>
      <c r="AP298" s="13"/>
      <c r="AQ298" s="12">
        <f t="shared" ref="AQ298:AQ303" si="1080">AO298+AP298</f>
        <v>0</v>
      </c>
      <c r="AR298" s="13"/>
      <c r="AS298" s="12">
        <f t="shared" ref="AS298:AS303" si="1081">AQ298+AR298</f>
        <v>0</v>
      </c>
      <c r="AT298" s="13"/>
      <c r="AU298" s="12">
        <f t="shared" ref="AU298:AU303" si="1082">AS298+AT298</f>
        <v>0</v>
      </c>
      <c r="AV298" s="13"/>
      <c r="AW298" s="12">
        <f t="shared" ref="AW298:AW303" si="1083">AU298+AV298</f>
        <v>0</v>
      </c>
      <c r="AX298" s="23"/>
      <c r="AY298" s="12">
        <f t="shared" ref="AY298:AY303" si="1084">AW298+AX298</f>
        <v>0</v>
      </c>
      <c r="AZ298" s="13">
        <v>0</v>
      </c>
      <c r="BA298" s="13"/>
      <c r="BB298" s="13">
        <f t="shared" si="1043"/>
        <v>0</v>
      </c>
      <c r="BC298" s="13"/>
      <c r="BD298" s="13">
        <f t="shared" ref="BD298:BD303" si="1085">BB298+BC298</f>
        <v>0</v>
      </c>
      <c r="BE298" s="13"/>
      <c r="BF298" s="13">
        <f t="shared" ref="BF298:BF303" si="1086">BD298+BE298</f>
        <v>0</v>
      </c>
      <c r="BG298" s="13"/>
      <c r="BH298" s="13">
        <f t="shared" ref="BH298:BH303" si="1087">BF298+BG298</f>
        <v>0</v>
      </c>
      <c r="BI298" s="13"/>
      <c r="BJ298" s="13">
        <f t="shared" ref="BJ298:BJ303" si="1088">BH298+BI298</f>
        <v>0</v>
      </c>
      <c r="BK298" s="13"/>
      <c r="BL298" s="13">
        <f t="shared" ref="BL298:BL303" si="1089">BJ298+BK298</f>
        <v>0</v>
      </c>
      <c r="BM298" s="13"/>
      <c r="BN298" s="13">
        <f t="shared" ref="BN298:BN303" si="1090">BL298+BM298</f>
        <v>0</v>
      </c>
      <c r="BO298" s="13"/>
      <c r="BP298" s="13">
        <f t="shared" ref="BP298:BP303" si="1091">BN298+BO298</f>
        <v>0</v>
      </c>
      <c r="BQ298" s="13"/>
      <c r="BR298" s="13">
        <f t="shared" ref="BR298:BR303" si="1092">BP298+BQ298</f>
        <v>0</v>
      </c>
      <c r="BS298" s="13"/>
      <c r="BT298" s="13">
        <f t="shared" ref="BT298:BT303" si="1093">BR298+BS298</f>
        <v>0</v>
      </c>
      <c r="BU298" s="23"/>
      <c r="BV298" s="13">
        <f t="shared" ref="BV298:BV303" si="1094">BT298+BU298</f>
        <v>0</v>
      </c>
      <c r="BW298" s="8" t="s">
        <v>116</v>
      </c>
      <c r="BX298" s="10">
        <v>0</v>
      </c>
    </row>
    <row r="299" spans="1:76" x14ac:dyDescent="0.35">
      <c r="A299" s="86"/>
      <c r="B299" s="89" t="s">
        <v>57</v>
      </c>
      <c r="C299" s="92"/>
      <c r="D299" s="13">
        <v>285000</v>
      </c>
      <c r="E299" s="42"/>
      <c r="F299" s="12">
        <f t="shared" si="1041"/>
        <v>285000</v>
      </c>
      <c r="G299" s="13"/>
      <c r="H299" s="12">
        <f t="shared" si="1069"/>
        <v>285000</v>
      </c>
      <c r="I299" s="13"/>
      <c r="J299" s="12">
        <f t="shared" si="1070"/>
        <v>285000</v>
      </c>
      <c r="K299" s="13"/>
      <c r="L299" s="12">
        <f t="shared" si="1071"/>
        <v>285000</v>
      </c>
      <c r="M299" s="13"/>
      <c r="N299" s="12">
        <f t="shared" si="1072"/>
        <v>285000</v>
      </c>
      <c r="O299" s="13"/>
      <c r="P299" s="12">
        <f t="shared" si="1073"/>
        <v>285000</v>
      </c>
      <c r="Q299" s="13"/>
      <c r="R299" s="12">
        <f t="shared" si="1074"/>
        <v>285000</v>
      </c>
      <c r="S299" s="13"/>
      <c r="T299" s="12">
        <f t="shared" si="1075"/>
        <v>285000</v>
      </c>
      <c r="U299" s="13"/>
      <c r="V299" s="12">
        <f t="shared" si="1076"/>
        <v>285000</v>
      </c>
      <c r="W299" s="13"/>
      <c r="X299" s="12">
        <f t="shared" si="1077"/>
        <v>285000</v>
      </c>
      <c r="Y299" s="23"/>
      <c r="Z299" s="40">
        <f t="shared" si="1078"/>
        <v>285000</v>
      </c>
      <c r="AA299" s="13">
        <v>0</v>
      </c>
      <c r="AB299" s="42"/>
      <c r="AC299" s="12">
        <f t="shared" si="1042"/>
        <v>0</v>
      </c>
      <c r="AD299" s="13"/>
      <c r="AE299" s="12">
        <f t="shared" si="1079"/>
        <v>0</v>
      </c>
      <c r="AF299" s="13"/>
      <c r="AG299" s="12">
        <f>AE299+AF299</f>
        <v>0</v>
      </c>
      <c r="AH299" s="13"/>
      <c r="AI299" s="12">
        <f>AG299+AH299</f>
        <v>0</v>
      </c>
      <c r="AJ299" s="13"/>
      <c r="AK299" s="12">
        <f>AI299+AJ299</f>
        <v>0</v>
      </c>
      <c r="AL299" s="13"/>
      <c r="AM299" s="12">
        <f>AK299+AL299</f>
        <v>0</v>
      </c>
      <c r="AN299" s="13"/>
      <c r="AO299" s="12">
        <f>AM299+AN299</f>
        <v>0</v>
      </c>
      <c r="AP299" s="13"/>
      <c r="AQ299" s="12">
        <f t="shared" si="1080"/>
        <v>0</v>
      </c>
      <c r="AR299" s="13"/>
      <c r="AS299" s="12">
        <f t="shared" si="1081"/>
        <v>0</v>
      </c>
      <c r="AT299" s="13"/>
      <c r="AU299" s="12">
        <f t="shared" si="1082"/>
        <v>0</v>
      </c>
      <c r="AV299" s="13"/>
      <c r="AW299" s="12">
        <f t="shared" si="1083"/>
        <v>0</v>
      </c>
      <c r="AX299" s="23"/>
      <c r="AY299" s="40">
        <f t="shared" si="1084"/>
        <v>0</v>
      </c>
      <c r="AZ299" s="13">
        <v>0</v>
      </c>
      <c r="BA299" s="13"/>
      <c r="BB299" s="13">
        <f t="shared" si="1043"/>
        <v>0</v>
      </c>
      <c r="BC299" s="13"/>
      <c r="BD299" s="13">
        <f t="shared" si="1085"/>
        <v>0</v>
      </c>
      <c r="BE299" s="13"/>
      <c r="BF299" s="13">
        <f t="shared" si="1086"/>
        <v>0</v>
      </c>
      <c r="BG299" s="13"/>
      <c r="BH299" s="13">
        <f t="shared" si="1087"/>
        <v>0</v>
      </c>
      <c r="BI299" s="13"/>
      <c r="BJ299" s="13">
        <f t="shared" si="1088"/>
        <v>0</v>
      </c>
      <c r="BK299" s="13"/>
      <c r="BL299" s="13">
        <f t="shared" si="1089"/>
        <v>0</v>
      </c>
      <c r="BM299" s="13"/>
      <c r="BN299" s="13">
        <f t="shared" si="1090"/>
        <v>0</v>
      </c>
      <c r="BO299" s="13"/>
      <c r="BP299" s="13">
        <f t="shared" si="1091"/>
        <v>0</v>
      </c>
      <c r="BQ299" s="13"/>
      <c r="BR299" s="13">
        <f t="shared" si="1092"/>
        <v>0</v>
      </c>
      <c r="BS299" s="13"/>
      <c r="BT299" s="13">
        <f t="shared" si="1093"/>
        <v>0</v>
      </c>
      <c r="BU299" s="23"/>
      <c r="BV299" s="42">
        <f t="shared" si="1094"/>
        <v>0</v>
      </c>
      <c r="BW299" s="8" t="s">
        <v>116</v>
      </c>
      <c r="BX299" s="10"/>
    </row>
    <row r="300" spans="1:76" ht="54" x14ac:dyDescent="0.35">
      <c r="A300" s="86" t="s">
        <v>405</v>
      </c>
      <c r="B300" s="89" t="s">
        <v>313</v>
      </c>
      <c r="C300" s="92" t="s">
        <v>126</v>
      </c>
      <c r="D300" s="13"/>
      <c r="E300" s="42"/>
      <c r="F300" s="12"/>
      <c r="G300" s="13">
        <v>14.087</v>
      </c>
      <c r="H300" s="12">
        <f t="shared" si="1069"/>
        <v>14.087</v>
      </c>
      <c r="I300" s="13"/>
      <c r="J300" s="12">
        <f t="shared" si="1070"/>
        <v>14.087</v>
      </c>
      <c r="K300" s="13"/>
      <c r="L300" s="12">
        <f t="shared" si="1071"/>
        <v>14.087</v>
      </c>
      <c r="M300" s="13"/>
      <c r="N300" s="12">
        <f t="shared" si="1072"/>
        <v>14.087</v>
      </c>
      <c r="O300" s="13"/>
      <c r="P300" s="12">
        <f t="shared" si="1073"/>
        <v>14.087</v>
      </c>
      <c r="Q300" s="13"/>
      <c r="R300" s="12">
        <f t="shared" si="1074"/>
        <v>14.087</v>
      </c>
      <c r="S300" s="13"/>
      <c r="T300" s="12">
        <f t="shared" si="1075"/>
        <v>14.087</v>
      </c>
      <c r="U300" s="13"/>
      <c r="V300" s="12">
        <f t="shared" si="1076"/>
        <v>14.087</v>
      </c>
      <c r="W300" s="13"/>
      <c r="X300" s="12">
        <f t="shared" si="1077"/>
        <v>14.087</v>
      </c>
      <c r="Y300" s="23"/>
      <c r="Z300" s="40">
        <f t="shared" si="1078"/>
        <v>14.087</v>
      </c>
      <c r="AA300" s="13"/>
      <c r="AB300" s="42"/>
      <c r="AC300" s="12"/>
      <c r="AD300" s="13"/>
      <c r="AE300" s="12">
        <f t="shared" si="1079"/>
        <v>0</v>
      </c>
      <c r="AF300" s="13"/>
      <c r="AG300" s="12">
        <f>AE300+AF300</f>
        <v>0</v>
      </c>
      <c r="AH300" s="13"/>
      <c r="AI300" s="12">
        <f>AG300+AH300</f>
        <v>0</v>
      </c>
      <c r="AJ300" s="13"/>
      <c r="AK300" s="12">
        <f>AI300+AJ300</f>
        <v>0</v>
      </c>
      <c r="AL300" s="13"/>
      <c r="AM300" s="12">
        <f>AK300+AL300</f>
        <v>0</v>
      </c>
      <c r="AN300" s="13"/>
      <c r="AO300" s="12">
        <f>AM300+AN300</f>
        <v>0</v>
      </c>
      <c r="AP300" s="13"/>
      <c r="AQ300" s="12">
        <f t="shared" si="1080"/>
        <v>0</v>
      </c>
      <c r="AR300" s="13"/>
      <c r="AS300" s="12">
        <f t="shared" si="1081"/>
        <v>0</v>
      </c>
      <c r="AT300" s="13"/>
      <c r="AU300" s="12">
        <f t="shared" si="1082"/>
        <v>0</v>
      </c>
      <c r="AV300" s="13"/>
      <c r="AW300" s="12">
        <f t="shared" si="1083"/>
        <v>0</v>
      </c>
      <c r="AX300" s="23"/>
      <c r="AY300" s="40">
        <f t="shared" si="1084"/>
        <v>0</v>
      </c>
      <c r="AZ300" s="13"/>
      <c r="BA300" s="13"/>
      <c r="BB300" s="13"/>
      <c r="BC300" s="13"/>
      <c r="BD300" s="13">
        <f t="shared" si="1085"/>
        <v>0</v>
      </c>
      <c r="BE300" s="13"/>
      <c r="BF300" s="13">
        <f t="shared" si="1086"/>
        <v>0</v>
      </c>
      <c r="BG300" s="13"/>
      <c r="BH300" s="13">
        <f t="shared" si="1087"/>
        <v>0</v>
      </c>
      <c r="BI300" s="13"/>
      <c r="BJ300" s="13">
        <f t="shared" si="1088"/>
        <v>0</v>
      </c>
      <c r="BK300" s="13"/>
      <c r="BL300" s="13">
        <f t="shared" si="1089"/>
        <v>0</v>
      </c>
      <c r="BM300" s="13"/>
      <c r="BN300" s="13">
        <f t="shared" si="1090"/>
        <v>0</v>
      </c>
      <c r="BO300" s="13"/>
      <c r="BP300" s="13">
        <f t="shared" si="1091"/>
        <v>0</v>
      </c>
      <c r="BQ300" s="13"/>
      <c r="BR300" s="13">
        <f t="shared" si="1092"/>
        <v>0</v>
      </c>
      <c r="BS300" s="13"/>
      <c r="BT300" s="13">
        <f t="shared" si="1093"/>
        <v>0</v>
      </c>
      <c r="BU300" s="23"/>
      <c r="BV300" s="42">
        <f t="shared" si="1094"/>
        <v>0</v>
      </c>
      <c r="BW300" s="8" t="s">
        <v>314</v>
      </c>
      <c r="BX300" s="10"/>
    </row>
    <row r="301" spans="1:76" ht="54" x14ac:dyDescent="0.35">
      <c r="A301" s="86" t="s">
        <v>413</v>
      </c>
      <c r="B301" s="89" t="s">
        <v>362</v>
      </c>
      <c r="C301" s="92" t="s">
        <v>363</v>
      </c>
      <c r="D301" s="13"/>
      <c r="E301" s="42"/>
      <c r="F301" s="12"/>
      <c r="G301" s="13"/>
      <c r="H301" s="12"/>
      <c r="I301" s="13"/>
      <c r="J301" s="12"/>
      <c r="K301" s="13"/>
      <c r="L301" s="12"/>
      <c r="M301" s="13">
        <f>13200</f>
        <v>13200</v>
      </c>
      <c r="N301" s="12">
        <f t="shared" si="1072"/>
        <v>13200</v>
      </c>
      <c r="O301" s="13"/>
      <c r="P301" s="12">
        <f t="shared" si="1073"/>
        <v>13200</v>
      </c>
      <c r="Q301" s="13"/>
      <c r="R301" s="12">
        <f t="shared" si="1074"/>
        <v>13200</v>
      </c>
      <c r="S301" s="13"/>
      <c r="T301" s="12">
        <f t="shared" si="1075"/>
        <v>13200</v>
      </c>
      <c r="U301" s="13">
        <v>-22</v>
      </c>
      <c r="V301" s="12">
        <f t="shared" si="1076"/>
        <v>13178</v>
      </c>
      <c r="W301" s="13"/>
      <c r="X301" s="12">
        <f t="shared" si="1077"/>
        <v>13178</v>
      </c>
      <c r="Y301" s="23"/>
      <c r="Z301" s="40">
        <f t="shared" si="1078"/>
        <v>13178</v>
      </c>
      <c r="AA301" s="13"/>
      <c r="AB301" s="42"/>
      <c r="AC301" s="12"/>
      <c r="AD301" s="13"/>
      <c r="AE301" s="12"/>
      <c r="AF301" s="13"/>
      <c r="AG301" s="12"/>
      <c r="AH301" s="13"/>
      <c r="AI301" s="12"/>
      <c r="AJ301" s="13"/>
      <c r="AK301" s="12"/>
      <c r="AL301" s="13"/>
      <c r="AM301" s="12">
        <f>AK301+AL301</f>
        <v>0</v>
      </c>
      <c r="AN301" s="13"/>
      <c r="AO301" s="12">
        <f>AM301+AN301</f>
        <v>0</v>
      </c>
      <c r="AP301" s="13"/>
      <c r="AQ301" s="12">
        <f t="shared" si="1080"/>
        <v>0</v>
      </c>
      <c r="AR301" s="13"/>
      <c r="AS301" s="12">
        <f t="shared" si="1081"/>
        <v>0</v>
      </c>
      <c r="AT301" s="13"/>
      <c r="AU301" s="12">
        <f t="shared" si="1082"/>
        <v>0</v>
      </c>
      <c r="AV301" s="13"/>
      <c r="AW301" s="12">
        <f t="shared" si="1083"/>
        <v>0</v>
      </c>
      <c r="AX301" s="23"/>
      <c r="AY301" s="40">
        <f t="shared" si="1084"/>
        <v>0</v>
      </c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>
        <f t="shared" si="1088"/>
        <v>0</v>
      </c>
      <c r="BK301" s="13"/>
      <c r="BL301" s="13">
        <f t="shared" si="1089"/>
        <v>0</v>
      </c>
      <c r="BM301" s="13"/>
      <c r="BN301" s="13">
        <f t="shared" si="1090"/>
        <v>0</v>
      </c>
      <c r="BO301" s="13"/>
      <c r="BP301" s="13">
        <f t="shared" si="1091"/>
        <v>0</v>
      </c>
      <c r="BQ301" s="13"/>
      <c r="BR301" s="13">
        <f t="shared" si="1092"/>
        <v>0</v>
      </c>
      <c r="BS301" s="13"/>
      <c r="BT301" s="13">
        <f t="shared" si="1093"/>
        <v>0</v>
      </c>
      <c r="BU301" s="23"/>
      <c r="BV301" s="42">
        <f t="shared" si="1094"/>
        <v>0</v>
      </c>
      <c r="BW301" s="8" t="s">
        <v>364</v>
      </c>
      <c r="BX301" s="10"/>
    </row>
    <row r="302" spans="1:76" ht="54" x14ac:dyDescent="0.35">
      <c r="A302" s="86" t="s">
        <v>414</v>
      </c>
      <c r="B302" s="89" t="s">
        <v>387</v>
      </c>
      <c r="C302" s="92" t="s">
        <v>363</v>
      </c>
      <c r="D302" s="13"/>
      <c r="E302" s="42"/>
      <c r="F302" s="12"/>
      <c r="G302" s="13"/>
      <c r="H302" s="12"/>
      <c r="I302" s="13"/>
      <c r="J302" s="12"/>
      <c r="K302" s="13"/>
      <c r="L302" s="12"/>
      <c r="M302" s="13"/>
      <c r="N302" s="12"/>
      <c r="O302" s="13"/>
      <c r="P302" s="12"/>
      <c r="Q302" s="13">
        <v>20000</v>
      </c>
      <c r="R302" s="12">
        <f t="shared" si="1074"/>
        <v>20000</v>
      </c>
      <c r="S302" s="13"/>
      <c r="T302" s="12">
        <f t="shared" si="1075"/>
        <v>20000</v>
      </c>
      <c r="U302" s="13"/>
      <c r="V302" s="12">
        <f t="shared" si="1076"/>
        <v>20000</v>
      </c>
      <c r="W302" s="13"/>
      <c r="X302" s="12">
        <f t="shared" si="1077"/>
        <v>20000</v>
      </c>
      <c r="Y302" s="23"/>
      <c r="Z302" s="40">
        <f t="shared" si="1078"/>
        <v>20000</v>
      </c>
      <c r="AA302" s="13"/>
      <c r="AB302" s="42"/>
      <c r="AC302" s="12"/>
      <c r="AD302" s="13"/>
      <c r="AE302" s="12"/>
      <c r="AF302" s="13"/>
      <c r="AG302" s="12"/>
      <c r="AH302" s="13"/>
      <c r="AI302" s="12"/>
      <c r="AJ302" s="13"/>
      <c r="AK302" s="12"/>
      <c r="AL302" s="13"/>
      <c r="AM302" s="12"/>
      <c r="AN302" s="13"/>
      <c r="AO302" s="12"/>
      <c r="AP302" s="13"/>
      <c r="AQ302" s="12">
        <f t="shared" si="1080"/>
        <v>0</v>
      </c>
      <c r="AR302" s="13"/>
      <c r="AS302" s="12">
        <f t="shared" si="1081"/>
        <v>0</v>
      </c>
      <c r="AT302" s="13"/>
      <c r="AU302" s="12">
        <f t="shared" si="1082"/>
        <v>0</v>
      </c>
      <c r="AV302" s="13"/>
      <c r="AW302" s="12">
        <f t="shared" si="1083"/>
        <v>0</v>
      </c>
      <c r="AX302" s="23"/>
      <c r="AY302" s="40">
        <f t="shared" si="1084"/>
        <v>0</v>
      </c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>
        <f t="shared" si="1090"/>
        <v>0</v>
      </c>
      <c r="BO302" s="13"/>
      <c r="BP302" s="13">
        <f t="shared" si="1091"/>
        <v>0</v>
      </c>
      <c r="BQ302" s="13"/>
      <c r="BR302" s="13">
        <f t="shared" si="1092"/>
        <v>0</v>
      </c>
      <c r="BS302" s="13"/>
      <c r="BT302" s="13">
        <f t="shared" si="1093"/>
        <v>0</v>
      </c>
      <c r="BU302" s="23"/>
      <c r="BV302" s="42">
        <f t="shared" si="1094"/>
        <v>0</v>
      </c>
      <c r="BW302" s="8" t="s">
        <v>388</v>
      </c>
      <c r="BX302" s="10"/>
    </row>
    <row r="303" spans="1:76" x14ac:dyDescent="0.35">
      <c r="A303" s="102"/>
      <c r="B303" s="141" t="s">
        <v>8</v>
      </c>
      <c r="C303" s="141"/>
      <c r="D303" s="31">
        <f>D18+D103+D145+D173+D240+D246+D256+D272+D292</f>
        <v>10357270.899999999</v>
      </c>
      <c r="E303" s="31">
        <f>E18+E103+E145+E173+E240+E246+E256+E272+E292</f>
        <v>-56767.06200000002</v>
      </c>
      <c r="F303" s="45">
        <f t="shared" si="1041"/>
        <v>10300503.837999998</v>
      </c>
      <c r="G303" s="31">
        <f>G18+G103+G145+G173+G240+G246+G256+G272+G292</f>
        <v>672350.08200000005</v>
      </c>
      <c r="H303" s="45">
        <f t="shared" si="1069"/>
        <v>10972853.919999998</v>
      </c>
      <c r="I303" s="31">
        <f>I18+I103+I145+I173+I240+I246+I256+I272+I292</f>
        <v>31825.651000000002</v>
      </c>
      <c r="J303" s="45">
        <f t="shared" si="1070"/>
        <v>11004679.570999999</v>
      </c>
      <c r="K303" s="31">
        <f>K18+K103+K145+K173+K240+K246+K256+K272+K292</f>
        <v>-54.998000000000502</v>
      </c>
      <c r="L303" s="45">
        <f t="shared" si="1071"/>
        <v>11004624.572999999</v>
      </c>
      <c r="M303" s="31">
        <f>M18+M103+M145+M173+M240+M246+M256+M272+M292</f>
        <v>894562.69800000009</v>
      </c>
      <c r="N303" s="45">
        <f t="shared" si="1072"/>
        <v>11899187.271</v>
      </c>
      <c r="O303" s="31">
        <f>O18+O103+O145+O173+O240+O246+O256+O272+O292</f>
        <v>492.76900000000001</v>
      </c>
      <c r="P303" s="45">
        <f t="shared" si="1073"/>
        <v>11899680.039999999</v>
      </c>
      <c r="Q303" s="31">
        <f>Q18+Q103+Q145+Q173+Q240+Q246+Q256+Q272+Q292</f>
        <v>-284637.85100000008</v>
      </c>
      <c r="R303" s="45">
        <f t="shared" si="1074"/>
        <v>11615042.188999999</v>
      </c>
      <c r="S303" s="31">
        <f>S18+S103+S145+S173+S240+S246+S256+S272+S292</f>
        <v>35954.078000000009</v>
      </c>
      <c r="T303" s="45">
        <f t="shared" si="1075"/>
        <v>11650996.266999999</v>
      </c>
      <c r="U303" s="31">
        <f>U18+U103+U145+U173+U240+U246+U256+U272+U292</f>
        <v>-231382.432</v>
      </c>
      <c r="V303" s="45">
        <f t="shared" si="1076"/>
        <v>11419613.834999999</v>
      </c>
      <c r="W303" s="13">
        <f>W18+W103+W145+W173+W240+W246+W256+W272+W292</f>
        <v>6031.8529999999992</v>
      </c>
      <c r="X303" s="45">
        <f t="shared" si="1077"/>
        <v>11425645.687999999</v>
      </c>
      <c r="Y303" s="31">
        <f>Y18+Y103+Y145+Y173+Y240+Y246+Y256+Y272+Y292</f>
        <v>-781409.72399999993</v>
      </c>
      <c r="Z303" s="40">
        <f t="shared" si="1078"/>
        <v>10644235.964</v>
      </c>
      <c r="AA303" s="31">
        <f>AA18+AA103+AA145+AA173+AA240+AA246+AA256+AA272+AA292</f>
        <v>9068838.5999999996</v>
      </c>
      <c r="AB303" s="31">
        <f>AB18+AB103+AB145+AB173+AB240+AB246+AB256+AB272+AB292</f>
        <v>140881.90000000002</v>
      </c>
      <c r="AC303" s="45">
        <f t="shared" si="1042"/>
        <v>9209720.5</v>
      </c>
      <c r="AD303" s="31">
        <f>AD18+AD103+AD145+AD173+AD240+AD246+AD256+AD272+AD292</f>
        <v>-29648.628000000001</v>
      </c>
      <c r="AE303" s="45">
        <f t="shared" si="1079"/>
        <v>9180071.8719999995</v>
      </c>
      <c r="AF303" s="31">
        <f>AF18+AF103+AF145+AF173+AF240+AF246+AF256+AF272+AF292</f>
        <v>-2850</v>
      </c>
      <c r="AG303" s="45">
        <f>AE303+AF303</f>
        <v>9177221.8719999995</v>
      </c>
      <c r="AH303" s="31">
        <f>AH18+AH103+AH145+AH173+AH240+AH246+AH256+AH272+AH292</f>
        <v>-84124.5</v>
      </c>
      <c r="AI303" s="45">
        <f>AG303+AH303</f>
        <v>9093097.3719999995</v>
      </c>
      <c r="AJ303" s="31">
        <f>AJ18+AJ103+AJ145+AJ173+AJ240+AJ246+AJ256+AJ272+AJ292</f>
        <v>-28858.976999999999</v>
      </c>
      <c r="AK303" s="45">
        <f>AI303+AJ303</f>
        <v>9064238.3949999996</v>
      </c>
      <c r="AL303" s="31">
        <f>AL18+AL103+AL145+AL173+AL240+AL246+AL256+AL272+AL292</f>
        <v>-812736.63400000019</v>
      </c>
      <c r="AM303" s="45">
        <f>AK303+AL303</f>
        <v>8251501.760999999</v>
      </c>
      <c r="AN303" s="31">
        <f>AN18+AN103+AN145+AN173+AN240+AN246+AN256+AN272+AN292</f>
        <v>0</v>
      </c>
      <c r="AO303" s="45">
        <f>AM303+AN303</f>
        <v>8251501.760999999</v>
      </c>
      <c r="AP303" s="31">
        <f>AP18+AP103+AP145+AP173+AP240+AP246+AP256+AP272+AP292</f>
        <v>249349.36000000002</v>
      </c>
      <c r="AQ303" s="45">
        <f t="shared" si="1080"/>
        <v>8500851.1209999993</v>
      </c>
      <c r="AR303" s="31">
        <f>AR18+AR103+AR145+AR173+AR240+AR246+AR256+AR272+AR292</f>
        <v>29908.492999999999</v>
      </c>
      <c r="AS303" s="45">
        <f t="shared" si="1081"/>
        <v>8530759.6140000001</v>
      </c>
      <c r="AT303" s="31">
        <f>AT18+AT103+AT145+AT173+AT240+AT246+AT256+AT272+AT292</f>
        <v>-435981.80099999998</v>
      </c>
      <c r="AU303" s="45">
        <f t="shared" si="1082"/>
        <v>8094777.8130000001</v>
      </c>
      <c r="AV303" s="13">
        <f>AV18+AV103+AV145+AV173+AV240+AV246+AV256+AV272+AV292</f>
        <v>0</v>
      </c>
      <c r="AW303" s="45">
        <f t="shared" si="1083"/>
        <v>8094777.8130000001</v>
      </c>
      <c r="AX303" s="31">
        <f>AX18+AX103+AX145+AX173+AX240+AX246+AX256+AX272+AX292</f>
        <v>-1523407.6170000001</v>
      </c>
      <c r="AY303" s="40">
        <f t="shared" si="1084"/>
        <v>6571370.1960000005</v>
      </c>
      <c r="AZ303" s="31">
        <f>AZ18+AZ103+AZ145+AZ173+AZ240+AZ246+AZ256+AZ272+AZ292</f>
        <v>8097458.1000000006</v>
      </c>
      <c r="BA303" s="31">
        <f>BA18+BA103+BA145+BA173+BA240+BA246+BA256+BA272+BA292</f>
        <v>-106010.1</v>
      </c>
      <c r="BB303" s="31">
        <f t="shared" si="1043"/>
        <v>7991448.0000000009</v>
      </c>
      <c r="BC303" s="31">
        <f>BC18+BC103+BC145+BC173+BC240+BC246+BC256+BC272+BC292</f>
        <v>-148147.29999999999</v>
      </c>
      <c r="BD303" s="31">
        <f t="shared" si="1085"/>
        <v>7843300.7000000011</v>
      </c>
      <c r="BE303" s="31">
        <f>BE18+BE103+BE145+BE173+BE240+BE246+BE256+BE272+BE292</f>
        <v>-28221.547000000006</v>
      </c>
      <c r="BF303" s="31">
        <f t="shared" si="1086"/>
        <v>7815079.1530000009</v>
      </c>
      <c r="BG303" s="31">
        <f>BG18+BG103+BG145+BG173+BG240+BG246+BG256+BG272+BG292</f>
        <v>28221.546999999999</v>
      </c>
      <c r="BH303" s="31">
        <f t="shared" si="1087"/>
        <v>7843300.7000000011</v>
      </c>
      <c r="BI303" s="31">
        <f>BI18+BI103+BI145+BI173+BI240+BI246+BI256+BI272+BI292</f>
        <v>213206.58899999998</v>
      </c>
      <c r="BJ303" s="31">
        <f t="shared" si="1088"/>
        <v>8056507.2890000008</v>
      </c>
      <c r="BK303" s="31">
        <f>BK18+BK103+BK145+BK173+BK240+BK246+BK256+BK272+BK292</f>
        <v>0</v>
      </c>
      <c r="BL303" s="31">
        <f t="shared" si="1089"/>
        <v>8056507.2890000008</v>
      </c>
      <c r="BM303" s="31">
        <f>BM18+BM103+BM145+BM173+BM240+BM246+BM256+BM272+BM292</f>
        <v>0</v>
      </c>
      <c r="BN303" s="31">
        <f t="shared" si="1090"/>
        <v>8056507.2890000008</v>
      </c>
      <c r="BO303" s="13">
        <f>BO18+BO103+BO145+BO173+BO240+BO246+BO256+BO272+BO292</f>
        <v>8675.2999999999993</v>
      </c>
      <c r="BP303" s="13">
        <f t="shared" si="1091"/>
        <v>8065182.5890000006</v>
      </c>
      <c r="BQ303" s="13">
        <f>BQ18+BQ103+BQ145+BQ173+BQ240+BQ246+BQ256+BQ272+BQ292</f>
        <v>-429969.0419999999</v>
      </c>
      <c r="BR303" s="13">
        <f t="shared" si="1092"/>
        <v>7635213.5470000003</v>
      </c>
      <c r="BS303" s="13">
        <f>BS18+BS103+BS145+BS173+BS240+BS246+BS256+BS272+BS292</f>
        <v>0</v>
      </c>
      <c r="BT303" s="31">
        <f t="shared" si="1093"/>
        <v>7635213.5470000003</v>
      </c>
      <c r="BU303" s="31">
        <f>BU18+BU103+BU145+BU173+BU240+BU246+BU256+BU272+BU292</f>
        <v>-2230646.1780000003</v>
      </c>
      <c r="BV303" s="42">
        <f t="shared" si="1094"/>
        <v>5404567.3689999999</v>
      </c>
      <c r="BX303" s="10"/>
    </row>
    <row r="304" spans="1:76" x14ac:dyDescent="0.35">
      <c r="A304" s="102"/>
      <c r="B304" s="141" t="s">
        <v>9</v>
      </c>
      <c r="C304" s="143"/>
      <c r="D304" s="13"/>
      <c r="E304" s="42"/>
      <c r="F304" s="12"/>
      <c r="G304" s="13"/>
      <c r="H304" s="12"/>
      <c r="I304" s="13"/>
      <c r="J304" s="12"/>
      <c r="K304" s="13"/>
      <c r="L304" s="12"/>
      <c r="M304" s="13"/>
      <c r="N304" s="12"/>
      <c r="O304" s="13"/>
      <c r="P304" s="12"/>
      <c r="Q304" s="13"/>
      <c r="R304" s="12"/>
      <c r="S304" s="13"/>
      <c r="T304" s="12"/>
      <c r="U304" s="13"/>
      <c r="V304" s="12"/>
      <c r="W304" s="13"/>
      <c r="X304" s="12"/>
      <c r="Y304" s="23"/>
      <c r="Z304" s="40"/>
      <c r="AA304" s="13"/>
      <c r="AB304" s="42"/>
      <c r="AC304" s="12"/>
      <c r="AD304" s="13"/>
      <c r="AE304" s="12"/>
      <c r="AF304" s="13"/>
      <c r="AG304" s="12"/>
      <c r="AH304" s="13"/>
      <c r="AI304" s="12"/>
      <c r="AJ304" s="13"/>
      <c r="AK304" s="12"/>
      <c r="AL304" s="13"/>
      <c r="AM304" s="12"/>
      <c r="AN304" s="13"/>
      <c r="AO304" s="12"/>
      <c r="AP304" s="13"/>
      <c r="AQ304" s="12"/>
      <c r="AR304" s="13"/>
      <c r="AS304" s="12"/>
      <c r="AT304" s="13"/>
      <c r="AU304" s="12"/>
      <c r="AV304" s="13"/>
      <c r="AW304" s="12"/>
      <c r="AX304" s="23"/>
      <c r="AY304" s="40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23"/>
      <c r="BV304" s="42"/>
      <c r="BX304" s="10"/>
    </row>
    <row r="305" spans="1:76" x14ac:dyDescent="0.35">
      <c r="A305" s="102"/>
      <c r="B305" s="141" t="s">
        <v>20</v>
      </c>
      <c r="C305" s="141"/>
      <c r="D305" s="13">
        <f>D176</f>
        <v>2102955</v>
      </c>
      <c r="E305" s="42">
        <f>E176</f>
        <v>0</v>
      </c>
      <c r="F305" s="12">
        <f t="shared" si="1041"/>
        <v>2102955</v>
      </c>
      <c r="G305" s="13">
        <f>G176</f>
        <v>0</v>
      </c>
      <c r="H305" s="12">
        <f t="shared" ref="H305:H308" si="1095">F305+G305</f>
        <v>2102955</v>
      </c>
      <c r="I305" s="13">
        <f>I176</f>
        <v>0</v>
      </c>
      <c r="J305" s="12">
        <f t="shared" ref="J305:J308" si="1096">H305+I305</f>
        <v>2102955</v>
      </c>
      <c r="K305" s="13">
        <f>K176</f>
        <v>0</v>
      </c>
      <c r="L305" s="12">
        <f t="shared" ref="L305:L308" si="1097">J305+K305</f>
        <v>2102955</v>
      </c>
      <c r="M305" s="13">
        <f>M176</f>
        <v>-337893.6</v>
      </c>
      <c r="N305" s="12">
        <f t="shared" ref="N305:N308" si="1098">L305+M305</f>
        <v>1765061.4</v>
      </c>
      <c r="O305" s="13">
        <f>O176</f>
        <v>0</v>
      </c>
      <c r="P305" s="12">
        <f t="shared" ref="P305:P308" si="1099">N305+O305</f>
        <v>1765061.4</v>
      </c>
      <c r="Q305" s="13">
        <f>Q176</f>
        <v>0</v>
      </c>
      <c r="R305" s="12">
        <f t="shared" ref="R305:R308" si="1100">P305+Q305</f>
        <v>1765061.4</v>
      </c>
      <c r="S305" s="13">
        <f>S176</f>
        <v>0</v>
      </c>
      <c r="T305" s="12">
        <f t="shared" ref="T305:T308" si="1101">R305+S305</f>
        <v>1765061.4</v>
      </c>
      <c r="U305" s="13">
        <f>U176</f>
        <v>0</v>
      </c>
      <c r="V305" s="12">
        <f t="shared" ref="V305:V308" si="1102">T305+U305</f>
        <v>1765061.4</v>
      </c>
      <c r="W305" s="13">
        <f>W176</f>
        <v>0</v>
      </c>
      <c r="X305" s="12">
        <f t="shared" ref="X305:X308" si="1103">V305+W305</f>
        <v>1765061.4</v>
      </c>
      <c r="Y305" s="23">
        <f>Y176</f>
        <v>-682987.7</v>
      </c>
      <c r="Z305" s="40">
        <f t="shared" ref="Z305:Z308" si="1104">X305+Y305</f>
        <v>1082073.7</v>
      </c>
      <c r="AA305" s="13">
        <f>AA176</f>
        <v>1860675</v>
      </c>
      <c r="AB305" s="42">
        <f>AB176</f>
        <v>0</v>
      </c>
      <c r="AC305" s="12">
        <f t="shared" si="1042"/>
        <v>1860675</v>
      </c>
      <c r="AD305" s="13">
        <f>AD176</f>
        <v>0</v>
      </c>
      <c r="AE305" s="12">
        <f t="shared" ref="AE305:AE308" si="1105">AC305+AD305</f>
        <v>1860675</v>
      </c>
      <c r="AF305" s="13">
        <f>AF176</f>
        <v>0</v>
      </c>
      <c r="AG305" s="12">
        <f>AE305+AF305</f>
        <v>1860675</v>
      </c>
      <c r="AH305" s="13">
        <f>AH176</f>
        <v>0</v>
      </c>
      <c r="AI305" s="12">
        <f>AG305+AH305</f>
        <v>1860675</v>
      </c>
      <c r="AJ305" s="13">
        <f>AJ176</f>
        <v>0</v>
      </c>
      <c r="AK305" s="12">
        <f>AI305+AJ305</f>
        <v>1860675</v>
      </c>
      <c r="AL305" s="13">
        <f>AL176</f>
        <v>379331.1</v>
      </c>
      <c r="AM305" s="12">
        <f>AK305+AL305</f>
        <v>2240006.1</v>
      </c>
      <c r="AN305" s="13">
        <f>AN176</f>
        <v>0</v>
      </c>
      <c r="AO305" s="12">
        <f>AM305+AN305</f>
        <v>2240006.1</v>
      </c>
      <c r="AP305" s="13">
        <f>AP176</f>
        <v>0</v>
      </c>
      <c r="AQ305" s="12">
        <f>AO305+AP305</f>
        <v>2240006.1</v>
      </c>
      <c r="AR305" s="13">
        <f>AR176</f>
        <v>0</v>
      </c>
      <c r="AS305" s="12">
        <f>AQ305+AR305</f>
        <v>2240006.1</v>
      </c>
      <c r="AT305" s="13">
        <f>AT176</f>
        <v>0</v>
      </c>
      <c r="AU305" s="12">
        <f>AS305+AT305</f>
        <v>2240006.1</v>
      </c>
      <c r="AV305" s="13">
        <f>AV176</f>
        <v>0</v>
      </c>
      <c r="AW305" s="12">
        <f>AU305+AV305</f>
        <v>2240006.1</v>
      </c>
      <c r="AX305" s="23">
        <f>AX176</f>
        <v>-1040731.8</v>
      </c>
      <c r="AY305" s="40">
        <f>AW305+AX305</f>
        <v>1199274.3</v>
      </c>
      <c r="AZ305" s="13">
        <f>AZ176</f>
        <v>2257104.5</v>
      </c>
      <c r="BA305" s="13">
        <f>BA176</f>
        <v>0</v>
      </c>
      <c r="BB305" s="13">
        <f t="shared" si="1043"/>
        <v>2257104.5</v>
      </c>
      <c r="BC305" s="13">
        <f>BC176</f>
        <v>0</v>
      </c>
      <c r="BD305" s="13">
        <f t="shared" ref="BD305:BD308" si="1106">BB305+BC305</f>
        <v>2257104.5</v>
      </c>
      <c r="BE305" s="13">
        <f>BE176</f>
        <v>0</v>
      </c>
      <c r="BF305" s="13">
        <f t="shared" ref="BF305:BF308" si="1107">BD305+BE305</f>
        <v>2257104.5</v>
      </c>
      <c r="BG305" s="13">
        <f>BG176</f>
        <v>0</v>
      </c>
      <c r="BH305" s="13">
        <f t="shared" ref="BH305:BH308" si="1108">BF305+BG305</f>
        <v>2257104.5</v>
      </c>
      <c r="BI305" s="13">
        <f>BI176</f>
        <v>0</v>
      </c>
      <c r="BJ305" s="13">
        <f t="shared" ref="BJ305:BJ308" si="1109">BH305+BI305</f>
        <v>2257104.5</v>
      </c>
      <c r="BK305" s="13">
        <f>BK176</f>
        <v>0</v>
      </c>
      <c r="BL305" s="13">
        <f t="shared" ref="BL305:BL308" si="1110">BJ305+BK305</f>
        <v>2257104.5</v>
      </c>
      <c r="BM305" s="13">
        <f>BM176</f>
        <v>0</v>
      </c>
      <c r="BN305" s="13">
        <f t="shared" ref="BN305:BN308" si="1111">BL305+BM305</f>
        <v>2257104.5</v>
      </c>
      <c r="BO305" s="13">
        <f>BO176</f>
        <v>0</v>
      </c>
      <c r="BP305" s="13">
        <f t="shared" ref="BP305:BP308" si="1112">BN305+BO305</f>
        <v>2257104.5</v>
      </c>
      <c r="BQ305" s="13">
        <f>BQ176</f>
        <v>0</v>
      </c>
      <c r="BR305" s="13">
        <f t="shared" ref="BR305:BR308" si="1113">BP305+BQ305</f>
        <v>2257104.5</v>
      </c>
      <c r="BS305" s="13">
        <f>BS176</f>
        <v>0</v>
      </c>
      <c r="BT305" s="13">
        <f t="shared" ref="BT305:BT308" si="1114">BR305+BS305</f>
        <v>2257104.5</v>
      </c>
      <c r="BU305" s="23">
        <f>BU176</f>
        <v>-1432104.5</v>
      </c>
      <c r="BV305" s="42">
        <f t="shared" ref="BV305:BV308" si="1115">BT305+BU305</f>
        <v>825000</v>
      </c>
      <c r="BX305" s="10"/>
    </row>
    <row r="306" spans="1:76" x14ac:dyDescent="0.35">
      <c r="A306" s="102"/>
      <c r="B306" s="141" t="s">
        <v>12</v>
      </c>
      <c r="C306" s="141"/>
      <c r="D306" s="13">
        <f>D21+D106+D148+D242+D249+D259+D295</f>
        <v>4265452.9000000004</v>
      </c>
      <c r="E306" s="42">
        <f>E21+E106+E148+E242+E249+E259+E295</f>
        <v>0</v>
      </c>
      <c r="F306" s="12">
        <f t="shared" si="1041"/>
        <v>4265452.9000000004</v>
      </c>
      <c r="G306" s="13">
        <f>G21+G106+G148+G242+G249+G259+G295</f>
        <v>3455.7999999999997</v>
      </c>
      <c r="H306" s="12">
        <f t="shared" si="1095"/>
        <v>4268908.7</v>
      </c>
      <c r="I306" s="13">
        <f>I21+I106+I148+I242+I249+I259+I295</f>
        <v>4208.9750000000004</v>
      </c>
      <c r="J306" s="12">
        <f t="shared" si="1096"/>
        <v>4273117.6749999998</v>
      </c>
      <c r="K306" s="13">
        <f>K21+K106+K148+K242+K249+K259+K295</f>
        <v>0</v>
      </c>
      <c r="L306" s="12">
        <f t="shared" si="1097"/>
        <v>4273117.6749999998</v>
      </c>
      <c r="M306" s="13">
        <f>M21+M106+M148+M242+M249+M259+M295</f>
        <v>13577.869999999999</v>
      </c>
      <c r="N306" s="12">
        <f t="shared" si="1098"/>
        <v>4286695.5449999999</v>
      </c>
      <c r="O306" s="13">
        <f>O21+O106+O148+O242+O249+O259+O295</f>
        <v>0</v>
      </c>
      <c r="P306" s="12">
        <f t="shared" si="1099"/>
        <v>4286695.5449999999</v>
      </c>
      <c r="Q306" s="13">
        <f>Q21+Q106+Q148+Q242+Q249+Q259+Q295</f>
        <v>0</v>
      </c>
      <c r="R306" s="12">
        <f t="shared" si="1100"/>
        <v>4286695.5449999999</v>
      </c>
      <c r="S306" s="13">
        <f>S21+S106+S148+S242+S249+S259+S295</f>
        <v>0</v>
      </c>
      <c r="T306" s="12">
        <f t="shared" si="1101"/>
        <v>4286695.5449999999</v>
      </c>
      <c r="U306" s="13">
        <f>U21+U106+U148+U242+U249+U259+U295</f>
        <v>-242805.3</v>
      </c>
      <c r="V306" s="12">
        <f t="shared" si="1102"/>
        <v>4043890.2450000001</v>
      </c>
      <c r="W306" s="13">
        <f>W21+W106+W148+W242+W249+W259+W295</f>
        <v>0</v>
      </c>
      <c r="X306" s="12">
        <f t="shared" si="1103"/>
        <v>4043890.2450000001</v>
      </c>
      <c r="Y306" s="23">
        <f>Y21+Y106+Y148+Y242+Y249+Y259+Y295</f>
        <v>4627.1999999999971</v>
      </c>
      <c r="Z306" s="40">
        <f t="shared" si="1104"/>
        <v>4048517.4450000003</v>
      </c>
      <c r="AA306" s="13">
        <f>AA21+AA106+AA148+AA242+AA249+AA259+AA295</f>
        <v>1661272.1</v>
      </c>
      <c r="AB306" s="42">
        <f>AB21+AB106+AB148+AB242+AB249+AB259+AB295</f>
        <v>0</v>
      </c>
      <c r="AC306" s="12">
        <f t="shared" si="1042"/>
        <v>1661272.1</v>
      </c>
      <c r="AD306" s="13">
        <f>AD21+AD106+AD148+AD242+AD249+AD259+AD295</f>
        <v>-23652.799999999999</v>
      </c>
      <c r="AE306" s="12">
        <f t="shared" si="1105"/>
        <v>1637619.3</v>
      </c>
      <c r="AF306" s="13">
        <f>AF21+AF106+AF148+AF242+AF249+AF259+AF295</f>
        <v>-2850</v>
      </c>
      <c r="AG306" s="12">
        <f>AE306+AF306</f>
        <v>1634769.3</v>
      </c>
      <c r="AH306" s="13">
        <f>AH21+AH106+AH148+AH242+AH249+AH259+AH295</f>
        <v>0</v>
      </c>
      <c r="AI306" s="12">
        <f>AG306+AH306</f>
        <v>1634769.3</v>
      </c>
      <c r="AJ306" s="13">
        <f>AJ21+AJ106+AJ148+AJ242+AJ249+AJ259+AJ295</f>
        <v>0</v>
      </c>
      <c r="AK306" s="12">
        <f>AI306+AJ306</f>
        <v>1634769.3</v>
      </c>
      <c r="AL306" s="13">
        <f>AL21+AL106+AL148+AL242+AL249+AL259+AL295</f>
        <v>-9621.643</v>
      </c>
      <c r="AM306" s="12">
        <f>AK306+AL306</f>
        <v>1625147.6570000001</v>
      </c>
      <c r="AN306" s="13">
        <f>AN21+AN106+AN148+AN242+AN249+AN259+AN295</f>
        <v>0</v>
      </c>
      <c r="AO306" s="12">
        <f>AM306+AN306</f>
        <v>1625147.6570000001</v>
      </c>
      <c r="AP306" s="13">
        <f>AP21+AP106+AP148+AP242+AP249+AP259+AP295</f>
        <v>0</v>
      </c>
      <c r="AQ306" s="12">
        <f>AO306+AP306</f>
        <v>1625147.6570000001</v>
      </c>
      <c r="AR306" s="13">
        <f>AR21+AR106+AR148+AR242+AR249+AR259+AR295</f>
        <v>0</v>
      </c>
      <c r="AS306" s="12">
        <f>AQ306+AR306</f>
        <v>1625147.6570000001</v>
      </c>
      <c r="AT306" s="13">
        <f>AT21+AT106+AT148+AT242+AT249+AT259+AT295</f>
        <v>-484802.30000000005</v>
      </c>
      <c r="AU306" s="12">
        <f>AS306+AT306</f>
        <v>1140345.3570000001</v>
      </c>
      <c r="AV306" s="13">
        <f>AV21+AV106+AV148+AV242+AV249+AV259+AV295</f>
        <v>0</v>
      </c>
      <c r="AW306" s="12">
        <f>AU306+AV306</f>
        <v>1140345.3570000001</v>
      </c>
      <c r="AX306" s="23">
        <f>AX21+AX106+AX148+AX242+AX249+AX259+AX295</f>
        <v>-4627.1999999999971</v>
      </c>
      <c r="AY306" s="40">
        <f>AW306+AX306</f>
        <v>1135718.1570000001</v>
      </c>
      <c r="AZ306" s="13">
        <f>AZ21+AZ106+AZ148+AZ242+AZ249+AZ259+AZ295</f>
        <v>815195.2</v>
      </c>
      <c r="BA306" s="13">
        <f>BA21+BA106+BA148+BA242+BA249+BA259+BA295</f>
        <v>0</v>
      </c>
      <c r="BB306" s="13">
        <f t="shared" si="1043"/>
        <v>815195.2</v>
      </c>
      <c r="BC306" s="13">
        <f>BC21+BC106+BC148+BC242+BC249+BC259+BC295</f>
        <v>-144564.5</v>
      </c>
      <c r="BD306" s="13">
        <f t="shared" si="1106"/>
        <v>670630.69999999995</v>
      </c>
      <c r="BE306" s="13">
        <f>BE21+BE106+BE148+BE242+BE249+BE259+BE295</f>
        <v>0</v>
      </c>
      <c r="BF306" s="13">
        <f t="shared" si="1107"/>
        <v>670630.69999999995</v>
      </c>
      <c r="BG306" s="13">
        <f>BG21+BG106+BG148+BG242+BG249+BG259+BG295</f>
        <v>0</v>
      </c>
      <c r="BH306" s="13">
        <f t="shared" si="1108"/>
        <v>670630.69999999995</v>
      </c>
      <c r="BI306" s="13">
        <f>BI21+BI106+BI148+BI242+BI249+BI259+BI295</f>
        <v>-3607.3510000000001</v>
      </c>
      <c r="BJ306" s="13">
        <f t="shared" si="1109"/>
        <v>667023.34899999993</v>
      </c>
      <c r="BK306" s="13">
        <f>BK21+BK106+BK148+BK242+BK249+BK259+BK295</f>
        <v>0</v>
      </c>
      <c r="BL306" s="13">
        <f t="shared" si="1110"/>
        <v>667023.34899999993</v>
      </c>
      <c r="BM306" s="13">
        <f>BM21+BM106+BM148+BM242+BM249+BM259+BM295</f>
        <v>0</v>
      </c>
      <c r="BN306" s="13">
        <f t="shared" si="1111"/>
        <v>667023.34899999993</v>
      </c>
      <c r="BO306" s="13">
        <f>BO21+BO106+BO148+BO242+BO249+BO259+BO295</f>
        <v>0</v>
      </c>
      <c r="BP306" s="13">
        <f t="shared" si="1112"/>
        <v>667023.34899999993</v>
      </c>
      <c r="BQ306" s="13">
        <f>BQ21+BQ106+BQ148+BQ242+BQ249+BQ259+BQ295</f>
        <v>-376700.1</v>
      </c>
      <c r="BR306" s="13">
        <f t="shared" si="1113"/>
        <v>290323.24899999995</v>
      </c>
      <c r="BS306" s="13">
        <f>BS21+BS106+BS148+BS242+BS249+BS259+BS295</f>
        <v>0</v>
      </c>
      <c r="BT306" s="13">
        <f t="shared" si="1114"/>
        <v>290323.24899999995</v>
      </c>
      <c r="BU306" s="23">
        <f>BU21+BU106+BU148+BU242+BU249+BU259+BU295</f>
        <v>0</v>
      </c>
      <c r="BV306" s="42">
        <f t="shared" si="1115"/>
        <v>290323.24899999995</v>
      </c>
      <c r="BX306" s="10"/>
    </row>
    <row r="307" spans="1:76" x14ac:dyDescent="0.35">
      <c r="A307" s="102"/>
      <c r="B307" s="141" t="s">
        <v>19</v>
      </c>
      <c r="C307" s="141"/>
      <c r="D307" s="13">
        <f>D22+D107</f>
        <v>388364.5</v>
      </c>
      <c r="E307" s="42">
        <f>E22+E107</f>
        <v>0</v>
      </c>
      <c r="F307" s="12">
        <f t="shared" si="1041"/>
        <v>388364.5</v>
      </c>
      <c r="G307" s="13">
        <f>G22+G107</f>
        <v>9877</v>
      </c>
      <c r="H307" s="12">
        <f t="shared" si="1095"/>
        <v>398241.5</v>
      </c>
      <c r="I307" s="13">
        <f>I22+I107</f>
        <v>0</v>
      </c>
      <c r="J307" s="12">
        <f t="shared" si="1096"/>
        <v>398241.5</v>
      </c>
      <c r="K307" s="13">
        <f>K22+K107</f>
        <v>-26082.3</v>
      </c>
      <c r="L307" s="12">
        <f t="shared" si="1097"/>
        <v>372159.2</v>
      </c>
      <c r="M307" s="13">
        <f>M22+M107</f>
        <v>355165</v>
      </c>
      <c r="N307" s="12">
        <f t="shared" si="1098"/>
        <v>727324.2</v>
      </c>
      <c r="O307" s="13">
        <f>O22+O107</f>
        <v>0</v>
      </c>
      <c r="P307" s="12">
        <f t="shared" si="1099"/>
        <v>727324.2</v>
      </c>
      <c r="Q307" s="13">
        <f>Q22+Q107</f>
        <v>0</v>
      </c>
      <c r="R307" s="12">
        <f t="shared" si="1100"/>
        <v>727324.2</v>
      </c>
      <c r="S307" s="13">
        <f>S22+S107</f>
        <v>0</v>
      </c>
      <c r="T307" s="12">
        <f t="shared" si="1101"/>
        <v>727324.2</v>
      </c>
      <c r="U307" s="13">
        <f>U22+U107</f>
        <v>0</v>
      </c>
      <c r="V307" s="12">
        <f t="shared" si="1102"/>
        <v>727324.2</v>
      </c>
      <c r="W307" s="13">
        <f>W22+W107</f>
        <v>0</v>
      </c>
      <c r="X307" s="12">
        <f t="shared" si="1103"/>
        <v>727324.2</v>
      </c>
      <c r="Y307" s="23">
        <f>Y22+Y107</f>
        <v>225042.3</v>
      </c>
      <c r="Z307" s="40">
        <f t="shared" si="1104"/>
        <v>952366.5</v>
      </c>
      <c r="AA307" s="13">
        <f>AA22+AA107</f>
        <v>395022</v>
      </c>
      <c r="AB307" s="42">
        <f>AB22+AB107</f>
        <v>0</v>
      </c>
      <c r="AC307" s="12">
        <f t="shared" si="1042"/>
        <v>395022</v>
      </c>
      <c r="AD307" s="13">
        <f>AD22+AD107</f>
        <v>7158.2</v>
      </c>
      <c r="AE307" s="12">
        <f t="shared" si="1105"/>
        <v>402180.2</v>
      </c>
      <c r="AF307" s="13">
        <f>AF22+AF107</f>
        <v>0</v>
      </c>
      <c r="AG307" s="12">
        <f>AE307+AF307</f>
        <v>402180.2</v>
      </c>
      <c r="AH307" s="13">
        <f>AH22+AH107</f>
        <v>0</v>
      </c>
      <c r="AI307" s="12">
        <f>AG307+AH307</f>
        <v>402180.2</v>
      </c>
      <c r="AJ307" s="13">
        <f>AJ22+AJ107</f>
        <v>-27321.599999999999</v>
      </c>
      <c r="AK307" s="12">
        <f>AI307+AJ307</f>
        <v>374858.60000000003</v>
      </c>
      <c r="AL307" s="13">
        <f>AL22+AL107</f>
        <v>0</v>
      </c>
      <c r="AM307" s="12">
        <f>AK307+AL307</f>
        <v>374858.60000000003</v>
      </c>
      <c r="AN307" s="13">
        <f>AN22+AN107</f>
        <v>0</v>
      </c>
      <c r="AO307" s="12">
        <f>AM307+AN307</f>
        <v>374858.60000000003</v>
      </c>
      <c r="AP307" s="13">
        <f>AP22+AP107</f>
        <v>0</v>
      </c>
      <c r="AQ307" s="12">
        <f>AO307+AP307</f>
        <v>374858.60000000003</v>
      </c>
      <c r="AR307" s="13">
        <f>AR22+AR107</f>
        <v>0</v>
      </c>
      <c r="AS307" s="12">
        <f>AQ307+AR307</f>
        <v>374858.60000000003</v>
      </c>
      <c r="AT307" s="13">
        <f>AT22+AT107</f>
        <v>0</v>
      </c>
      <c r="AU307" s="12">
        <f>AS307+AT307</f>
        <v>374858.60000000003</v>
      </c>
      <c r="AV307" s="13">
        <f>AV22+AV107</f>
        <v>0</v>
      </c>
      <c r="AW307" s="12">
        <f>AU307+AV307</f>
        <v>374858.60000000003</v>
      </c>
      <c r="AX307" s="23">
        <f>AX22+AX107</f>
        <v>225042.2</v>
      </c>
      <c r="AY307" s="40">
        <f>AW307+AX307</f>
        <v>599900.80000000005</v>
      </c>
      <c r="AZ307" s="13">
        <f>AZ22+AZ107</f>
        <v>137475.1</v>
      </c>
      <c r="BA307" s="13">
        <f>BA22+BA107</f>
        <v>0</v>
      </c>
      <c r="BB307" s="13">
        <f t="shared" si="1043"/>
        <v>137475.1</v>
      </c>
      <c r="BC307" s="13">
        <f>BC22+BC107</f>
        <v>-3582.8</v>
      </c>
      <c r="BD307" s="13">
        <f t="shared" si="1106"/>
        <v>133892.30000000002</v>
      </c>
      <c r="BE307" s="13">
        <f>BE22+BE107</f>
        <v>0</v>
      </c>
      <c r="BF307" s="13">
        <f t="shared" si="1107"/>
        <v>133892.30000000002</v>
      </c>
      <c r="BG307" s="13">
        <f>BG22+BG107</f>
        <v>0</v>
      </c>
      <c r="BH307" s="13">
        <f t="shared" si="1108"/>
        <v>133892.30000000002</v>
      </c>
      <c r="BI307" s="13">
        <f>BI22+BI107</f>
        <v>0</v>
      </c>
      <c r="BJ307" s="13">
        <f t="shared" si="1109"/>
        <v>133892.30000000002</v>
      </c>
      <c r="BK307" s="13">
        <f>BK22+BK107</f>
        <v>0</v>
      </c>
      <c r="BL307" s="13">
        <f t="shared" si="1110"/>
        <v>133892.30000000002</v>
      </c>
      <c r="BM307" s="13">
        <f>BM22+BM107</f>
        <v>0</v>
      </c>
      <c r="BN307" s="13">
        <f t="shared" si="1111"/>
        <v>133892.30000000002</v>
      </c>
      <c r="BO307" s="13">
        <f>BO22+BO107</f>
        <v>0</v>
      </c>
      <c r="BP307" s="13">
        <f t="shared" si="1112"/>
        <v>133892.30000000002</v>
      </c>
      <c r="BQ307" s="13">
        <f>BQ22+BQ107</f>
        <v>0</v>
      </c>
      <c r="BR307" s="13">
        <f t="shared" si="1113"/>
        <v>133892.30000000002</v>
      </c>
      <c r="BS307" s="13">
        <f>BS22+BS107</f>
        <v>0</v>
      </c>
      <c r="BT307" s="13">
        <f t="shared" si="1114"/>
        <v>133892.30000000002</v>
      </c>
      <c r="BU307" s="23">
        <f>BU22+BU107</f>
        <v>0</v>
      </c>
      <c r="BV307" s="42">
        <f t="shared" si="1115"/>
        <v>133892.30000000002</v>
      </c>
      <c r="BX307" s="10"/>
    </row>
    <row r="308" spans="1:76" x14ac:dyDescent="0.35">
      <c r="A308" s="102"/>
      <c r="B308" s="141" t="s">
        <v>28</v>
      </c>
      <c r="C308" s="142"/>
      <c r="D308" s="13">
        <f>D108</f>
        <v>674156.3</v>
      </c>
      <c r="E308" s="42">
        <f>E108</f>
        <v>0</v>
      </c>
      <c r="F308" s="12">
        <f t="shared" si="1041"/>
        <v>674156.3</v>
      </c>
      <c r="G308" s="13">
        <f>G108</f>
        <v>0</v>
      </c>
      <c r="H308" s="12">
        <f t="shared" si="1095"/>
        <v>674156.3</v>
      </c>
      <c r="I308" s="13">
        <f>I108</f>
        <v>0</v>
      </c>
      <c r="J308" s="12">
        <f t="shared" si="1096"/>
        <v>674156.3</v>
      </c>
      <c r="K308" s="13">
        <f>K108</f>
        <v>0</v>
      </c>
      <c r="L308" s="12">
        <f t="shared" si="1097"/>
        <v>674156.3</v>
      </c>
      <c r="M308" s="13">
        <f>M108</f>
        <v>951713.06599999999</v>
      </c>
      <c r="N308" s="12">
        <f t="shared" si="1098"/>
        <v>1625869.3659999999</v>
      </c>
      <c r="O308" s="13">
        <f>O108</f>
        <v>0</v>
      </c>
      <c r="P308" s="12">
        <f t="shared" si="1099"/>
        <v>1625869.3659999999</v>
      </c>
      <c r="Q308" s="13">
        <f>Q108</f>
        <v>0</v>
      </c>
      <c r="R308" s="12">
        <f t="shared" si="1100"/>
        <v>1625869.3659999999</v>
      </c>
      <c r="S308" s="13">
        <f>S108</f>
        <v>0</v>
      </c>
      <c r="T308" s="12">
        <f t="shared" si="1101"/>
        <v>1625869.3659999999</v>
      </c>
      <c r="U308" s="13">
        <f>U108</f>
        <v>0</v>
      </c>
      <c r="V308" s="12">
        <f t="shared" si="1102"/>
        <v>1625869.3659999999</v>
      </c>
      <c r="W308" s="13">
        <f>W108</f>
        <v>0</v>
      </c>
      <c r="X308" s="12">
        <f t="shared" si="1103"/>
        <v>1625869.3659999999</v>
      </c>
      <c r="Y308" s="23">
        <f>Y108</f>
        <v>0</v>
      </c>
      <c r="Z308" s="40">
        <f t="shared" si="1104"/>
        <v>1625869.3659999999</v>
      </c>
      <c r="AA308" s="13">
        <f>AA108</f>
        <v>2005011.7</v>
      </c>
      <c r="AB308" s="42">
        <f>AB108</f>
        <v>0</v>
      </c>
      <c r="AC308" s="12">
        <f t="shared" si="1042"/>
        <v>2005011.7</v>
      </c>
      <c r="AD308" s="13">
        <f>AD108</f>
        <v>0</v>
      </c>
      <c r="AE308" s="12">
        <f t="shared" si="1105"/>
        <v>2005011.7</v>
      </c>
      <c r="AF308" s="13">
        <f>AF108</f>
        <v>0</v>
      </c>
      <c r="AG308" s="12">
        <f>AE308+AF308</f>
        <v>2005011.7</v>
      </c>
      <c r="AH308" s="13">
        <f>AH108</f>
        <v>0</v>
      </c>
      <c r="AI308" s="12">
        <f>AG308+AH308</f>
        <v>2005011.7</v>
      </c>
      <c r="AJ308" s="13">
        <f>AJ108</f>
        <v>0</v>
      </c>
      <c r="AK308" s="12">
        <f>AI308+AJ308</f>
        <v>2005011.7</v>
      </c>
      <c r="AL308" s="13">
        <f>AL108</f>
        <v>-1394490.56</v>
      </c>
      <c r="AM308" s="12">
        <f>AK308+AL308</f>
        <v>610521.1399999999</v>
      </c>
      <c r="AN308" s="13">
        <f>AN108</f>
        <v>0</v>
      </c>
      <c r="AO308" s="12">
        <f>AM308+AN308</f>
        <v>610521.1399999999</v>
      </c>
      <c r="AP308" s="13">
        <f>AP108</f>
        <v>0</v>
      </c>
      <c r="AQ308" s="12">
        <f>AO308+AP308</f>
        <v>610521.1399999999</v>
      </c>
      <c r="AR308" s="13">
        <f>AR108</f>
        <v>0</v>
      </c>
      <c r="AS308" s="12">
        <f>AQ308+AR308</f>
        <v>610521.1399999999</v>
      </c>
      <c r="AT308" s="13">
        <f>AT108</f>
        <v>0</v>
      </c>
      <c r="AU308" s="12">
        <f>AS308+AT308</f>
        <v>610521.1399999999</v>
      </c>
      <c r="AV308" s="13">
        <f>AV108</f>
        <v>0</v>
      </c>
      <c r="AW308" s="12">
        <f>AU308+AV308</f>
        <v>610521.1399999999</v>
      </c>
      <c r="AX308" s="23">
        <f>AX108</f>
        <v>0</v>
      </c>
      <c r="AY308" s="40">
        <f>AW308+AX308</f>
        <v>610521.1399999999</v>
      </c>
      <c r="AZ308" s="13">
        <f>AZ108</f>
        <v>2103257.2000000002</v>
      </c>
      <c r="BA308" s="13">
        <f>BA108</f>
        <v>0</v>
      </c>
      <c r="BB308" s="13">
        <f t="shared" si="1043"/>
        <v>2103257.2000000002</v>
      </c>
      <c r="BC308" s="13">
        <f>BC108</f>
        <v>0</v>
      </c>
      <c r="BD308" s="13">
        <f t="shared" si="1106"/>
        <v>2103257.2000000002</v>
      </c>
      <c r="BE308" s="13">
        <f>BE108</f>
        <v>0</v>
      </c>
      <c r="BF308" s="13">
        <f t="shared" si="1107"/>
        <v>2103257.2000000002</v>
      </c>
      <c r="BG308" s="13">
        <f>BG108</f>
        <v>0</v>
      </c>
      <c r="BH308" s="13">
        <f t="shared" si="1108"/>
        <v>2103257.2000000002</v>
      </c>
      <c r="BI308" s="13">
        <f>BI108</f>
        <v>-68540.58</v>
      </c>
      <c r="BJ308" s="13">
        <f t="shared" si="1109"/>
        <v>2034716.62</v>
      </c>
      <c r="BK308" s="13">
        <f>BK108</f>
        <v>0</v>
      </c>
      <c r="BL308" s="13">
        <f t="shared" si="1110"/>
        <v>2034716.62</v>
      </c>
      <c r="BM308" s="13">
        <f>BM108</f>
        <v>0</v>
      </c>
      <c r="BN308" s="13">
        <f t="shared" si="1111"/>
        <v>2034716.62</v>
      </c>
      <c r="BO308" s="13">
        <f>BO108</f>
        <v>0</v>
      </c>
      <c r="BP308" s="13">
        <f t="shared" si="1112"/>
        <v>2034716.62</v>
      </c>
      <c r="BQ308" s="13">
        <f>BQ108</f>
        <v>0</v>
      </c>
      <c r="BR308" s="13">
        <f t="shared" si="1113"/>
        <v>2034716.62</v>
      </c>
      <c r="BS308" s="13">
        <f>BS108</f>
        <v>0</v>
      </c>
      <c r="BT308" s="13">
        <f t="shared" si="1114"/>
        <v>2034716.62</v>
      </c>
      <c r="BU308" s="23">
        <f>BU108</f>
        <v>0</v>
      </c>
      <c r="BV308" s="42">
        <f t="shared" si="1115"/>
        <v>2034716.62</v>
      </c>
      <c r="BX308" s="10"/>
    </row>
    <row r="309" spans="1:76" x14ac:dyDescent="0.35">
      <c r="A309" s="102"/>
      <c r="B309" s="141" t="s">
        <v>10</v>
      </c>
      <c r="C309" s="141"/>
      <c r="D309" s="13"/>
      <c r="E309" s="42"/>
      <c r="F309" s="12"/>
      <c r="G309" s="13"/>
      <c r="H309" s="12"/>
      <c r="I309" s="13"/>
      <c r="J309" s="12"/>
      <c r="K309" s="13"/>
      <c r="L309" s="12"/>
      <c r="M309" s="13"/>
      <c r="N309" s="12"/>
      <c r="O309" s="13"/>
      <c r="P309" s="12"/>
      <c r="Q309" s="13"/>
      <c r="R309" s="12"/>
      <c r="S309" s="13"/>
      <c r="T309" s="12"/>
      <c r="U309" s="13">
        <f>U303-U305-U306-U307-U308</f>
        <v>11422.867999999988</v>
      </c>
      <c r="V309" s="13">
        <f t="shared" ref="V309:W309" si="1116">V303-V305-V306-V307-V308</f>
        <v>3257468.6239999984</v>
      </c>
      <c r="W309" s="13">
        <f t="shared" si="1116"/>
        <v>6031.8529999999992</v>
      </c>
      <c r="X309" s="13"/>
      <c r="Y309" s="13"/>
      <c r="Z309" s="42"/>
      <c r="AA309" s="13">
        <f t="shared" ref="AA309" si="1117">AA303-AA305-AA306-AA307-AA308</f>
        <v>3146857.8</v>
      </c>
      <c r="AB309" s="13">
        <f t="shared" ref="AB309" si="1118">AB303-AB305-AB306-AB307-AB308</f>
        <v>140881.90000000002</v>
      </c>
      <c r="AC309" s="13">
        <f t="shared" ref="AC309" si="1119">AC303-AC305-AC306-AC307-AC308</f>
        <v>3287739.7</v>
      </c>
      <c r="AD309" s="13">
        <f t="shared" ref="AD309" si="1120">AD303-AD305-AD306-AD307-AD308</f>
        <v>-13154.028000000002</v>
      </c>
      <c r="AE309" s="13">
        <f t="shared" ref="AE309" si="1121">AE303-AE305-AE306-AE307-AE308</f>
        <v>3274585.6719999993</v>
      </c>
      <c r="AF309" s="13">
        <f t="shared" ref="AF309" si="1122">AF303-AF305-AF306-AF307-AF308</f>
        <v>0</v>
      </c>
      <c r="AG309" s="13">
        <f t="shared" ref="AG309" si="1123">AG303-AG305-AG306-AG307-AG308</f>
        <v>3274585.6719999993</v>
      </c>
      <c r="AH309" s="13">
        <f t="shared" ref="AH309" si="1124">AH303-AH305-AH306-AH307-AH308</f>
        <v>-84124.5</v>
      </c>
      <c r="AI309" s="13">
        <f t="shared" ref="AI309" si="1125">AI303-AI305-AI306-AI307-AI308</f>
        <v>3190461.1719999993</v>
      </c>
      <c r="AJ309" s="13">
        <f t="shared" ref="AJ309" si="1126">AJ303-AJ305-AJ306-AJ307-AJ308</f>
        <v>-1537.3770000000004</v>
      </c>
      <c r="AK309" s="13">
        <f t="shared" ref="AK309" si="1127">AK303-AK305-AK306-AK307-AK308</f>
        <v>3188923.7949999999</v>
      </c>
      <c r="AL309" s="13">
        <f t="shared" ref="AL309" si="1128">AL303-AL305-AL306-AL307-AL308</f>
        <v>212044.46899999981</v>
      </c>
      <c r="AM309" s="13">
        <f t="shared" ref="AM309" si="1129">AM303-AM305-AM306-AM307-AM308</f>
        <v>3400968.2639999986</v>
      </c>
      <c r="AN309" s="13">
        <f t="shared" ref="AN309" si="1130">AN303-AN305-AN306-AN307-AN308</f>
        <v>0</v>
      </c>
      <c r="AO309" s="13">
        <f t="shared" ref="AO309" si="1131">AO303-AO305-AO306-AO307-AO308</f>
        <v>3400968.2639999986</v>
      </c>
      <c r="AP309" s="13">
        <f t="shared" ref="AP309" si="1132">AP303-AP305-AP306-AP307-AP308</f>
        <v>249349.36000000002</v>
      </c>
      <c r="AQ309" s="13">
        <f t="shared" ref="AQ309" si="1133">AQ303-AQ305-AQ306-AQ307-AQ308</f>
        <v>3650317.6240000008</v>
      </c>
      <c r="AR309" s="13">
        <f t="shared" ref="AR309" si="1134">AR303-AR305-AR306-AR307-AR308</f>
        <v>29908.492999999999</v>
      </c>
      <c r="AS309" s="13">
        <f t="shared" ref="AS309" si="1135">AS303-AS305-AS306-AS307-AS308</f>
        <v>3680226.1170000015</v>
      </c>
      <c r="AT309" s="13">
        <f t="shared" ref="AT309" si="1136">AT303-AT305-AT306-AT307-AT308</f>
        <v>48820.499000000069</v>
      </c>
      <c r="AU309" s="13">
        <f t="shared" ref="AU309" si="1137">AU303-AU305-AU306-AU307-AU308</f>
        <v>3729046.6160000004</v>
      </c>
      <c r="AV309" s="13">
        <f t="shared" ref="AV309" si="1138">AV303-AV305-AV306-AV307-AV308</f>
        <v>0</v>
      </c>
      <c r="AW309" s="13"/>
      <c r="AX309" s="13"/>
      <c r="AY309" s="42"/>
      <c r="AZ309" s="13">
        <f t="shared" ref="AZ309" si="1139">AZ303-AZ305-AZ306-AZ307-AZ308</f>
        <v>2784426.1000000006</v>
      </c>
      <c r="BA309" s="13">
        <f t="shared" ref="BA309" si="1140">BA303-BA305-BA306-BA307-BA308</f>
        <v>-106010.1</v>
      </c>
      <c r="BB309" s="13">
        <f t="shared" ref="BB309" si="1141">BB303-BB305-BB306-BB307-BB308</f>
        <v>2678416.0000000009</v>
      </c>
      <c r="BC309" s="13">
        <f t="shared" ref="BC309" si="1142">BC303-BC305-BC306-BC307-BC308</f>
        <v>1.1823431123048067E-11</v>
      </c>
      <c r="BD309" s="13">
        <f t="shared" ref="BD309" si="1143">BD303-BD305-BD306-BD307-BD308</f>
        <v>2678416.0000000009</v>
      </c>
      <c r="BE309" s="13">
        <f t="shared" ref="BE309" si="1144">BE303-BE305-BE306-BE307-BE308</f>
        <v>-28221.547000000006</v>
      </c>
      <c r="BF309" s="13">
        <f t="shared" ref="BF309" si="1145">BF303-BF305-BF306-BF307-BF308</f>
        <v>2650194.4530000007</v>
      </c>
      <c r="BG309" s="13">
        <f t="shared" ref="BG309" si="1146">BG303-BG305-BG306-BG307-BG308</f>
        <v>28221.546999999999</v>
      </c>
      <c r="BH309" s="13">
        <f t="shared" ref="BH309" si="1147">BH303-BH305-BH306-BH307-BH308</f>
        <v>2678416.0000000009</v>
      </c>
      <c r="BI309" s="13">
        <f t="shared" ref="BI309" si="1148">BI303-BI305-BI306-BI307-BI308</f>
        <v>285354.51999999996</v>
      </c>
      <c r="BJ309" s="13">
        <f t="shared" ref="BJ309" si="1149">BJ303-BJ305-BJ306-BJ307-BJ308</f>
        <v>2963770.5200000014</v>
      </c>
      <c r="BK309" s="13">
        <f t="shared" ref="BK309" si="1150">BK303-BK305-BK306-BK307-BK308</f>
        <v>0</v>
      </c>
      <c r="BL309" s="13">
        <f t="shared" ref="BL309" si="1151">BL303-BL305-BL306-BL307-BL308</f>
        <v>2963770.5200000014</v>
      </c>
      <c r="BM309" s="13">
        <f t="shared" ref="BM309" si="1152">BM303-BM305-BM306-BM307-BM308</f>
        <v>0</v>
      </c>
      <c r="BN309" s="13">
        <f t="shared" ref="BN309" si="1153">BN303-BN305-BN306-BN307-BN308</f>
        <v>2963770.5200000014</v>
      </c>
      <c r="BO309" s="13">
        <f t="shared" ref="BO309" si="1154">BO303-BO305-BO306-BO307-BO308</f>
        <v>8675.2999999999993</v>
      </c>
      <c r="BP309" s="13">
        <f t="shared" ref="BP309" si="1155">BP303-BP305-BP306-BP307-BP308</f>
        <v>2972445.8200000003</v>
      </c>
      <c r="BQ309" s="13">
        <f t="shared" ref="BQ309" si="1156">BQ303-BQ305-BQ306-BQ307-BQ308</f>
        <v>-53268.941999999923</v>
      </c>
      <c r="BR309" s="13">
        <f t="shared" ref="BR309" si="1157">BR303-BR305-BR306-BR307-BR308</f>
        <v>2919176.8780000005</v>
      </c>
      <c r="BS309" s="13">
        <f t="shared" ref="BS309" si="1158">BS303-BS305-BS306-BS307-BS308</f>
        <v>0</v>
      </c>
      <c r="BT309" s="13"/>
      <c r="BU309" s="13"/>
      <c r="BV309" s="42"/>
      <c r="BX309" s="10"/>
    </row>
    <row r="310" spans="1:76" x14ac:dyDescent="0.35">
      <c r="A310" s="102"/>
      <c r="B310" s="141" t="s">
        <v>14</v>
      </c>
      <c r="C310" s="142"/>
      <c r="D310" s="13">
        <f>D250+D252+D273+D274+D276+D260+D262+D264+D265+D269+D109+D110+D111+D116+D117+D119+D120+D121+D23+D24+D25+D26+D27+D28+D47+D52+D53+D58+D63+D67+D81+D166+D38</f>
        <v>2336236.7000000002</v>
      </c>
      <c r="E310" s="13">
        <f>E250+E252+E273+E274+E276+E260+E262+E264+E265+E269+E109+E110+E111+E116+E117+E119+E120+E121+E23+E24+E25+E26+E27+E28+E47+E52+E53+E58+E63+E67+E81+E166+E38+E277+E278+E279+E280+E281+E282+E283+E284+E285+E286+E287+E288+E289+E290+E291</f>
        <v>-150799.29999999993</v>
      </c>
      <c r="F310" s="12">
        <f t="shared" si="1041"/>
        <v>2185437.4000000004</v>
      </c>
      <c r="G310" s="13">
        <f>G250+G252+G273+G274+G276+G260+G262+G264+G265+G269+G109+G110+G111+G116+G117+G119+G120+G121+G23+G24+G25+G26+G27+G28+G47+G52+G53+G58+G63+G67+G81+G166+G38+G277+G278+G279+G280+G281+G282+G283+G284+G285+G286+G287+G288+G289+G290+G291+G90+G93+G135+G136+G137+G270+G300+G85+G92</f>
        <v>260819.215</v>
      </c>
      <c r="H310" s="12">
        <f t="shared" ref="H310:H318" si="1159">F310+G310</f>
        <v>2446256.6150000002</v>
      </c>
      <c r="I310" s="13">
        <f>I250+I252+I273+I274+I276+I260+I262+I264+I265+I269+I109+I110+I111+I116+I117+I119+I120+I121+I23+I24+I25+I26+I27+I28+I47+I52+I53+I58+I63+I67+I81+I166+I38+I277+I278+I279+I280+I281+I282+I283+I284+I285+I286+I287+I288+I289+I290+I291+I90+I93+I135+I136+I137+I270+I300+I85+I92</f>
        <v>-33342.248999999996</v>
      </c>
      <c r="J310" s="12">
        <f t="shared" ref="J310:J318" si="1160">H310+I310</f>
        <v>2412914.3660000004</v>
      </c>
      <c r="K310" s="13">
        <f>K250+K252+K273+K274+K276+K260+K262+K264+K265+K269+K109+K110+K111+K116+K117+K119+K120+K121+K23+K24+K25+K26+K27+K28+K47+K52+K53+K58+K63+K67+K81+K166+K38+K277+K278+K279+K280+K281+K282+K283+K284+K285+K286+K287+K288+K289+K290+K291+K90+K93+K135+K136+K137+K270+K300+K85+K92</f>
        <v>-26135.898000000001</v>
      </c>
      <c r="L310" s="12">
        <f t="shared" ref="L310:L318" si="1161">J310+K310</f>
        <v>2386778.4680000003</v>
      </c>
      <c r="M310" s="13">
        <f>M250+M252+M273+M274+M276+M260+M262+M264+M265+M269+M109+M110+M111+M116+M117+M119+M120+M121+M23+M24+M25+M26+M27+M28+M47+M52+M53+M58+M63+M67+M81+M166+M38+M277+M278+M279+M280+M281+M282+M283+M284+M285+M286+M287+M288+M289+M290+M291+M90+M93+M135+M136+M137+M270+M300+M85+M92+M95+M97+M141</f>
        <v>336647.53700000007</v>
      </c>
      <c r="N310" s="12">
        <f t="shared" ref="N310:N311" si="1162">L310+M310</f>
        <v>2723426.0050000004</v>
      </c>
      <c r="O310" s="13">
        <f>O250+O252+O273+O274+O276+O260+O262+O264+O265+O269+O109+O110+O111+O116+O117+O119+O120+O121+O23+O24+O25+O26+O27+O28+O47+O52+O53+O58+O63+O67+O81+O166+O38+O277+O278+O279+O280+O281+O282+O283+O284+O285+O286+O287+O288+O289+O290+O291+O90+O93+O135+O136+O137+O270+O300+O85+O92+O95+O97+O141</f>
        <v>0</v>
      </c>
      <c r="P310" s="12">
        <f t="shared" ref="P310:P311" si="1163">N310+O310</f>
        <v>2723426.0050000004</v>
      </c>
      <c r="Q310" s="13">
        <f>Q250+Q252+Q273+Q274+Q276+Q260+Q262+Q264+Q265+Q269+Q109+Q110+Q111+Q116+Q117+Q119+Q120+Q121+Q23+Q24+Q25+Q26+Q27+Q28+Q47+Q52+Q53+Q58+Q63+Q67+Q81+Q166+Q38+Q277+Q278+Q279+Q280+Q281+Q282+Q283+Q284+Q285+Q286+Q287+Q288+Q289+Q290+Q291+Q90+Q93+Q135+Q136+Q137+Q270+Q300+Q85+Q92+Q95+Q97+Q141+Q99+Q100+Q171</f>
        <v>-219308.807</v>
      </c>
      <c r="R310" s="12">
        <f t="shared" ref="R310:R311" si="1164">P310+Q310</f>
        <v>2504117.1980000003</v>
      </c>
      <c r="S310" s="13">
        <f>S250+S252+S273+S274+S276+S260+S262+S264+S265+S269+S109+S110+S111+S116+S117+S119+S120+S121+S23+S24+S25+S26+S27+S28+S47+S52+S53+S58+S63+S67+S81+S166+S38+S277+S278+S279+S280+S281+S282+S283+S284+S285+S286+S287+S288+S289+S290+S291+S90+S93+S135+S136+S137+S270+S300+S85+S92+S95+S97+S141+S99+S100+S171</f>
        <v>-38583.792999999998</v>
      </c>
      <c r="T310" s="12">
        <f t="shared" ref="T310:T311" si="1165">R310+S310</f>
        <v>2465533.4050000003</v>
      </c>
      <c r="U310" s="13">
        <f>U250+U252+U273+U274+U276+U260+U262+U264+U265+U269+U109+U110+U111+U116+U117+U119+U120+U121+U23+U24+U25+U26+U27+U28+U47+U52+U53+U58+U63+U67+U81+U166+U38+U277+U278+U279+U280+U281+U282+U283+U284+U285+U286+U287+U288+U289+U290+U291+U90+U93+U135+U136+U137+U270+U300+U85+U92+U95+U97+U141+U99+U100+U171</f>
        <v>-164153.70300000001</v>
      </c>
      <c r="V310" s="12">
        <f t="shared" ref="V310:V311" si="1166">T310+U310</f>
        <v>2301379.702</v>
      </c>
      <c r="W310" s="13">
        <f>W250+W252+W273+W274+W276+W260+W262+W264+W265+W269+W109+W110+W111+W116+W117+W119+W120+W121+W23+W24+W25+W26+W27+W28+W47+W52+W53+W58+W63+W67+W81+W166+W38+W277+W278+W279+W280+W281+W282+W283+W284+W285+W286+W287+W288+W289+W290+W291+W90+W93+W135+W136+W137+W270+W300+W85+W92+W95+W97+W141+W99+W100+W171</f>
        <v>5550.7559999999994</v>
      </c>
      <c r="X310" s="12">
        <f t="shared" ref="X310:X311" si="1167">V310+W310</f>
        <v>2306930.4580000001</v>
      </c>
      <c r="Y310" s="23">
        <f>Y250+Y252+Y273+Y274+Y276+Y260+Y262+Y264+Y265+Y269+Y109+Y110+Y111+Y116+Y117+Y119+Y120+Y121+Y23+Y24+Y25+Y26+Y27+Y28+Y47+Y52+Y53+Y58+Y63+Y67+Y81+Y166+Y38+Y277+Y278+Y279+Y280+Y281+Y282+Y283+Y284+Y285+Y286+Y287+Y288+Y289+Y290+Y291+Y90+Y93+Y135+Y136+Y137+Y270+Y300+Y85+Y92+Y95+Y97+Y141+Y99+Y100+Y171+Y102+Y142+Y271</f>
        <v>-90.172000000044591</v>
      </c>
      <c r="Z310" s="40">
        <f t="shared" ref="Z310:Z311" si="1168">X310+Y310</f>
        <v>2306840.2859999998</v>
      </c>
      <c r="AA310" s="13">
        <f>AA250+AA252+AA273+AA274+AA276+AA260+AA262+AA264+AA265+AA269+AA109+AA110+AA111+AA116+AA117+AA119+AA120+AA121+AA23+AA24+AA25+AA26+AA27+AA28+AA47+AA52+AA53+AA58+AA63+AA67+AA81+AA166+AA38</f>
        <v>2449973.0999999996</v>
      </c>
      <c r="AB310" s="42">
        <f>AB250+AB252+AB273+AB274+AB276+AB260+AB262+AB264+AB265+AB269+AB109+AB110+AB111+AB116+AB117+AB119+AB120+AB121+AB23+AB24+AB25+AB26+AB27+AB28+AB47+AB52+AB53+AB58+AB63+AB67+AB81+AB166+AB38+AB277+AB278+AB279+AB280+AB281+AB282+AB283+AB284+AB285+AB286+AB287+AB288+AB289</f>
        <v>224850.2</v>
      </c>
      <c r="AC310" s="12">
        <f t="shared" si="1042"/>
        <v>2674823.2999999998</v>
      </c>
      <c r="AD310" s="13">
        <f>AD250+AD252+AD273+AD274+AD276+AD260+AD262+AD264+AD265+AD269+AD109+AD110+AD111+AD116+AD117+AD119+AD120+AD121+AD23+AD24+AD25+AD26+AD27+AD28+AD47+AD52+AD53+AD58+AD63+AD67+AD81+AD166+AD38+AD277+AD278+AD279+AD280+AD281+AD282+AD283+AD284+AD285+AD286+AD287+AD288+AD289+AD290+AD291+AD90+AD93+AD135+AD136+AD137+AD270+AD300+AD85+AD92</f>
        <v>-13154.028</v>
      </c>
      <c r="AE310" s="12">
        <f t="shared" ref="AE310:AE318" si="1169">AC310+AD310</f>
        <v>2661669.2719999999</v>
      </c>
      <c r="AF310" s="13">
        <f>AF250+AF252+AF273+AF274+AF276+AF260+AF262+AF264+AF265+AF269+AF109+AF110+AF111+AF116+AF117+AF119+AF120+AF121+AF23+AF24+AF25+AF26+AF27+AF28+AF47+AF52+AF53+AF58+AF63+AF67+AF81+AF166+AF38+AF277+AF278+AF279+AF280+AF281+AF282+AF283+AF284+AF285+AF286+AF287+AF288+AF289+AF290+AF291+AF90+AF93+AF135+AF136+AF137+AF270+AF300+AF85+AF92</f>
        <v>0</v>
      </c>
      <c r="AG310" s="12">
        <f t="shared" ref="AG310:AG318" si="1170">AE310+AF310</f>
        <v>2661669.2719999999</v>
      </c>
      <c r="AH310" s="13">
        <f>AH250+AH252+AH273+AH274+AH276+AH260+AH262+AH264+AH265+AH269+AH109+AH110+AH111+AH116+AH117+AH119+AH120+AH121+AH23+AH24+AH25+AH26+AH27+AH28+AH47+AH52+AH53+AH58+AH63+AH67+AH81+AH166+AH38+AH277+AH278+AH279+AH280+AH281+AH282+AH283+AH284+AH285+AH286+AH287+AH288+AH289+AH290+AH291+AH90+AH93+AH135+AH136+AH137+AH270+AH300+AH85+AH92</f>
        <v>0</v>
      </c>
      <c r="AI310" s="12">
        <f t="shared" ref="AI310:AI318" si="1171">AG310+AH310</f>
        <v>2661669.2719999999</v>
      </c>
      <c r="AJ310" s="13">
        <f>AJ250+AJ252+AJ273+AJ274+AJ276+AJ260+AJ262+AJ264+AJ265+AJ269+AJ109+AJ110+AJ111+AJ116+AJ117+AJ119+AJ120+AJ121+AJ23+AJ24+AJ25+AJ26+AJ27+AJ28+AJ47+AJ52+AJ53+AJ58+AJ63+AJ67+AJ81+AJ166+AJ38+AJ277+AJ278+AJ279+AJ280+AJ281+AJ282+AJ283+AJ284+AJ285+AJ286+AJ287+AJ288+AJ289+AJ290+AJ291+AJ90+AJ93+AJ135+AJ136+AJ137+AJ270+AJ300+AJ85+AJ92</f>
        <v>-28858.976999999999</v>
      </c>
      <c r="AK310" s="12">
        <f t="shared" ref="AK310:AK318" si="1172">AI310+AJ310</f>
        <v>2632810.2949999999</v>
      </c>
      <c r="AL310" s="13">
        <f>AL250+AL252+AL273+AL274+AL276+AL260+AL262+AL264+AL265+AL269+AL109+AL110+AL111+AL116+AL117+AL119+AL120+AL121+AL23+AL24+AL25+AL26+AL27+AL28+AL47+AL52+AL53+AL58+AL63+AL67+AL81+AL166+AL38+AL277+AL278+AL279+AL280+AL281+AL282+AL283+AL284+AL285+AL286+AL287+AL288+AL289+AL290+AL291+AL90+AL93+AL135+AL136+AL137+AL270+AL300+AL85+AL92+AL95+AL97+AL141</f>
        <v>83866.409</v>
      </c>
      <c r="AM310" s="12">
        <f t="shared" ref="AM310:AM319" si="1173">AK310+AL310</f>
        <v>2716676.7039999999</v>
      </c>
      <c r="AN310" s="13">
        <f>AN250+AN252+AN273+AN274+AN276+AN260+AN262+AN264+AN265+AN269+AN109+AN110+AN111+AN116+AN117+AN119+AN120+AN121+AN23+AN24+AN25+AN26+AN27+AN28+AN47+AN52+AN53+AN58+AN63+AN67+AN81+AN166+AN38+AN277+AN278+AN279+AN280+AN281+AN282+AN283+AN284+AN285+AN286+AN287+AN288+AN289+AN290+AN291+AN90+AN93+AN135+AN136+AN137+AN270+AN300+AN85+AN92+AN95+AN97+AN141</f>
        <v>0</v>
      </c>
      <c r="AO310" s="12">
        <f t="shared" ref="AO310:AO319" si="1174">AM310+AN310</f>
        <v>2716676.7039999999</v>
      </c>
      <c r="AP310" s="13">
        <f>AP250+AP252+AP273+AP274+AP276+AP260+AP262+AP264+AP265+AP269+AP109+AP110+AP111+AP116+AP117+AP119+AP120+AP121+AP23+AP24+AP25+AP26+AP27+AP28+AP47+AP52+AP53+AP58+AP63+AP67+AP81+AP166+AP38+AP277+AP278+AP279+AP280+AP281+AP282+AP283+AP284+AP285+AP286+AP287+AP288+AP289+AP290+AP291+AP90+AP93+AP135+AP136+AP137+AP270+AP300+AP85+AP92+AP95+AP97+AP141+AP99+AP100+AP171</f>
        <v>223470.26</v>
      </c>
      <c r="AQ310" s="12">
        <f t="shared" ref="AQ310:AQ319" si="1175">AO310+AP310</f>
        <v>2940146.9639999997</v>
      </c>
      <c r="AR310" s="13">
        <f>AR250+AR252+AR273+AR274+AR276+AR260+AR262+AR264+AR265+AR269+AR109+AR110+AR111+AR116+AR117+AR119+AR120+AR121+AR23+AR24+AR25+AR26+AR27+AR28+AR47+AR52+AR53+AR58+AR63+AR67+AR81+AR166+AR38+AR277+AR278+AR279+AR280+AR281+AR282+AR283+AR284+AR285+AR286+AR287+AR288+AR289+AR290+AR291+AR90+AR93+AR135+AR136+AR137+AR270+AR300+AR85+AR92+AR95+AR97+AR141+AR99+AR100+AR171</f>
        <v>29908.492999999999</v>
      </c>
      <c r="AS310" s="12">
        <f t="shared" ref="AS310:AS319" si="1176">AQ310+AR310</f>
        <v>2970055.4569999995</v>
      </c>
      <c r="AT310" s="13">
        <f>AT250+AT252+AT273+AT274+AT276+AT260+AT262+AT264+AT265+AT269+AT109+AT110+AT111+AT116+AT117+AT119+AT120+AT121+AT23+AT24+AT25+AT26+AT27+AT28+AT47+AT52+AT53+AT58+AT63+AT67+AT81+AT166+AT38+AT277+AT278+AT279+AT280+AT281+AT282+AT283+AT284+AT285+AT286+AT287+AT288+AT289+AT290+AT291+AT90+AT93+AT135+AT136+AT137+AT270+AT300+AT85+AT92+AT95+AT97+AT141+AT99+AT100+AT171</f>
        <v>-563453.89700000011</v>
      </c>
      <c r="AU310" s="12">
        <f t="shared" ref="AU310:AU319" si="1177">AS310+AT310</f>
        <v>2406601.5599999996</v>
      </c>
      <c r="AV310" s="13">
        <f>AV250+AV252+AV273+AV274+AV276+AV260+AV262+AV264+AV265+AV269+AV109+AV110+AV111+AV116+AV117+AV119+AV120+AV121+AV23+AV24+AV25+AV26+AV27+AV28+AV47+AV52+AV53+AV58+AV63+AV67+AV81+AV166+AV38+AV277+AV278+AV279+AV280+AV281+AV282+AV283+AV284+AV285+AV286+AV287+AV288+AV289+AV290+AV291+AV90+AV93+AV135+AV136+AV137+AV270+AV300+AV85+AV92+AV95+AV97+AV141+AV99+AV100+AV171</f>
        <v>0</v>
      </c>
      <c r="AW310" s="12">
        <f t="shared" ref="AW310:AW319" si="1178">AU310+AV310</f>
        <v>2406601.5599999996</v>
      </c>
      <c r="AX310" s="23">
        <f>AX250+AX252+AX273+AX274+AX276+AX260+AX262+AX264+AX265+AX269+AX109+AX110+AX111+AX116+AX117+AX119+AX120+AX121+AX23+AX24+AX25+AX26+AX27+AX28+AX47+AX52+AX53+AX58+AX63+AX67+AX81+AX166+AX38+AX277+AX278+AX279+AX280+AX281+AX282+AX283+AX284+AX285+AX286+AX287+AX288+AX289+AX290+AX291+AX90+AX93+AX135+AX136+AX137+AX270+AX300+AX85+AX92+AX95+AX97+AX141+AX99+AX100+AX171+AX102+AX142+AX271</f>
        <v>190970.89500000002</v>
      </c>
      <c r="AY310" s="40">
        <f t="shared" ref="AY310:AY319" si="1179">AW310+AX310</f>
        <v>2597572.4549999996</v>
      </c>
      <c r="AZ310" s="13">
        <f>AZ250+AZ252+AZ273+AZ274+AZ276+AZ260+AZ262+AZ264+AZ265+AZ269+AZ109+AZ110+AZ111+AZ116+AZ117+AZ119+AZ120+AZ121+AZ23+AZ24+AZ25+AZ26+AZ27+AZ28+AZ47+AZ52+AZ53+AZ58+AZ63+AZ67+AZ81+AZ166+AZ38</f>
        <v>1217434.3</v>
      </c>
      <c r="BA310" s="13">
        <f>BA250+BA252+BA273+BA274+BA276+BA260+BA262+BA264+BA265+BA269+BA109+BA110+BA111+BA116+BA117+BA119+BA120+BA121+BA23+BA24+BA25+BA26+BA27+BA28+BA47+BA52+BA53+BA58+BA63+BA67+BA81+BA166+BA38+BA277+BA278+BA279+BA280+BA281+BA282+BA283+BA284+BA285+BA286+BA287+BA288+BA289</f>
        <v>-46776.10000000002</v>
      </c>
      <c r="BB310" s="13">
        <f t="shared" si="1043"/>
        <v>1170658.2</v>
      </c>
      <c r="BC310" s="13">
        <f>BC250+BC252+BC273+BC274+BC276+BC260+BC262+BC264+BC265+BC269+BC109+BC110+BC111+BC116+BC117+BC119+BC120+BC121+BC23+BC24+BC25+BC26+BC27+BC28+BC47+BC52+BC53+BC58+BC63+BC67+BC81+BC166+BC38+BC277+BC278+BC279+BC280+BC281+BC282+BC283+BC284+BC285+BC286+BC287+BC288+BC289+BC290+BC291+BC90+BC93+BC135+BC136+BC137+BC270+BC300+BC85+BC92</f>
        <v>0</v>
      </c>
      <c r="BD310" s="13">
        <f t="shared" ref="BD310:BD318" si="1180">BB310+BC310</f>
        <v>1170658.2</v>
      </c>
      <c r="BE310" s="13">
        <f>BE250+BE252+BE273+BE274+BE276+BE260+BE262+BE264+BE265+BE269+BE109+BE110+BE111+BE116+BE117+BE119+BE120+BE121+BE23+BE24+BE25+BE26+BE27+BE28+BE47+BE52+BE53+BE58+BE63+BE67+BE81+BE166+BE38+BE277+BE278+BE279+BE280+BE281+BE282+BE283+BE284+BE285+BE286+BE287+BE288+BE289+BE290+BE291+BE90+BE93+BE135+BE136+BE137+BE270+BE300+BE85+BE92</f>
        <v>0</v>
      </c>
      <c r="BF310" s="13">
        <f t="shared" ref="BF310:BF318" si="1181">BD310+BE310</f>
        <v>1170658.2</v>
      </c>
      <c r="BG310" s="13">
        <f>BG250+BG252+BG273+BG274+BG276+BG260+BG262+BG264+BG265+BG269+BG109+BG110+BG111+BG116+BG117+BG119+BG120+BG121+BG23+BG24+BG25+BG26+BG27+BG28+BG47+BG52+BG53+BG58+BG63+BG67+BG81+BG166+BG38+BG277+BG278+BG279+BG280+BG281+BG282+BG283+BG284+BG285+BG286+BG287+BG288+BG289+BG290+BG291+BG90+BG93+BG135+BG136+BG137+BG270+BG300+BG85+BG92</f>
        <v>0</v>
      </c>
      <c r="BH310" s="13">
        <f t="shared" ref="BH310:BH318" si="1182">BF310+BG310</f>
        <v>1170658.2</v>
      </c>
      <c r="BI310" s="13">
        <f>BI250+BI252+BI273+BI274+BI276+BI260+BI262+BI264+BI265+BI269+BI109+BI110+BI111+BI116+BI117+BI119+BI120+BI121+BI23+BI24+BI25+BI26+BI27+BI28+BI47+BI52+BI53+BI58+BI63+BI67+BI81+BI166+BI38+BI277+BI278+BI279+BI280+BI281+BI282+BI283+BI284+BI285+BI286+BI287+BI288+BI289+BI290+BI291+BI90+BI93+BI135+BI136+BI137+BI270+BI300+BI85+BI92+BI95+BI97+BI141</f>
        <v>283790.81900000002</v>
      </c>
      <c r="BJ310" s="13">
        <f t="shared" ref="BJ310:BJ319" si="1183">BH310+BI310</f>
        <v>1454449.0189999999</v>
      </c>
      <c r="BK310" s="13">
        <f>BK250+BK252+BK273+BK274+BK276+BK260+BK262+BK264+BK265+BK269+BK109+BK110+BK111+BK116+BK117+BK119+BK120+BK121+BK23+BK24+BK25+BK26+BK27+BK28+BK47+BK52+BK53+BK58+BK63+BK67+BK81+BK166+BK38+BK277+BK278+BK279+BK280+BK281+BK282+BK283+BK284+BK285+BK286+BK287+BK288+BK289+BK290+BK291+BK90+BK93+BK135+BK136+BK137+BK270+BK300+BK85+BK92+BK95+BK97+BK141</f>
        <v>0</v>
      </c>
      <c r="BL310" s="13">
        <f t="shared" ref="BL310:BL319" si="1184">BJ310+BK310</f>
        <v>1454449.0189999999</v>
      </c>
      <c r="BM310" s="13">
        <f>BM250+BM252+BM273+BM274+BM276+BM260+BM262+BM264+BM265+BM269+BM109+BM110+BM111+BM116+BM117+BM119+BM120+BM121+BM23+BM24+BM25+BM26+BM27+BM28+BM47+BM52+BM53+BM58+BM63+BM67+BM81+BM166+BM38+BM277+BM278+BM279+BM280+BM281+BM282+BM283+BM284+BM285+BM286+BM287+BM288+BM289+BM290+BM291+BM90+BM93+BM135+BM136+BM137+BM270+BM300+BM85+BM92+BM95+BM97+BM141+BM99+BM100+BM171</f>
        <v>-40.653000000005704</v>
      </c>
      <c r="BN310" s="13">
        <f t="shared" ref="BN310:BN319" si="1185">BL310+BM310</f>
        <v>1454408.3659999999</v>
      </c>
      <c r="BO310" s="13">
        <f>BO250+BO252+BO273+BO274+BO276+BO260+BO262+BO264+BO265+BO269+BO109+BO110+BO111+BO116+BO117+BO119+BO120+BO121+BO23+BO24+BO25+BO26+BO27+BO28+BO47+BO52+BO53+BO58+BO63+BO67+BO81+BO166+BO38+BO277+BO278+BO279+BO280+BO281+BO282+BO283+BO284+BO285+BO286+BO287+BO288+BO289+BO290+BO291+BO90+BO93+BO135+BO136+BO137+BO270+BO300+BO85+BO92+BO95+BO97+BO141+BO99+BO100+BO171</f>
        <v>8675.2999999999993</v>
      </c>
      <c r="BP310" s="13">
        <f t="shared" ref="BP310:BP319" si="1186">BN310+BO310</f>
        <v>1463083.666</v>
      </c>
      <c r="BQ310" s="13">
        <f>BQ250+BQ252+BQ273+BQ274+BQ276+BQ260+BQ262+BQ264+BQ265+BQ269+BQ109+BQ110+BQ111+BQ116+BQ117+BQ119+BQ120+BQ121+BQ23+BQ24+BQ25+BQ26+BQ27+BQ28+BQ47+BQ52+BQ53+BQ58+BQ63+BQ67+BQ81+BQ166+BQ38+BQ277+BQ278+BQ279+BQ280+BQ281+BQ282+BQ283+BQ284+BQ285+BQ286+BQ287+BQ288+BQ289+BQ290+BQ291+BQ90+BQ93+BQ135+BQ136+BQ137+BQ270+BQ300+BQ85+BQ92+BQ95+BQ97+BQ141+BQ99+BQ100+BQ171</f>
        <v>-460048.5419999999</v>
      </c>
      <c r="BR310" s="13">
        <f t="shared" ref="BR310:BR319" si="1187">BP310+BQ310</f>
        <v>1003035.1240000001</v>
      </c>
      <c r="BS310" s="13">
        <f>BS250+BS252+BS273+BS274+BS276+BS260+BS262+BS264+BS265+BS269+BS109+BS110+BS111+BS116+BS117+BS119+BS120+BS121+BS23+BS24+BS25+BS26+BS27+BS28+BS47+BS52+BS53+BS58+BS63+BS67+BS81+BS166+BS38+BS277+BS278+BS279+BS280+BS281+BS282+BS283+BS284+BS285+BS286+BS287+BS288+BS289+BS290+BS291+BS90+BS93+BS135+BS136+BS137+BS270+BS300+BS85+BS92+BS95+BS97+BS141+BS99+BS100+BS171</f>
        <v>0</v>
      </c>
      <c r="BT310" s="13">
        <f t="shared" ref="BT310:BT319" si="1188">BR310+BS310</f>
        <v>1003035.1240000001</v>
      </c>
      <c r="BU310" s="23">
        <f>BU250+BU252+BU273+BU274+BU276+BU260+BU262+BU264+BU265+BU269+BU109+BU110+BU111+BU116+BU117+BU119+BU120+BU121+BU23+BU24+BU25+BU26+BU27+BU28+BU47+BU52+BU53+BU58+BU63+BU67+BU81+BU166+BU38+BU277+BU278+BU279+BU280+BU281+BU282+BU283+BU284+BU285+BU286+BU287+BU288+BU289+BU290+BU291+BU90+BU93+BU135+BU136+BU137+BU270+BU300+BU85+BU92+BU95+BU97+BU141+BU99+BU100+BU171+BU102+BU142+BU271</f>
        <v>436212.3</v>
      </c>
      <c r="BV310" s="42">
        <f t="shared" ref="BV310:BV319" si="1189">BT310+BU310</f>
        <v>1439247.4240000001</v>
      </c>
      <c r="BX310" s="10"/>
    </row>
    <row r="311" spans="1:76" x14ac:dyDescent="0.35">
      <c r="A311" s="102"/>
      <c r="B311" s="141" t="s">
        <v>3</v>
      </c>
      <c r="C311" s="142"/>
      <c r="D311" s="13">
        <f>D123+D128+D131</f>
        <v>2285747.6</v>
      </c>
      <c r="E311" s="42">
        <f>E123+E128+E131</f>
        <v>0</v>
      </c>
      <c r="F311" s="12">
        <f t="shared" si="1041"/>
        <v>2285747.6</v>
      </c>
      <c r="G311" s="13">
        <f>G123+G128+G131</f>
        <v>13339.26</v>
      </c>
      <c r="H311" s="12">
        <f t="shared" si="1159"/>
        <v>2299086.86</v>
      </c>
      <c r="I311" s="13">
        <f>I123+I128+I131</f>
        <v>0</v>
      </c>
      <c r="J311" s="12">
        <f t="shared" si="1160"/>
        <v>2299086.86</v>
      </c>
      <c r="K311" s="13">
        <f>K123+K128+K131</f>
        <v>0</v>
      </c>
      <c r="L311" s="12">
        <f t="shared" si="1161"/>
        <v>2299086.86</v>
      </c>
      <c r="M311" s="13">
        <f>M123+M128+M131</f>
        <v>1002241.904</v>
      </c>
      <c r="N311" s="12">
        <f t="shared" si="1162"/>
        <v>3301328.764</v>
      </c>
      <c r="O311" s="13">
        <f>O123+O128+O131</f>
        <v>492.76900000000001</v>
      </c>
      <c r="P311" s="12">
        <f t="shared" si="1163"/>
        <v>3301821.5329999998</v>
      </c>
      <c r="Q311" s="13">
        <f>Q123+Q128+Q131</f>
        <v>37982.144999999997</v>
      </c>
      <c r="R311" s="12">
        <f t="shared" si="1164"/>
        <v>3339803.6779999998</v>
      </c>
      <c r="S311" s="13">
        <f>S123+S128+S131</f>
        <v>189.619</v>
      </c>
      <c r="T311" s="12">
        <f t="shared" si="1165"/>
        <v>3339993.2969999998</v>
      </c>
      <c r="U311" s="13">
        <f>U123+U128+U131</f>
        <v>23487.616999999998</v>
      </c>
      <c r="V311" s="12">
        <f t="shared" si="1166"/>
        <v>3363480.9139999999</v>
      </c>
      <c r="W311" s="13">
        <f>W123+W128+W131</f>
        <v>481.09699999999998</v>
      </c>
      <c r="X311" s="12">
        <f t="shared" si="1167"/>
        <v>3363962.0109999999</v>
      </c>
      <c r="Y311" s="23">
        <f>Y123+Y128+Y131</f>
        <v>85323.62</v>
      </c>
      <c r="Z311" s="40">
        <f t="shared" si="1168"/>
        <v>3449285.6310000001</v>
      </c>
      <c r="AA311" s="13">
        <f>AA123+AA128+AA131</f>
        <v>2423996.1999999997</v>
      </c>
      <c r="AB311" s="42">
        <f>AB123+AB128+AB131</f>
        <v>0</v>
      </c>
      <c r="AC311" s="12">
        <f t="shared" si="1042"/>
        <v>2423996.1999999997</v>
      </c>
      <c r="AD311" s="13">
        <f>AD123+AD128+AD131</f>
        <v>13333</v>
      </c>
      <c r="AE311" s="12">
        <f t="shared" si="1169"/>
        <v>2437329.1999999997</v>
      </c>
      <c r="AF311" s="13">
        <f>AF123+AF128+AF131</f>
        <v>0</v>
      </c>
      <c r="AG311" s="12">
        <f t="shared" si="1170"/>
        <v>2437329.1999999997</v>
      </c>
      <c r="AH311" s="13">
        <f>AH123+AH128+AH131</f>
        <v>0</v>
      </c>
      <c r="AI311" s="12">
        <f t="shared" si="1171"/>
        <v>2437329.1999999997</v>
      </c>
      <c r="AJ311" s="13">
        <f>AJ123+AJ128+AJ131</f>
        <v>0</v>
      </c>
      <c r="AK311" s="12">
        <f t="shared" si="1172"/>
        <v>2437329.1999999997</v>
      </c>
      <c r="AL311" s="13">
        <f>AL123+AL128+AL131</f>
        <v>-1404112.203</v>
      </c>
      <c r="AM311" s="12">
        <f t="shared" si="1173"/>
        <v>1033216.9969999997</v>
      </c>
      <c r="AN311" s="13">
        <f>AN123+AN128+AN131</f>
        <v>0</v>
      </c>
      <c r="AO311" s="12">
        <f t="shared" si="1174"/>
        <v>1033216.9969999997</v>
      </c>
      <c r="AP311" s="13">
        <f>AP123+AP128+AP131</f>
        <v>0</v>
      </c>
      <c r="AQ311" s="12">
        <f t="shared" si="1175"/>
        <v>1033216.9969999997</v>
      </c>
      <c r="AR311" s="13">
        <f>AR123+AR128+AR131</f>
        <v>0</v>
      </c>
      <c r="AS311" s="12">
        <f t="shared" si="1176"/>
        <v>1033216.9969999997</v>
      </c>
      <c r="AT311" s="13">
        <f>AT123+AT128+AT131</f>
        <v>0</v>
      </c>
      <c r="AU311" s="12">
        <f t="shared" si="1177"/>
        <v>1033216.9969999997</v>
      </c>
      <c r="AV311" s="13">
        <f>AV123+AV128+AV131</f>
        <v>0</v>
      </c>
      <c r="AW311" s="12">
        <f t="shared" si="1178"/>
        <v>1033216.9969999997</v>
      </c>
      <c r="AX311" s="23">
        <f>AX123+AX128+AX131</f>
        <v>-272906</v>
      </c>
      <c r="AY311" s="40">
        <f t="shared" si="1179"/>
        <v>760310.99699999974</v>
      </c>
      <c r="AZ311" s="13">
        <f>AZ123+AZ128+AZ131</f>
        <v>2885107.2000000007</v>
      </c>
      <c r="BA311" s="13">
        <f>BA123+BA128+BA131</f>
        <v>0</v>
      </c>
      <c r="BB311" s="13">
        <f t="shared" si="1043"/>
        <v>2885107.2000000007</v>
      </c>
      <c r="BC311" s="13">
        <f>BC123+BC128+BC131</f>
        <v>7618.6999999999989</v>
      </c>
      <c r="BD311" s="13">
        <f t="shared" si="1180"/>
        <v>2892725.9000000008</v>
      </c>
      <c r="BE311" s="13">
        <f>BE123+BE128+BE131</f>
        <v>0</v>
      </c>
      <c r="BF311" s="13">
        <f t="shared" si="1181"/>
        <v>2892725.9000000008</v>
      </c>
      <c r="BG311" s="13">
        <f>BG123+BG128+BG131</f>
        <v>0</v>
      </c>
      <c r="BH311" s="13">
        <f t="shared" si="1182"/>
        <v>2892725.9000000008</v>
      </c>
      <c r="BI311" s="13">
        <f>BI123+BI128+BI131</f>
        <v>-72147.930999999997</v>
      </c>
      <c r="BJ311" s="13">
        <f t="shared" si="1183"/>
        <v>2820577.969000001</v>
      </c>
      <c r="BK311" s="13">
        <f>BK123+BK128+BK131</f>
        <v>0</v>
      </c>
      <c r="BL311" s="13">
        <f t="shared" si="1184"/>
        <v>2820577.969000001</v>
      </c>
      <c r="BM311" s="13">
        <f>BM123+BM128+BM131</f>
        <v>0</v>
      </c>
      <c r="BN311" s="13">
        <f t="shared" si="1185"/>
        <v>2820577.969000001</v>
      </c>
      <c r="BO311" s="13">
        <f>BO123+BO128+BO131</f>
        <v>0</v>
      </c>
      <c r="BP311" s="13">
        <f t="shared" si="1186"/>
        <v>2820577.969000001</v>
      </c>
      <c r="BQ311" s="13">
        <f>BQ123+BQ128+BQ131</f>
        <v>0</v>
      </c>
      <c r="BR311" s="13">
        <f t="shared" si="1187"/>
        <v>2820577.969000001</v>
      </c>
      <c r="BS311" s="13">
        <f>BS123+BS128+BS131</f>
        <v>0</v>
      </c>
      <c r="BT311" s="13">
        <f t="shared" si="1188"/>
        <v>2820577.969000001</v>
      </c>
      <c r="BU311" s="23">
        <f>BU123+BU128+BU131</f>
        <v>-262018.8</v>
      </c>
      <c r="BV311" s="42">
        <f t="shared" si="1189"/>
        <v>2558559.1690000012</v>
      </c>
      <c r="BX311" s="10"/>
    </row>
    <row r="312" spans="1:76" x14ac:dyDescent="0.35">
      <c r="A312" s="102"/>
      <c r="B312" s="141" t="s">
        <v>32</v>
      </c>
      <c r="C312" s="142"/>
      <c r="D312" s="13">
        <f>D122+D149++D153+D154+D158+D159+D160+D161+D165+D177+D181+D185+D189+D193+D197+D201+D205+D209+D213+D214+D215+D219+D223+D243</f>
        <v>5364437.0999999996</v>
      </c>
      <c r="E312" s="42">
        <f>E122+E149++E153+E154+E158+E159+E160+E161+E165+E177+E181+E185+E189+E193+E197+E201+E205+E209+E213+E214+E215+E219+E223+E243+E168+E227</f>
        <v>79625.538</v>
      </c>
      <c r="F312" s="12">
        <f t="shared" si="1041"/>
        <v>5444062.6379999993</v>
      </c>
      <c r="G312" s="13">
        <f>G122+G149++G153+G154+G158+G159+G160+G161+G165+G177+G181+G185+G189+G193+G197+G201+G205+G209+G213+G214+G215+G219+G223+G243+G168+G227+G228+G169+G170+G233+G237</f>
        <v>270857.48100000003</v>
      </c>
      <c r="H312" s="12">
        <f t="shared" si="1159"/>
        <v>5714920.118999999</v>
      </c>
      <c r="I312" s="13">
        <f>I122+I149++I153+I154+I158+I159+I160+I161+I165+I177+I181+I185+I189+I193+I197+I201+I205+I209+I213+I214+I215+I219+I223+I243+I168+I227+I228+I169+I170+I233+I237</f>
        <v>69867.7</v>
      </c>
      <c r="J312" s="12">
        <f t="shared" si="1160"/>
        <v>5784787.8189999992</v>
      </c>
      <c r="K312" s="13">
        <f>K122+K149++K153+K154+K158+K159+K160+K161+K165+K177+K181+K185+K189+K193+K197+K201+K205+K209+K213+K214+K215+K219+K223+K243+K168+K227+K228+K169+K170+K233+K237+K167</f>
        <v>21381.1</v>
      </c>
      <c r="L312" s="12">
        <f>J312+K312</f>
        <v>5806168.9189999988</v>
      </c>
      <c r="M312" s="13">
        <f>M122+M149++M153+M154+M158+M159+M160+M161+M165+M177+M181+M185+M189+M193+M197+M201+M205+M209+M213+M214+M215+M219+M223+M243+M168+M227+M228+M169+M170+M233+M237+M167+M238</f>
        <v>-475717.85999999993</v>
      </c>
      <c r="N312" s="12">
        <f>L312+M312</f>
        <v>5330451.0589999985</v>
      </c>
      <c r="O312" s="13">
        <f>O122+O149++O153+O154+O158+O159+O160+O161+O165+O177+O181+O185+O189+O193+O197+O201+O205+O209+O213+O214+O215+O219+O223+O243+O168+O227+O228+O169+O170+O233+O237+O167+O238</f>
        <v>0</v>
      </c>
      <c r="P312" s="12">
        <f>N312+O312</f>
        <v>5330451.0589999985</v>
      </c>
      <c r="Q312" s="13">
        <f>Q122+Q149++Q153+Q154+Q158+Q159+Q160+Q161+Q165+Q177+Q181+Q185+Q189+Q193+Q197+Q201+Q205+Q209+Q213+Q214+Q215+Q219+Q223+Q243+Q168+Q227+Q228+Q169+Q170+Q233+Q237+Q167+Q238</f>
        <v>-21398.400000000001</v>
      </c>
      <c r="R312" s="12">
        <f>P312+Q312</f>
        <v>5309052.6589999981</v>
      </c>
      <c r="S312" s="13">
        <f>S122+S149++S153+S154+S158+S159+S160+S161+S165+S177+S181+S185+S189+S193+S197+S201+S205+S209+S213+S214+S215+S219+S223+S243+S168+S227+S228+S169+S170+S233+S237+S167+S238</f>
        <v>0</v>
      </c>
      <c r="T312" s="12">
        <f>R312+S312</f>
        <v>5309052.6589999981</v>
      </c>
      <c r="U312" s="13">
        <f>U122+U149++U153+U154+U158+U159+U160+U161+U165+U177+U181+U185+U189+U193+U197+U201+U205+U209+U213+U214+U215+U219+U223+U243+U168+U227+U228+U169+U170+U233+U237+U167+U238+U239+U172</f>
        <v>-79271.596999999994</v>
      </c>
      <c r="V312" s="12">
        <f>T312+U312</f>
        <v>5229781.0619999981</v>
      </c>
      <c r="W312" s="13">
        <f>W122+W149++W153+W154+W158+W159+W160+W161+W165+W177+W181+W185+W189+W193+W197+W201+W205+W209+W213+W214+W215+W219+W223+W243+W168+W227+W228+W169+W170+W233+W237+W167+W238+W239+W172</f>
        <v>0</v>
      </c>
      <c r="X312" s="12">
        <f>V312+W312</f>
        <v>5229781.0619999981</v>
      </c>
      <c r="Y312" s="23">
        <f>Y122+Y149++Y153+Y154+Y158+Y159+Y160+Y161+Y165+Y177+Y181+Y185+Y189+Y193+Y197+Y201+Y205+Y209+Y213+Y214+Y215+Y219+Y223+Y243+Y168+Y227+Y228+Y169+Y170+Y233+Y237+Y167+Y238+Y239+Y172</f>
        <v>-887793.86499999999</v>
      </c>
      <c r="Z312" s="40">
        <f>X312+Y312</f>
        <v>4341987.1969999978</v>
      </c>
      <c r="AA312" s="13">
        <f>AA122+AA149++AA153+AA154+AA158+AA159+AA160+AA161+AA165+AA177+AA181+AA185+AA189+AA193+AA197+AA201+AA205+AA209+AA213+AA214+AA215+AA219+AA223+AA243</f>
        <v>3977151.9999999995</v>
      </c>
      <c r="AB312" s="42">
        <f>AB122+AB149++AB153+AB154+AB158+AB159+AB160+AB161+AB165+AB177+AB181+AB185+AB189+AB193+AB197+AB201+AB205+AB209+AB213+AB214+AB215+AB219+AB223+AB243+AB168+AB227</f>
        <v>0</v>
      </c>
      <c r="AC312" s="12">
        <f t="shared" si="1042"/>
        <v>3977151.9999999995</v>
      </c>
      <c r="AD312" s="13">
        <f>AD122+AD149++AD153+AD154+AD158+AD159+AD160+AD161+AD165+AD177+AD181+AD185+AD189+AD193+AD197+AD201+AD205+AD209+AD213+AD214+AD215+AD219+AD223+AD243+AD168+AD227+AD228+AD169+AD170+AD233+AD237</f>
        <v>-32677.599999999999</v>
      </c>
      <c r="AE312" s="12">
        <f t="shared" si="1169"/>
        <v>3944474.3999999994</v>
      </c>
      <c r="AF312" s="13">
        <f>AF122+AF149++AF153+AF154+AF158+AF159+AF160+AF161+AF165+AF177+AF181+AF185+AF189+AF193+AF197+AF201+AF205+AF209+AF213+AF214+AF215+AF219+AF223+AF243+AF168+AF227+AF228+AF169+AF170+AF233+AF237</f>
        <v>0</v>
      </c>
      <c r="AG312" s="12">
        <f t="shared" si="1170"/>
        <v>3944474.3999999994</v>
      </c>
      <c r="AH312" s="13">
        <f>AH122+AH149++AH153+AH154+AH158+AH159+AH160+AH161+AH165+AH177+AH181+AH185+AH189+AH193+AH197+AH201+AH205+AH209+AH213+AH214+AH215+AH219+AH223+AH243+AH168+AH227+AH228+AH169+AH170+AH233+AH237</f>
        <v>-84124.5</v>
      </c>
      <c r="AI312" s="12">
        <f t="shared" si="1171"/>
        <v>3860349.8999999994</v>
      </c>
      <c r="AJ312" s="13">
        <f>AJ122+AJ149++AJ153+AJ154+AJ158+AJ159+AJ160+AJ161+AJ165+AJ177+AJ181+AJ185+AJ189+AJ193+AJ197+AJ201+AJ205+AJ209+AJ213+AJ214+AJ215+AJ219+AJ223+AJ243+AJ168+AJ227+AJ228+AJ169+AJ170+AJ233+AJ237+AJ167</f>
        <v>0</v>
      </c>
      <c r="AK312" s="12">
        <f t="shared" si="1172"/>
        <v>3860349.8999999994</v>
      </c>
      <c r="AL312" s="13">
        <f>AL122+AL149++AL153+AL154+AL158+AL159+AL160+AL161+AL165+AL177+AL181+AL185+AL189+AL193+AL197+AL201+AL205+AL209+AL213+AL214+AL215+AL219+AL223+AL243+AL168+AL227+AL228+AL169+AL170+AL233+AL237+AL167+AL238</f>
        <v>507509.15999999992</v>
      </c>
      <c r="AM312" s="12">
        <f t="shared" si="1173"/>
        <v>4367859.0599999996</v>
      </c>
      <c r="AN312" s="13">
        <f>AN122+AN149++AN153+AN154+AN158+AN159+AN160+AN161+AN165+AN177+AN181+AN185+AN189+AN193+AN197+AN201+AN205+AN209+AN213+AN214+AN215+AN219+AN223+AN243+AN168+AN227+AN228+AN169+AN170+AN233+AN237+AN167+AN238</f>
        <v>0</v>
      </c>
      <c r="AO312" s="12">
        <f t="shared" si="1174"/>
        <v>4367859.0599999996</v>
      </c>
      <c r="AP312" s="13">
        <f>AP122+AP149++AP153+AP154+AP158+AP159+AP160+AP161+AP165+AP177+AP181+AP185+AP189+AP193+AP197+AP201+AP205+AP209+AP213+AP214+AP215+AP219+AP223+AP243+AP168+AP227+AP228+AP169+AP170+AP233+AP237+AP167+AP238</f>
        <v>21398.400000000001</v>
      </c>
      <c r="AQ312" s="12">
        <f t="shared" si="1175"/>
        <v>4389257.46</v>
      </c>
      <c r="AR312" s="13">
        <f>AR122+AR149++AR153+AR154+AR158+AR159+AR160+AR161+AR165+AR177+AR181+AR185+AR189+AR193+AR197+AR201+AR205+AR209+AR213+AR214+AR215+AR219+AR223+AR243+AR168+AR227+AR228+AR169+AR170+AR233+AR237+AR167+AR238</f>
        <v>0</v>
      </c>
      <c r="AS312" s="12">
        <f t="shared" si="1176"/>
        <v>4389257.46</v>
      </c>
      <c r="AT312" s="13">
        <f>AT122+AT149++AT153+AT154+AT158+AT159+AT160+AT161+AT165+AT177+AT181+AT185+AT189+AT193+AT197+AT201+AT205+AT209+AT213+AT214+AT215+AT219+AT223+AT243+AT168+AT227+AT228+AT169+AT170+AT233+AT237+AT167+AT238+AT239+AT172</f>
        <v>127472.09599999999</v>
      </c>
      <c r="AU312" s="12">
        <f t="shared" si="1177"/>
        <v>4516729.5559999999</v>
      </c>
      <c r="AV312" s="13">
        <f>AV122+AV149++AV153+AV154+AV158+AV159+AV160+AV161+AV165+AV177+AV181+AV185+AV189+AV193+AV197+AV201+AV205+AV209+AV213+AV214+AV215+AV219+AV223+AV243+AV168+AV227+AV228+AV169+AV170+AV233+AV237+AV167+AV238+AV239+AV172</f>
        <v>0</v>
      </c>
      <c r="AW312" s="12">
        <f t="shared" si="1178"/>
        <v>4516729.5559999999</v>
      </c>
      <c r="AX312" s="23">
        <f>AX122+AX149++AX153+AX154+AX158+AX159+AX160+AX161+AX165+AX177+AX181+AX185+AX189+AX193+AX197+AX201+AX205+AX209+AX213+AX214+AX215+AX219+AX223+AX243+AX168+AX227+AX228+AX169+AX170+AX233+AX237+AX167+AX238+AX239+AX172</f>
        <v>-1419244.0120000003</v>
      </c>
      <c r="AY312" s="40">
        <f t="shared" si="1179"/>
        <v>3097485.5439999998</v>
      </c>
      <c r="AZ312" s="13">
        <f>AZ122+AZ149++AZ153+AZ154+AZ158+AZ159+AZ160+AZ161+AZ165+AZ177+AZ181+AZ185+AZ189+AZ193+AZ197+AZ201+AZ205+AZ209+AZ213+AZ214+AZ215+AZ219+AZ223+AZ243</f>
        <v>3887059.7</v>
      </c>
      <c r="BA312" s="13">
        <f>BA122+BA149++BA153+BA154+BA158+BA159+BA160+BA161+BA165+BA177+BA181+BA185+BA189+BA193+BA197+BA201+BA205+BA209+BA213+BA214+BA215+BA219+BA223+BA243+BA168+BA227</f>
        <v>0</v>
      </c>
      <c r="BB312" s="13">
        <f t="shared" si="1043"/>
        <v>3887059.7</v>
      </c>
      <c r="BC312" s="13">
        <f>BC122+BC149++BC153+BC154+BC158+BC159+BC160+BC161+BC165+BC177+BC181+BC185+BC189+BC193+BC197+BC201+BC205+BC209+BC213+BC214+BC215+BC219+BC223+BC243+BC168+BC227+BC228+BC169+BC170+BC233+BC237</f>
        <v>-155766</v>
      </c>
      <c r="BD312" s="13">
        <f t="shared" si="1180"/>
        <v>3731293.7</v>
      </c>
      <c r="BE312" s="13">
        <f>BE122+BE149++BE153+BE154+BE158+BE159+BE160+BE161+BE165+BE177+BE181+BE185+BE189+BE193+BE197+BE201+BE205+BE209+BE213+BE214+BE215+BE219+BE223+BE243+BE168+BE227+BE228+BE169+BE170+BE233+BE237</f>
        <v>-28221.546999999999</v>
      </c>
      <c r="BF312" s="13">
        <f t="shared" si="1181"/>
        <v>3703072.1530000004</v>
      </c>
      <c r="BG312" s="13">
        <f>BG122+BG149++BG153+BG154+BG158+BG159+BG160+BG161+BG165+BG177+BG181+BG185+BG189+BG193+BG197+BG201+BG205+BG209+BG213+BG214+BG215+BG219+BG223+BG243+BG168+BG227+BG228+BG169+BG170+BG233+BG237+BG167</f>
        <v>28221.546999999999</v>
      </c>
      <c r="BH312" s="13">
        <f t="shared" si="1182"/>
        <v>3731293.7</v>
      </c>
      <c r="BI312" s="13">
        <f>BI122+BI149++BI153+BI154+BI158+BI159+BI160+BI161+BI165+BI177+BI181+BI185+BI189+BI193+BI197+BI201+BI205+BI209+BI213+BI214+BI215+BI219+BI223+BI243+BI168+BI227+BI228+BI169+BI170+BI233+BI237+BI167+BI238</f>
        <v>0</v>
      </c>
      <c r="BJ312" s="13">
        <f t="shared" si="1183"/>
        <v>3731293.7</v>
      </c>
      <c r="BK312" s="13">
        <f>BK122+BK149++BK153+BK154+BK158+BK159+BK160+BK161+BK165+BK177+BK181+BK185+BK189+BK193+BK197+BK201+BK205+BK209+BK213+BK214+BK215+BK219+BK223+BK243+BK168+BK227+BK228+BK169+BK170+BK233+BK237+BK167+BK238</f>
        <v>0</v>
      </c>
      <c r="BL312" s="13">
        <f t="shared" si="1184"/>
        <v>3731293.7</v>
      </c>
      <c r="BM312" s="13">
        <f>BM122+BM149++BM153+BM154+BM158+BM159+BM160+BM161+BM165+BM177+BM181+BM185+BM189+BM193+BM197+BM201+BM205+BM209+BM213+BM214+BM215+BM219+BM223+BM243+BM168+BM227+BM228+BM169+BM170+BM233+BM237+BM167+BM238</f>
        <v>0</v>
      </c>
      <c r="BN312" s="13">
        <f t="shared" si="1185"/>
        <v>3731293.7</v>
      </c>
      <c r="BO312" s="13">
        <f>BO122+BO149++BO153+BO154+BO158+BO159+BO160+BO161+BO165+BO177+BO181+BO185+BO189+BO193+BO197+BO201+BO205+BO209+BO213+BO214+BO215+BO219+BO223+BO243+BO168+BO227+BO228+BO169+BO170+BO233+BO237+BO167+BO238</f>
        <v>0</v>
      </c>
      <c r="BP312" s="13">
        <f t="shared" si="1186"/>
        <v>3731293.7</v>
      </c>
      <c r="BQ312" s="13">
        <f>BQ122+BQ149++BQ153+BQ154+BQ158+BQ159+BQ160+BQ161+BQ165+BQ177+BQ181+BQ185+BQ189+BQ193+BQ197+BQ201+BQ205+BQ209+BQ213+BQ214+BQ215+BQ219+BQ223+BQ243+BQ168+BQ227+BQ228+BQ169+BQ170+BQ233+BQ237+BQ167+BQ238+BQ239+BQ172</f>
        <v>30079.5</v>
      </c>
      <c r="BR312" s="13">
        <f t="shared" si="1187"/>
        <v>3761373.2</v>
      </c>
      <c r="BS312" s="13">
        <f>BS122+BS149++BS153+BS154+BS158+BS159+BS160+BS161+BS165+BS177+BS181+BS185+BS189+BS193+BS197+BS201+BS205+BS209+BS213+BS214+BS215+BS219+BS223+BS243+BS168+BS227+BS228+BS169+BS170+BS233+BS237+BS167+BS238+BS239+BS172</f>
        <v>0</v>
      </c>
      <c r="BT312" s="13">
        <f t="shared" si="1188"/>
        <v>3761373.2</v>
      </c>
      <c r="BU312" s="23">
        <f>BU122+BU149++BU153+BU154+BU158+BU159+BU160+BU161+BU165+BU177+BU181+BU185+BU189+BU193+BU197+BU201+BU205+BU209+BU213+BU214+BU215+BU219+BU223+BU243+BU168+BU227+BU228+BU169+BU170+BU233+BU237+BU167+BU238+BU239+BU172</f>
        <v>-2404839.6780000003</v>
      </c>
      <c r="BV312" s="42">
        <f t="shared" si="1189"/>
        <v>1356533.5219999999</v>
      </c>
      <c r="BX312" s="10"/>
    </row>
    <row r="313" spans="1:76" x14ac:dyDescent="0.35">
      <c r="A313" s="103"/>
      <c r="B313" s="141" t="s">
        <v>11</v>
      </c>
      <c r="C313" s="142"/>
      <c r="D313" s="13">
        <f>D33+D46+D57+D62+D68+D72+D76+D77+D78+D79+D80+D82+D83+D42</f>
        <v>61669.000000000007</v>
      </c>
      <c r="E313" s="42">
        <f>E33+E46+E57+E62+E68+E72+E76+E77+E78+E79+E80+E82+E83+E42</f>
        <v>0</v>
      </c>
      <c r="F313" s="12">
        <f t="shared" si="1041"/>
        <v>61669.000000000007</v>
      </c>
      <c r="G313" s="13">
        <f>G33+G46+G57+G62+G68+G72+G76+G77+G78+G79+G80+G82+G83+G42+G84+G91</f>
        <v>35610.94</v>
      </c>
      <c r="H313" s="12">
        <f t="shared" si="1159"/>
        <v>97279.94</v>
      </c>
      <c r="I313" s="13">
        <f>I33+I46+I57+I62+I68+I72+I76+I77+I78+I79+I80+I82+I83+I42+I84+I91</f>
        <v>0</v>
      </c>
      <c r="J313" s="12">
        <f t="shared" si="1160"/>
        <v>97279.94</v>
      </c>
      <c r="K313" s="13">
        <f>K33+K46+K57+K62+K68+K72+K76+K77+K78+K79+K80+K82+K83+K42+K84+K91</f>
        <v>0</v>
      </c>
      <c r="L313" s="12">
        <f t="shared" si="1161"/>
        <v>97279.94</v>
      </c>
      <c r="M313" s="13">
        <f>M33+M46+M57+M62+M68+M72+M76+M77+M78+M79+M80+M82+M83+M42+M84+M91+M94+M96+M98</f>
        <v>18216.060000000001</v>
      </c>
      <c r="N313" s="12">
        <f t="shared" ref="N313:N319" si="1190">L313+M313</f>
        <v>115496</v>
      </c>
      <c r="O313" s="13">
        <f>O33+O46+O57+O62+O68+O72+O76+O77+O78+O79+O80+O82+O83+O42+O84+O91+O94+O96+O98</f>
        <v>0</v>
      </c>
      <c r="P313" s="12">
        <f t="shared" ref="P313:P319" si="1191">N313+O313</f>
        <v>115496</v>
      </c>
      <c r="Q313" s="13">
        <f>Q33+Q46+Q57+Q62+Q68+Q72+Q76+Q77+Q78+Q79+Q80+Q82+Q83+Q42+Q84+Q91+Q94+Q96+Q98</f>
        <v>-5241.96</v>
      </c>
      <c r="R313" s="12">
        <f t="shared" ref="R313:R319" si="1192">P313+Q313</f>
        <v>110254.04</v>
      </c>
      <c r="S313" s="13">
        <f>S33+S46+S57+S62+S68+S72+S76+S77+S78+S79+S80+S82+S83+S42+S84+S91+S94+S96+S98+S101</f>
        <v>74348.252000000008</v>
      </c>
      <c r="T313" s="12">
        <f t="shared" ref="T313:T319" si="1193">R313+S313</f>
        <v>184602.29200000002</v>
      </c>
      <c r="U313" s="13">
        <f>U33+U46+U57+U62+U68+U72+U76+U77+U78+U79+U80+U82+U83+U42+U84+U91+U94+U96+U98+U101</f>
        <v>-11422.579</v>
      </c>
      <c r="V313" s="12">
        <f t="shared" ref="V313:V319" si="1194">T313+U313</f>
        <v>173179.71300000002</v>
      </c>
      <c r="W313" s="13">
        <f>W33+W46+W57+W62+W68+W72+W76+W77+W78+W79+W80+W82+W83+W42+W84+W91+W94+W96+W98+W101</f>
        <v>0</v>
      </c>
      <c r="X313" s="12">
        <f t="shared" ref="X313:X319" si="1195">V313+W313</f>
        <v>173179.71300000002</v>
      </c>
      <c r="Y313" s="23">
        <f>Y33+Y46+Y57+Y62+Y68+Y72+Y76+Y77+Y78+Y79+Y80+Y82+Y83+Y42+Y84+Y91+Y94+Y96+Y98+Y101</f>
        <v>-946.26700000000005</v>
      </c>
      <c r="Z313" s="40">
        <f t="shared" ref="Z313:Z319" si="1196">X313+Y313</f>
        <v>172233.44600000003</v>
      </c>
      <c r="AA313" s="13">
        <f>AA33+AA46+AA57+AA62+AA68+AA72+AA76+AA77+AA78+AA79+AA80+AA82+AA83+AA42</f>
        <v>203735.49999999997</v>
      </c>
      <c r="AB313" s="42">
        <f>AB33+AB46+AB57+AB62+AB68+AB72+AB76+AB77+AB78+AB79+AB80+AB82+AB83+AB42</f>
        <v>-90261.3</v>
      </c>
      <c r="AC313" s="12">
        <f t="shared" si="1042"/>
        <v>113474.19999999997</v>
      </c>
      <c r="AD313" s="13">
        <f>AD33+AD46+AD57+AD62+AD68+AD72+AD76+AD77+AD78+AD79+AD80+AD82+AD83+AD42+AD86+AD91</f>
        <v>0</v>
      </c>
      <c r="AE313" s="12">
        <f t="shared" si="1169"/>
        <v>113474.19999999997</v>
      </c>
      <c r="AF313" s="13">
        <f>AF33+AF46+AF57+AF62+AF68+AF72+AF76+AF77+AF78+AF79+AF80+AF82+AF83+AF42+AF86+AF91</f>
        <v>0</v>
      </c>
      <c r="AG313" s="12">
        <f t="shared" si="1170"/>
        <v>113474.19999999997</v>
      </c>
      <c r="AH313" s="13">
        <f>AH33+AH46+AH57+AH62+AH68+AH72+AH76+AH77+AH78+AH79+AH80+AH82+AH83+AH42+AH86+AH91</f>
        <v>0</v>
      </c>
      <c r="AI313" s="12">
        <f t="shared" si="1171"/>
        <v>113474.19999999997</v>
      </c>
      <c r="AJ313" s="13">
        <f>AJ33+AJ46+AJ57+AJ62+AJ68+AJ72+AJ76+AJ77+AJ78+AJ79+AJ80+AJ82+AJ83+AJ42+AJ86+AJ91</f>
        <v>0</v>
      </c>
      <c r="AK313" s="12">
        <f t="shared" si="1172"/>
        <v>113474.19999999997</v>
      </c>
      <c r="AL313" s="13">
        <f>AL33+AL46+AL57+AL62+AL68+AL72+AL76+AL77+AL78+AL79+AL80+AL82+AL83+AL42+AL84+AL91+AL94+AL96+AL98</f>
        <v>0</v>
      </c>
      <c r="AM313" s="12">
        <f t="shared" si="1173"/>
        <v>113474.19999999997</v>
      </c>
      <c r="AN313" s="13">
        <f>AN33+AN46+AN57+AN62+AN68+AN72+AN76+AN77+AN78+AN79+AN80+AN82+AN83+AN42+AN84+AN91+AN94+AN96+AN98</f>
        <v>0</v>
      </c>
      <c r="AO313" s="12">
        <f t="shared" si="1174"/>
        <v>113474.19999999997</v>
      </c>
      <c r="AP313" s="13">
        <f>AP33+AP46+AP57+AP62+AP68+AP72+AP76+AP77+AP78+AP79+AP80+AP82+AP83+AP42+AP84+AP91+AP94+AP96+AP98</f>
        <v>0</v>
      </c>
      <c r="AQ313" s="12">
        <f t="shared" si="1175"/>
        <v>113474.19999999997</v>
      </c>
      <c r="AR313" s="13">
        <f>AR33+AR46+AR57+AR62+AR68+AR72+AR76+AR77+AR78+AR79+AR80+AR82+AR83+AR42+AR84+AR91+AR94+AR96+AR98+AR101</f>
        <v>0</v>
      </c>
      <c r="AS313" s="12">
        <f t="shared" si="1176"/>
        <v>113474.19999999997</v>
      </c>
      <c r="AT313" s="13">
        <f>AT33+AT46+AT57+AT62+AT68+AT72+AT76+AT77+AT78+AT79+AT80+AT82+AT83+AT42+AT84+AT91+AT94+AT96+AT98+AT101</f>
        <v>0</v>
      </c>
      <c r="AU313" s="12">
        <f t="shared" si="1177"/>
        <v>113474.19999999997</v>
      </c>
      <c r="AV313" s="13">
        <f>AV33+AV46+AV57+AV62+AV68+AV72+AV76+AV77+AV78+AV79+AV80+AV82+AV83+AV42+AV84+AV91+AV94+AV96+AV98+AV101</f>
        <v>0</v>
      </c>
      <c r="AW313" s="12">
        <f t="shared" si="1178"/>
        <v>113474.19999999997</v>
      </c>
      <c r="AX313" s="23">
        <f>AX33+AX46+AX57+AX62+AX68+AX72+AX76+AX77+AX78+AX79+AX80+AX82+AX83+AX42+AX84+AX91+AX94+AX96+AX98+AX101</f>
        <v>0</v>
      </c>
      <c r="AY313" s="40">
        <f t="shared" si="1179"/>
        <v>113474.19999999997</v>
      </c>
      <c r="AZ313" s="13">
        <f>AZ33+AZ46+AZ57+AZ62+AZ68+AZ72+AZ76+AZ77+AZ78+AZ79+AZ80+AZ82+AZ83+AZ42</f>
        <v>107856.9</v>
      </c>
      <c r="BA313" s="13">
        <f>BA33+BA46+BA57+BA62+BA68+BA72+BA76+BA77+BA78+BA79+BA80+BA82+BA83+BA42</f>
        <v>-59234</v>
      </c>
      <c r="BB313" s="13">
        <f t="shared" si="1043"/>
        <v>48622.899999999994</v>
      </c>
      <c r="BC313" s="13">
        <f>BC33+BC46+BC57+BC62+BC68+BC72+BC76+BC77+BC78+BC79+BC80+BC82+BC83+BC42+BC86+BC91</f>
        <v>0</v>
      </c>
      <c r="BD313" s="13">
        <f t="shared" si="1180"/>
        <v>48622.899999999994</v>
      </c>
      <c r="BE313" s="13">
        <f>BE33+BE46+BE57+BE62+BE68+BE72+BE76+BE77+BE78+BE79+BE80+BE82+BE83+BE42+BE86+BE91</f>
        <v>0</v>
      </c>
      <c r="BF313" s="13">
        <f t="shared" si="1181"/>
        <v>48622.899999999994</v>
      </c>
      <c r="BG313" s="13">
        <f>BG33+BG46+BG57+BG62+BG68+BG72+BG76+BG77+BG78+BG79+BG80+BG82+BG83+BG42+BG86+BG91</f>
        <v>0</v>
      </c>
      <c r="BH313" s="13">
        <f t="shared" si="1182"/>
        <v>48622.899999999994</v>
      </c>
      <c r="BI313" s="13">
        <f>BI33+BI46+BI57+BI62+BI68+BI72+BI76+BI77+BI78+BI79+BI80+BI82+BI83+BI42+BI84+BI91+BI94+BI96+BI98</f>
        <v>1563.701</v>
      </c>
      <c r="BJ313" s="13">
        <f t="shared" si="1183"/>
        <v>50186.600999999995</v>
      </c>
      <c r="BK313" s="13">
        <f>BK33+BK46+BK57+BK62+BK68+BK72+BK76+BK77+BK78+BK79+BK80+BK82+BK83+BK42+BK84+BK91+BK94+BK96+BK98</f>
        <v>0</v>
      </c>
      <c r="BL313" s="13">
        <f t="shared" si="1184"/>
        <v>50186.600999999995</v>
      </c>
      <c r="BM313" s="13">
        <f>BM33+BM46+BM57+BM62+BM68+BM72+BM76+BM77+BM78+BM79+BM80+BM82+BM83+BM42+BM84+BM91+BM94+BM96+BM98</f>
        <v>40.652999999999999</v>
      </c>
      <c r="BN313" s="13">
        <f t="shared" si="1185"/>
        <v>50227.253999999994</v>
      </c>
      <c r="BO313" s="13">
        <f>BO33+BO46+BO57+BO62+BO68+BO72+BO76+BO77+BO78+BO79+BO80+BO82+BO83+BO42+BO84+BO91+BO94+BO96+BO98+BO101</f>
        <v>0</v>
      </c>
      <c r="BP313" s="13">
        <f t="shared" si="1186"/>
        <v>50227.253999999994</v>
      </c>
      <c r="BQ313" s="13">
        <f>BQ33+BQ46+BQ57+BQ62+BQ68+BQ72+BQ76+BQ77+BQ78+BQ79+BQ80+BQ82+BQ83+BQ42+BQ84+BQ91+BQ94+BQ96+BQ98+BQ101</f>
        <v>0</v>
      </c>
      <c r="BR313" s="13">
        <f t="shared" si="1187"/>
        <v>50227.253999999994</v>
      </c>
      <c r="BS313" s="13">
        <f>BS33+BS46+BS57+BS62+BS68+BS72+BS76+BS77+BS78+BS79+BS80+BS82+BS83+BS42+BS84+BS91+BS94+BS96+BS98+BS101</f>
        <v>0</v>
      </c>
      <c r="BT313" s="13">
        <f t="shared" si="1188"/>
        <v>50227.253999999994</v>
      </c>
      <c r="BU313" s="23">
        <f>BU33+BU46+BU57+BU62+BU68+BU72+BU76+BU77+BU78+BU79+BU80+BU82+BU83+BU42+BU84+BU91+BU94+BU96+BU98+BU101</f>
        <v>0</v>
      </c>
      <c r="BV313" s="42">
        <f t="shared" si="1189"/>
        <v>50227.253999999994</v>
      </c>
    </row>
    <row r="314" spans="1:76" x14ac:dyDescent="0.35">
      <c r="A314" s="103"/>
      <c r="B314" s="141" t="s">
        <v>31</v>
      </c>
      <c r="C314" s="142"/>
      <c r="D314" s="13">
        <f>D296</f>
        <v>300000</v>
      </c>
      <c r="E314" s="42">
        <f>E296</f>
        <v>0</v>
      </c>
      <c r="F314" s="12">
        <f t="shared" si="1041"/>
        <v>300000</v>
      </c>
      <c r="G314" s="13">
        <f>G296+G232</f>
        <v>91723.186000000002</v>
      </c>
      <c r="H314" s="12">
        <f t="shared" si="1159"/>
        <v>391723.18599999999</v>
      </c>
      <c r="I314" s="13">
        <f>I296+I232</f>
        <v>0</v>
      </c>
      <c r="J314" s="12">
        <f t="shared" si="1160"/>
        <v>391723.18599999999</v>
      </c>
      <c r="K314" s="13">
        <f>K296+K232</f>
        <v>0</v>
      </c>
      <c r="L314" s="12">
        <f t="shared" si="1161"/>
        <v>391723.18599999999</v>
      </c>
      <c r="M314" s="13">
        <f>M296+M232</f>
        <v>0</v>
      </c>
      <c r="N314" s="12">
        <f t="shared" si="1190"/>
        <v>391723.18599999999</v>
      </c>
      <c r="O314" s="13">
        <f>O296+O232</f>
        <v>0</v>
      </c>
      <c r="P314" s="12">
        <f t="shared" si="1191"/>
        <v>391723.18599999999</v>
      </c>
      <c r="Q314" s="13">
        <f>Q296+Q232</f>
        <v>-91723.186000000002</v>
      </c>
      <c r="R314" s="12">
        <f t="shared" si="1192"/>
        <v>300000</v>
      </c>
      <c r="S314" s="13">
        <f>S296+S232</f>
        <v>0</v>
      </c>
      <c r="T314" s="12">
        <f t="shared" si="1193"/>
        <v>300000</v>
      </c>
      <c r="U314" s="13">
        <f>U296+U232</f>
        <v>0</v>
      </c>
      <c r="V314" s="12">
        <f t="shared" si="1194"/>
        <v>300000</v>
      </c>
      <c r="W314" s="13">
        <f>W296+W232</f>
        <v>0</v>
      </c>
      <c r="X314" s="12">
        <f t="shared" si="1195"/>
        <v>300000</v>
      </c>
      <c r="Y314" s="23">
        <f>Y296+Y232</f>
        <v>0</v>
      </c>
      <c r="Z314" s="40">
        <f t="shared" si="1196"/>
        <v>300000</v>
      </c>
      <c r="AA314" s="13">
        <f t="shared" ref="AA314:AZ314" si="1197">AA296</f>
        <v>0</v>
      </c>
      <c r="AB314" s="42">
        <f>AB296</f>
        <v>0</v>
      </c>
      <c r="AC314" s="12">
        <f t="shared" si="1042"/>
        <v>0</v>
      </c>
      <c r="AD314" s="13">
        <f>AD296+AD232</f>
        <v>0</v>
      </c>
      <c r="AE314" s="12">
        <f t="shared" si="1169"/>
        <v>0</v>
      </c>
      <c r="AF314" s="13">
        <f>AF296+AF232</f>
        <v>0</v>
      </c>
      <c r="AG314" s="12">
        <f t="shared" si="1170"/>
        <v>0</v>
      </c>
      <c r="AH314" s="13">
        <f>AH296+AH232</f>
        <v>0</v>
      </c>
      <c r="AI314" s="12">
        <f t="shared" si="1171"/>
        <v>0</v>
      </c>
      <c r="AJ314" s="13">
        <f>AJ296+AJ232</f>
        <v>0</v>
      </c>
      <c r="AK314" s="12">
        <f t="shared" si="1172"/>
        <v>0</v>
      </c>
      <c r="AL314" s="13">
        <f>AL296+AL232</f>
        <v>0</v>
      </c>
      <c r="AM314" s="12">
        <f t="shared" si="1173"/>
        <v>0</v>
      </c>
      <c r="AN314" s="13">
        <f>AN296+AN232</f>
        <v>0</v>
      </c>
      <c r="AO314" s="12">
        <f t="shared" si="1174"/>
        <v>0</v>
      </c>
      <c r="AP314" s="13">
        <f>AP296+AP232</f>
        <v>0</v>
      </c>
      <c r="AQ314" s="12">
        <f t="shared" si="1175"/>
        <v>0</v>
      </c>
      <c r="AR314" s="13">
        <f>AR296+AR232</f>
        <v>0</v>
      </c>
      <c r="AS314" s="12">
        <f t="shared" si="1176"/>
        <v>0</v>
      </c>
      <c r="AT314" s="13">
        <f>AT296+AT232</f>
        <v>0</v>
      </c>
      <c r="AU314" s="12">
        <f t="shared" si="1177"/>
        <v>0</v>
      </c>
      <c r="AV314" s="13">
        <f>AV296+AV232</f>
        <v>0</v>
      </c>
      <c r="AW314" s="12">
        <f t="shared" si="1178"/>
        <v>0</v>
      </c>
      <c r="AX314" s="23">
        <f>AX296+AX232</f>
        <v>0</v>
      </c>
      <c r="AY314" s="40">
        <f t="shared" si="1179"/>
        <v>0</v>
      </c>
      <c r="AZ314" s="13">
        <f t="shared" si="1197"/>
        <v>0</v>
      </c>
      <c r="BA314" s="13">
        <f>BA296</f>
        <v>0</v>
      </c>
      <c r="BB314" s="13">
        <f t="shared" si="1043"/>
        <v>0</v>
      </c>
      <c r="BC314" s="13">
        <f>BC296+BC232</f>
        <v>0</v>
      </c>
      <c r="BD314" s="13">
        <f t="shared" si="1180"/>
        <v>0</v>
      </c>
      <c r="BE314" s="13">
        <f>BE296+BE232</f>
        <v>0</v>
      </c>
      <c r="BF314" s="13">
        <f t="shared" si="1181"/>
        <v>0</v>
      </c>
      <c r="BG314" s="13">
        <f>BG296+BG232</f>
        <v>0</v>
      </c>
      <c r="BH314" s="13">
        <f t="shared" si="1182"/>
        <v>0</v>
      </c>
      <c r="BI314" s="13">
        <f>BI296+BI232</f>
        <v>0</v>
      </c>
      <c r="BJ314" s="13">
        <f t="shared" si="1183"/>
        <v>0</v>
      </c>
      <c r="BK314" s="13">
        <f>BK296+BK232</f>
        <v>0</v>
      </c>
      <c r="BL314" s="13">
        <f t="shared" si="1184"/>
        <v>0</v>
      </c>
      <c r="BM314" s="13">
        <f>BM296+BM232</f>
        <v>0</v>
      </c>
      <c r="BN314" s="13">
        <f t="shared" si="1185"/>
        <v>0</v>
      </c>
      <c r="BO314" s="13">
        <f>BO296+BO232</f>
        <v>0</v>
      </c>
      <c r="BP314" s="13">
        <f t="shared" si="1186"/>
        <v>0</v>
      </c>
      <c r="BQ314" s="13">
        <f>BQ296+BQ232</f>
        <v>0</v>
      </c>
      <c r="BR314" s="13">
        <f t="shared" si="1187"/>
        <v>0</v>
      </c>
      <c r="BS314" s="13">
        <f>BS296+BS232</f>
        <v>0</v>
      </c>
      <c r="BT314" s="13">
        <f t="shared" si="1188"/>
        <v>0</v>
      </c>
      <c r="BU314" s="23">
        <f>BU296+BU232</f>
        <v>0</v>
      </c>
      <c r="BV314" s="42">
        <f t="shared" si="1189"/>
        <v>0</v>
      </c>
    </row>
    <row r="315" spans="1:76" x14ac:dyDescent="0.35">
      <c r="A315" s="103"/>
      <c r="B315" s="141" t="s">
        <v>127</v>
      </c>
      <c r="C315" s="142"/>
      <c r="D315" s="16">
        <f>D251</f>
        <v>0</v>
      </c>
      <c r="E315" s="43">
        <f>E251</f>
        <v>0</v>
      </c>
      <c r="F315" s="12">
        <f t="shared" si="1041"/>
        <v>0</v>
      </c>
      <c r="G315" s="16">
        <f>G251</f>
        <v>0</v>
      </c>
      <c r="H315" s="12">
        <f t="shared" si="1159"/>
        <v>0</v>
      </c>
      <c r="I315" s="13">
        <f>I251</f>
        <v>0</v>
      </c>
      <c r="J315" s="12">
        <f t="shared" si="1160"/>
        <v>0</v>
      </c>
      <c r="K315" s="13">
        <f>K251</f>
        <v>0</v>
      </c>
      <c r="L315" s="12">
        <f t="shared" si="1161"/>
        <v>0</v>
      </c>
      <c r="M315" s="13">
        <f>M251</f>
        <v>0</v>
      </c>
      <c r="N315" s="12">
        <f t="shared" si="1190"/>
        <v>0</v>
      </c>
      <c r="O315" s="13">
        <f>O251</f>
        <v>0</v>
      </c>
      <c r="P315" s="12">
        <f t="shared" si="1191"/>
        <v>0</v>
      </c>
      <c r="Q315" s="13">
        <f>Q251</f>
        <v>0</v>
      </c>
      <c r="R315" s="12">
        <f t="shared" si="1192"/>
        <v>0</v>
      </c>
      <c r="S315" s="13">
        <f>S251</f>
        <v>0</v>
      </c>
      <c r="T315" s="12">
        <f t="shared" si="1193"/>
        <v>0</v>
      </c>
      <c r="U315" s="13">
        <f>U251</f>
        <v>0</v>
      </c>
      <c r="V315" s="12">
        <f t="shared" si="1194"/>
        <v>0</v>
      </c>
      <c r="W315" s="13">
        <f>W251</f>
        <v>0</v>
      </c>
      <c r="X315" s="12">
        <f t="shared" si="1195"/>
        <v>0</v>
      </c>
      <c r="Y315" s="23">
        <f>Y251</f>
        <v>0</v>
      </c>
      <c r="Z315" s="40">
        <f t="shared" si="1196"/>
        <v>0</v>
      </c>
      <c r="AA315" s="16">
        <f>AA251</f>
        <v>13981.8</v>
      </c>
      <c r="AB315" s="43">
        <f>AB251</f>
        <v>0</v>
      </c>
      <c r="AC315" s="12">
        <f t="shared" si="1042"/>
        <v>13981.8</v>
      </c>
      <c r="AD315" s="16">
        <f>AD251</f>
        <v>0</v>
      </c>
      <c r="AE315" s="12">
        <f t="shared" si="1169"/>
        <v>13981.8</v>
      </c>
      <c r="AF315" s="16">
        <f>AF251</f>
        <v>0</v>
      </c>
      <c r="AG315" s="12">
        <f t="shared" si="1170"/>
        <v>13981.8</v>
      </c>
      <c r="AH315" s="16">
        <f>AH251</f>
        <v>0</v>
      </c>
      <c r="AI315" s="12">
        <f t="shared" si="1171"/>
        <v>13981.8</v>
      </c>
      <c r="AJ315" s="13">
        <f>AJ251</f>
        <v>0</v>
      </c>
      <c r="AK315" s="12">
        <f t="shared" si="1172"/>
        <v>13981.8</v>
      </c>
      <c r="AL315" s="13">
        <f>AL251</f>
        <v>0</v>
      </c>
      <c r="AM315" s="12">
        <f t="shared" si="1173"/>
        <v>13981.8</v>
      </c>
      <c r="AN315" s="13">
        <f>AN251</f>
        <v>0</v>
      </c>
      <c r="AO315" s="12">
        <f t="shared" si="1174"/>
        <v>13981.8</v>
      </c>
      <c r="AP315" s="13">
        <f>AP251</f>
        <v>0</v>
      </c>
      <c r="AQ315" s="12">
        <f t="shared" si="1175"/>
        <v>13981.8</v>
      </c>
      <c r="AR315" s="13">
        <f>AR251</f>
        <v>0</v>
      </c>
      <c r="AS315" s="12">
        <f t="shared" si="1176"/>
        <v>13981.8</v>
      </c>
      <c r="AT315" s="13">
        <f>AT251</f>
        <v>0</v>
      </c>
      <c r="AU315" s="12">
        <f t="shared" si="1177"/>
        <v>13981.8</v>
      </c>
      <c r="AV315" s="13">
        <f>AV251</f>
        <v>0</v>
      </c>
      <c r="AW315" s="12">
        <f t="shared" si="1178"/>
        <v>13981.8</v>
      </c>
      <c r="AX315" s="23">
        <f>AX251</f>
        <v>0</v>
      </c>
      <c r="AY315" s="40">
        <f t="shared" si="1179"/>
        <v>13981.8</v>
      </c>
      <c r="AZ315" s="16">
        <f>AZ251</f>
        <v>0</v>
      </c>
      <c r="BA315" s="16">
        <f>BA251</f>
        <v>0</v>
      </c>
      <c r="BB315" s="13">
        <f t="shared" si="1043"/>
        <v>0</v>
      </c>
      <c r="BC315" s="16">
        <f>BC251</f>
        <v>0</v>
      </c>
      <c r="BD315" s="13">
        <f t="shared" si="1180"/>
        <v>0</v>
      </c>
      <c r="BE315" s="16">
        <f>BE251</f>
        <v>0</v>
      </c>
      <c r="BF315" s="13">
        <f t="shared" si="1181"/>
        <v>0</v>
      </c>
      <c r="BG315" s="13">
        <f>BG251</f>
        <v>0</v>
      </c>
      <c r="BH315" s="13">
        <f t="shared" si="1182"/>
        <v>0</v>
      </c>
      <c r="BI315" s="13">
        <f>BI251</f>
        <v>0</v>
      </c>
      <c r="BJ315" s="13">
        <f t="shared" si="1183"/>
        <v>0</v>
      </c>
      <c r="BK315" s="13">
        <f>BK251</f>
        <v>0</v>
      </c>
      <c r="BL315" s="13">
        <f t="shared" si="1184"/>
        <v>0</v>
      </c>
      <c r="BM315" s="13">
        <f>BM251</f>
        <v>0</v>
      </c>
      <c r="BN315" s="13">
        <f t="shared" si="1185"/>
        <v>0</v>
      </c>
      <c r="BO315" s="13">
        <f>BO251</f>
        <v>0</v>
      </c>
      <c r="BP315" s="13">
        <f t="shared" si="1186"/>
        <v>0</v>
      </c>
      <c r="BQ315" s="13">
        <f>BQ251</f>
        <v>0</v>
      </c>
      <c r="BR315" s="13">
        <f t="shared" si="1187"/>
        <v>0</v>
      </c>
      <c r="BS315" s="13">
        <f>BS251</f>
        <v>0</v>
      </c>
      <c r="BT315" s="13">
        <f t="shared" si="1188"/>
        <v>0</v>
      </c>
      <c r="BU315" s="23">
        <f>BU251</f>
        <v>0</v>
      </c>
      <c r="BV315" s="42">
        <f t="shared" si="1189"/>
        <v>0</v>
      </c>
    </row>
    <row r="316" spans="1:76" x14ac:dyDescent="0.35">
      <c r="A316" s="103"/>
      <c r="B316" s="141" t="s">
        <v>130</v>
      </c>
      <c r="C316" s="142"/>
      <c r="D316" s="16">
        <f>D263+D261</f>
        <v>9180.5</v>
      </c>
      <c r="E316" s="43">
        <f>E263+E261</f>
        <v>0</v>
      </c>
      <c r="F316" s="12">
        <f t="shared" si="1041"/>
        <v>9180.5</v>
      </c>
      <c r="G316" s="16">
        <f>G263+G261</f>
        <v>0</v>
      </c>
      <c r="H316" s="12">
        <f t="shared" si="1159"/>
        <v>9180.5</v>
      </c>
      <c r="I316" s="13">
        <f>I263+I261</f>
        <v>-4699.8</v>
      </c>
      <c r="J316" s="12">
        <f t="shared" si="1160"/>
        <v>4480.7</v>
      </c>
      <c r="K316" s="13">
        <f>K263+K261</f>
        <v>4699.8</v>
      </c>
      <c r="L316" s="12">
        <f t="shared" si="1161"/>
        <v>9180.5</v>
      </c>
      <c r="M316" s="13">
        <f>M263+M261</f>
        <v>0</v>
      </c>
      <c r="N316" s="12">
        <f t="shared" si="1190"/>
        <v>9180.5</v>
      </c>
      <c r="O316" s="13">
        <f>O263+O261</f>
        <v>0</v>
      </c>
      <c r="P316" s="12">
        <f t="shared" si="1191"/>
        <v>9180.5</v>
      </c>
      <c r="Q316" s="13">
        <f>Q263+Q261</f>
        <v>-4480.7</v>
      </c>
      <c r="R316" s="12">
        <f t="shared" si="1192"/>
        <v>4699.8</v>
      </c>
      <c r="S316" s="13">
        <f>S263+S261</f>
        <v>0</v>
      </c>
      <c r="T316" s="12">
        <f t="shared" si="1193"/>
        <v>4699.8</v>
      </c>
      <c r="U316" s="13">
        <f>U263+U261</f>
        <v>0</v>
      </c>
      <c r="V316" s="12">
        <f t="shared" si="1194"/>
        <v>4699.8</v>
      </c>
      <c r="W316" s="13">
        <f>W263+W261</f>
        <v>0</v>
      </c>
      <c r="X316" s="12">
        <f t="shared" si="1195"/>
        <v>4699.8</v>
      </c>
      <c r="Y316" s="23">
        <f>Y263+Y261</f>
        <v>0</v>
      </c>
      <c r="Z316" s="40">
        <f t="shared" si="1196"/>
        <v>4699.8</v>
      </c>
      <c r="AA316" s="16">
        <f t="shared" ref="AA316:AZ316" si="1198">AA263+AA261</f>
        <v>0</v>
      </c>
      <c r="AB316" s="43">
        <f>AB263+AB261</f>
        <v>0</v>
      </c>
      <c r="AC316" s="12">
        <f t="shared" si="1042"/>
        <v>0</v>
      </c>
      <c r="AD316" s="16">
        <f>AD263+AD261</f>
        <v>0</v>
      </c>
      <c r="AE316" s="12">
        <f t="shared" si="1169"/>
        <v>0</v>
      </c>
      <c r="AF316" s="16">
        <f>AF263+AF261</f>
        <v>0</v>
      </c>
      <c r="AG316" s="12">
        <f t="shared" si="1170"/>
        <v>0</v>
      </c>
      <c r="AH316" s="16">
        <f>AH263+AH261</f>
        <v>0</v>
      </c>
      <c r="AI316" s="12">
        <f t="shared" si="1171"/>
        <v>0</v>
      </c>
      <c r="AJ316" s="13">
        <f>AJ263+AJ261</f>
        <v>0</v>
      </c>
      <c r="AK316" s="12">
        <f t="shared" si="1172"/>
        <v>0</v>
      </c>
      <c r="AL316" s="13">
        <f>AL263+AL261</f>
        <v>0</v>
      </c>
      <c r="AM316" s="12">
        <f t="shared" si="1173"/>
        <v>0</v>
      </c>
      <c r="AN316" s="13">
        <f>AN263+AN261</f>
        <v>0</v>
      </c>
      <c r="AO316" s="12">
        <f t="shared" si="1174"/>
        <v>0</v>
      </c>
      <c r="AP316" s="13">
        <f>AP263+AP261</f>
        <v>4480.7</v>
      </c>
      <c r="AQ316" s="12">
        <f t="shared" si="1175"/>
        <v>4480.7</v>
      </c>
      <c r="AR316" s="13">
        <f>AR263+AR261</f>
        <v>0</v>
      </c>
      <c r="AS316" s="12">
        <f t="shared" si="1176"/>
        <v>4480.7</v>
      </c>
      <c r="AT316" s="13">
        <f>AT263+AT261</f>
        <v>0</v>
      </c>
      <c r="AU316" s="12">
        <f t="shared" si="1177"/>
        <v>4480.7</v>
      </c>
      <c r="AV316" s="13">
        <f>AV263+AV261</f>
        <v>0</v>
      </c>
      <c r="AW316" s="12">
        <f t="shared" si="1178"/>
        <v>4480.7</v>
      </c>
      <c r="AX316" s="23">
        <f>AX263+AX261</f>
        <v>0</v>
      </c>
      <c r="AY316" s="40">
        <f t="shared" si="1179"/>
        <v>4480.7</v>
      </c>
      <c r="AZ316" s="16">
        <f t="shared" si="1198"/>
        <v>0</v>
      </c>
      <c r="BA316" s="16">
        <f>BA263+BA261</f>
        <v>0</v>
      </c>
      <c r="BB316" s="13">
        <f t="shared" si="1043"/>
        <v>0</v>
      </c>
      <c r="BC316" s="16">
        <f>BC263+BC261</f>
        <v>0</v>
      </c>
      <c r="BD316" s="13">
        <f t="shared" si="1180"/>
        <v>0</v>
      </c>
      <c r="BE316" s="16">
        <f>BE263+BE261</f>
        <v>0</v>
      </c>
      <c r="BF316" s="13">
        <f t="shared" si="1181"/>
        <v>0</v>
      </c>
      <c r="BG316" s="13">
        <f>BG263+BG261</f>
        <v>0</v>
      </c>
      <c r="BH316" s="13">
        <f t="shared" si="1182"/>
        <v>0</v>
      </c>
      <c r="BI316" s="13">
        <f>BI263+BI261</f>
        <v>0</v>
      </c>
      <c r="BJ316" s="13">
        <f t="shared" si="1183"/>
        <v>0</v>
      </c>
      <c r="BK316" s="13">
        <f>BK263+BK261</f>
        <v>0</v>
      </c>
      <c r="BL316" s="13">
        <f t="shared" si="1184"/>
        <v>0</v>
      </c>
      <c r="BM316" s="13">
        <f>BM263+BM261</f>
        <v>0</v>
      </c>
      <c r="BN316" s="13">
        <f t="shared" si="1185"/>
        <v>0</v>
      </c>
      <c r="BO316" s="13">
        <f>BO263+BO261</f>
        <v>0</v>
      </c>
      <c r="BP316" s="13">
        <f t="shared" si="1186"/>
        <v>0</v>
      </c>
      <c r="BQ316" s="13">
        <f>BQ263+BQ261</f>
        <v>0</v>
      </c>
      <c r="BR316" s="13">
        <f t="shared" si="1187"/>
        <v>0</v>
      </c>
      <c r="BS316" s="13">
        <f>BS263+BS261</f>
        <v>0</v>
      </c>
      <c r="BT316" s="13">
        <f t="shared" si="1188"/>
        <v>0</v>
      </c>
      <c r="BU316" s="23">
        <f>BU263+BU261</f>
        <v>0</v>
      </c>
      <c r="BV316" s="42">
        <f t="shared" si="1189"/>
        <v>0</v>
      </c>
    </row>
    <row r="317" spans="1:76" x14ac:dyDescent="0.35">
      <c r="A317" s="103"/>
      <c r="B317" s="141" t="s">
        <v>249</v>
      </c>
      <c r="C317" s="142"/>
      <c r="D317" s="33"/>
      <c r="E317" s="42">
        <f>E118</f>
        <v>2697</v>
      </c>
      <c r="F317" s="12">
        <f t="shared" si="1041"/>
        <v>2697</v>
      </c>
      <c r="G317" s="13">
        <f>G118+G138</f>
        <v>0</v>
      </c>
      <c r="H317" s="12">
        <f t="shared" si="1159"/>
        <v>2697</v>
      </c>
      <c r="I317" s="13">
        <f>I118+I138</f>
        <v>0</v>
      </c>
      <c r="J317" s="12">
        <f t="shared" si="1160"/>
        <v>2697</v>
      </c>
      <c r="K317" s="13">
        <f>K118+K138</f>
        <v>0</v>
      </c>
      <c r="L317" s="12">
        <f t="shared" si="1161"/>
        <v>2697</v>
      </c>
      <c r="M317" s="13">
        <f>M118+M138</f>
        <v>0</v>
      </c>
      <c r="N317" s="12">
        <f t="shared" si="1190"/>
        <v>2697</v>
      </c>
      <c r="O317" s="13">
        <f>O118+O138</f>
        <v>0</v>
      </c>
      <c r="P317" s="12">
        <f t="shared" si="1191"/>
        <v>2697</v>
      </c>
      <c r="Q317" s="13">
        <f>Q118+Q138</f>
        <v>0</v>
      </c>
      <c r="R317" s="12">
        <f t="shared" si="1192"/>
        <v>2697</v>
      </c>
      <c r="S317" s="13">
        <f>S118+S138</f>
        <v>0</v>
      </c>
      <c r="T317" s="12">
        <f t="shared" si="1193"/>
        <v>2697</v>
      </c>
      <c r="U317" s="13">
        <f>U118+U138</f>
        <v>0</v>
      </c>
      <c r="V317" s="12">
        <f t="shared" si="1194"/>
        <v>2697</v>
      </c>
      <c r="W317" s="13">
        <f>W118+W138</f>
        <v>0</v>
      </c>
      <c r="X317" s="12">
        <f t="shared" si="1195"/>
        <v>2697</v>
      </c>
      <c r="Y317" s="23">
        <f>Y118+Y138</f>
        <v>0</v>
      </c>
      <c r="Z317" s="40">
        <f t="shared" si="1196"/>
        <v>2697</v>
      </c>
      <c r="AA317" s="33"/>
      <c r="AB317" s="42">
        <f>AB118</f>
        <v>6293</v>
      </c>
      <c r="AC317" s="12">
        <f t="shared" si="1042"/>
        <v>6293</v>
      </c>
      <c r="AD317" s="13">
        <f>AD118+AD138</f>
        <v>2850</v>
      </c>
      <c r="AE317" s="12">
        <f t="shared" si="1169"/>
        <v>9143</v>
      </c>
      <c r="AF317" s="13">
        <f>AF118+AF138</f>
        <v>-2850</v>
      </c>
      <c r="AG317" s="12">
        <f t="shared" si="1170"/>
        <v>6293</v>
      </c>
      <c r="AH317" s="13">
        <f>AH118+AH138</f>
        <v>0</v>
      </c>
      <c r="AI317" s="12">
        <f t="shared" si="1171"/>
        <v>6293</v>
      </c>
      <c r="AJ317" s="13">
        <f>AJ118+AJ138</f>
        <v>0</v>
      </c>
      <c r="AK317" s="12">
        <f t="shared" si="1172"/>
        <v>6293</v>
      </c>
      <c r="AL317" s="13">
        <f>AL118+AL138</f>
        <v>0</v>
      </c>
      <c r="AM317" s="12">
        <f t="shared" si="1173"/>
        <v>6293</v>
      </c>
      <c r="AN317" s="13">
        <f>AN118+AN138</f>
        <v>0</v>
      </c>
      <c r="AO317" s="12">
        <f t="shared" si="1174"/>
        <v>6293</v>
      </c>
      <c r="AP317" s="13">
        <f>AP118+AP138</f>
        <v>0</v>
      </c>
      <c r="AQ317" s="12">
        <f t="shared" si="1175"/>
        <v>6293</v>
      </c>
      <c r="AR317" s="13">
        <f>AR118+AR138</f>
        <v>0</v>
      </c>
      <c r="AS317" s="12">
        <f t="shared" si="1176"/>
        <v>6293</v>
      </c>
      <c r="AT317" s="13">
        <f>AT118+AT138</f>
        <v>0</v>
      </c>
      <c r="AU317" s="12">
        <f t="shared" si="1177"/>
        <v>6293</v>
      </c>
      <c r="AV317" s="13">
        <f>AV118+AV138</f>
        <v>0</v>
      </c>
      <c r="AW317" s="12">
        <f t="shared" si="1178"/>
        <v>6293</v>
      </c>
      <c r="AX317" s="23">
        <f>AX118+AX138</f>
        <v>0</v>
      </c>
      <c r="AY317" s="40">
        <f t="shared" si="1179"/>
        <v>6293</v>
      </c>
      <c r="AZ317" s="33"/>
      <c r="BA317" s="33">
        <f>BA118</f>
        <v>0</v>
      </c>
      <c r="BB317" s="13">
        <f t="shared" si="1043"/>
        <v>0</v>
      </c>
      <c r="BC317" s="33">
        <f>BC118+BC138</f>
        <v>0</v>
      </c>
      <c r="BD317" s="13">
        <f t="shared" si="1180"/>
        <v>0</v>
      </c>
      <c r="BE317" s="33">
        <f>BE118+BE138</f>
        <v>0</v>
      </c>
      <c r="BF317" s="13">
        <f t="shared" si="1181"/>
        <v>0</v>
      </c>
      <c r="BG317" s="13">
        <f>BG118+BG138</f>
        <v>0</v>
      </c>
      <c r="BH317" s="13">
        <f t="shared" si="1182"/>
        <v>0</v>
      </c>
      <c r="BI317" s="13">
        <f>BI118+BI138</f>
        <v>0</v>
      </c>
      <c r="BJ317" s="13">
        <f t="shared" si="1183"/>
        <v>0</v>
      </c>
      <c r="BK317" s="13">
        <f>BK118+BK138</f>
        <v>0</v>
      </c>
      <c r="BL317" s="13">
        <f t="shared" si="1184"/>
        <v>0</v>
      </c>
      <c r="BM317" s="13">
        <f>BM118+BM138</f>
        <v>0</v>
      </c>
      <c r="BN317" s="13">
        <f t="shared" si="1185"/>
        <v>0</v>
      </c>
      <c r="BO317" s="13">
        <f>BO118+BO138</f>
        <v>0</v>
      </c>
      <c r="BP317" s="13">
        <f t="shared" si="1186"/>
        <v>0</v>
      </c>
      <c r="BQ317" s="13">
        <f>BQ118+BQ138</f>
        <v>0</v>
      </c>
      <c r="BR317" s="13">
        <f t="shared" si="1187"/>
        <v>0</v>
      </c>
      <c r="BS317" s="13">
        <f>BS118+BS138</f>
        <v>0</v>
      </c>
      <c r="BT317" s="13">
        <f t="shared" si="1188"/>
        <v>0</v>
      </c>
      <c r="BU317" s="23">
        <f>BU118+BU138</f>
        <v>0</v>
      </c>
      <c r="BV317" s="42">
        <f t="shared" si="1189"/>
        <v>0</v>
      </c>
    </row>
    <row r="318" spans="1:76" x14ac:dyDescent="0.35">
      <c r="A318" s="103"/>
      <c r="B318" s="141" t="s">
        <v>250</v>
      </c>
      <c r="C318" s="142"/>
      <c r="D318" s="33"/>
      <c r="E318" s="42">
        <f>E275</f>
        <v>11709.7</v>
      </c>
      <c r="F318" s="12">
        <f t="shared" si="1041"/>
        <v>11709.7</v>
      </c>
      <c r="G318" s="13">
        <f>G275</f>
        <v>0</v>
      </c>
      <c r="H318" s="12">
        <f t="shared" si="1159"/>
        <v>11709.7</v>
      </c>
      <c r="I318" s="13">
        <f>I275</f>
        <v>0</v>
      </c>
      <c r="J318" s="12">
        <f t="shared" si="1160"/>
        <v>11709.7</v>
      </c>
      <c r="K318" s="13">
        <f>K275</f>
        <v>0</v>
      </c>
      <c r="L318" s="12">
        <f t="shared" si="1161"/>
        <v>11709.7</v>
      </c>
      <c r="M318" s="13">
        <f>M275</f>
        <v>-24.943000000000001</v>
      </c>
      <c r="N318" s="12">
        <f t="shared" si="1190"/>
        <v>11684.757000000001</v>
      </c>
      <c r="O318" s="13">
        <f>O275</f>
        <v>0</v>
      </c>
      <c r="P318" s="12">
        <f t="shared" si="1191"/>
        <v>11684.757000000001</v>
      </c>
      <c r="Q318" s="13">
        <f>Q275</f>
        <v>-466.94299999999998</v>
      </c>
      <c r="R318" s="12">
        <f t="shared" si="1192"/>
        <v>11217.814000000002</v>
      </c>
      <c r="S318" s="13">
        <f>S275</f>
        <v>0</v>
      </c>
      <c r="T318" s="12">
        <f t="shared" si="1193"/>
        <v>11217.814000000002</v>
      </c>
      <c r="U318" s="13">
        <f>U275</f>
        <v>-0.17</v>
      </c>
      <c r="V318" s="12">
        <f t="shared" si="1194"/>
        <v>11217.644000000002</v>
      </c>
      <c r="W318" s="13">
        <f>W275</f>
        <v>0</v>
      </c>
      <c r="X318" s="12">
        <f t="shared" si="1195"/>
        <v>11217.644000000002</v>
      </c>
      <c r="Y318" s="23">
        <f>Y275</f>
        <v>-131.54</v>
      </c>
      <c r="Z318" s="40">
        <f t="shared" si="1196"/>
        <v>11086.104000000001</v>
      </c>
      <c r="AA318" s="33"/>
      <c r="AB318" s="42">
        <f>AB275</f>
        <v>0</v>
      </c>
      <c r="AC318" s="12">
        <f t="shared" si="1042"/>
        <v>0</v>
      </c>
      <c r="AD318" s="13">
        <f>AD275</f>
        <v>0</v>
      </c>
      <c r="AE318" s="12">
        <f t="shared" si="1169"/>
        <v>0</v>
      </c>
      <c r="AF318" s="13">
        <f>AF275</f>
        <v>0</v>
      </c>
      <c r="AG318" s="12">
        <f t="shared" si="1170"/>
        <v>0</v>
      </c>
      <c r="AH318" s="13">
        <f>AH275</f>
        <v>0</v>
      </c>
      <c r="AI318" s="12">
        <f t="shared" si="1171"/>
        <v>0</v>
      </c>
      <c r="AJ318" s="13">
        <f>AJ275</f>
        <v>0</v>
      </c>
      <c r="AK318" s="12">
        <f t="shared" si="1172"/>
        <v>0</v>
      </c>
      <c r="AL318" s="13">
        <f>AL275</f>
        <v>0</v>
      </c>
      <c r="AM318" s="12">
        <f t="shared" si="1173"/>
        <v>0</v>
      </c>
      <c r="AN318" s="13">
        <f>AN275</f>
        <v>0</v>
      </c>
      <c r="AO318" s="12">
        <f t="shared" si="1174"/>
        <v>0</v>
      </c>
      <c r="AP318" s="13">
        <f>AP275</f>
        <v>0</v>
      </c>
      <c r="AQ318" s="12">
        <f t="shared" si="1175"/>
        <v>0</v>
      </c>
      <c r="AR318" s="13">
        <f>AR275</f>
        <v>0</v>
      </c>
      <c r="AS318" s="12">
        <f t="shared" si="1176"/>
        <v>0</v>
      </c>
      <c r="AT318" s="13">
        <f>AT275</f>
        <v>0</v>
      </c>
      <c r="AU318" s="12">
        <f t="shared" si="1177"/>
        <v>0</v>
      </c>
      <c r="AV318" s="13">
        <f>AV275</f>
        <v>0</v>
      </c>
      <c r="AW318" s="12">
        <f t="shared" si="1178"/>
        <v>0</v>
      </c>
      <c r="AX318" s="23">
        <f>AX275</f>
        <v>0</v>
      </c>
      <c r="AY318" s="40">
        <f t="shared" si="1179"/>
        <v>0</v>
      </c>
      <c r="AZ318" s="33"/>
      <c r="BA318" s="13">
        <f>BA275</f>
        <v>0</v>
      </c>
      <c r="BB318" s="13">
        <f t="shared" si="1043"/>
        <v>0</v>
      </c>
      <c r="BC318" s="13">
        <f>BC275</f>
        <v>0</v>
      </c>
      <c r="BD318" s="13">
        <f t="shared" si="1180"/>
        <v>0</v>
      </c>
      <c r="BE318" s="13">
        <f>BE275</f>
        <v>0</v>
      </c>
      <c r="BF318" s="13">
        <f t="shared" si="1181"/>
        <v>0</v>
      </c>
      <c r="BG318" s="13">
        <f>BG275</f>
        <v>0</v>
      </c>
      <c r="BH318" s="13">
        <f t="shared" si="1182"/>
        <v>0</v>
      </c>
      <c r="BI318" s="13">
        <f>BI275</f>
        <v>0</v>
      </c>
      <c r="BJ318" s="13">
        <f t="shared" si="1183"/>
        <v>0</v>
      </c>
      <c r="BK318" s="13">
        <f>BK275</f>
        <v>0</v>
      </c>
      <c r="BL318" s="13">
        <f t="shared" si="1184"/>
        <v>0</v>
      </c>
      <c r="BM318" s="13">
        <f>BM275</f>
        <v>0</v>
      </c>
      <c r="BN318" s="13">
        <f t="shared" si="1185"/>
        <v>0</v>
      </c>
      <c r="BO318" s="13">
        <f>BO275</f>
        <v>0</v>
      </c>
      <c r="BP318" s="13">
        <f t="shared" si="1186"/>
        <v>0</v>
      </c>
      <c r="BQ318" s="13">
        <f>BQ275</f>
        <v>0</v>
      </c>
      <c r="BR318" s="13">
        <f t="shared" si="1187"/>
        <v>0</v>
      </c>
      <c r="BS318" s="13">
        <f>BS275</f>
        <v>0</v>
      </c>
      <c r="BT318" s="13">
        <f t="shared" si="1188"/>
        <v>0</v>
      </c>
      <c r="BU318" s="23">
        <f>BU275</f>
        <v>0</v>
      </c>
      <c r="BV318" s="42">
        <f t="shared" si="1189"/>
        <v>0</v>
      </c>
    </row>
    <row r="319" spans="1:76" x14ac:dyDescent="0.35">
      <c r="A319" s="103"/>
      <c r="B319" s="156" t="s">
        <v>363</v>
      </c>
      <c r="C319" s="157"/>
      <c r="D319" s="13">
        <f>D303-D310-D311-D312-D313-D314-D315-D316</f>
        <v>-1.862645149230957E-9</v>
      </c>
      <c r="E319" s="42">
        <f>E303-E310-E311-E312-E313-E314-E315-E316-E317-E318</f>
        <v>-9.0949470177292824E-11</v>
      </c>
      <c r="F319" s="13"/>
      <c r="G319" s="13">
        <f>G303-G310-G311-G312-G313-G314-G315-G316-G317-G318</f>
        <v>4.3655745685100555E-11</v>
      </c>
      <c r="H319" s="13"/>
      <c r="I319" s="13">
        <f>I303-I310-I311-I312-I313-I314-I315-I316-I317-I318</f>
        <v>-2.7284841053187847E-12</v>
      </c>
      <c r="J319" s="62"/>
      <c r="K319" s="13">
        <f>K303-K310-K311-K312-K313-K314-K315-K316-K317-K318</f>
        <v>2.7284841053187847E-12</v>
      </c>
      <c r="L319" s="62"/>
      <c r="M319" s="13">
        <f>M301</f>
        <v>13200</v>
      </c>
      <c r="N319" s="12">
        <f t="shared" si="1190"/>
        <v>13200</v>
      </c>
      <c r="O319" s="13">
        <f>O301</f>
        <v>0</v>
      </c>
      <c r="P319" s="12">
        <f t="shared" si="1191"/>
        <v>13200</v>
      </c>
      <c r="Q319" s="13">
        <f>Q301+Q302</f>
        <v>20000</v>
      </c>
      <c r="R319" s="12">
        <f t="shared" si="1192"/>
        <v>33200</v>
      </c>
      <c r="S319" s="13">
        <f>S301+S302</f>
        <v>0</v>
      </c>
      <c r="T319" s="12">
        <f t="shared" si="1193"/>
        <v>33200</v>
      </c>
      <c r="U319" s="13">
        <f>U301+U302</f>
        <v>-22</v>
      </c>
      <c r="V319" s="12">
        <f t="shared" si="1194"/>
        <v>33178</v>
      </c>
      <c r="W319" s="13">
        <f>W301+W302</f>
        <v>0</v>
      </c>
      <c r="X319" s="12">
        <f t="shared" si="1195"/>
        <v>33178</v>
      </c>
      <c r="Y319" s="23">
        <f>Y301+Y302</f>
        <v>0</v>
      </c>
      <c r="Z319" s="40">
        <f t="shared" si="1196"/>
        <v>33178</v>
      </c>
      <c r="AA319" s="13"/>
      <c r="AB319" s="13"/>
      <c r="AC319" s="13"/>
      <c r="AD319" s="13"/>
      <c r="AE319" s="13"/>
      <c r="AF319" s="13"/>
      <c r="AG319" s="13"/>
      <c r="AH319" s="13"/>
      <c r="AI319" s="62"/>
      <c r="AJ319" s="13"/>
      <c r="AK319" s="62"/>
      <c r="AL319" s="13">
        <f>AL301</f>
        <v>0</v>
      </c>
      <c r="AM319" s="12">
        <f t="shared" si="1173"/>
        <v>0</v>
      </c>
      <c r="AN319" s="13">
        <f>AN301</f>
        <v>0</v>
      </c>
      <c r="AO319" s="12">
        <f t="shared" si="1174"/>
        <v>0</v>
      </c>
      <c r="AP319" s="13">
        <f>AP301+AP302</f>
        <v>0</v>
      </c>
      <c r="AQ319" s="12">
        <f t="shared" si="1175"/>
        <v>0</v>
      </c>
      <c r="AR319" s="13">
        <f>AR301+AR302</f>
        <v>0</v>
      </c>
      <c r="AS319" s="12">
        <f t="shared" si="1176"/>
        <v>0</v>
      </c>
      <c r="AT319" s="13">
        <f>AT301+AT302</f>
        <v>0</v>
      </c>
      <c r="AU319" s="12">
        <f t="shared" si="1177"/>
        <v>0</v>
      </c>
      <c r="AV319" s="13">
        <f>AV301+AV302</f>
        <v>0</v>
      </c>
      <c r="AW319" s="12">
        <f t="shared" si="1178"/>
        <v>0</v>
      </c>
      <c r="AX319" s="23">
        <f>AX301+AX302</f>
        <v>0</v>
      </c>
      <c r="AY319" s="40">
        <f t="shared" si="1179"/>
        <v>0</v>
      </c>
      <c r="AZ319" s="13"/>
      <c r="BA319" s="13"/>
      <c r="BB319" s="13"/>
      <c r="BC319" s="13"/>
      <c r="BD319" s="13"/>
      <c r="BE319" s="13"/>
      <c r="BF319" s="62"/>
      <c r="BG319" s="13"/>
      <c r="BH319" s="62"/>
      <c r="BI319" s="13">
        <f>BI301</f>
        <v>0</v>
      </c>
      <c r="BJ319" s="13">
        <f t="shared" si="1183"/>
        <v>0</v>
      </c>
      <c r="BK319" s="13">
        <f>BK301</f>
        <v>0</v>
      </c>
      <c r="BL319" s="13">
        <f t="shared" si="1184"/>
        <v>0</v>
      </c>
      <c r="BM319" s="13">
        <f>BM301+BM302</f>
        <v>0</v>
      </c>
      <c r="BN319" s="13">
        <f t="shared" si="1185"/>
        <v>0</v>
      </c>
      <c r="BO319" s="13">
        <f>BO301+BO302</f>
        <v>0</v>
      </c>
      <c r="BP319" s="13">
        <f t="shared" si="1186"/>
        <v>0</v>
      </c>
      <c r="BQ319" s="13">
        <f>BQ301+BQ302</f>
        <v>0</v>
      </c>
      <c r="BR319" s="13">
        <f t="shared" si="1187"/>
        <v>0</v>
      </c>
      <c r="BS319" s="13">
        <f>BS301+BS302</f>
        <v>0</v>
      </c>
      <c r="BT319" s="13">
        <f t="shared" si="1188"/>
        <v>0</v>
      </c>
      <c r="BU319" s="23">
        <f>BU301+BU302</f>
        <v>0</v>
      </c>
      <c r="BV319" s="42">
        <f t="shared" si="1189"/>
        <v>0</v>
      </c>
    </row>
    <row r="320" spans="1:76" x14ac:dyDescent="0.35">
      <c r="F320" s="32"/>
      <c r="H320" s="32"/>
      <c r="J320" s="32"/>
      <c r="K320" s="32">
        <f>K23+K24+K25+K26+K27+K30+K35+K40+K44+K49+K52+K55+K60+K65+K67+K70+K74+K76+K77+K78+K79+K80+K81+K82+K83+K84+K90+K91+K93+K109+K110+K111+K116+K117+K118+K119+K120+K121+K122+K125+K135+K136+K137+K151+K153+K156+K158+K159+K160+K161+K165+K166+K168+K169+K170+K179+K183+K187+K191+K195+K199+K203+K207+K211+K213+K214+K217+K221+K225+K227+K228+K232+K233+K237+K250+K251+K254+K260+K261+K262+K263+K264+K267+K269+K270+K273+K274+K275+K276+K277+K278+K279+K280+K281+K282+K283+K284+K285+K286+K287+K288+K289+K290+K291+K298+K300+K85+K92+K167</f>
        <v>26027.302</v>
      </c>
      <c r="L320" s="32"/>
      <c r="M320" s="32">
        <f>M23+M24+M25+M26+M27+M30+M35+M40+M44+M49+M52+M55+M60+M65+M67+M70+M74+M76+M77+M78+M79+M80+M81+M82+M83+M84+M90+M91+M93+M109+M110+M116+M117+M118+M119+M120+M121+M122+M125+M135+M136+M137+M151+M153+M156+M158+M159+M160+M161+M165+M166+M168+M169+M170+M179+M183+M187+M191+M195+M199+M203+M207+M211+M213+M214+M217+M221+M225+M227+M228+M232+M233+M237+M250+M251+M254+M260+M261+M262+M263+M264+M267+M269+M270+M273+M274+M275+M276+M277+M278+M279+M280+M281+M282+M283+M284+M285+M286+M287+M288+M289+M290+M291+M298+M300+M92+M167+M301+M87+M94+M95+M97+M113+M141+M238</f>
        <v>-87999.638000000035</v>
      </c>
      <c r="N320" s="32"/>
      <c r="O320" s="32">
        <f>O23+O24+O25+O26+O27+O30+O35+O40+O44+O49+O52+O55+O60+O65+O67+O70+O74+O76+O77+O78+O79+O80+O81+O82+O83+O84+O90+O91+O93+O109+O110+O116+O117+O118+O119+O120+O121+O122+O125+O135+O136+O137+O151+O153+O156+O158+O159+O160+O161+O165+O166+O168+O169+O170+O179+O183+O187+O191+O195+O199+O203+O207+O211+O213+O214+O217+O221+O225+O227+O228+O232+O233+O237+O250+O251+O254+O260+O261+O262+O263+O264+O267+O269+O270+O273+O274+O275+O276+O277+O278+O279+O280+O281+O282+O283+O284+O285+O286+O287+O288+O289+O290+O291+O298+O300+O92+O167+O301+O87+O94+O95+O97+O113+O141+O238</f>
        <v>492.76900000000001</v>
      </c>
      <c r="P320" s="32"/>
      <c r="Q320" s="32">
        <f>Q23+Q24+Q25+Q26+Q27+Q30+Q35+Q40+Q44+Q49+Q52+Q55+Q60+Q65+Q67+Q70+Q74+Q76+Q77+Q78+Q79+Q80+Q81+Q82+Q83+Q84+Q90+Q91+Q93+Q109+Q110+Q116+Q117+Q118+Q119+Q120+Q121+Q122+Q125+Q135+Q136+Q137+Q151+Q153+Q156+Q158+Q159+Q160+Q161+Q165+Q166+Q168+Q169+Q170+Q179+Q183+Q187+Q191+Q195+Q199+Q203+Q207+Q211+Q213+Q214+Q217+Q221+Q225+Q227+Q228+Q232+Q233+Q237+Q250+Q251+Q254+Q260+Q261+Q262+Q263+Q264+Q267+Q269+Q270+Q273+Q274+Q275+Q276+Q277+Q278+Q279+Q280+Q281+Q282+Q283+Q284+Q285+Q286+Q287+Q288+Q289+Q290+Q291+Q298+Q300+Q92+Q167+Q301+Q87+Q94+Q95+Q97+Q113+Q141+Q238+Q96+Q98+Q99+Q100+Q302+Q171</f>
        <v>-284637.85100000008</v>
      </c>
      <c r="R320" s="32"/>
      <c r="S320" s="32">
        <f>S23+S24+S25+S26+S27+S30+S35+S40+S44+S49+S52+S55+S60+S65+S67+S70+S74+S76+S77+S78+S79+S80+S81+S82+S83+S84+S90+S91+S93+S109+S110+S116+S117+S118+S119+S120+S121+S122+S125+S135+S136+S137+S151+S153+S156+S158+S159+S160+S161+S165+S166+S168+S169+S170+S179+S183+S187+S191+S195+S199+S203+S207+S211+S213+S214+S217+S221+S225+S227+S228+S232+S233+S237+S250+S251+S254+S260+S261+S262+S263+S264+S267+S269+S270+S273+S274+S275+S276+S277+S278+S279+S280+S281+S282+S283+S284+S285+S286+S287+S288+S289+S290+S291+S298+S300+S92+S167+S301+S87+S94+S95+S97+S113+S141+S238+S96+S98+S99+S100+S302+S171</f>
        <v>-33152.214</v>
      </c>
      <c r="T320" s="32"/>
      <c r="U320" s="32">
        <f>U23+U24+U25+U26+U27+U30+U35+U40+U44+U49+U52+U55+U60+U65+U67+U70+U74+U76+U77+U78+U79+U80+U81+U82+U83+U84+U90+U91+U93+U109+U110+U116+U117+U118+U119+U120+U121+U122+U125+U135+U136+U137+U151+U153+U156+U158+U159+U160+U161+U165+U166+U168+U169+U170+U179+U183+U187+U191+U195+U199+U203+U207+U211+U213+U214+U217+U221+U225+U227+U232+U237+U250+U251+U254+U260+U261+U262+U263+U264+U267+U269+U270+U273+U274+U275+U276+U277+U278+U279+U280+U281+U282+U283+U284+U285+U286+U287+U288+U289+U290+U291+U298+U300+U92+U167+U301+U87+U94+U95+U97+U113+U141+U238+U96+U98+U99+U100+U302+U171+U239+U172+U101+U230+U235</f>
        <v>11422.867999999986</v>
      </c>
      <c r="V320" s="32"/>
      <c r="W320" s="32">
        <f>W23+W24+W25+W26+W27+W30+W35+W40+W44+W49+W52+W55+W60+W65+W67+W70+W74+W76+W77+W78+W79+W80+W81+W82+W83+W84+W90+W91+W93+W109+W110+W116+W117+W118+W119+W120+W121+W122+W125+W135+W136+W137+W151+W153+W156+W158+W159+W160+W161+W165+W166+W168+W169+W170+W179+W183+W187+W191+W195+W199+W203+W207+W211+W213+W214+W217+W221+W225+W227+W232+W237+W250+W251+W254+W260+W261+W262+W263+W264+W267+W269+W270+W273+W274+W275+W276+W277+W278+W279+W280+W281+W282+W283+W284+W285+W286+W287+W288+W289+W290+W291+W298+W300+W92+W167+W301+W87+W94+W95+W97+W113+W141+W238+W96+W98+W99+W100+W302+W171+W239+W172+W101+W230+W235</f>
        <v>6031.8529999999992</v>
      </c>
      <c r="X320" s="32"/>
      <c r="Y320" s="32">
        <f>Y23+Y24+Y25+Y26+Y27+Y30+Y35+Y40+Y44+Y49+Y52+Y55+Y60+Y65+Y67+Y70+Y74+Y76+Y77+Y78+Y79+Y80+Y81+Y82+Y83+Y84+Y90+Y91+Y93+Y109+Y110+Y116+Y117+Y118+Y119+Y120+Y121+Y122+Y125+Y135+Y136+Y137+Y151+Y153+Y156+Y158+Y159+Y160+Y161+Y165+Y166+Y168+Y169+Y170+Y179+Y183+Y187+Y191+Y195+Y199+Y203+Y207+Y211+Y213+Y214+Y217+Y221+Y225+Y227+Y232+Y237+Y250+Y251+Y254+Y260+Y261+Y262+Y263+Y264+Y267+Y269+Y270+Y273+Y274+Y275+Y276+Y277+Y278+Y279+Y280+Y281+Y282+Y283+Y284+Y285+Y286+Y287+Y288+Y289+Y290+Y291+Y298+Y300+Y92+Y167+Y301+Y87+Y94+Y95+Y97+Y113+Y141+Y238+Y96+Y98+Y99+Y100+Y302+Y171+Y239+Y172+Y101+Y230+Y235+Y271+Y102</f>
        <v>-328091.52399999998</v>
      </c>
      <c r="Z320" s="104"/>
      <c r="AA320" s="32">
        <f t="shared" ref="AA320:BU320" si="1199">AA23+AA24+AA25+AA26+AA27+AA30+AA35+AA40+AA44+AA49+AA52+AA55+AA60+AA65+AA67+AA70+AA74+AA76+AA77+AA78+AA79+AA80+AA81+AA82+AA83+AA84+AA90+AA91+AA93+AA109+AA110+AA116+AA117+AA118+AA119+AA120+AA121+AA122+AA125+AA135+AA136+AA137+AA151+AA153+AA156+AA158+AA159+AA160+AA161+AA165+AA166+AA168+AA169+AA170+AA179+AA183+AA187+AA191+AA195+AA199+AA203+AA207+AA211+AA213+AA214+AA217+AA221+AA225+AA227+AA232+AA237+AA250+AA251+AA254+AA260+AA261+AA262+AA263+AA264+AA267+AA269+AA270+AA273+AA274+AA275+AA276+AA277+AA278+AA279+AA280+AA281+AA282+AA283+AA284+AA285+AA286+AA287+AA288+AA289+AA290+AA291+AA298+AA300+AA92+AA167+AA301+AA87+AA94+AA95+AA97+AA113+AA141+AA238+AA96+AA98+AA99+AA100+AA302+AA171+AA239+AA172+AA101+AA230+AA235+AA271+AA102</f>
        <v>3056596.5</v>
      </c>
      <c r="AB320" s="32">
        <f t="shared" si="1199"/>
        <v>231143.2</v>
      </c>
      <c r="AC320" s="32">
        <f t="shared" si="1199"/>
        <v>3287739.6999999997</v>
      </c>
      <c r="AD320" s="32">
        <f t="shared" si="1199"/>
        <v>-13154.028</v>
      </c>
      <c r="AE320" s="32">
        <f t="shared" si="1199"/>
        <v>3274585.6719999998</v>
      </c>
      <c r="AF320" s="32">
        <f t="shared" si="1199"/>
        <v>0</v>
      </c>
      <c r="AG320" s="32">
        <f t="shared" si="1199"/>
        <v>3274585.6719999998</v>
      </c>
      <c r="AH320" s="32">
        <f t="shared" si="1199"/>
        <v>-84124.5</v>
      </c>
      <c r="AI320" s="32">
        <f t="shared" si="1199"/>
        <v>3190461.1719999998</v>
      </c>
      <c r="AJ320" s="32">
        <f t="shared" si="1199"/>
        <v>-1537.377</v>
      </c>
      <c r="AK320" s="32">
        <f t="shared" si="1199"/>
        <v>3188923.7949999999</v>
      </c>
      <c r="AL320" s="32">
        <f t="shared" si="1199"/>
        <v>212044.46899999998</v>
      </c>
      <c r="AM320" s="32">
        <f t="shared" si="1199"/>
        <v>3400968.2640000004</v>
      </c>
      <c r="AN320" s="32">
        <f t="shared" si="1199"/>
        <v>0</v>
      </c>
      <c r="AO320" s="32">
        <f t="shared" si="1199"/>
        <v>3400968.2640000004</v>
      </c>
      <c r="AP320" s="32">
        <f t="shared" si="1199"/>
        <v>249349.36000000002</v>
      </c>
      <c r="AQ320" s="32">
        <f t="shared" si="1199"/>
        <v>3650317.6240000008</v>
      </c>
      <c r="AR320" s="32">
        <f t="shared" si="1199"/>
        <v>29908.492999999999</v>
      </c>
      <c r="AS320" s="32">
        <f t="shared" si="1199"/>
        <v>3680226.1170000006</v>
      </c>
      <c r="AT320" s="32">
        <f t="shared" si="1199"/>
        <v>48820.498999999982</v>
      </c>
      <c r="AU320" s="32">
        <f t="shared" si="1199"/>
        <v>3729046.6159999999</v>
      </c>
      <c r="AV320" s="32">
        <f t="shared" si="1199"/>
        <v>0</v>
      </c>
      <c r="AW320" s="32">
        <f t="shared" si="1199"/>
        <v>3729046.6159999999</v>
      </c>
      <c r="AX320" s="32">
        <f t="shared" si="1199"/>
        <v>-703090.81699999992</v>
      </c>
      <c r="AY320" s="104"/>
      <c r="AZ320" s="32">
        <f t="shared" si="1199"/>
        <v>2743256.5999999996</v>
      </c>
      <c r="BA320" s="32">
        <f t="shared" si="1199"/>
        <v>-46776.10000000002</v>
      </c>
      <c r="BB320" s="32">
        <f t="shared" si="1199"/>
        <v>2696480.5000000009</v>
      </c>
      <c r="BC320" s="32">
        <f t="shared" si="1199"/>
        <v>-18064.5</v>
      </c>
      <c r="BD320" s="32">
        <f t="shared" si="1199"/>
        <v>2678416.0000000009</v>
      </c>
      <c r="BE320" s="32">
        <f t="shared" si="1199"/>
        <v>-28221.546999999999</v>
      </c>
      <c r="BF320" s="32">
        <f t="shared" si="1199"/>
        <v>2650194.4530000007</v>
      </c>
      <c r="BG320" s="32">
        <f t="shared" si="1199"/>
        <v>28221.546999999999</v>
      </c>
      <c r="BH320" s="32">
        <f t="shared" si="1199"/>
        <v>2678416.0000000009</v>
      </c>
      <c r="BI320" s="32">
        <f t="shared" si="1199"/>
        <v>285354.52</v>
      </c>
      <c r="BJ320" s="32">
        <f t="shared" si="1199"/>
        <v>2963770.52</v>
      </c>
      <c r="BK320" s="32">
        <f t="shared" si="1199"/>
        <v>0</v>
      </c>
      <c r="BL320" s="32">
        <f t="shared" si="1199"/>
        <v>2963770.52</v>
      </c>
      <c r="BM320" s="32">
        <f t="shared" si="1199"/>
        <v>0</v>
      </c>
      <c r="BN320" s="32">
        <f t="shared" si="1199"/>
        <v>2963770.52</v>
      </c>
      <c r="BO320" s="32">
        <f t="shared" si="1199"/>
        <v>8675.2999999999993</v>
      </c>
      <c r="BP320" s="32">
        <f t="shared" si="1199"/>
        <v>2972445.82</v>
      </c>
      <c r="BQ320" s="32">
        <f t="shared" si="1199"/>
        <v>-53268.941999999981</v>
      </c>
      <c r="BR320" s="32">
        <f t="shared" si="1199"/>
        <v>2919176.8780000005</v>
      </c>
      <c r="BS320" s="32">
        <f t="shared" si="1199"/>
        <v>0</v>
      </c>
      <c r="BT320" s="32">
        <f t="shared" si="1199"/>
        <v>2919176.8780000005</v>
      </c>
      <c r="BU320" s="32">
        <f t="shared" si="1199"/>
        <v>-798541.67799999996</v>
      </c>
      <c r="BV320" s="104"/>
    </row>
    <row r="321" spans="5:74" x14ac:dyDescent="0.35">
      <c r="F321" s="32"/>
      <c r="H321" s="32"/>
      <c r="J321" s="32"/>
      <c r="K321" s="9">
        <f t="shared" ref="K321" si="1200">K303-K305-K306-K307-K308</f>
        <v>26027.302</v>
      </c>
      <c r="L321" s="32"/>
      <c r="M321" s="32">
        <f>M303-M305-M306-M307-M308</f>
        <v>-87999.638000000152</v>
      </c>
      <c r="N321" s="32"/>
      <c r="O321" s="32">
        <f>O303-O305-O306-O307-O308</f>
        <v>492.76900000000001</v>
      </c>
      <c r="P321" s="32"/>
      <c r="Q321" s="32">
        <f>Q303-Q305-Q306-Q307-Q308</f>
        <v>-284637.85100000008</v>
      </c>
      <c r="R321" s="32"/>
      <c r="S321" s="32">
        <f>S303-S305-S306-S307-S308</f>
        <v>35954.078000000009</v>
      </c>
      <c r="T321" s="32"/>
      <c r="U321" s="32">
        <f>U303-U305-U306-U307-U308</f>
        <v>11422.867999999988</v>
      </c>
      <c r="V321" s="32"/>
      <c r="W321" s="32">
        <f>W303-W305-W306-W307-W308</f>
        <v>6031.8529999999992</v>
      </c>
      <c r="X321" s="32"/>
      <c r="Y321" s="32">
        <f>Y303-Y305-Y306-Y307-Y308</f>
        <v>-328091.52399999998</v>
      </c>
      <c r="Z321" s="104"/>
      <c r="AA321" s="32">
        <f t="shared" ref="AA321:BU321" si="1201">AA303-AA305-AA306-AA307-AA308</f>
        <v>3146857.8</v>
      </c>
      <c r="AB321" s="32">
        <f t="shared" si="1201"/>
        <v>140881.90000000002</v>
      </c>
      <c r="AC321" s="32">
        <f t="shared" si="1201"/>
        <v>3287739.7</v>
      </c>
      <c r="AD321" s="32">
        <f t="shared" si="1201"/>
        <v>-13154.028000000002</v>
      </c>
      <c r="AE321" s="32">
        <f t="shared" si="1201"/>
        <v>3274585.6719999993</v>
      </c>
      <c r="AF321" s="32">
        <f t="shared" si="1201"/>
        <v>0</v>
      </c>
      <c r="AG321" s="32">
        <f t="shared" si="1201"/>
        <v>3274585.6719999993</v>
      </c>
      <c r="AH321" s="32">
        <f t="shared" si="1201"/>
        <v>-84124.5</v>
      </c>
      <c r="AI321" s="32">
        <f t="shared" si="1201"/>
        <v>3190461.1719999993</v>
      </c>
      <c r="AJ321" s="32">
        <f t="shared" si="1201"/>
        <v>-1537.3770000000004</v>
      </c>
      <c r="AK321" s="32">
        <f t="shared" si="1201"/>
        <v>3188923.7949999999</v>
      </c>
      <c r="AL321" s="32">
        <f t="shared" si="1201"/>
        <v>212044.46899999981</v>
      </c>
      <c r="AM321" s="32">
        <f t="shared" si="1201"/>
        <v>3400968.2639999986</v>
      </c>
      <c r="AN321" s="32">
        <f t="shared" si="1201"/>
        <v>0</v>
      </c>
      <c r="AO321" s="32">
        <f t="shared" si="1201"/>
        <v>3400968.2639999986</v>
      </c>
      <c r="AP321" s="32">
        <f t="shared" si="1201"/>
        <v>249349.36000000002</v>
      </c>
      <c r="AQ321" s="32">
        <f t="shared" si="1201"/>
        <v>3650317.6240000008</v>
      </c>
      <c r="AR321" s="32">
        <f t="shared" si="1201"/>
        <v>29908.492999999999</v>
      </c>
      <c r="AS321" s="32">
        <f t="shared" si="1201"/>
        <v>3680226.1170000015</v>
      </c>
      <c r="AT321" s="32">
        <f t="shared" si="1201"/>
        <v>48820.499000000069</v>
      </c>
      <c r="AU321" s="32">
        <f t="shared" si="1201"/>
        <v>3729046.6160000004</v>
      </c>
      <c r="AV321" s="32">
        <f t="shared" si="1201"/>
        <v>0</v>
      </c>
      <c r="AW321" s="32">
        <f t="shared" si="1201"/>
        <v>3729046.6160000004</v>
      </c>
      <c r="AX321" s="32">
        <f t="shared" si="1201"/>
        <v>-703090.81700000004</v>
      </c>
      <c r="AY321" s="104"/>
      <c r="AZ321" s="32">
        <f t="shared" si="1201"/>
        <v>2784426.1000000006</v>
      </c>
      <c r="BA321" s="32">
        <f t="shared" si="1201"/>
        <v>-106010.1</v>
      </c>
      <c r="BB321" s="32">
        <f t="shared" si="1201"/>
        <v>2678416.0000000009</v>
      </c>
      <c r="BC321" s="32">
        <f t="shared" si="1201"/>
        <v>1.1823431123048067E-11</v>
      </c>
      <c r="BD321" s="32">
        <f t="shared" si="1201"/>
        <v>2678416.0000000009</v>
      </c>
      <c r="BE321" s="32">
        <f t="shared" si="1201"/>
        <v>-28221.547000000006</v>
      </c>
      <c r="BF321" s="32">
        <f t="shared" si="1201"/>
        <v>2650194.4530000007</v>
      </c>
      <c r="BG321" s="32">
        <f t="shared" si="1201"/>
        <v>28221.546999999999</v>
      </c>
      <c r="BH321" s="32">
        <f t="shared" si="1201"/>
        <v>2678416.0000000009</v>
      </c>
      <c r="BI321" s="32">
        <f t="shared" si="1201"/>
        <v>285354.51999999996</v>
      </c>
      <c r="BJ321" s="32">
        <f t="shared" si="1201"/>
        <v>2963770.5200000014</v>
      </c>
      <c r="BK321" s="32">
        <f t="shared" si="1201"/>
        <v>0</v>
      </c>
      <c r="BL321" s="32">
        <f t="shared" si="1201"/>
        <v>2963770.5200000014</v>
      </c>
      <c r="BM321" s="32">
        <f t="shared" si="1201"/>
        <v>0</v>
      </c>
      <c r="BN321" s="32">
        <f t="shared" si="1201"/>
        <v>2963770.5200000014</v>
      </c>
      <c r="BO321" s="32">
        <f t="shared" si="1201"/>
        <v>8675.2999999999993</v>
      </c>
      <c r="BP321" s="32">
        <f t="shared" si="1201"/>
        <v>2972445.8200000003</v>
      </c>
      <c r="BQ321" s="32">
        <f t="shared" si="1201"/>
        <v>-53268.941999999923</v>
      </c>
      <c r="BR321" s="32">
        <f t="shared" si="1201"/>
        <v>2919176.8780000005</v>
      </c>
      <c r="BS321" s="32">
        <f t="shared" si="1201"/>
        <v>0</v>
      </c>
      <c r="BT321" s="32">
        <f t="shared" si="1201"/>
        <v>2919176.8780000005</v>
      </c>
      <c r="BU321" s="32">
        <f t="shared" si="1201"/>
        <v>-798541.67800000031</v>
      </c>
      <c r="BV321" s="104"/>
    </row>
    <row r="322" spans="5:74" x14ac:dyDescent="0.35">
      <c r="E322" s="9"/>
      <c r="H322" s="32"/>
      <c r="J322" s="32"/>
      <c r="K322" s="9">
        <f>K320-K321</f>
        <v>0</v>
      </c>
      <c r="L322" s="32"/>
      <c r="M322" s="32">
        <f>M320-M321</f>
        <v>1.1641532182693481E-10</v>
      </c>
      <c r="N322" s="32"/>
      <c r="O322" s="32">
        <f>O320-O321</f>
        <v>0</v>
      </c>
      <c r="P322" s="32"/>
      <c r="Q322" s="32">
        <f>Q320-Q321</f>
        <v>0</v>
      </c>
      <c r="R322" s="32"/>
      <c r="S322" s="32">
        <f>S320-S321</f>
        <v>-69106.292000000016</v>
      </c>
      <c r="T322" s="32"/>
      <c r="U322" s="32">
        <f>U320-U321</f>
        <v>0</v>
      </c>
      <c r="V322" s="32"/>
      <c r="W322" s="32">
        <f>W320-W321</f>
        <v>0</v>
      </c>
      <c r="X322" s="32"/>
      <c r="Y322" s="32">
        <f>Y320-Y321</f>
        <v>0</v>
      </c>
      <c r="Z322" s="104"/>
      <c r="AA322" s="32">
        <f t="shared" ref="AA322:BU322" si="1202">AA320-AA321</f>
        <v>-90261.299999999814</v>
      </c>
      <c r="AB322" s="32">
        <f t="shared" si="1202"/>
        <v>90261.299999999988</v>
      </c>
      <c r="AC322" s="32">
        <f t="shared" si="1202"/>
        <v>0</v>
      </c>
      <c r="AD322" s="32">
        <f t="shared" si="1202"/>
        <v>0</v>
      </c>
      <c r="AE322" s="32">
        <f t="shared" si="1202"/>
        <v>0</v>
      </c>
      <c r="AF322" s="32">
        <f t="shared" si="1202"/>
        <v>0</v>
      </c>
      <c r="AG322" s="32">
        <f t="shared" si="1202"/>
        <v>0</v>
      </c>
      <c r="AH322" s="32">
        <f t="shared" si="1202"/>
        <v>0</v>
      </c>
      <c r="AI322" s="32">
        <f t="shared" si="1202"/>
        <v>0</v>
      </c>
      <c r="AJ322" s="32">
        <f t="shared" si="1202"/>
        <v>0</v>
      </c>
      <c r="AK322" s="32">
        <f t="shared" si="1202"/>
        <v>0</v>
      </c>
      <c r="AL322" s="32">
        <f t="shared" si="1202"/>
        <v>0</v>
      </c>
      <c r="AM322" s="32">
        <f t="shared" si="1202"/>
        <v>0</v>
      </c>
      <c r="AN322" s="32">
        <f t="shared" si="1202"/>
        <v>0</v>
      </c>
      <c r="AO322" s="32">
        <f t="shared" si="1202"/>
        <v>0</v>
      </c>
      <c r="AP322" s="32">
        <f t="shared" si="1202"/>
        <v>0</v>
      </c>
      <c r="AQ322" s="32">
        <f t="shared" si="1202"/>
        <v>0</v>
      </c>
      <c r="AR322" s="32">
        <f t="shared" si="1202"/>
        <v>0</v>
      </c>
      <c r="AS322" s="32">
        <f t="shared" si="1202"/>
        <v>0</v>
      </c>
      <c r="AT322" s="32">
        <f t="shared" si="1202"/>
        <v>-8.7311491370201111E-11</v>
      </c>
      <c r="AU322" s="32">
        <f t="shared" si="1202"/>
        <v>0</v>
      </c>
      <c r="AV322" s="32">
        <f t="shared" si="1202"/>
        <v>0</v>
      </c>
      <c r="AW322" s="32">
        <f t="shared" si="1202"/>
        <v>0</v>
      </c>
      <c r="AX322" s="32">
        <f t="shared" si="1202"/>
        <v>0</v>
      </c>
      <c r="AY322" s="104"/>
      <c r="AZ322" s="32">
        <f t="shared" si="1202"/>
        <v>-41169.500000000931</v>
      </c>
      <c r="BA322" s="32">
        <f t="shared" si="1202"/>
        <v>59233.999999999985</v>
      </c>
      <c r="BB322" s="32">
        <f t="shared" si="1202"/>
        <v>18064.5</v>
      </c>
      <c r="BC322" s="32">
        <f t="shared" si="1202"/>
        <v>-18064.500000000011</v>
      </c>
      <c r="BD322" s="32">
        <f t="shared" si="1202"/>
        <v>0</v>
      </c>
      <c r="BE322" s="32">
        <f t="shared" si="1202"/>
        <v>0</v>
      </c>
      <c r="BF322" s="32">
        <f t="shared" si="1202"/>
        <v>0</v>
      </c>
      <c r="BG322" s="32">
        <f t="shared" si="1202"/>
        <v>0</v>
      </c>
      <c r="BH322" s="32">
        <f t="shared" si="1202"/>
        <v>0</v>
      </c>
      <c r="BI322" s="32">
        <f t="shared" si="1202"/>
        <v>0</v>
      </c>
      <c r="BJ322" s="32">
        <f t="shared" si="1202"/>
        <v>0</v>
      </c>
      <c r="BK322" s="32">
        <f t="shared" si="1202"/>
        <v>0</v>
      </c>
      <c r="BL322" s="32">
        <f t="shared" si="1202"/>
        <v>0</v>
      </c>
      <c r="BM322" s="32">
        <f t="shared" si="1202"/>
        <v>0</v>
      </c>
      <c r="BN322" s="32">
        <f t="shared" si="1202"/>
        <v>0</v>
      </c>
      <c r="BO322" s="32">
        <f t="shared" si="1202"/>
        <v>0</v>
      </c>
      <c r="BP322" s="32">
        <f t="shared" si="1202"/>
        <v>0</v>
      </c>
      <c r="BQ322" s="32">
        <f t="shared" si="1202"/>
        <v>-5.8207660913467407E-11</v>
      </c>
      <c r="BR322" s="32">
        <f t="shared" si="1202"/>
        <v>0</v>
      </c>
      <c r="BS322" s="32">
        <f t="shared" si="1202"/>
        <v>0</v>
      </c>
      <c r="BT322" s="32">
        <f t="shared" si="1202"/>
        <v>0</v>
      </c>
      <c r="BU322" s="32">
        <f t="shared" si="1202"/>
        <v>0</v>
      </c>
      <c r="BV322" s="104"/>
    </row>
  </sheetData>
  <autoFilter ref="A17:BX322">
    <filterColumn colId="75">
      <filters blank="1"/>
    </filterColumn>
  </autoFilter>
  <mergeCells count="113">
    <mergeCell ref="B319:C319"/>
    <mergeCell ref="BI16:BI17"/>
    <mergeCell ref="BJ16:BJ17"/>
    <mergeCell ref="AD16:AD17"/>
    <mergeCell ref="AE16:AE17"/>
    <mergeCell ref="BC16:BC17"/>
    <mergeCell ref="BB16:BB17"/>
    <mergeCell ref="AA16:AA17"/>
    <mergeCell ref="M16:M17"/>
    <mergeCell ref="N16:N17"/>
    <mergeCell ref="AL16:AL17"/>
    <mergeCell ref="AM16:AM17"/>
    <mergeCell ref="B318:C318"/>
    <mergeCell ref="B308:C308"/>
    <mergeCell ref="BE16:BE17"/>
    <mergeCell ref="BF16:BF17"/>
    <mergeCell ref="B309:C309"/>
    <mergeCell ref="B317:C317"/>
    <mergeCell ref="B84:B85"/>
    <mergeCell ref="Q16:Q17"/>
    <mergeCell ref="R16:R17"/>
    <mergeCell ref="AB16:AB17"/>
    <mergeCell ref="AC16:AC17"/>
    <mergeCell ref="U16:U17"/>
    <mergeCell ref="A84:A85"/>
    <mergeCell ref="AG16:AG17"/>
    <mergeCell ref="I16:I17"/>
    <mergeCell ref="O16:O17"/>
    <mergeCell ref="P16:P17"/>
    <mergeCell ref="B91:B92"/>
    <mergeCell ref="A91:A92"/>
    <mergeCell ref="A95:A96"/>
    <mergeCell ref="B95:B96"/>
    <mergeCell ref="A38:A42"/>
    <mergeCell ref="B16:B17"/>
    <mergeCell ref="A28:A33"/>
    <mergeCell ref="D16:D17"/>
    <mergeCell ref="K16:K17"/>
    <mergeCell ref="G16:G17"/>
    <mergeCell ref="H16:H17"/>
    <mergeCell ref="J16:J17"/>
    <mergeCell ref="F16:F17"/>
    <mergeCell ref="B38:B42"/>
    <mergeCell ref="E16:E17"/>
    <mergeCell ref="C16:C17"/>
    <mergeCell ref="L16:L17"/>
    <mergeCell ref="S16:S17"/>
    <mergeCell ref="T16:T17"/>
    <mergeCell ref="A97:A98"/>
    <mergeCell ref="B97:B98"/>
    <mergeCell ref="B260:B261"/>
    <mergeCell ref="A260:A261"/>
    <mergeCell ref="B316:C316"/>
    <mergeCell ref="B315:C315"/>
    <mergeCell ref="B313:C313"/>
    <mergeCell ref="B314:C314"/>
    <mergeCell ref="B310:C310"/>
    <mergeCell ref="B312:C312"/>
    <mergeCell ref="B311:C311"/>
    <mergeCell ref="B306:C306"/>
    <mergeCell ref="B307:C307"/>
    <mergeCell ref="B303:C303"/>
    <mergeCell ref="B304:C304"/>
    <mergeCell ref="B305:C305"/>
    <mergeCell ref="B262:B263"/>
    <mergeCell ref="A262:A263"/>
    <mergeCell ref="A250:A251"/>
    <mergeCell ref="B250:B251"/>
    <mergeCell ref="A274:A275"/>
    <mergeCell ref="B274:B275"/>
    <mergeCell ref="BM16:BM17"/>
    <mergeCell ref="BK16:BK17"/>
    <mergeCell ref="BL16:BL17"/>
    <mergeCell ref="V16:V17"/>
    <mergeCell ref="W16:W17"/>
    <mergeCell ref="X16:X17"/>
    <mergeCell ref="BG16:BG17"/>
    <mergeCell ref="BH16:BH17"/>
    <mergeCell ref="AT16:AT17"/>
    <mergeCell ref="AU16:AU17"/>
    <mergeCell ref="AV16:AV17"/>
    <mergeCell ref="AW16:AW17"/>
    <mergeCell ref="AI16:AI17"/>
    <mergeCell ref="AH16:AH17"/>
    <mergeCell ref="AF16:AF17"/>
    <mergeCell ref="Y16:Y17"/>
    <mergeCell ref="Z16:Z17"/>
    <mergeCell ref="AX16:AX17"/>
    <mergeCell ref="AY16:AY17"/>
    <mergeCell ref="AY4:BV4"/>
    <mergeCell ref="BU16:BU17"/>
    <mergeCell ref="BV16:BV17"/>
    <mergeCell ref="A11:BV11"/>
    <mergeCell ref="A12:BV13"/>
    <mergeCell ref="BS16:BS17"/>
    <mergeCell ref="BT16:BT17"/>
    <mergeCell ref="BQ16:BQ17"/>
    <mergeCell ref="BR16:BR17"/>
    <mergeCell ref="BO16:BO17"/>
    <mergeCell ref="BP16:BP17"/>
    <mergeCell ref="A16:A17"/>
    <mergeCell ref="BD16:BD17"/>
    <mergeCell ref="BA16:BA17"/>
    <mergeCell ref="AZ16:AZ17"/>
    <mergeCell ref="AK16:AK17"/>
    <mergeCell ref="AN16:AN17"/>
    <mergeCell ref="AO16:AO17"/>
    <mergeCell ref="AR16:AR17"/>
    <mergeCell ref="AS16:AS17"/>
    <mergeCell ref="BN16:BN17"/>
    <mergeCell ref="AP16:AP17"/>
    <mergeCell ref="AQ16:AQ17"/>
    <mergeCell ref="AJ16:AJ17"/>
  </mergeCells>
  <pageMargins left="0.78740157480314965" right="0.27559055118110237" top="0.35433070866141736" bottom="0.6" header="0.23622047244094491" footer="0.19685039370078741"/>
  <pageSetup paperSize="9" scale="5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2021-10-26T07:28:13Z</cp:lastPrinted>
  <dcterms:created xsi:type="dcterms:W3CDTF">2014-02-04T08:37:28Z</dcterms:created>
  <dcterms:modified xsi:type="dcterms:W3CDTF">2021-10-26T10:30:57Z</dcterms:modified>
</cp:coreProperties>
</file>