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декабрь 2021\Пакет на Думу декабрь 2021\Проект решения ()\"/>
    </mc:Choice>
  </mc:AlternateContent>
  <bookViews>
    <workbookView xWindow="0" yWindow="0" windowWidth="23040" windowHeight="9372"/>
  </bookViews>
  <sheets>
    <sheet name="2021-2023" sheetId="1" r:id="rId1"/>
  </sheets>
  <definedNames>
    <definedName name="_xlnm._FilterDatabase" localSheetId="0" hidden="1">'2021-2023'!$A$14:$CJ$330</definedName>
    <definedName name="_xlnm.Print_Titles" localSheetId="0">'2021-2023'!$13:$14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0" i="1" l="1"/>
  <c r="AC329" i="1"/>
  <c r="AC328" i="1"/>
  <c r="AC15" i="1" l="1"/>
  <c r="CG35" i="1" l="1"/>
  <c r="BF35" i="1"/>
  <c r="AC35" i="1"/>
  <c r="AC30" i="1"/>
  <c r="BF30" i="1"/>
  <c r="AC47" i="1" l="1"/>
  <c r="AC46" i="1"/>
  <c r="AC52" i="1"/>
  <c r="AC51" i="1"/>
  <c r="AC124" i="1" l="1"/>
  <c r="AC178" i="1" l="1"/>
  <c r="AC25" i="1" l="1"/>
  <c r="AC64" i="1" l="1"/>
  <c r="AC59" i="1"/>
  <c r="BF59" i="1"/>
  <c r="AC270" i="1" l="1"/>
  <c r="AC306" i="1" l="1"/>
  <c r="BF46" i="1" l="1"/>
  <c r="BF51" i="1"/>
  <c r="CG19" i="1" l="1"/>
  <c r="CG18" i="1"/>
  <c r="CG17" i="1"/>
  <c r="BF19" i="1"/>
  <c r="BF18" i="1"/>
  <c r="BF17" i="1"/>
  <c r="AC19" i="1"/>
  <c r="AC17" i="1"/>
  <c r="AC18" i="1"/>
  <c r="CG109" i="1" l="1"/>
  <c r="BF109" i="1"/>
  <c r="AC109" i="1"/>
  <c r="CG147" i="1"/>
  <c r="CH147" i="1" s="1"/>
  <c r="CG150" i="1"/>
  <c r="CH150" i="1" s="1"/>
  <c r="BF150" i="1"/>
  <c r="BG150" i="1" s="1"/>
  <c r="BF147" i="1"/>
  <c r="BG147" i="1" s="1"/>
  <c r="CH149" i="1"/>
  <c r="CH152" i="1"/>
  <c r="BG149" i="1"/>
  <c r="BG152" i="1"/>
  <c r="AD147" i="1"/>
  <c r="AD149" i="1"/>
  <c r="AD150" i="1"/>
  <c r="AD152" i="1"/>
  <c r="BF43" i="1"/>
  <c r="CG43" i="1"/>
  <c r="AC43" i="1"/>
  <c r="CH45" i="1"/>
  <c r="CH46" i="1"/>
  <c r="CH47" i="1"/>
  <c r="BG45" i="1"/>
  <c r="BG46" i="1"/>
  <c r="BG47" i="1"/>
  <c r="AD45" i="1"/>
  <c r="AD46" i="1"/>
  <c r="AD47" i="1"/>
  <c r="CG325" i="1" l="1"/>
  <c r="AC325" i="1"/>
  <c r="CG106" i="1"/>
  <c r="BF106" i="1"/>
  <c r="AC106" i="1"/>
  <c r="CH143" i="1"/>
  <c r="AD143" i="1"/>
  <c r="BG143" i="1"/>
  <c r="CG327" i="1" l="1"/>
  <c r="CG326" i="1"/>
  <c r="CG324" i="1"/>
  <c r="CG323" i="1"/>
  <c r="CG304" i="1"/>
  <c r="CG322" i="1" s="1"/>
  <c r="CG303" i="1"/>
  <c r="CG302" i="1"/>
  <c r="CG280" i="1"/>
  <c r="CG273" i="1"/>
  <c r="CG267" i="1"/>
  <c r="CG266" i="1"/>
  <c r="CG264" i="1" s="1"/>
  <c r="CG260" i="1"/>
  <c r="CG257" i="1"/>
  <c r="CG256" i="1"/>
  <c r="CG251" i="1"/>
  <c r="CG250" i="1"/>
  <c r="CG248" i="1" s="1"/>
  <c r="CG231" i="1"/>
  <c r="CG227" i="1"/>
  <c r="CG223" i="1"/>
  <c r="CG217" i="1"/>
  <c r="CG213" i="1"/>
  <c r="CG209" i="1"/>
  <c r="CG205" i="1"/>
  <c r="CG201" i="1"/>
  <c r="CG197" i="1"/>
  <c r="CG193" i="1"/>
  <c r="CG189" i="1"/>
  <c r="CG185" i="1"/>
  <c r="CG184" i="1"/>
  <c r="CG183" i="1"/>
  <c r="CG169" i="1"/>
  <c r="CG328" i="1" s="1"/>
  <c r="CG162" i="1"/>
  <c r="CG157" i="1"/>
  <c r="CG156" i="1"/>
  <c r="CG155" i="1"/>
  <c r="CG144" i="1"/>
  <c r="CG132" i="1"/>
  <c r="CG129" i="1"/>
  <c r="CG124" i="1"/>
  <c r="CG316" i="1"/>
  <c r="CG108" i="1"/>
  <c r="CG315" i="1" s="1"/>
  <c r="CG107" i="1"/>
  <c r="CG73" i="1"/>
  <c r="CG69" i="1"/>
  <c r="CG64" i="1"/>
  <c r="CG59" i="1"/>
  <c r="CG54" i="1"/>
  <c r="CG48" i="1"/>
  <c r="CG39" i="1"/>
  <c r="CG30" i="1"/>
  <c r="CG25" i="1"/>
  <c r="BF327" i="1"/>
  <c r="BF326" i="1"/>
  <c r="BF324" i="1"/>
  <c r="BF323" i="1"/>
  <c r="BF304" i="1"/>
  <c r="BF322" i="1" s="1"/>
  <c r="BF303" i="1"/>
  <c r="BF302" i="1"/>
  <c r="BF280" i="1"/>
  <c r="BF273" i="1"/>
  <c r="BF267" i="1"/>
  <c r="BF266" i="1"/>
  <c r="BF260" i="1"/>
  <c r="BF257" i="1"/>
  <c r="BF256" i="1"/>
  <c r="BF251" i="1"/>
  <c r="BF250" i="1"/>
  <c r="BF248" i="1" s="1"/>
  <c r="BF231" i="1"/>
  <c r="BF227" i="1"/>
  <c r="BF223" i="1"/>
  <c r="BF217" i="1"/>
  <c r="BF213" i="1"/>
  <c r="BF209" i="1"/>
  <c r="BF205" i="1"/>
  <c r="BF201" i="1"/>
  <c r="BF197" i="1"/>
  <c r="BF193" i="1"/>
  <c r="BF189" i="1"/>
  <c r="BF185" i="1"/>
  <c r="BF184" i="1"/>
  <c r="BF183" i="1"/>
  <c r="BF169" i="1"/>
  <c r="BF328" i="1" s="1"/>
  <c r="BF162" i="1"/>
  <c r="BF157" i="1"/>
  <c r="BF156" i="1"/>
  <c r="BF155" i="1"/>
  <c r="BF144" i="1"/>
  <c r="BF139" i="1"/>
  <c r="BF325" i="1" s="1"/>
  <c r="BF132" i="1"/>
  <c r="BF129" i="1"/>
  <c r="BF124" i="1"/>
  <c r="BF112" i="1"/>
  <c r="BF316" i="1"/>
  <c r="BF108" i="1"/>
  <c r="BF107" i="1"/>
  <c r="BF73" i="1"/>
  <c r="BF69" i="1"/>
  <c r="BF64" i="1"/>
  <c r="BF54" i="1"/>
  <c r="BF48" i="1"/>
  <c r="BF39" i="1"/>
  <c r="BF25" i="1"/>
  <c r="AC327" i="1"/>
  <c r="AC326" i="1"/>
  <c r="AC324" i="1"/>
  <c r="AC323" i="1"/>
  <c r="AC304" i="1"/>
  <c r="AC322" i="1" s="1"/>
  <c r="AC303" i="1"/>
  <c r="AC302" i="1"/>
  <c r="AC280" i="1"/>
  <c r="AC273" i="1"/>
  <c r="AC267" i="1"/>
  <c r="AC266" i="1"/>
  <c r="AC260" i="1"/>
  <c r="AC257" i="1"/>
  <c r="AC256" i="1"/>
  <c r="AC251" i="1"/>
  <c r="AC250" i="1"/>
  <c r="AC248" i="1" s="1"/>
  <c r="AC241" i="1"/>
  <c r="AC236" i="1"/>
  <c r="AC231" i="1"/>
  <c r="AC227" i="1"/>
  <c r="AC223" i="1"/>
  <c r="AC217" i="1"/>
  <c r="AC213" i="1"/>
  <c r="AC209" i="1"/>
  <c r="AC205" i="1"/>
  <c r="AC201" i="1"/>
  <c r="AC197" i="1"/>
  <c r="AC193" i="1"/>
  <c r="AC189" i="1"/>
  <c r="AC185" i="1"/>
  <c r="AC184" i="1"/>
  <c r="AC313" i="1" s="1"/>
  <c r="AC183" i="1"/>
  <c r="AC169" i="1"/>
  <c r="AC162" i="1"/>
  <c r="AC157" i="1"/>
  <c r="AC156" i="1"/>
  <c r="AC155" i="1"/>
  <c r="AC144" i="1"/>
  <c r="AC132" i="1"/>
  <c r="AC129" i="1"/>
  <c r="AC112" i="1"/>
  <c r="AC316" i="1"/>
  <c r="AC108" i="1"/>
  <c r="AC107" i="1"/>
  <c r="AC86" i="1"/>
  <c r="AC73" i="1"/>
  <c r="AC69" i="1"/>
  <c r="AC54" i="1"/>
  <c r="AC48" i="1"/>
  <c r="AC39" i="1"/>
  <c r="AC314" i="1" l="1"/>
  <c r="AC181" i="1"/>
  <c r="CG300" i="1"/>
  <c r="AC153" i="1"/>
  <c r="CG181" i="1"/>
  <c r="CG318" i="1"/>
  <c r="AC318" i="1"/>
  <c r="BF318" i="1"/>
  <c r="BF300" i="1"/>
  <c r="CG314" i="1"/>
  <c r="BF181" i="1"/>
  <c r="BF254" i="1"/>
  <c r="AC300" i="1"/>
  <c r="BF321" i="1"/>
  <c r="BF104" i="1"/>
  <c r="AC319" i="1"/>
  <c r="BF153" i="1"/>
  <c r="CG321" i="1"/>
  <c r="CG104" i="1"/>
  <c r="CG319" i="1"/>
  <c r="CG153" i="1"/>
  <c r="AC321" i="1"/>
  <c r="AC104" i="1"/>
  <c r="AC320" i="1"/>
  <c r="BF319" i="1"/>
  <c r="AC254" i="1"/>
  <c r="BF15" i="1"/>
  <c r="AC264" i="1"/>
  <c r="BF314" i="1"/>
  <c r="BF264" i="1"/>
  <c r="CG254" i="1"/>
  <c r="CG313" i="1"/>
  <c r="CG320" i="1"/>
  <c r="CG15" i="1"/>
  <c r="BF313" i="1"/>
  <c r="BF315" i="1"/>
  <c r="BF320" i="1"/>
  <c r="AC315" i="1"/>
  <c r="AA266" i="1"/>
  <c r="AC311" i="1" l="1"/>
  <c r="BF311" i="1"/>
  <c r="CG311" i="1"/>
  <c r="CG331" i="1" s="1"/>
  <c r="CE327" i="1"/>
  <c r="CE326" i="1"/>
  <c r="CE325" i="1"/>
  <c r="CE324" i="1"/>
  <c r="CE323" i="1"/>
  <c r="CE304" i="1"/>
  <c r="CE322" i="1" s="1"/>
  <c r="CE303" i="1"/>
  <c r="CE302" i="1"/>
  <c r="CE280" i="1"/>
  <c r="CE273" i="1"/>
  <c r="CE267" i="1"/>
  <c r="CE266" i="1"/>
  <c r="CE260" i="1"/>
  <c r="CE257" i="1"/>
  <c r="CE256" i="1"/>
  <c r="CE251" i="1"/>
  <c r="CE250" i="1"/>
  <c r="CE248" i="1" s="1"/>
  <c r="CE231" i="1"/>
  <c r="CE227" i="1"/>
  <c r="CE223" i="1"/>
  <c r="CE217" i="1"/>
  <c r="CE213" i="1"/>
  <c r="CE209" i="1"/>
  <c r="CE205" i="1"/>
  <c r="CE201" i="1"/>
  <c r="CE197" i="1"/>
  <c r="CE193" i="1"/>
  <c r="CE189" i="1"/>
  <c r="CE185" i="1"/>
  <c r="CE184" i="1"/>
  <c r="CE183" i="1"/>
  <c r="CE169" i="1"/>
  <c r="CE162" i="1"/>
  <c r="CE157" i="1"/>
  <c r="CE156" i="1"/>
  <c r="CE155" i="1"/>
  <c r="CE144" i="1"/>
  <c r="CE132" i="1"/>
  <c r="CE129" i="1"/>
  <c r="CE124" i="1"/>
  <c r="CE108" i="1"/>
  <c r="CE107" i="1"/>
  <c r="CE106" i="1"/>
  <c r="CE73" i="1"/>
  <c r="CE69" i="1"/>
  <c r="CE64" i="1"/>
  <c r="CE59" i="1"/>
  <c r="CE54" i="1"/>
  <c r="CE48" i="1"/>
  <c r="CE39" i="1"/>
  <c r="CE30" i="1"/>
  <c r="CE25" i="1"/>
  <c r="CE19" i="1"/>
  <c r="CE18" i="1"/>
  <c r="CE17" i="1"/>
  <c r="BD327" i="1"/>
  <c r="BD326" i="1"/>
  <c r="BD324" i="1"/>
  <c r="BD323" i="1"/>
  <c r="BD304" i="1"/>
  <c r="BD322" i="1" s="1"/>
  <c r="BD303" i="1"/>
  <c r="BD302" i="1"/>
  <c r="BD280" i="1"/>
  <c r="BD273" i="1"/>
  <c r="BD267" i="1"/>
  <c r="BD266" i="1"/>
  <c r="BD260" i="1"/>
  <c r="BD257" i="1"/>
  <c r="BD256" i="1"/>
  <c r="BD251" i="1"/>
  <c r="BD250" i="1"/>
  <c r="BD248" i="1" s="1"/>
  <c r="BD231" i="1"/>
  <c r="BD227" i="1"/>
  <c r="BD223" i="1"/>
  <c r="BD217" i="1"/>
  <c r="BD213" i="1"/>
  <c r="BD209" i="1"/>
  <c r="BD205" i="1"/>
  <c r="BD201" i="1"/>
  <c r="BD197" i="1"/>
  <c r="BD193" i="1"/>
  <c r="BD189" i="1"/>
  <c r="BD185" i="1"/>
  <c r="BD184" i="1"/>
  <c r="BD183" i="1"/>
  <c r="BD169" i="1"/>
  <c r="BD328" i="1" s="1"/>
  <c r="BD162" i="1"/>
  <c r="BD157" i="1"/>
  <c r="BD156" i="1"/>
  <c r="BD155" i="1"/>
  <c r="BD144" i="1"/>
  <c r="BD139" i="1"/>
  <c r="BD325" i="1" s="1"/>
  <c r="BD132" i="1"/>
  <c r="BD129" i="1"/>
  <c r="BD124" i="1"/>
  <c r="BD112" i="1"/>
  <c r="BD109" i="1"/>
  <c r="BD316" i="1" s="1"/>
  <c r="BD108" i="1"/>
  <c r="BD107" i="1"/>
  <c r="BD106" i="1"/>
  <c r="BD73" i="1"/>
  <c r="BD69" i="1"/>
  <c r="BD64" i="1"/>
  <c r="BD59" i="1"/>
  <c r="BD54" i="1"/>
  <c r="BD48" i="1"/>
  <c r="BD39" i="1"/>
  <c r="BD30" i="1"/>
  <c r="BD25" i="1"/>
  <c r="BD19" i="1"/>
  <c r="BD315" i="1" s="1"/>
  <c r="BD18" i="1"/>
  <c r="BD17" i="1"/>
  <c r="CE315" i="1" l="1"/>
  <c r="BF329" i="1"/>
  <c r="BF330" i="1" s="1"/>
  <c r="BF331" i="1"/>
  <c r="BD264" i="1"/>
  <c r="BD300" i="1"/>
  <c r="CE314" i="1"/>
  <c r="CG329" i="1"/>
  <c r="CG330" i="1" s="1"/>
  <c r="BD104" i="1"/>
  <c r="BD314" i="1"/>
  <c r="CE318" i="1"/>
  <c r="CE319" i="1"/>
  <c r="CE264" i="1"/>
  <c r="CE300" i="1"/>
  <c r="CE15" i="1"/>
  <c r="CE321" i="1"/>
  <c r="CE181" i="1"/>
  <c r="BD181" i="1"/>
  <c r="BD319" i="1"/>
  <c r="BD320" i="1"/>
  <c r="BD15" i="1"/>
  <c r="BD321" i="1"/>
  <c r="BD153" i="1"/>
  <c r="BD318" i="1"/>
  <c r="CE254" i="1"/>
  <c r="BD254" i="1"/>
  <c r="CE153" i="1"/>
  <c r="CE313" i="1"/>
  <c r="CE320" i="1"/>
  <c r="CE328" i="1"/>
  <c r="CE109" i="1"/>
  <c r="CE104" i="1" s="1"/>
  <c r="BD313" i="1"/>
  <c r="BD311" i="1" l="1"/>
  <c r="BD331" i="1" s="1"/>
  <c r="CE311" i="1"/>
  <c r="CE331" i="1" s="1"/>
  <c r="CE316" i="1"/>
  <c r="BD329" i="1"/>
  <c r="BD330" i="1" s="1"/>
  <c r="AA327" i="1"/>
  <c r="AA326" i="1"/>
  <c r="AA325" i="1"/>
  <c r="AA324" i="1"/>
  <c r="AA323" i="1"/>
  <c r="AA304" i="1"/>
  <c r="AA322" i="1" s="1"/>
  <c r="AA303" i="1"/>
  <c r="AA302" i="1"/>
  <c r="AA280" i="1"/>
  <c r="AA273" i="1"/>
  <c r="AA267" i="1"/>
  <c r="AA260" i="1"/>
  <c r="AA257" i="1"/>
  <c r="AA256" i="1"/>
  <c r="AA251" i="1"/>
  <c r="AA250" i="1"/>
  <c r="AA248" i="1" s="1"/>
  <c r="AA241" i="1"/>
  <c r="AA236" i="1"/>
  <c r="AA231" i="1"/>
  <c r="AA227" i="1"/>
  <c r="AA223" i="1"/>
  <c r="AA217" i="1"/>
  <c r="AA213" i="1"/>
  <c r="AA209" i="1"/>
  <c r="AA205" i="1"/>
  <c r="AA201" i="1"/>
  <c r="AA197" i="1"/>
  <c r="AA193" i="1"/>
  <c r="AA189" i="1"/>
  <c r="AA185" i="1"/>
  <c r="AA184" i="1"/>
  <c r="AA183" i="1"/>
  <c r="AA169" i="1"/>
  <c r="AA162" i="1"/>
  <c r="AA157" i="1"/>
  <c r="AA156" i="1"/>
  <c r="AA155" i="1"/>
  <c r="AA144" i="1"/>
  <c r="AA132" i="1"/>
  <c r="AA129" i="1"/>
  <c r="AA124" i="1"/>
  <c r="AA112" i="1"/>
  <c r="AA109" i="1"/>
  <c r="AA316" i="1" s="1"/>
  <c r="AA108" i="1"/>
  <c r="AA107" i="1"/>
  <c r="AA86" i="1"/>
  <c r="AA73" i="1"/>
  <c r="AA69" i="1"/>
  <c r="AA64" i="1"/>
  <c r="AA59" i="1"/>
  <c r="AA54" i="1"/>
  <c r="AA39" i="1"/>
  <c r="AA35" i="1"/>
  <c r="AA30" i="1"/>
  <c r="AA19" i="1"/>
  <c r="AA18" i="1"/>
  <c r="AA17" i="1"/>
  <c r="AA254" i="1" l="1"/>
  <c r="CE329" i="1"/>
  <c r="CE330" i="1" s="1"/>
  <c r="AA300" i="1"/>
  <c r="AA315" i="1"/>
  <c r="AA314" i="1"/>
  <c r="AA181" i="1"/>
  <c r="AA264" i="1"/>
  <c r="AA153" i="1"/>
  <c r="AA321" i="1"/>
  <c r="AA15" i="1"/>
  <c r="AA319" i="1"/>
  <c r="AA313" i="1"/>
  <c r="AA320" i="1"/>
  <c r="AA328" i="1"/>
  <c r="AA106" i="1"/>
  <c r="AA25" i="1"/>
  <c r="AA48" i="1"/>
  <c r="Y28" i="1"/>
  <c r="BB28" i="1"/>
  <c r="AA104" i="1" l="1"/>
  <c r="AA318" i="1"/>
  <c r="CC128" i="1"/>
  <c r="BB128" i="1"/>
  <c r="AA311" i="1" l="1"/>
  <c r="CC24" i="1"/>
  <c r="AA329" i="1" l="1"/>
  <c r="AA330" i="1" s="1"/>
  <c r="Y107" i="1"/>
  <c r="CC19" i="1"/>
  <c r="BB19" i="1"/>
  <c r="Y19" i="1"/>
  <c r="Y18" i="1"/>
  <c r="Y17" i="1"/>
  <c r="Y266" i="1" l="1"/>
  <c r="Y267" i="1"/>
  <c r="CC106" i="1" l="1"/>
  <c r="BB106" i="1"/>
  <c r="CC266" i="1"/>
  <c r="BB266" i="1"/>
  <c r="BC279" i="1"/>
  <c r="BE279" i="1" s="1"/>
  <c r="BG279" i="1" s="1"/>
  <c r="Z279" i="1"/>
  <c r="AB279" i="1" s="1"/>
  <c r="AD279" i="1" s="1"/>
  <c r="CD279" i="1"/>
  <c r="CF279" i="1" s="1"/>
  <c r="CH279" i="1" s="1"/>
  <c r="Y207" i="1"/>
  <c r="Y114" i="1"/>
  <c r="Y126" i="1"/>
  <c r="Y106" i="1" s="1"/>
  <c r="CC144" i="1"/>
  <c r="CD144" i="1" s="1"/>
  <c r="CF144" i="1" s="1"/>
  <c r="CH144" i="1" s="1"/>
  <c r="CD146" i="1"/>
  <c r="CF146" i="1" s="1"/>
  <c r="CH146" i="1" s="1"/>
  <c r="BC146" i="1"/>
  <c r="BE146" i="1" s="1"/>
  <c r="BG146" i="1" s="1"/>
  <c r="BB144" i="1"/>
  <c r="BC144" i="1" s="1"/>
  <c r="BE144" i="1" s="1"/>
  <c r="BG144" i="1" s="1"/>
  <c r="Z146" i="1"/>
  <c r="AB146" i="1" s="1"/>
  <c r="AD146" i="1" s="1"/>
  <c r="Y144" i="1"/>
  <c r="Z144" i="1" s="1"/>
  <c r="AB144" i="1" s="1"/>
  <c r="AD144" i="1" s="1"/>
  <c r="CC109" i="1"/>
  <c r="BB109" i="1"/>
  <c r="Y120" i="1"/>
  <c r="BB176" i="1"/>
  <c r="Y109" i="1"/>
  <c r="BB17" i="1" l="1"/>
  <c r="CD103" i="1"/>
  <c r="CF103" i="1" s="1"/>
  <c r="CH103" i="1" s="1"/>
  <c r="Z103" i="1"/>
  <c r="AB103" i="1" s="1"/>
  <c r="AD103" i="1" s="1"/>
  <c r="BC103" i="1"/>
  <c r="BE103" i="1" s="1"/>
  <c r="BG103" i="1" s="1"/>
  <c r="CC17" i="1"/>
  <c r="Y51" i="1"/>
  <c r="Y48" i="1" s="1"/>
  <c r="CD52" i="1"/>
  <c r="CF52" i="1" s="1"/>
  <c r="CH52" i="1" s="1"/>
  <c r="BC52" i="1"/>
  <c r="BE52" i="1" s="1"/>
  <c r="BG52" i="1" s="1"/>
  <c r="CC48" i="1"/>
  <c r="BB48" i="1"/>
  <c r="Z52" i="1"/>
  <c r="AB52" i="1" s="1"/>
  <c r="AD52" i="1" s="1"/>
  <c r="CC327" i="1" l="1"/>
  <c r="CC326" i="1"/>
  <c r="CC325" i="1"/>
  <c r="CC324" i="1"/>
  <c r="CC323" i="1"/>
  <c r="CC304" i="1"/>
  <c r="CC322" i="1" s="1"/>
  <c r="CC303" i="1"/>
  <c r="CC302" i="1"/>
  <c r="CC280" i="1"/>
  <c r="CC273" i="1"/>
  <c r="CC267" i="1"/>
  <c r="CC260" i="1"/>
  <c r="CC257" i="1"/>
  <c r="CC256" i="1"/>
  <c r="CC251" i="1"/>
  <c r="CC250" i="1"/>
  <c r="CC248" i="1" s="1"/>
  <c r="CC231" i="1"/>
  <c r="CC227" i="1"/>
  <c r="CC223" i="1"/>
  <c r="CC217" i="1"/>
  <c r="CC213" i="1"/>
  <c r="CC209" i="1"/>
  <c r="CC205" i="1"/>
  <c r="CC201" i="1"/>
  <c r="CC197" i="1"/>
  <c r="CC193" i="1"/>
  <c r="CC189" i="1"/>
  <c r="CC185" i="1"/>
  <c r="CC184" i="1"/>
  <c r="CC313" i="1" s="1"/>
  <c r="CC183" i="1"/>
  <c r="CC169" i="1"/>
  <c r="CC328" i="1" s="1"/>
  <c r="CC162" i="1"/>
  <c r="CC157" i="1"/>
  <c r="CC156" i="1"/>
  <c r="CC155" i="1"/>
  <c r="CC132" i="1"/>
  <c r="CC129" i="1"/>
  <c r="CC124" i="1"/>
  <c r="CC316" i="1"/>
  <c r="CC108" i="1"/>
  <c r="CC107" i="1"/>
  <c r="CC73" i="1"/>
  <c r="CC69" i="1"/>
  <c r="CC64" i="1"/>
  <c r="CC59" i="1"/>
  <c r="CC54" i="1"/>
  <c r="CC39" i="1"/>
  <c r="CC30" i="1"/>
  <c r="CC25" i="1"/>
  <c r="CC18" i="1"/>
  <c r="BB327" i="1"/>
  <c r="BB326" i="1"/>
  <c r="BB324" i="1"/>
  <c r="BB323" i="1"/>
  <c r="BB304" i="1"/>
  <c r="BB322" i="1" s="1"/>
  <c r="BB303" i="1"/>
  <c r="BB302" i="1"/>
  <c r="BB280" i="1"/>
  <c r="BB273" i="1"/>
  <c r="BB267" i="1"/>
  <c r="BB260" i="1"/>
  <c r="BB257" i="1"/>
  <c r="BB256" i="1"/>
  <c r="BB251" i="1"/>
  <c r="BB250" i="1"/>
  <c r="BB248" i="1" s="1"/>
  <c r="BB231" i="1"/>
  <c r="BB227" i="1"/>
  <c r="BB223" i="1"/>
  <c r="BB217" i="1"/>
  <c r="BB213" i="1"/>
  <c r="BB209" i="1"/>
  <c r="BB205" i="1"/>
  <c r="BB201" i="1"/>
  <c r="BB197" i="1"/>
  <c r="BB193" i="1"/>
  <c r="BB189" i="1"/>
  <c r="BB185" i="1"/>
  <c r="BB184" i="1"/>
  <c r="BB313" i="1" s="1"/>
  <c r="BB183" i="1"/>
  <c r="BB169" i="1"/>
  <c r="BB328" i="1" s="1"/>
  <c r="BB162" i="1"/>
  <c r="BB157" i="1"/>
  <c r="BB156" i="1"/>
  <c r="BB155" i="1"/>
  <c r="BB139" i="1"/>
  <c r="BB325" i="1" s="1"/>
  <c r="BB132" i="1"/>
  <c r="BB129" i="1"/>
  <c r="BB124" i="1"/>
  <c r="BB112" i="1"/>
  <c r="BB316" i="1"/>
  <c r="BB108" i="1"/>
  <c r="BB107" i="1"/>
  <c r="BB73" i="1"/>
  <c r="BB69" i="1"/>
  <c r="BB64" i="1"/>
  <c r="BB59" i="1"/>
  <c r="BB54" i="1"/>
  <c r="BB39" i="1"/>
  <c r="BB30" i="1"/>
  <c r="BB25" i="1"/>
  <c r="BB18" i="1"/>
  <c r="Y327" i="1"/>
  <c r="Y326" i="1"/>
  <c r="Y325" i="1"/>
  <c r="Y324" i="1"/>
  <c r="Y323" i="1"/>
  <c r="Y304" i="1"/>
  <c r="Y303" i="1"/>
  <c r="Y302" i="1"/>
  <c r="Y280" i="1"/>
  <c r="Y273" i="1"/>
  <c r="Y260" i="1"/>
  <c r="Y257" i="1"/>
  <c r="Y256" i="1"/>
  <c r="Y251" i="1"/>
  <c r="Y250" i="1"/>
  <c r="Y248" i="1" s="1"/>
  <c r="Y241" i="1"/>
  <c r="Y236" i="1"/>
  <c r="Y231" i="1"/>
  <c r="Y227" i="1"/>
  <c r="Y223" i="1"/>
  <c r="Y217" i="1"/>
  <c r="Y213" i="1"/>
  <c r="Y209" i="1"/>
  <c r="Y205" i="1"/>
  <c r="Y201" i="1"/>
  <c r="Y197" i="1"/>
  <c r="Y193" i="1"/>
  <c r="Y189" i="1"/>
  <c r="Y185" i="1"/>
  <c r="Y184" i="1"/>
  <c r="Y313" i="1" s="1"/>
  <c r="Y183" i="1"/>
  <c r="Y169" i="1"/>
  <c r="Y328" i="1" s="1"/>
  <c r="Y162" i="1"/>
  <c r="Y157" i="1"/>
  <c r="Y156" i="1"/>
  <c r="Y155" i="1"/>
  <c r="Y132" i="1"/>
  <c r="Y129" i="1"/>
  <c r="Y124" i="1"/>
  <c r="Y112" i="1"/>
  <c r="Y108" i="1"/>
  <c r="Y86" i="1"/>
  <c r="Y73" i="1"/>
  <c r="Y69" i="1"/>
  <c r="Y64" i="1"/>
  <c r="Y59" i="1"/>
  <c r="Y54" i="1"/>
  <c r="Y39" i="1"/>
  <c r="Y35" i="1"/>
  <c r="Y30" i="1"/>
  <c r="Y25" i="1"/>
  <c r="CC300" i="1" l="1"/>
  <c r="CC318" i="1"/>
  <c r="Y318" i="1"/>
  <c r="BB318" i="1"/>
  <c r="CC319" i="1"/>
  <c r="CC254" i="1"/>
  <c r="BB300" i="1"/>
  <c r="Y15" i="1"/>
  <c r="Y264" i="1"/>
  <c r="CC321" i="1"/>
  <c r="Y300" i="1"/>
  <c r="BB153" i="1"/>
  <c r="BB319" i="1"/>
  <c r="Y254" i="1"/>
  <c r="BB315" i="1"/>
  <c r="Y322" i="1"/>
  <c r="Y321" i="1"/>
  <c r="CC314" i="1"/>
  <c r="Y315" i="1"/>
  <c r="Y319" i="1"/>
  <c r="BB321" i="1"/>
  <c r="CC153" i="1"/>
  <c r="BB320" i="1"/>
  <c r="BB254" i="1"/>
  <c r="CC315" i="1"/>
  <c r="BB264" i="1"/>
  <c r="CC264" i="1"/>
  <c r="Y314" i="1"/>
  <c r="BB104" i="1"/>
  <c r="BB15" i="1"/>
  <c r="CC320" i="1"/>
  <c r="Y181" i="1"/>
  <c r="CC104" i="1"/>
  <c r="Y104" i="1"/>
  <c r="CC15" i="1"/>
  <c r="CC181" i="1"/>
  <c r="BB314" i="1"/>
  <c r="BB181" i="1"/>
  <c r="Y153" i="1"/>
  <c r="Y316" i="1"/>
  <c r="Y320" i="1"/>
  <c r="W126" i="1"/>
  <c r="CC311" i="1" l="1"/>
  <c r="BB311" i="1"/>
  <c r="Y311" i="1"/>
  <c r="CA327" i="1"/>
  <c r="CA326" i="1"/>
  <c r="CA325" i="1"/>
  <c r="CA324" i="1"/>
  <c r="CA323" i="1"/>
  <c r="CA304" i="1"/>
  <c r="CA322" i="1" s="1"/>
  <c r="CA303" i="1"/>
  <c r="CA302" i="1"/>
  <c r="CA280" i="1"/>
  <c r="CA273" i="1"/>
  <c r="CA267" i="1"/>
  <c r="CA266" i="1"/>
  <c r="CA260" i="1"/>
  <c r="CA257" i="1"/>
  <c r="CA256" i="1"/>
  <c r="CA251" i="1"/>
  <c r="CA250" i="1"/>
  <c r="CA248" i="1" s="1"/>
  <c r="CA231" i="1"/>
  <c r="CA227" i="1"/>
  <c r="CA223" i="1"/>
  <c r="CA217" i="1"/>
  <c r="CA213" i="1"/>
  <c r="CA209" i="1"/>
  <c r="CA205" i="1"/>
  <c r="CA201" i="1"/>
  <c r="CA197" i="1"/>
  <c r="CA193" i="1"/>
  <c r="CA189" i="1"/>
  <c r="CA185" i="1"/>
  <c r="CA184" i="1"/>
  <c r="CA313" i="1" s="1"/>
  <c r="CA183" i="1"/>
  <c r="CA169" i="1"/>
  <c r="CA328" i="1" s="1"/>
  <c r="CA162" i="1"/>
  <c r="CA157" i="1"/>
  <c r="CA156" i="1"/>
  <c r="CA155" i="1"/>
  <c r="CA132" i="1"/>
  <c r="CA129" i="1"/>
  <c r="CA124" i="1"/>
  <c r="CA109" i="1"/>
  <c r="CA316" i="1" s="1"/>
  <c r="CA108" i="1"/>
  <c r="CA107" i="1"/>
  <c r="CA106" i="1"/>
  <c r="CA73" i="1"/>
  <c r="CA69" i="1"/>
  <c r="CA64" i="1"/>
  <c r="CA59" i="1"/>
  <c r="CA54" i="1"/>
  <c r="CA48" i="1"/>
  <c r="CA39" i="1"/>
  <c r="CA30" i="1"/>
  <c r="CA25" i="1"/>
  <c r="CA19" i="1"/>
  <c r="CA18" i="1"/>
  <c r="CA17" i="1"/>
  <c r="AZ327" i="1"/>
  <c r="AZ326" i="1"/>
  <c r="AZ324" i="1"/>
  <c r="AZ323" i="1"/>
  <c r="AZ304" i="1"/>
  <c r="AZ322" i="1" s="1"/>
  <c r="AZ303" i="1"/>
  <c r="AZ302" i="1"/>
  <c r="AZ280" i="1"/>
  <c r="AZ273" i="1"/>
  <c r="AZ267" i="1"/>
  <c r="AZ266" i="1"/>
  <c r="AZ260" i="1"/>
  <c r="AZ257" i="1"/>
  <c r="AZ256" i="1"/>
  <c r="AZ251" i="1"/>
  <c r="AZ250" i="1"/>
  <c r="AZ248" i="1" s="1"/>
  <c r="AZ231" i="1"/>
  <c r="AZ227" i="1"/>
  <c r="AZ223" i="1"/>
  <c r="AZ217" i="1"/>
  <c r="AZ213" i="1"/>
  <c r="AZ209" i="1"/>
  <c r="AZ205" i="1"/>
  <c r="AZ201" i="1"/>
  <c r="AZ197" i="1"/>
  <c r="AZ193" i="1"/>
  <c r="AZ189" i="1"/>
  <c r="AZ185" i="1"/>
  <c r="AZ184" i="1"/>
  <c r="AZ183" i="1"/>
  <c r="AZ169" i="1"/>
  <c r="AZ328" i="1" s="1"/>
  <c r="AZ162" i="1"/>
  <c r="AZ157" i="1"/>
  <c r="AZ156" i="1"/>
  <c r="AZ155" i="1"/>
  <c r="AZ139" i="1"/>
  <c r="AZ325" i="1" s="1"/>
  <c r="AZ132" i="1"/>
  <c r="AZ129" i="1"/>
  <c r="AZ124" i="1"/>
  <c r="AZ112" i="1"/>
  <c r="AZ109" i="1"/>
  <c r="AZ316" i="1" s="1"/>
  <c r="AZ108" i="1"/>
  <c r="AZ107" i="1"/>
  <c r="AZ106" i="1"/>
  <c r="AZ73" i="1"/>
  <c r="AZ69" i="1"/>
  <c r="AZ64" i="1"/>
  <c r="AZ59" i="1"/>
  <c r="AZ54" i="1"/>
  <c r="AZ48" i="1"/>
  <c r="AZ39" i="1"/>
  <c r="AZ30" i="1"/>
  <c r="AZ25" i="1"/>
  <c r="AZ19" i="1"/>
  <c r="AZ18" i="1"/>
  <c r="AZ17" i="1"/>
  <c r="W327" i="1"/>
  <c r="W326" i="1"/>
  <c r="W325" i="1"/>
  <c r="W324" i="1"/>
  <c r="W323" i="1"/>
  <c r="W304" i="1"/>
  <c r="W322" i="1" s="1"/>
  <c r="W303" i="1"/>
  <c r="W302" i="1"/>
  <c r="W280" i="1"/>
  <c r="W273" i="1"/>
  <c r="W267" i="1"/>
  <c r="W266" i="1"/>
  <c r="W260" i="1"/>
  <c r="W257" i="1"/>
  <c r="W256" i="1"/>
  <c r="W251" i="1"/>
  <c r="W250" i="1"/>
  <c r="W248" i="1" s="1"/>
  <c r="W241" i="1"/>
  <c r="W236" i="1"/>
  <c r="W231" i="1"/>
  <c r="W227" i="1"/>
  <c r="W223" i="1"/>
  <c r="W217" i="1"/>
  <c r="W213" i="1"/>
  <c r="W205" i="1"/>
  <c r="W201" i="1"/>
  <c r="W197" i="1"/>
  <c r="W193" i="1"/>
  <c r="W189" i="1"/>
  <c r="W185" i="1"/>
  <c r="W183" i="1"/>
  <c r="W169" i="1"/>
  <c r="W162" i="1"/>
  <c r="W157" i="1"/>
  <c r="W156" i="1"/>
  <c r="W155" i="1"/>
  <c r="W132" i="1"/>
  <c r="W129" i="1"/>
  <c r="W124" i="1"/>
  <c r="W112" i="1"/>
  <c r="W109" i="1"/>
  <c r="W316" i="1" s="1"/>
  <c r="W108" i="1"/>
  <c r="W107" i="1"/>
  <c r="W106" i="1"/>
  <c r="W86" i="1"/>
  <c r="W73" i="1"/>
  <c r="W69" i="1"/>
  <c r="W64" i="1"/>
  <c r="W59" i="1"/>
  <c r="W54" i="1"/>
  <c r="W48" i="1"/>
  <c r="W328" i="1"/>
  <c r="W39" i="1"/>
  <c r="W35" i="1"/>
  <c r="W30" i="1"/>
  <c r="W25" i="1"/>
  <c r="W19" i="1"/>
  <c r="W18" i="1"/>
  <c r="W17" i="1"/>
  <c r="BB329" i="1" l="1"/>
  <c r="BB330" i="1" s="1"/>
  <c r="BB331" i="1"/>
  <c r="CC329" i="1"/>
  <c r="CC330" i="1" s="1"/>
  <c r="CC331" i="1"/>
  <c r="W254" i="1"/>
  <c r="W300" i="1"/>
  <c r="CA300" i="1"/>
  <c r="AZ315" i="1"/>
  <c r="CA254" i="1"/>
  <c r="AZ321" i="1"/>
  <c r="CA15" i="1"/>
  <c r="AZ181" i="1"/>
  <c r="Y329" i="1"/>
  <c r="Y330" i="1" s="1"/>
  <c r="CA314" i="1"/>
  <c r="AZ314" i="1"/>
  <c r="CA321" i="1"/>
  <c r="CA319" i="1"/>
  <c r="CA104" i="1"/>
  <c r="W314" i="1"/>
  <c r="W264" i="1"/>
  <c r="W319" i="1"/>
  <c r="W315" i="1"/>
  <c r="AZ319" i="1"/>
  <c r="AZ313" i="1"/>
  <c r="CA153" i="1"/>
  <c r="AZ300" i="1"/>
  <c r="CA315" i="1"/>
  <c r="CA320" i="1"/>
  <c r="CA181" i="1"/>
  <c r="CA318" i="1"/>
  <c r="CA264" i="1"/>
  <c r="AZ264" i="1"/>
  <c r="AZ320" i="1"/>
  <c r="AZ104" i="1"/>
  <c r="AZ318" i="1"/>
  <c r="AZ15" i="1"/>
  <c r="AZ153" i="1"/>
  <c r="AZ254" i="1"/>
  <c r="W153" i="1"/>
  <c r="W104" i="1"/>
  <c r="W321" i="1"/>
  <c r="W15" i="1"/>
  <c r="W318" i="1"/>
  <c r="W184" i="1"/>
  <c r="W209" i="1"/>
  <c r="W320" i="1" s="1"/>
  <c r="V247" i="1"/>
  <c r="X247" i="1" s="1"/>
  <c r="Z247" i="1" s="1"/>
  <c r="AB247" i="1" s="1"/>
  <c r="AD247" i="1" s="1"/>
  <c r="CA311" i="1" l="1"/>
  <c r="CA331" i="1" s="1"/>
  <c r="AZ311" i="1"/>
  <c r="AZ331" i="1" s="1"/>
  <c r="W313" i="1"/>
  <c r="W181" i="1"/>
  <c r="U212" i="1"/>
  <c r="U192" i="1"/>
  <c r="AZ317" i="1" l="1"/>
  <c r="AZ329" i="1"/>
  <c r="AZ330" i="1" s="1"/>
  <c r="CA317" i="1"/>
  <c r="CA329" i="1"/>
  <c r="CA330" i="1" s="1"/>
  <c r="W311" i="1"/>
  <c r="W317" i="1" s="1"/>
  <c r="U188" i="1"/>
  <c r="W329" i="1" l="1"/>
  <c r="W330" i="1" s="1"/>
  <c r="U41" i="1"/>
  <c r="BY155" i="1" l="1"/>
  <c r="AX155" i="1"/>
  <c r="U155" i="1"/>
  <c r="BZ180" i="1"/>
  <c r="CB180" i="1" s="1"/>
  <c r="CD180" i="1" s="1"/>
  <c r="CF180" i="1" s="1"/>
  <c r="CH180" i="1" s="1"/>
  <c r="AY180" i="1"/>
  <c r="BA180" i="1" s="1"/>
  <c r="BC180" i="1" s="1"/>
  <c r="BE180" i="1" s="1"/>
  <c r="BG180" i="1" s="1"/>
  <c r="V180" i="1"/>
  <c r="X180" i="1" s="1"/>
  <c r="Z180" i="1" s="1"/>
  <c r="AB180" i="1" s="1"/>
  <c r="AD180" i="1" s="1"/>
  <c r="BY183" i="1"/>
  <c r="AX183" i="1"/>
  <c r="U183" i="1"/>
  <c r="BZ247" i="1"/>
  <c r="CB247" i="1" s="1"/>
  <c r="CD247" i="1" s="1"/>
  <c r="CF247" i="1" s="1"/>
  <c r="CH247" i="1" s="1"/>
  <c r="AY247" i="1"/>
  <c r="BA247" i="1" s="1"/>
  <c r="BC247" i="1" s="1"/>
  <c r="BE247" i="1" s="1"/>
  <c r="BG247" i="1" s="1"/>
  <c r="U126" i="1"/>
  <c r="BY184" i="1" l="1"/>
  <c r="BY313" i="1" s="1"/>
  <c r="AX184" i="1"/>
  <c r="AX181" i="1" s="1"/>
  <c r="U184" i="1"/>
  <c r="H238" i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H239" i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U236" i="1"/>
  <c r="BZ238" i="1"/>
  <c r="CB238" i="1" s="1"/>
  <c r="CD238" i="1" s="1"/>
  <c r="CF238" i="1" s="1"/>
  <c r="CH238" i="1" s="1"/>
  <c r="BZ239" i="1"/>
  <c r="CB239" i="1" s="1"/>
  <c r="CD239" i="1" s="1"/>
  <c r="CF239" i="1" s="1"/>
  <c r="CH239" i="1" s="1"/>
  <c r="AY238" i="1"/>
  <c r="BA238" i="1" s="1"/>
  <c r="BC238" i="1" s="1"/>
  <c r="BE238" i="1" s="1"/>
  <c r="BG238" i="1" s="1"/>
  <c r="AY239" i="1"/>
  <c r="BA239" i="1" s="1"/>
  <c r="BC239" i="1" s="1"/>
  <c r="BE239" i="1" s="1"/>
  <c r="BG239" i="1" s="1"/>
  <c r="U241" i="1"/>
  <c r="BZ243" i="1"/>
  <c r="CB243" i="1" s="1"/>
  <c r="CD243" i="1" s="1"/>
  <c r="CF243" i="1" s="1"/>
  <c r="CH243" i="1" s="1"/>
  <c r="BZ244" i="1"/>
  <c r="CB244" i="1" s="1"/>
  <c r="CD244" i="1" s="1"/>
  <c r="CF244" i="1" s="1"/>
  <c r="CH244" i="1" s="1"/>
  <c r="AY243" i="1"/>
  <c r="BA243" i="1" s="1"/>
  <c r="BC243" i="1" s="1"/>
  <c r="BE243" i="1" s="1"/>
  <c r="BG243" i="1" s="1"/>
  <c r="AY244" i="1"/>
  <c r="BA244" i="1" s="1"/>
  <c r="BC244" i="1" s="1"/>
  <c r="BE244" i="1" s="1"/>
  <c r="BG244" i="1" s="1"/>
  <c r="H243" i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H244" i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BY327" i="1"/>
  <c r="BY326" i="1"/>
  <c r="BY325" i="1"/>
  <c r="BY324" i="1"/>
  <c r="BY323" i="1"/>
  <c r="BY304" i="1"/>
  <c r="BY322" i="1" s="1"/>
  <c r="BY303" i="1"/>
  <c r="BY302" i="1"/>
  <c r="BY280" i="1"/>
  <c r="BY273" i="1"/>
  <c r="BY267" i="1"/>
  <c r="BY266" i="1"/>
  <c r="BY260" i="1"/>
  <c r="BY257" i="1"/>
  <c r="BY256" i="1"/>
  <c r="BY251" i="1"/>
  <c r="BY250" i="1"/>
  <c r="BY248" i="1" s="1"/>
  <c r="BY231" i="1"/>
  <c r="BY227" i="1"/>
  <c r="BY223" i="1"/>
  <c r="BY217" i="1"/>
  <c r="BY213" i="1"/>
  <c r="BY209" i="1"/>
  <c r="BY205" i="1"/>
  <c r="BY201" i="1"/>
  <c r="BY197" i="1"/>
  <c r="BY193" i="1"/>
  <c r="BY189" i="1"/>
  <c r="BY185" i="1"/>
  <c r="BY169" i="1"/>
  <c r="BY328" i="1" s="1"/>
  <c r="BY162" i="1"/>
  <c r="BY157" i="1"/>
  <c r="BY156" i="1"/>
  <c r="BY153" i="1" s="1"/>
  <c r="BY132" i="1"/>
  <c r="BY129" i="1"/>
  <c r="BY124" i="1"/>
  <c r="BY109" i="1"/>
  <c r="BY316" i="1" s="1"/>
  <c r="BY108" i="1"/>
  <c r="BY107" i="1"/>
  <c r="BY106" i="1"/>
  <c r="BY73" i="1"/>
  <c r="BY69" i="1"/>
  <c r="BY64" i="1"/>
  <c r="BY59" i="1"/>
  <c r="BY54" i="1"/>
  <c r="BY48" i="1"/>
  <c r="BY39" i="1"/>
  <c r="BY30" i="1"/>
  <c r="BY25" i="1"/>
  <c r="BY19" i="1"/>
  <c r="BY18" i="1"/>
  <c r="BY17" i="1"/>
  <c r="AX327" i="1"/>
  <c r="AX326" i="1"/>
  <c r="AX324" i="1"/>
  <c r="AX323" i="1"/>
  <c r="AX304" i="1"/>
  <c r="AX322" i="1" s="1"/>
  <c r="AX303" i="1"/>
  <c r="AX302" i="1"/>
  <c r="AX280" i="1"/>
  <c r="AX273" i="1"/>
  <c r="AX267" i="1"/>
  <c r="AX266" i="1"/>
  <c r="AX260" i="1"/>
  <c r="AX257" i="1"/>
  <c r="AX256" i="1"/>
  <c r="AX251" i="1"/>
  <c r="AX250" i="1"/>
  <c r="AX248" i="1" s="1"/>
  <c r="AX231" i="1"/>
  <c r="AX227" i="1"/>
  <c r="AX223" i="1"/>
  <c r="AX217" i="1"/>
  <c r="AX213" i="1"/>
  <c r="AX209" i="1"/>
  <c r="AX205" i="1"/>
  <c r="AX201" i="1"/>
  <c r="AX197" i="1"/>
  <c r="AX193" i="1"/>
  <c r="AX189" i="1"/>
  <c r="AX185" i="1"/>
  <c r="AX169" i="1"/>
  <c r="AX328" i="1" s="1"/>
  <c r="AX162" i="1"/>
  <c r="AX157" i="1"/>
  <c r="AX156" i="1"/>
  <c r="AX153" i="1" s="1"/>
  <c r="AX139" i="1"/>
  <c r="AX325" i="1" s="1"/>
  <c r="AX132" i="1"/>
  <c r="AX129" i="1"/>
  <c r="AX124" i="1"/>
  <c r="AX112" i="1"/>
  <c r="AX109" i="1"/>
  <c r="AX316" i="1" s="1"/>
  <c r="AX108" i="1"/>
  <c r="AX107" i="1"/>
  <c r="AX106" i="1"/>
  <c r="AX73" i="1"/>
  <c r="AX69" i="1"/>
  <c r="AX64" i="1"/>
  <c r="AX59" i="1"/>
  <c r="AX54" i="1"/>
  <c r="AX48" i="1"/>
  <c r="AX39" i="1"/>
  <c r="AX30" i="1"/>
  <c r="AX25" i="1"/>
  <c r="AX19" i="1"/>
  <c r="AX18" i="1"/>
  <c r="AX17" i="1"/>
  <c r="U327" i="1"/>
  <c r="U326" i="1"/>
  <c r="U325" i="1"/>
  <c r="U324" i="1"/>
  <c r="U323" i="1"/>
  <c r="U304" i="1"/>
  <c r="U322" i="1" s="1"/>
  <c r="U303" i="1"/>
  <c r="U302" i="1"/>
  <c r="U280" i="1"/>
  <c r="U273" i="1"/>
  <c r="U267" i="1"/>
  <c r="U266" i="1"/>
  <c r="U260" i="1"/>
  <c r="U257" i="1"/>
  <c r="U256" i="1"/>
  <c r="U251" i="1"/>
  <c r="U250" i="1"/>
  <c r="U248" i="1" s="1"/>
  <c r="U231" i="1"/>
  <c r="U227" i="1"/>
  <c r="U223" i="1"/>
  <c r="U217" i="1"/>
  <c r="U213" i="1"/>
  <c r="U209" i="1"/>
  <c r="U205" i="1"/>
  <c r="U201" i="1"/>
  <c r="U197" i="1"/>
  <c r="U193" i="1"/>
  <c r="U189" i="1"/>
  <c r="U185" i="1"/>
  <c r="U169" i="1"/>
  <c r="U328" i="1" s="1"/>
  <c r="U162" i="1"/>
  <c r="U157" i="1"/>
  <c r="U156" i="1"/>
  <c r="U153" i="1" s="1"/>
  <c r="U132" i="1"/>
  <c r="U129" i="1"/>
  <c r="U124" i="1"/>
  <c r="U112" i="1"/>
  <c r="U109" i="1"/>
  <c r="U316" i="1" s="1"/>
  <c r="U108" i="1"/>
  <c r="U107" i="1"/>
  <c r="U106" i="1"/>
  <c r="U86" i="1"/>
  <c r="U73" i="1"/>
  <c r="U69" i="1"/>
  <c r="U64" i="1"/>
  <c r="U59" i="1"/>
  <c r="U54" i="1"/>
  <c r="U48" i="1"/>
  <c r="U39" i="1"/>
  <c r="U35" i="1"/>
  <c r="U30" i="1"/>
  <c r="U25" i="1"/>
  <c r="U19" i="1"/>
  <c r="U18" i="1"/>
  <c r="U17" i="1"/>
  <c r="BY181" i="1" l="1"/>
  <c r="BY104" i="1"/>
  <c r="BY319" i="1"/>
  <c r="U315" i="1"/>
  <c r="AX264" i="1"/>
  <c r="AX300" i="1"/>
  <c r="AX254" i="1"/>
  <c r="BY300" i="1"/>
  <c r="U319" i="1"/>
  <c r="U15" i="1"/>
  <c r="AX320" i="1"/>
  <c r="BY314" i="1"/>
  <c r="AX314" i="1"/>
  <c r="AX319" i="1"/>
  <c r="BY254" i="1"/>
  <c r="U314" i="1"/>
  <c r="U264" i="1"/>
  <c r="U300" i="1"/>
  <c r="BY320" i="1"/>
  <c r="AX321" i="1"/>
  <c r="AX104" i="1"/>
  <c r="BY321" i="1"/>
  <c r="U318" i="1"/>
  <c r="AX15" i="1"/>
  <c r="BY318" i="1"/>
  <c r="U320" i="1"/>
  <c r="U181" i="1"/>
  <c r="AX313" i="1"/>
  <c r="U313" i="1"/>
  <c r="BY264" i="1"/>
  <c r="BY315" i="1"/>
  <c r="BY15" i="1"/>
  <c r="AX315" i="1"/>
  <c r="AX318" i="1"/>
  <c r="U104" i="1"/>
  <c r="U321" i="1"/>
  <c r="U254" i="1"/>
  <c r="BW17" i="1"/>
  <c r="AV17" i="1"/>
  <c r="S17" i="1"/>
  <c r="BX102" i="1"/>
  <c r="BZ102" i="1" s="1"/>
  <c r="CB102" i="1" s="1"/>
  <c r="CD102" i="1" s="1"/>
  <c r="CF102" i="1" s="1"/>
  <c r="CH102" i="1" s="1"/>
  <c r="AW102" i="1"/>
  <c r="AY102" i="1" s="1"/>
  <c r="BA102" i="1" s="1"/>
  <c r="BC102" i="1" s="1"/>
  <c r="BE102" i="1" s="1"/>
  <c r="BG102" i="1" s="1"/>
  <c r="T102" i="1"/>
  <c r="V102" i="1" s="1"/>
  <c r="X102" i="1" s="1"/>
  <c r="Z102" i="1" s="1"/>
  <c r="AB102" i="1" s="1"/>
  <c r="AD102" i="1" s="1"/>
  <c r="AX311" i="1" l="1"/>
  <c r="BY311" i="1"/>
  <c r="BY331" i="1" s="1"/>
  <c r="U311" i="1"/>
  <c r="BW327" i="1"/>
  <c r="BW326" i="1"/>
  <c r="BW325" i="1"/>
  <c r="BW324" i="1"/>
  <c r="BW323" i="1"/>
  <c r="BW304" i="1"/>
  <c r="BW322" i="1" s="1"/>
  <c r="BW303" i="1"/>
  <c r="BW302" i="1"/>
  <c r="BW280" i="1"/>
  <c r="BW273" i="1"/>
  <c r="BW267" i="1"/>
  <c r="BW266" i="1"/>
  <c r="BW260" i="1"/>
  <c r="BW257" i="1"/>
  <c r="BW256" i="1"/>
  <c r="BW251" i="1"/>
  <c r="BW250" i="1"/>
  <c r="BW248" i="1" s="1"/>
  <c r="BW231" i="1"/>
  <c r="BW227" i="1"/>
  <c r="BW223" i="1"/>
  <c r="BW217" i="1"/>
  <c r="BW213" i="1"/>
  <c r="BW209" i="1"/>
  <c r="BW205" i="1"/>
  <c r="BW201" i="1"/>
  <c r="BW197" i="1"/>
  <c r="BW193" i="1"/>
  <c r="BW189" i="1"/>
  <c r="BW185" i="1"/>
  <c r="BW184" i="1"/>
  <c r="BW183" i="1"/>
  <c r="BW169" i="1"/>
  <c r="BW328" i="1" s="1"/>
  <c r="BW162" i="1"/>
  <c r="BW157" i="1"/>
  <c r="BW156" i="1"/>
  <c r="BW155" i="1"/>
  <c r="BW132" i="1"/>
  <c r="BW129" i="1"/>
  <c r="BW124" i="1"/>
  <c r="BW109" i="1"/>
  <c r="BW316" i="1" s="1"/>
  <c r="BW108" i="1"/>
  <c r="BW107" i="1"/>
  <c r="BW106" i="1"/>
  <c r="BW73" i="1"/>
  <c r="BW69" i="1"/>
  <c r="BW64" i="1"/>
  <c r="BW59" i="1"/>
  <c r="BW54" i="1"/>
  <c r="BW48" i="1"/>
  <c r="BW39" i="1"/>
  <c r="BW30" i="1"/>
  <c r="BW25" i="1"/>
  <c r="BW19" i="1"/>
  <c r="BW315" i="1" s="1"/>
  <c r="BW18" i="1"/>
  <c r="AV327" i="1"/>
  <c r="AV326" i="1"/>
  <c r="AV324" i="1"/>
  <c r="AV323" i="1"/>
  <c r="AV304" i="1"/>
  <c r="AV303" i="1"/>
  <c r="AV302" i="1"/>
  <c r="AV280" i="1"/>
  <c r="AV273" i="1"/>
  <c r="AV267" i="1"/>
  <c r="AV266" i="1"/>
  <c r="AV260" i="1"/>
  <c r="AV257" i="1"/>
  <c r="AV256" i="1"/>
  <c r="AV251" i="1"/>
  <c r="AV250" i="1"/>
  <c r="AV248" i="1" s="1"/>
  <c r="AV231" i="1"/>
  <c r="AV227" i="1"/>
  <c r="AV223" i="1"/>
  <c r="AV217" i="1"/>
  <c r="AV213" i="1"/>
  <c r="AV209" i="1"/>
  <c r="AV205" i="1"/>
  <c r="AV201" i="1"/>
  <c r="AV197" i="1"/>
  <c r="AV193" i="1"/>
  <c r="AV189" i="1"/>
  <c r="AV185" i="1"/>
  <c r="AV184" i="1"/>
  <c r="AV313" i="1" s="1"/>
  <c r="AV183" i="1"/>
  <c r="AV169" i="1"/>
  <c r="AV328" i="1" s="1"/>
  <c r="AV162" i="1"/>
  <c r="AV157" i="1"/>
  <c r="AV156" i="1"/>
  <c r="AV155" i="1"/>
  <c r="AV139" i="1"/>
  <c r="AV325" i="1" s="1"/>
  <c r="AV132" i="1"/>
  <c r="AV129" i="1"/>
  <c r="AV124" i="1"/>
  <c r="AV112" i="1"/>
  <c r="AV109" i="1"/>
  <c r="AV316" i="1" s="1"/>
  <c r="AV108" i="1"/>
  <c r="AV107" i="1"/>
  <c r="AV106" i="1"/>
  <c r="AV73" i="1"/>
  <c r="AV69" i="1"/>
  <c r="AV64" i="1"/>
  <c r="AV59" i="1"/>
  <c r="AV54" i="1"/>
  <c r="AV48" i="1"/>
  <c r="AV39" i="1"/>
  <c r="AV30" i="1"/>
  <c r="AV25" i="1"/>
  <c r="AV19" i="1"/>
  <c r="AV18" i="1"/>
  <c r="S327" i="1"/>
  <c r="S326" i="1"/>
  <c r="S325" i="1"/>
  <c r="S324" i="1"/>
  <c r="S323" i="1"/>
  <c r="S304" i="1"/>
  <c r="S322" i="1" s="1"/>
  <c r="S303" i="1"/>
  <c r="S302" i="1"/>
  <c r="S280" i="1"/>
  <c r="S273" i="1"/>
  <c r="S267" i="1"/>
  <c r="S266" i="1"/>
  <c r="S260" i="1"/>
  <c r="S257" i="1"/>
  <c r="S256" i="1"/>
  <c r="S251" i="1"/>
  <c r="S250" i="1"/>
  <c r="S248" i="1" s="1"/>
  <c r="S231" i="1"/>
  <c r="S227" i="1"/>
  <c r="S223" i="1"/>
  <c r="S217" i="1"/>
  <c r="S213" i="1"/>
  <c r="S209" i="1"/>
  <c r="S205" i="1"/>
  <c r="S201" i="1"/>
  <c r="S197" i="1"/>
  <c r="S193" i="1"/>
  <c r="S189" i="1"/>
  <c r="S185" i="1"/>
  <c r="S184" i="1"/>
  <c r="S313" i="1" s="1"/>
  <c r="S183" i="1"/>
  <c r="S169" i="1"/>
  <c r="S328" i="1" s="1"/>
  <c r="S162" i="1"/>
  <c r="S157" i="1"/>
  <c r="S156" i="1"/>
  <c r="S155" i="1"/>
  <c r="S132" i="1"/>
  <c r="S129" i="1"/>
  <c r="S124" i="1"/>
  <c r="S112" i="1"/>
  <c r="S109" i="1"/>
  <c r="S316" i="1" s="1"/>
  <c r="S108" i="1"/>
  <c r="S107" i="1"/>
  <c r="S106" i="1"/>
  <c r="S86" i="1"/>
  <c r="S73" i="1"/>
  <c r="S69" i="1"/>
  <c r="S64" i="1"/>
  <c r="S59" i="1"/>
  <c r="S54" i="1"/>
  <c r="S48" i="1"/>
  <c r="S39" i="1"/>
  <c r="S35" i="1"/>
  <c r="S30" i="1"/>
  <c r="S25" i="1"/>
  <c r="S19" i="1"/>
  <c r="S18" i="1"/>
  <c r="AX329" i="1" l="1"/>
  <c r="AX330" i="1" s="1"/>
  <c r="AX331" i="1"/>
  <c r="BY317" i="1"/>
  <c r="BY329" i="1"/>
  <c r="BY330" i="1" s="1"/>
  <c r="BW264" i="1"/>
  <c r="U329" i="1"/>
  <c r="U330" i="1" s="1"/>
  <c r="U317" i="1"/>
  <c r="AX317" i="1"/>
  <c r="BW254" i="1"/>
  <c r="BW15" i="1"/>
  <c r="S300" i="1"/>
  <c r="AV15" i="1"/>
  <c r="S315" i="1"/>
  <c r="S321" i="1"/>
  <c r="S181" i="1"/>
  <c r="AV181" i="1"/>
  <c r="BW153" i="1"/>
  <c r="S318" i="1"/>
  <c r="BW313" i="1"/>
  <c r="BW181" i="1"/>
  <c r="BW319" i="1"/>
  <c r="S314" i="1"/>
  <c r="S320" i="1"/>
  <c r="AV318" i="1"/>
  <c r="S153" i="1"/>
  <c r="AV319" i="1"/>
  <c r="BW321" i="1"/>
  <c r="BW104" i="1"/>
  <c r="S319" i="1"/>
  <c r="AV300" i="1"/>
  <c r="BW314" i="1"/>
  <c r="BW320" i="1"/>
  <c r="AV321" i="1"/>
  <c r="AV104" i="1"/>
  <c r="AV153" i="1"/>
  <c r="AV314" i="1"/>
  <c r="BW300" i="1"/>
  <c r="S104" i="1"/>
  <c r="BW318" i="1"/>
  <c r="AV264" i="1"/>
  <c r="AV315" i="1"/>
  <c r="AV320" i="1"/>
  <c r="AV322" i="1"/>
  <c r="AV254" i="1"/>
  <c r="S264" i="1"/>
  <c r="S15" i="1"/>
  <c r="S254" i="1"/>
  <c r="BV85" i="1"/>
  <c r="BX85" i="1" s="1"/>
  <c r="BZ85" i="1" s="1"/>
  <c r="CB85" i="1" s="1"/>
  <c r="CD85" i="1" s="1"/>
  <c r="CF85" i="1" s="1"/>
  <c r="CH85" i="1" s="1"/>
  <c r="AU85" i="1"/>
  <c r="AW85" i="1" s="1"/>
  <c r="AY85" i="1" s="1"/>
  <c r="BA85" i="1" s="1"/>
  <c r="BC85" i="1" s="1"/>
  <c r="BE85" i="1" s="1"/>
  <c r="BG85" i="1" s="1"/>
  <c r="BW311" i="1" l="1"/>
  <c r="AV311" i="1"/>
  <c r="S311" i="1"/>
  <c r="BU327" i="1"/>
  <c r="AT327" i="1"/>
  <c r="Q327" i="1"/>
  <c r="BU302" i="1"/>
  <c r="AT302" i="1"/>
  <c r="Q302" i="1"/>
  <c r="BV310" i="1"/>
  <c r="BX310" i="1" s="1"/>
  <c r="BZ310" i="1" s="1"/>
  <c r="CB310" i="1" s="1"/>
  <c r="CD310" i="1" s="1"/>
  <c r="CF310" i="1" s="1"/>
  <c r="CH310" i="1" s="1"/>
  <c r="AU310" i="1"/>
  <c r="AW310" i="1" s="1"/>
  <c r="AY310" i="1" s="1"/>
  <c r="BA310" i="1" s="1"/>
  <c r="BC310" i="1" s="1"/>
  <c r="BE310" i="1" s="1"/>
  <c r="BG310" i="1" s="1"/>
  <c r="R310" i="1"/>
  <c r="T310" i="1" s="1"/>
  <c r="V310" i="1" s="1"/>
  <c r="X310" i="1" s="1"/>
  <c r="Z310" i="1" s="1"/>
  <c r="AB310" i="1" s="1"/>
  <c r="AD310" i="1" s="1"/>
  <c r="AV329" i="1" l="1"/>
  <c r="AV330" i="1" s="1"/>
  <c r="AV331" i="1"/>
  <c r="BW329" i="1"/>
  <c r="BW330" i="1" s="1"/>
  <c r="BW331" i="1"/>
  <c r="BW317" i="1"/>
  <c r="AV317" i="1"/>
  <c r="S329" i="1"/>
  <c r="S330" i="1" s="1"/>
  <c r="BU155" i="1"/>
  <c r="AT155" i="1"/>
  <c r="Q155" i="1"/>
  <c r="R179" i="1"/>
  <c r="T179" i="1" s="1"/>
  <c r="V179" i="1" s="1"/>
  <c r="X179" i="1" s="1"/>
  <c r="Z179" i="1" s="1"/>
  <c r="AB179" i="1" s="1"/>
  <c r="AD179" i="1" s="1"/>
  <c r="BV179" i="1"/>
  <c r="BX179" i="1" s="1"/>
  <c r="BZ179" i="1" s="1"/>
  <c r="CB179" i="1" s="1"/>
  <c r="CD179" i="1" s="1"/>
  <c r="CF179" i="1" s="1"/>
  <c r="CH179" i="1" s="1"/>
  <c r="AU179" i="1"/>
  <c r="AW179" i="1" s="1"/>
  <c r="AY179" i="1" s="1"/>
  <c r="BA179" i="1" s="1"/>
  <c r="BC179" i="1" s="1"/>
  <c r="BE179" i="1" s="1"/>
  <c r="BG179" i="1" s="1"/>
  <c r="BU17" i="1"/>
  <c r="AT17" i="1"/>
  <c r="Q17" i="1"/>
  <c r="BV101" i="1"/>
  <c r="BX101" i="1" s="1"/>
  <c r="BZ101" i="1" s="1"/>
  <c r="CB101" i="1" s="1"/>
  <c r="CD101" i="1" s="1"/>
  <c r="CF101" i="1" s="1"/>
  <c r="CH101" i="1" s="1"/>
  <c r="AU101" i="1"/>
  <c r="AW101" i="1" s="1"/>
  <c r="AY101" i="1" s="1"/>
  <c r="BA101" i="1" s="1"/>
  <c r="BC101" i="1" s="1"/>
  <c r="BE101" i="1" s="1"/>
  <c r="BG101" i="1" s="1"/>
  <c r="R101" i="1"/>
  <c r="T101" i="1" s="1"/>
  <c r="V101" i="1" s="1"/>
  <c r="X101" i="1" s="1"/>
  <c r="Z101" i="1" s="1"/>
  <c r="AB101" i="1" s="1"/>
  <c r="AD101" i="1" s="1"/>
  <c r="BV100" i="1"/>
  <c r="BX100" i="1" s="1"/>
  <c r="BZ100" i="1" s="1"/>
  <c r="CB100" i="1" s="1"/>
  <c r="CD100" i="1" s="1"/>
  <c r="CF100" i="1" s="1"/>
  <c r="CH100" i="1" s="1"/>
  <c r="AU100" i="1"/>
  <c r="AW100" i="1" s="1"/>
  <c r="AY100" i="1" s="1"/>
  <c r="BA100" i="1" s="1"/>
  <c r="BC100" i="1" s="1"/>
  <c r="BE100" i="1" s="1"/>
  <c r="BG100" i="1" s="1"/>
  <c r="R100" i="1"/>
  <c r="T100" i="1" s="1"/>
  <c r="V100" i="1" s="1"/>
  <c r="X100" i="1" s="1"/>
  <c r="Z100" i="1" s="1"/>
  <c r="AB100" i="1" s="1"/>
  <c r="AD100" i="1" s="1"/>
  <c r="BU326" i="1" l="1"/>
  <c r="BU325" i="1"/>
  <c r="BU324" i="1"/>
  <c r="BU323" i="1"/>
  <c r="BU304" i="1"/>
  <c r="BU322" i="1" s="1"/>
  <c r="BU303" i="1"/>
  <c r="BU280" i="1"/>
  <c r="BU273" i="1"/>
  <c r="BU267" i="1"/>
  <c r="BU266" i="1"/>
  <c r="BU260" i="1"/>
  <c r="BU257" i="1"/>
  <c r="BU256" i="1"/>
  <c r="BU251" i="1"/>
  <c r="BU250" i="1"/>
  <c r="BU231" i="1"/>
  <c r="BU227" i="1"/>
  <c r="BU223" i="1"/>
  <c r="BU217" i="1"/>
  <c r="BU213" i="1"/>
  <c r="BU209" i="1"/>
  <c r="BU205" i="1"/>
  <c r="BU201" i="1"/>
  <c r="BU197" i="1"/>
  <c r="BU193" i="1"/>
  <c r="BU189" i="1"/>
  <c r="BU185" i="1"/>
  <c r="BU184" i="1"/>
  <c r="BU313" i="1" s="1"/>
  <c r="BU183" i="1"/>
  <c r="BU169" i="1"/>
  <c r="BU328" i="1" s="1"/>
  <c r="BU162" i="1"/>
  <c r="BU157" i="1"/>
  <c r="BU156" i="1"/>
  <c r="BU132" i="1"/>
  <c r="BU129" i="1"/>
  <c r="BU124" i="1"/>
  <c r="BU109" i="1"/>
  <c r="BU316" i="1" s="1"/>
  <c r="BU108" i="1"/>
  <c r="BU107" i="1"/>
  <c r="BU106" i="1"/>
  <c r="BU73" i="1"/>
  <c r="BU69" i="1"/>
  <c r="BU64" i="1"/>
  <c r="BU59" i="1"/>
  <c r="BU54" i="1"/>
  <c r="BU48" i="1"/>
  <c r="BU39" i="1"/>
  <c r="BU30" i="1"/>
  <c r="BU25" i="1"/>
  <c r="BU19" i="1"/>
  <c r="BU18" i="1"/>
  <c r="AT326" i="1"/>
  <c r="AT324" i="1"/>
  <c r="AT323" i="1"/>
  <c r="AT304" i="1"/>
  <c r="AT303" i="1"/>
  <c r="AT280" i="1"/>
  <c r="AT273" i="1"/>
  <c r="AT267" i="1"/>
  <c r="AT266" i="1"/>
  <c r="AT260" i="1"/>
  <c r="AT257" i="1"/>
  <c r="AT256" i="1"/>
  <c r="AT251" i="1"/>
  <c r="AT250" i="1"/>
  <c r="AT248" i="1" s="1"/>
  <c r="AT231" i="1"/>
  <c r="AT227" i="1"/>
  <c r="AT223" i="1"/>
  <c r="AT217" i="1"/>
  <c r="AT213" i="1"/>
  <c r="AT209" i="1"/>
  <c r="AT205" i="1"/>
  <c r="AT201" i="1"/>
  <c r="AT197" i="1"/>
  <c r="AT193" i="1"/>
  <c r="AT189" i="1"/>
  <c r="AT185" i="1"/>
  <c r="AT184" i="1"/>
  <c r="AT183" i="1"/>
  <c r="AT169" i="1"/>
  <c r="AT328" i="1" s="1"/>
  <c r="AT162" i="1"/>
  <c r="AT157" i="1"/>
  <c r="AT156" i="1"/>
  <c r="AT139" i="1"/>
  <c r="AT325" i="1" s="1"/>
  <c r="AT132" i="1"/>
  <c r="AT129" i="1"/>
  <c r="AT124" i="1"/>
  <c r="AT112" i="1"/>
  <c r="AT109" i="1"/>
  <c r="AT316" i="1" s="1"/>
  <c r="AT108" i="1"/>
  <c r="AT107" i="1"/>
  <c r="AT106" i="1"/>
  <c r="AT73" i="1"/>
  <c r="AT69" i="1"/>
  <c r="AT64" i="1"/>
  <c r="AT59" i="1"/>
  <c r="AT54" i="1"/>
  <c r="AT48" i="1"/>
  <c r="AT39" i="1"/>
  <c r="AT30" i="1"/>
  <c r="AT25" i="1"/>
  <c r="AT19" i="1"/>
  <c r="AT18" i="1"/>
  <c r="Q326" i="1"/>
  <c r="Q325" i="1"/>
  <c r="Q324" i="1"/>
  <c r="Q323" i="1"/>
  <c r="Q304" i="1"/>
  <c r="Q303" i="1"/>
  <c r="Q280" i="1"/>
  <c r="Q273" i="1"/>
  <c r="Q267" i="1"/>
  <c r="Q266" i="1"/>
  <c r="Q260" i="1"/>
  <c r="Q257" i="1"/>
  <c r="Q256" i="1"/>
  <c r="Q251" i="1"/>
  <c r="Q250" i="1"/>
  <c r="Q248" i="1" s="1"/>
  <c r="Q231" i="1"/>
  <c r="Q227" i="1"/>
  <c r="Q223" i="1"/>
  <c r="Q217" i="1"/>
  <c r="Q213" i="1"/>
  <c r="Q209" i="1"/>
  <c r="Q205" i="1"/>
  <c r="Q201" i="1"/>
  <c r="Q197" i="1"/>
  <c r="Q193" i="1"/>
  <c r="Q189" i="1"/>
  <c r="Q185" i="1"/>
  <c r="Q184" i="1"/>
  <c r="Q313" i="1" s="1"/>
  <c r="Q183" i="1"/>
  <c r="Q169" i="1"/>
  <c r="Q328" i="1" s="1"/>
  <c r="Q162" i="1"/>
  <c r="Q157" i="1"/>
  <c r="Q156" i="1"/>
  <c r="Q132" i="1"/>
  <c r="Q129" i="1"/>
  <c r="Q124" i="1"/>
  <c r="Q112" i="1"/>
  <c r="Q109" i="1"/>
  <c r="Q316" i="1" s="1"/>
  <c r="Q108" i="1"/>
  <c r="Q107" i="1"/>
  <c r="Q106" i="1"/>
  <c r="Q86" i="1"/>
  <c r="Q73" i="1"/>
  <c r="Q69" i="1"/>
  <c r="Q64" i="1"/>
  <c r="Q59" i="1"/>
  <c r="Q54" i="1"/>
  <c r="Q48" i="1"/>
  <c r="Q39" i="1"/>
  <c r="Q35" i="1"/>
  <c r="Q30" i="1"/>
  <c r="Q25" i="1"/>
  <c r="Q19" i="1"/>
  <c r="Q18" i="1"/>
  <c r="BU315" i="1" l="1"/>
  <c r="BU318" i="1"/>
  <c r="Q318" i="1"/>
  <c r="AT318" i="1"/>
  <c r="AT264" i="1"/>
  <c r="Q319" i="1"/>
  <c r="AT319" i="1"/>
  <c r="BU319" i="1"/>
  <c r="BU181" i="1"/>
  <c r="AT300" i="1"/>
  <c r="AT314" i="1"/>
  <c r="Q153" i="1"/>
  <c r="BU300" i="1"/>
  <c r="BU254" i="1"/>
  <c r="AT153" i="1"/>
  <c r="Q300" i="1"/>
  <c r="AT321" i="1"/>
  <c r="Q314" i="1"/>
  <c r="Q254" i="1"/>
  <c r="Q15" i="1"/>
  <c r="Q104" i="1"/>
  <c r="Q264" i="1"/>
  <c r="AT104" i="1"/>
  <c r="AT254" i="1"/>
  <c r="BU320" i="1"/>
  <c r="BU264" i="1"/>
  <c r="BU15" i="1"/>
  <c r="BU314" i="1"/>
  <c r="BU321" i="1"/>
  <c r="BU104" i="1"/>
  <c r="AT181" i="1"/>
  <c r="Q321" i="1"/>
  <c r="BU153" i="1"/>
  <c r="BU248" i="1"/>
  <c r="AT313" i="1"/>
  <c r="AT315" i="1"/>
  <c r="AT320" i="1"/>
  <c r="AT322" i="1"/>
  <c r="AT15" i="1"/>
  <c r="Q181" i="1"/>
  <c r="Q315" i="1"/>
  <c r="Q320" i="1"/>
  <c r="Q322" i="1"/>
  <c r="BS327" i="1"/>
  <c r="BS326" i="1"/>
  <c r="BS325" i="1"/>
  <c r="BS324" i="1"/>
  <c r="BS323" i="1"/>
  <c r="BS304" i="1"/>
  <c r="BS322" i="1" s="1"/>
  <c r="BS303" i="1"/>
  <c r="BS302" i="1"/>
  <c r="BS280" i="1"/>
  <c r="BS273" i="1"/>
  <c r="BS267" i="1"/>
  <c r="BS266" i="1"/>
  <c r="BS260" i="1"/>
  <c r="BS257" i="1"/>
  <c r="BS256" i="1"/>
  <c r="BS251" i="1"/>
  <c r="BS250" i="1"/>
  <c r="BS231" i="1"/>
  <c r="BS227" i="1"/>
  <c r="BS223" i="1"/>
  <c r="BS217" i="1"/>
  <c r="BS213" i="1"/>
  <c r="BS209" i="1"/>
  <c r="BS205" i="1"/>
  <c r="BS201" i="1"/>
  <c r="BS197" i="1"/>
  <c r="BS193" i="1"/>
  <c r="BS189" i="1"/>
  <c r="BS185" i="1"/>
  <c r="BS184" i="1"/>
  <c r="BS183" i="1"/>
  <c r="BS169" i="1"/>
  <c r="BS328" i="1" s="1"/>
  <c r="BS162" i="1"/>
  <c r="BS157" i="1"/>
  <c r="BS156" i="1"/>
  <c r="BS155" i="1"/>
  <c r="BS132" i="1"/>
  <c r="BS129" i="1"/>
  <c r="BS124" i="1"/>
  <c r="BS109" i="1"/>
  <c r="BS316" i="1" s="1"/>
  <c r="BS108" i="1"/>
  <c r="BS107" i="1"/>
  <c r="BS106" i="1"/>
  <c r="BS73" i="1"/>
  <c r="BS69" i="1"/>
  <c r="BS64" i="1"/>
  <c r="BS59" i="1"/>
  <c r="BS54" i="1"/>
  <c r="BS48" i="1"/>
  <c r="BS39" i="1"/>
  <c r="BS30" i="1"/>
  <c r="BS25" i="1"/>
  <c r="BS19" i="1"/>
  <c r="BS18" i="1"/>
  <c r="BS17" i="1"/>
  <c r="AR327" i="1"/>
  <c r="AR326" i="1"/>
  <c r="AR324" i="1"/>
  <c r="AR323" i="1"/>
  <c r="AR304" i="1"/>
  <c r="AR303" i="1"/>
  <c r="AR302" i="1"/>
  <c r="AR280" i="1"/>
  <c r="AR273" i="1"/>
  <c r="AR267" i="1"/>
  <c r="AR266" i="1"/>
  <c r="AR260" i="1"/>
  <c r="AR257" i="1"/>
  <c r="AR256" i="1"/>
  <c r="AR251" i="1"/>
  <c r="AR250" i="1"/>
  <c r="AR248" i="1" s="1"/>
  <c r="AR231" i="1"/>
  <c r="AR227" i="1"/>
  <c r="AR223" i="1"/>
  <c r="AR217" i="1"/>
  <c r="AR213" i="1"/>
  <c r="AR209" i="1"/>
  <c r="AR205" i="1"/>
  <c r="AR201" i="1"/>
  <c r="AR197" i="1"/>
  <c r="AR193" i="1"/>
  <c r="AR189" i="1"/>
  <c r="AR185" i="1"/>
  <c r="AR184" i="1"/>
  <c r="AR313" i="1" s="1"/>
  <c r="AR183" i="1"/>
  <c r="AR169" i="1"/>
  <c r="AR328" i="1" s="1"/>
  <c r="AR162" i="1"/>
  <c r="AR157" i="1"/>
  <c r="AR156" i="1"/>
  <c r="AR155" i="1"/>
  <c r="AR139" i="1"/>
  <c r="AR325" i="1" s="1"/>
  <c r="AR132" i="1"/>
  <c r="AR129" i="1"/>
  <c r="AR124" i="1"/>
  <c r="AR109" i="1"/>
  <c r="AR316" i="1" s="1"/>
  <c r="AR108" i="1"/>
  <c r="AR107" i="1"/>
  <c r="AR106" i="1"/>
  <c r="AR73" i="1"/>
  <c r="AR69" i="1"/>
  <c r="AR64" i="1"/>
  <c r="AR59" i="1"/>
  <c r="AR54" i="1"/>
  <c r="AR48" i="1"/>
  <c r="AR39" i="1"/>
  <c r="AR30" i="1"/>
  <c r="AR19" i="1"/>
  <c r="AR18" i="1"/>
  <c r="AR17" i="1"/>
  <c r="O326" i="1"/>
  <c r="O325" i="1"/>
  <c r="O324" i="1"/>
  <c r="O323" i="1"/>
  <c r="O327" i="1"/>
  <c r="O304" i="1"/>
  <c r="O322" i="1" s="1"/>
  <c r="O303" i="1"/>
  <c r="O302" i="1"/>
  <c r="O280" i="1"/>
  <c r="O273" i="1"/>
  <c r="O267" i="1"/>
  <c r="O266" i="1"/>
  <c r="O260" i="1"/>
  <c r="O257" i="1"/>
  <c r="O256" i="1"/>
  <c r="O251" i="1"/>
  <c r="O250" i="1"/>
  <c r="O248" i="1" s="1"/>
  <c r="O231" i="1"/>
  <c r="O227" i="1"/>
  <c r="O223" i="1"/>
  <c r="O217" i="1"/>
  <c r="O213" i="1"/>
  <c r="O209" i="1"/>
  <c r="O205" i="1"/>
  <c r="O201" i="1"/>
  <c r="O197" i="1"/>
  <c r="O193" i="1"/>
  <c r="O189" i="1"/>
  <c r="O185" i="1"/>
  <c r="O184" i="1"/>
  <c r="O183" i="1"/>
  <c r="O169" i="1"/>
  <c r="O328" i="1" s="1"/>
  <c r="O162" i="1"/>
  <c r="O157" i="1"/>
  <c r="O156" i="1"/>
  <c r="O155" i="1"/>
  <c r="O132" i="1"/>
  <c r="O129" i="1"/>
  <c r="O124" i="1"/>
  <c r="O112" i="1"/>
  <c r="O109" i="1"/>
  <c r="O316" i="1" s="1"/>
  <c r="O108" i="1"/>
  <c r="O107" i="1"/>
  <c r="O106" i="1"/>
  <c r="O86" i="1"/>
  <c r="O73" i="1"/>
  <c r="O69" i="1"/>
  <c r="O64" i="1"/>
  <c r="O59" i="1"/>
  <c r="O54" i="1"/>
  <c r="O48" i="1"/>
  <c r="O39" i="1"/>
  <c r="O35" i="1"/>
  <c r="O30" i="1"/>
  <c r="O19" i="1"/>
  <c r="O18" i="1"/>
  <c r="O17" i="1"/>
  <c r="BS315" i="1" l="1"/>
  <c r="BS264" i="1"/>
  <c r="O153" i="1"/>
  <c r="AR315" i="1"/>
  <c r="Q311" i="1"/>
  <c r="Q329" i="1" s="1"/>
  <c r="Q330" i="1" s="1"/>
  <c r="BS254" i="1"/>
  <c r="O300" i="1"/>
  <c r="AR300" i="1"/>
  <c r="BU311" i="1"/>
  <c r="AT311" i="1"/>
  <c r="BS104" i="1"/>
  <c r="AR254" i="1"/>
  <c r="O319" i="1"/>
  <c r="BS318" i="1"/>
  <c r="O321" i="1"/>
  <c r="AR264" i="1"/>
  <c r="BS313" i="1"/>
  <c r="BS181" i="1"/>
  <c r="O320" i="1"/>
  <c r="BS15" i="1"/>
  <c r="BS321" i="1"/>
  <c r="BS153" i="1"/>
  <c r="BS320" i="1"/>
  <c r="AR321" i="1"/>
  <c r="AR319" i="1"/>
  <c r="BS314" i="1"/>
  <c r="BS319" i="1"/>
  <c r="BS300" i="1"/>
  <c r="BS248" i="1"/>
  <c r="AR314" i="1"/>
  <c r="AR104" i="1"/>
  <c r="AR112" i="1"/>
  <c r="AR153" i="1"/>
  <c r="AR181" i="1"/>
  <c r="AR320" i="1"/>
  <c r="AR322" i="1"/>
  <c r="AR15" i="1"/>
  <c r="AR25" i="1"/>
  <c r="O181" i="1"/>
  <c r="O314" i="1"/>
  <c r="O104" i="1"/>
  <c r="O254" i="1"/>
  <c r="O264" i="1"/>
  <c r="O25" i="1"/>
  <c r="O313" i="1"/>
  <c r="O315" i="1"/>
  <c r="O15" i="1"/>
  <c r="BQ17" i="1"/>
  <c r="AP17" i="1"/>
  <c r="M17" i="1"/>
  <c r="BR99" i="1"/>
  <c r="BT99" i="1" s="1"/>
  <c r="BV99" i="1" s="1"/>
  <c r="BX99" i="1" s="1"/>
  <c r="BZ99" i="1" s="1"/>
  <c r="CB99" i="1" s="1"/>
  <c r="CD99" i="1" s="1"/>
  <c r="CF99" i="1" s="1"/>
  <c r="CH99" i="1" s="1"/>
  <c r="AQ99" i="1"/>
  <c r="AS99" i="1" s="1"/>
  <c r="AU99" i="1" s="1"/>
  <c r="AW99" i="1" s="1"/>
  <c r="AY99" i="1" s="1"/>
  <c r="BA99" i="1" s="1"/>
  <c r="BC99" i="1" s="1"/>
  <c r="BE99" i="1" s="1"/>
  <c r="BG99" i="1" s="1"/>
  <c r="N99" i="1"/>
  <c r="P99" i="1" s="1"/>
  <c r="R99" i="1" s="1"/>
  <c r="T99" i="1" s="1"/>
  <c r="V99" i="1" s="1"/>
  <c r="X99" i="1" s="1"/>
  <c r="Z99" i="1" s="1"/>
  <c r="AB99" i="1" s="1"/>
  <c r="AD99" i="1" s="1"/>
  <c r="BR97" i="1"/>
  <c r="BT97" i="1" s="1"/>
  <c r="BV97" i="1" s="1"/>
  <c r="BX97" i="1" s="1"/>
  <c r="BZ97" i="1" s="1"/>
  <c r="CB97" i="1" s="1"/>
  <c r="CD97" i="1" s="1"/>
  <c r="CF97" i="1" s="1"/>
  <c r="CH97" i="1" s="1"/>
  <c r="N97" i="1"/>
  <c r="P97" i="1" s="1"/>
  <c r="R97" i="1" s="1"/>
  <c r="T97" i="1" s="1"/>
  <c r="V97" i="1" s="1"/>
  <c r="X97" i="1" s="1"/>
  <c r="Z97" i="1" s="1"/>
  <c r="AB97" i="1" s="1"/>
  <c r="AD97" i="1" s="1"/>
  <c r="AQ97" i="1"/>
  <c r="AS97" i="1" s="1"/>
  <c r="AU97" i="1" s="1"/>
  <c r="AW97" i="1" s="1"/>
  <c r="AY97" i="1" s="1"/>
  <c r="BA97" i="1" s="1"/>
  <c r="BC97" i="1" s="1"/>
  <c r="BE97" i="1" s="1"/>
  <c r="BG97" i="1" s="1"/>
  <c r="BU329" i="1" l="1"/>
  <c r="BU330" i="1" s="1"/>
  <c r="BU331" i="1"/>
  <c r="AT329" i="1"/>
  <c r="AT330" i="1" s="1"/>
  <c r="AT331" i="1"/>
  <c r="BU317" i="1"/>
  <c r="AT317" i="1"/>
  <c r="BS311" i="1"/>
  <c r="AR311" i="1"/>
  <c r="AR318" i="1"/>
  <c r="O318" i="1"/>
  <c r="O311" i="1"/>
  <c r="M112" i="1"/>
  <c r="AP114" i="1"/>
  <c r="AP112" i="1" s="1"/>
  <c r="AR331" i="1" l="1"/>
  <c r="BS329" i="1"/>
  <c r="BS330" i="1" s="1"/>
  <c r="BS331" i="1"/>
  <c r="AR317" i="1"/>
  <c r="AR329" i="1"/>
  <c r="AR330" i="1" s="1"/>
  <c r="BS317" i="1"/>
  <c r="O329" i="1"/>
  <c r="O330" i="1" s="1"/>
  <c r="M86" i="1"/>
  <c r="BQ19" i="1"/>
  <c r="BQ18" i="1"/>
  <c r="AP19" i="1"/>
  <c r="M19" i="1"/>
  <c r="BR88" i="1"/>
  <c r="BT88" i="1" s="1"/>
  <c r="BV88" i="1" s="1"/>
  <c r="BX88" i="1" s="1"/>
  <c r="BZ88" i="1" s="1"/>
  <c r="CB88" i="1" s="1"/>
  <c r="CD88" i="1" s="1"/>
  <c r="CF88" i="1" s="1"/>
  <c r="CH88" i="1" s="1"/>
  <c r="BR89" i="1"/>
  <c r="BT89" i="1" s="1"/>
  <c r="BV89" i="1" s="1"/>
  <c r="BX89" i="1" s="1"/>
  <c r="BZ89" i="1" s="1"/>
  <c r="CB89" i="1" s="1"/>
  <c r="CD89" i="1" s="1"/>
  <c r="CF89" i="1" s="1"/>
  <c r="CH89" i="1" s="1"/>
  <c r="BR90" i="1"/>
  <c r="BT90" i="1" s="1"/>
  <c r="BV90" i="1" s="1"/>
  <c r="BX90" i="1" s="1"/>
  <c r="BZ90" i="1" s="1"/>
  <c r="CB90" i="1" s="1"/>
  <c r="CD90" i="1" s="1"/>
  <c r="CF90" i="1" s="1"/>
  <c r="CH90" i="1" s="1"/>
  <c r="AQ88" i="1"/>
  <c r="AS88" i="1" s="1"/>
  <c r="AU88" i="1" s="1"/>
  <c r="AW88" i="1" s="1"/>
  <c r="AY88" i="1" s="1"/>
  <c r="BA88" i="1" s="1"/>
  <c r="BC88" i="1" s="1"/>
  <c r="BE88" i="1" s="1"/>
  <c r="BG88" i="1" s="1"/>
  <c r="AQ89" i="1"/>
  <c r="AS89" i="1" s="1"/>
  <c r="AU89" i="1" s="1"/>
  <c r="AW89" i="1" s="1"/>
  <c r="AY89" i="1" s="1"/>
  <c r="BA89" i="1" s="1"/>
  <c r="BC89" i="1" s="1"/>
  <c r="BE89" i="1" s="1"/>
  <c r="BG89" i="1" s="1"/>
  <c r="AQ90" i="1"/>
  <c r="AS90" i="1" s="1"/>
  <c r="AU90" i="1" s="1"/>
  <c r="AW90" i="1" s="1"/>
  <c r="AY90" i="1" s="1"/>
  <c r="BA90" i="1" s="1"/>
  <c r="BC90" i="1" s="1"/>
  <c r="BE90" i="1" s="1"/>
  <c r="BG90" i="1" s="1"/>
  <c r="N90" i="1"/>
  <c r="P90" i="1" s="1"/>
  <c r="R90" i="1" s="1"/>
  <c r="T90" i="1" s="1"/>
  <c r="V90" i="1" s="1"/>
  <c r="X90" i="1" s="1"/>
  <c r="Z90" i="1" s="1"/>
  <c r="AB90" i="1" s="1"/>
  <c r="AD90" i="1" s="1"/>
  <c r="H88" i="1"/>
  <c r="J88" i="1" s="1"/>
  <c r="L88" i="1" s="1"/>
  <c r="N88" i="1" s="1"/>
  <c r="P88" i="1" s="1"/>
  <c r="R88" i="1" s="1"/>
  <c r="T88" i="1" s="1"/>
  <c r="V88" i="1" s="1"/>
  <c r="X88" i="1" s="1"/>
  <c r="Z88" i="1" s="1"/>
  <c r="AB88" i="1" s="1"/>
  <c r="AD88" i="1" s="1"/>
  <c r="H89" i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BQ106" i="1"/>
  <c r="AP106" i="1"/>
  <c r="M106" i="1"/>
  <c r="N142" i="1"/>
  <c r="P142" i="1" s="1"/>
  <c r="R142" i="1" s="1"/>
  <c r="T142" i="1" s="1"/>
  <c r="V142" i="1" s="1"/>
  <c r="X142" i="1" s="1"/>
  <c r="Z142" i="1" s="1"/>
  <c r="AB142" i="1" s="1"/>
  <c r="AD142" i="1" s="1"/>
  <c r="BR142" i="1"/>
  <c r="BT142" i="1" s="1"/>
  <c r="BV142" i="1" s="1"/>
  <c r="BX142" i="1" s="1"/>
  <c r="BZ142" i="1" s="1"/>
  <c r="CB142" i="1" s="1"/>
  <c r="CD142" i="1" s="1"/>
  <c r="CF142" i="1" s="1"/>
  <c r="CH142" i="1" s="1"/>
  <c r="AQ142" i="1"/>
  <c r="AS142" i="1" s="1"/>
  <c r="AU142" i="1" s="1"/>
  <c r="AW142" i="1" s="1"/>
  <c r="AY142" i="1" s="1"/>
  <c r="BA142" i="1" s="1"/>
  <c r="BC142" i="1" s="1"/>
  <c r="BE142" i="1" s="1"/>
  <c r="BG142" i="1" s="1"/>
  <c r="N96" i="1"/>
  <c r="P96" i="1" s="1"/>
  <c r="R96" i="1" s="1"/>
  <c r="T96" i="1" s="1"/>
  <c r="V96" i="1" s="1"/>
  <c r="X96" i="1" s="1"/>
  <c r="Z96" i="1" s="1"/>
  <c r="AB96" i="1" s="1"/>
  <c r="AD96" i="1" s="1"/>
  <c r="N98" i="1"/>
  <c r="P98" i="1" s="1"/>
  <c r="R98" i="1" s="1"/>
  <c r="T98" i="1" s="1"/>
  <c r="V98" i="1" s="1"/>
  <c r="X98" i="1" s="1"/>
  <c r="Z98" i="1" s="1"/>
  <c r="AB98" i="1" s="1"/>
  <c r="AD98" i="1" s="1"/>
  <c r="BR96" i="1"/>
  <c r="BT96" i="1" s="1"/>
  <c r="BV96" i="1" s="1"/>
  <c r="BX96" i="1" s="1"/>
  <c r="BZ96" i="1" s="1"/>
  <c r="CB96" i="1" s="1"/>
  <c r="CD96" i="1" s="1"/>
  <c r="CF96" i="1" s="1"/>
  <c r="CH96" i="1" s="1"/>
  <c r="BR98" i="1"/>
  <c r="BT98" i="1" s="1"/>
  <c r="BV98" i="1" s="1"/>
  <c r="BX98" i="1" s="1"/>
  <c r="BZ98" i="1" s="1"/>
  <c r="CB98" i="1" s="1"/>
  <c r="CD98" i="1" s="1"/>
  <c r="CF98" i="1" s="1"/>
  <c r="CH98" i="1" s="1"/>
  <c r="AQ96" i="1"/>
  <c r="AS96" i="1" s="1"/>
  <c r="AU96" i="1" s="1"/>
  <c r="AW96" i="1" s="1"/>
  <c r="AY96" i="1" s="1"/>
  <c r="BA96" i="1" s="1"/>
  <c r="BC96" i="1" s="1"/>
  <c r="BE96" i="1" s="1"/>
  <c r="BG96" i="1" s="1"/>
  <c r="AQ98" i="1"/>
  <c r="AS98" i="1" s="1"/>
  <c r="AU98" i="1" s="1"/>
  <c r="AW98" i="1" s="1"/>
  <c r="AY98" i="1" s="1"/>
  <c r="BA98" i="1" s="1"/>
  <c r="BC98" i="1" s="1"/>
  <c r="BE98" i="1" s="1"/>
  <c r="BG98" i="1" s="1"/>
  <c r="M220" i="1"/>
  <c r="M309" i="1" l="1"/>
  <c r="BR95" i="1" l="1"/>
  <c r="BT95" i="1" s="1"/>
  <c r="BV95" i="1" s="1"/>
  <c r="BX95" i="1" s="1"/>
  <c r="BZ95" i="1" s="1"/>
  <c r="CB95" i="1" s="1"/>
  <c r="CD95" i="1" s="1"/>
  <c r="CF95" i="1" s="1"/>
  <c r="CH95" i="1" s="1"/>
  <c r="AQ95" i="1"/>
  <c r="AS95" i="1" s="1"/>
  <c r="AU95" i="1" s="1"/>
  <c r="AW95" i="1" s="1"/>
  <c r="AY95" i="1" s="1"/>
  <c r="BA95" i="1" s="1"/>
  <c r="BC95" i="1" s="1"/>
  <c r="BE95" i="1" s="1"/>
  <c r="BG95" i="1" s="1"/>
  <c r="N95" i="1"/>
  <c r="P95" i="1" s="1"/>
  <c r="R95" i="1" s="1"/>
  <c r="T95" i="1" s="1"/>
  <c r="V95" i="1" s="1"/>
  <c r="X95" i="1" s="1"/>
  <c r="Z95" i="1" s="1"/>
  <c r="AB95" i="1" s="1"/>
  <c r="AD95" i="1" s="1"/>
  <c r="BQ183" i="1" l="1"/>
  <c r="AP183" i="1"/>
  <c r="M183" i="1"/>
  <c r="BR246" i="1"/>
  <c r="BT246" i="1" s="1"/>
  <c r="BV246" i="1" s="1"/>
  <c r="BX246" i="1" s="1"/>
  <c r="BZ246" i="1" s="1"/>
  <c r="CB246" i="1" s="1"/>
  <c r="CD246" i="1" s="1"/>
  <c r="CF246" i="1" s="1"/>
  <c r="CH246" i="1" s="1"/>
  <c r="AQ246" i="1"/>
  <c r="AS246" i="1" s="1"/>
  <c r="AU246" i="1" s="1"/>
  <c r="AW246" i="1" s="1"/>
  <c r="AY246" i="1" s="1"/>
  <c r="BA246" i="1" s="1"/>
  <c r="BC246" i="1" s="1"/>
  <c r="BE246" i="1" s="1"/>
  <c r="BG246" i="1" s="1"/>
  <c r="N246" i="1"/>
  <c r="P246" i="1" s="1"/>
  <c r="R246" i="1" s="1"/>
  <c r="T246" i="1" s="1"/>
  <c r="V246" i="1" s="1"/>
  <c r="X246" i="1" s="1"/>
  <c r="Z246" i="1" s="1"/>
  <c r="AB246" i="1" s="1"/>
  <c r="AD246" i="1" s="1"/>
  <c r="BQ302" i="1"/>
  <c r="AP302" i="1"/>
  <c r="M302" i="1"/>
  <c r="BQ327" i="1"/>
  <c r="BR327" i="1" s="1"/>
  <c r="BT327" i="1" s="1"/>
  <c r="BV327" i="1" s="1"/>
  <c r="BX327" i="1" s="1"/>
  <c r="BZ327" i="1" s="1"/>
  <c r="CB327" i="1" s="1"/>
  <c r="CD327" i="1" s="1"/>
  <c r="CF327" i="1" s="1"/>
  <c r="CH327" i="1" s="1"/>
  <c r="AP327" i="1"/>
  <c r="AQ327" i="1" s="1"/>
  <c r="AS327" i="1" s="1"/>
  <c r="AU327" i="1" s="1"/>
  <c r="AW327" i="1" s="1"/>
  <c r="AY327" i="1" s="1"/>
  <c r="BA327" i="1" s="1"/>
  <c r="BC327" i="1" s="1"/>
  <c r="BE327" i="1" s="1"/>
  <c r="BG327" i="1" s="1"/>
  <c r="M327" i="1"/>
  <c r="N327" i="1" s="1"/>
  <c r="P327" i="1" s="1"/>
  <c r="R327" i="1" s="1"/>
  <c r="T327" i="1" s="1"/>
  <c r="V327" i="1" s="1"/>
  <c r="X327" i="1" s="1"/>
  <c r="Z327" i="1" s="1"/>
  <c r="AB327" i="1" s="1"/>
  <c r="AD327" i="1" s="1"/>
  <c r="BR309" i="1"/>
  <c r="BT309" i="1" s="1"/>
  <c r="BV309" i="1" s="1"/>
  <c r="BX309" i="1" s="1"/>
  <c r="BZ309" i="1" s="1"/>
  <c r="CB309" i="1" s="1"/>
  <c r="CD309" i="1" s="1"/>
  <c r="CF309" i="1" s="1"/>
  <c r="CH309" i="1" s="1"/>
  <c r="AQ309" i="1"/>
  <c r="AS309" i="1" s="1"/>
  <c r="AU309" i="1" s="1"/>
  <c r="AW309" i="1" s="1"/>
  <c r="AY309" i="1" s="1"/>
  <c r="BA309" i="1" s="1"/>
  <c r="BC309" i="1" s="1"/>
  <c r="BE309" i="1" s="1"/>
  <c r="BG309" i="1" s="1"/>
  <c r="N309" i="1"/>
  <c r="P309" i="1" s="1"/>
  <c r="R309" i="1" s="1"/>
  <c r="T309" i="1" s="1"/>
  <c r="V309" i="1" s="1"/>
  <c r="X309" i="1" s="1"/>
  <c r="Z309" i="1" s="1"/>
  <c r="AB309" i="1" s="1"/>
  <c r="AD309" i="1" s="1"/>
  <c r="BQ108" i="1" l="1"/>
  <c r="BQ107" i="1"/>
  <c r="AP108" i="1"/>
  <c r="AP107" i="1"/>
  <c r="M108" i="1"/>
  <c r="M107" i="1"/>
  <c r="BR114" i="1"/>
  <c r="BT114" i="1" s="1"/>
  <c r="BV114" i="1" s="1"/>
  <c r="BX114" i="1" s="1"/>
  <c r="BZ114" i="1" s="1"/>
  <c r="CB114" i="1" s="1"/>
  <c r="CD114" i="1" s="1"/>
  <c r="CF114" i="1" s="1"/>
  <c r="CH114" i="1" s="1"/>
  <c r="BR115" i="1"/>
  <c r="BT115" i="1" s="1"/>
  <c r="BV115" i="1" s="1"/>
  <c r="BX115" i="1" s="1"/>
  <c r="BZ115" i="1" s="1"/>
  <c r="CB115" i="1" s="1"/>
  <c r="CD115" i="1" s="1"/>
  <c r="CF115" i="1" s="1"/>
  <c r="CH115" i="1" s="1"/>
  <c r="BR116" i="1"/>
  <c r="BT116" i="1" s="1"/>
  <c r="BV116" i="1" s="1"/>
  <c r="BX116" i="1" s="1"/>
  <c r="BZ116" i="1" s="1"/>
  <c r="CB116" i="1" s="1"/>
  <c r="CD116" i="1" s="1"/>
  <c r="CF116" i="1" s="1"/>
  <c r="CH116" i="1" s="1"/>
  <c r="AG112" i="1"/>
  <c r="AG113" i="1"/>
  <c r="AG114" i="1"/>
  <c r="AI114" i="1" s="1"/>
  <c r="AK114" i="1" s="1"/>
  <c r="AM114" i="1" s="1"/>
  <c r="AO114" i="1" s="1"/>
  <c r="AQ114" i="1" s="1"/>
  <c r="AS114" i="1" s="1"/>
  <c r="AU114" i="1" s="1"/>
  <c r="AW114" i="1" s="1"/>
  <c r="AY114" i="1" s="1"/>
  <c r="BA114" i="1" s="1"/>
  <c r="BC114" i="1" s="1"/>
  <c r="BE114" i="1" s="1"/>
  <c r="BG114" i="1" s="1"/>
  <c r="AG115" i="1"/>
  <c r="AI115" i="1" s="1"/>
  <c r="AK115" i="1" s="1"/>
  <c r="AM115" i="1" s="1"/>
  <c r="AO115" i="1" s="1"/>
  <c r="AQ115" i="1" s="1"/>
  <c r="AS115" i="1" s="1"/>
  <c r="AU115" i="1" s="1"/>
  <c r="AW115" i="1" s="1"/>
  <c r="AY115" i="1" s="1"/>
  <c r="BA115" i="1" s="1"/>
  <c r="BC115" i="1" s="1"/>
  <c r="BE115" i="1" s="1"/>
  <c r="BG115" i="1" s="1"/>
  <c r="AG116" i="1"/>
  <c r="AI116" i="1" s="1"/>
  <c r="AK116" i="1" s="1"/>
  <c r="AM116" i="1" s="1"/>
  <c r="AO116" i="1" s="1"/>
  <c r="AQ116" i="1" s="1"/>
  <c r="AS116" i="1" s="1"/>
  <c r="AU116" i="1" s="1"/>
  <c r="AW116" i="1" s="1"/>
  <c r="AY116" i="1" s="1"/>
  <c r="BA116" i="1" s="1"/>
  <c r="BC116" i="1" s="1"/>
  <c r="BE116" i="1" s="1"/>
  <c r="BG116" i="1" s="1"/>
  <c r="H114" i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H115" i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H116" i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BQ326" i="1" l="1"/>
  <c r="BQ325" i="1"/>
  <c r="BQ324" i="1"/>
  <c r="BQ323" i="1"/>
  <c r="BQ304" i="1"/>
  <c r="BQ322" i="1" s="1"/>
  <c r="BQ303" i="1"/>
  <c r="BQ300" i="1" s="1"/>
  <c r="BQ280" i="1"/>
  <c r="BQ273" i="1"/>
  <c r="BQ267" i="1"/>
  <c r="BQ266" i="1"/>
  <c r="BQ260" i="1"/>
  <c r="BQ257" i="1"/>
  <c r="BQ256" i="1"/>
  <c r="BQ251" i="1"/>
  <c r="BQ250" i="1"/>
  <c r="BQ248" i="1" s="1"/>
  <c r="BQ231" i="1"/>
  <c r="BQ227" i="1"/>
  <c r="BQ223" i="1"/>
  <c r="BQ217" i="1"/>
  <c r="BQ213" i="1"/>
  <c r="BQ209" i="1"/>
  <c r="BQ205" i="1"/>
  <c r="BQ201" i="1"/>
  <c r="BQ197" i="1"/>
  <c r="BQ193" i="1"/>
  <c r="BQ189" i="1"/>
  <c r="BQ185" i="1"/>
  <c r="BQ184" i="1"/>
  <c r="BQ313" i="1" s="1"/>
  <c r="BQ169" i="1"/>
  <c r="BQ328" i="1" s="1"/>
  <c r="BQ162" i="1"/>
  <c r="BQ157" i="1"/>
  <c r="BQ156" i="1"/>
  <c r="BQ155" i="1"/>
  <c r="BQ132" i="1"/>
  <c r="BQ129" i="1"/>
  <c r="BQ124" i="1"/>
  <c r="BQ109" i="1"/>
  <c r="BQ104" i="1" s="1"/>
  <c r="BQ73" i="1"/>
  <c r="BQ69" i="1"/>
  <c r="BQ64" i="1"/>
  <c r="BQ59" i="1"/>
  <c r="BQ54" i="1"/>
  <c r="BQ48" i="1"/>
  <c r="BQ39" i="1"/>
  <c r="BQ30" i="1"/>
  <c r="BQ25" i="1"/>
  <c r="BQ315" i="1"/>
  <c r="AP326" i="1"/>
  <c r="AP324" i="1"/>
  <c r="AP323" i="1"/>
  <c r="AP304" i="1"/>
  <c r="AP322" i="1" s="1"/>
  <c r="AP303" i="1"/>
  <c r="AP300" i="1" s="1"/>
  <c r="AP280" i="1"/>
  <c r="AP273" i="1"/>
  <c r="AP267" i="1"/>
  <c r="AP266" i="1"/>
  <c r="AP260" i="1"/>
  <c r="AP257" i="1"/>
  <c r="AP256" i="1"/>
  <c r="AP251" i="1"/>
  <c r="AP250" i="1"/>
  <c r="AP248" i="1" s="1"/>
  <c r="AP231" i="1"/>
  <c r="AP227" i="1"/>
  <c r="AP223" i="1"/>
  <c r="AP217" i="1"/>
  <c r="AP213" i="1"/>
  <c r="AP209" i="1"/>
  <c r="AP205" i="1"/>
  <c r="AP201" i="1"/>
  <c r="AP197" i="1"/>
  <c r="AP193" i="1"/>
  <c r="AP189" i="1"/>
  <c r="AP185" i="1"/>
  <c r="AP184" i="1"/>
  <c r="AP313" i="1" s="1"/>
  <c r="AP169" i="1"/>
  <c r="AP328" i="1" s="1"/>
  <c r="AP162" i="1"/>
  <c r="AP157" i="1"/>
  <c r="AP156" i="1"/>
  <c r="AP155" i="1"/>
  <c r="AP139" i="1"/>
  <c r="AP325" i="1" s="1"/>
  <c r="AP132" i="1"/>
  <c r="AP129" i="1"/>
  <c r="AP124" i="1"/>
  <c r="AP109" i="1"/>
  <c r="AP316" i="1" s="1"/>
  <c r="AP73" i="1"/>
  <c r="AP69" i="1"/>
  <c r="AP64" i="1"/>
  <c r="AP59" i="1"/>
  <c r="AP54" i="1"/>
  <c r="AP48" i="1"/>
  <c r="AP39" i="1"/>
  <c r="AP30" i="1"/>
  <c r="AP28" i="1"/>
  <c r="AP18" i="1" s="1"/>
  <c r="AP315" i="1"/>
  <c r="M326" i="1"/>
  <c r="M325" i="1"/>
  <c r="M324" i="1"/>
  <c r="M323" i="1"/>
  <c r="M304" i="1"/>
  <c r="M322" i="1" s="1"/>
  <c r="M303" i="1"/>
  <c r="M300" i="1" s="1"/>
  <c r="M280" i="1"/>
  <c r="M273" i="1"/>
  <c r="M267" i="1"/>
  <c r="M266" i="1"/>
  <c r="M260" i="1"/>
  <c r="M257" i="1"/>
  <c r="M256" i="1"/>
  <c r="M251" i="1"/>
  <c r="M250" i="1"/>
  <c r="M248" i="1" s="1"/>
  <c r="M231" i="1"/>
  <c r="M227" i="1"/>
  <c r="M223" i="1"/>
  <c r="M217" i="1"/>
  <c r="M213" i="1"/>
  <c r="M209" i="1"/>
  <c r="M205" i="1"/>
  <c r="M201" i="1"/>
  <c r="M197" i="1"/>
  <c r="M193" i="1"/>
  <c r="M189" i="1"/>
  <c r="M185" i="1"/>
  <c r="M184" i="1"/>
  <c r="M313" i="1" s="1"/>
  <c r="M169" i="1"/>
  <c r="M328" i="1" s="1"/>
  <c r="M162" i="1"/>
  <c r="M157" i="1"/>
  <c r="M156" i="1"/>
  <c r="M155" i="1"/>
  <c r="M132" i="1"/>
  <c r="M129" i="1"/>
  <c r="M124" i="1"/>
  <c r="M109" i="1"/>
  <c r="M104" i="1" s="1"/>
  <c r="M73" i="1"/>
  <c r="M69" i="1"/>
  <c r="M64" i="1"/>
  <c r="M59" i="1"/>
  <c r="M54" i="1"/>
  <c r="M48" i="1"/>
  <c r="M39" i="1"/>
  <c r="M35" i="1"/>
  <c r="M30" i="1"/>
  <c r="M28" i="1"/>
  <c r="M18" i="1" s="1"/>
  <c r="M315" i="1"/>
  <c r="AP25" i="1" l="1"/>
  <c r="M25" i="1"/>
  <c r="M318" i="1" s="1"/>
  <c r="BQ314" i="1"/>
  <c r="BQ264" i="1"/>
  <c r="M321" i="1"/>
  <c r="AP321" i="1"/>
  <c r="BQ321" i="1"/>
  <c r="BQ254" i="1"/>
  <c r="M153" i="1"/>
  <c r="M254" i="1"/>
  <c r="AP314" i="1"/>
  <c r="M314" i="1"/>
  <c r="AP104" i="1"/>
  <c r="BQ153" i="1"/>
  <c r="M319" i="1"/>
  <c r="M264" i="1"/>
  <c r="AP254" i="1"/>
  <c r="AP318" i="1"/>
  <c r="BQ319" i="1"/>
  <c r="BQ181" i="1"/>
  <c r="BQ318" i="1"/>
  <c r="AP319" i="1"/>
  <c r="BQ316" i="1"/>
  <c r="BQ320" i="1"/>
  <c r="M316" i="1"/>
  <c r="AP153" i="1"/>
  <c r="AP264" i="1"/>
  <c r="AP181" i="1"/>
  <c r="M181" i="1"/>
  <c r="M320" i="1"/>
  <c r="AP320" i="1"/>
  <c r="BQ15" i="1"/>
  <c r="AP15" i="1"/>
  <c r="M15" i="1"/>
  <c r="BO155" i="1"/>
  <c r="AN155" i="1"/>
  <c r="K155" i="1"/>
  <c r="BP175" i="1"/>
  <c r="BR175" i="1" s="1"/>
  <c r="BT175" i="1" s="1"/>
  <c r="BV175" i="1" s="1"/>
  <c r="BX175" i="1" s="1"/>
  <c r="BZ175" i="1" s="1"/>
  <c r="CB175" i="1" s="1"/>
  <c r="CD175" i="1" s="1"/>
  <c r="CF175" i="1" s="1"/>
  <c r="CH175" i="1" s="1"/>
  <c r="AO175" i="1"/>
  <c r="AQ175" i="1" s="1"/>
  <c r="AS175" i="1" s="1"/>
  <c r="AU175" i="1" s="1"/>
  <c r="AW175" i="1" s="1"/>
  <c r="AY175" i="1" s="1"/>
  <c r="BA175" i="1" s="1"/>
  <c r="BC175" i="1" s="1"/>
  <c r="BE175" i="1" s="1"/>
  <c r="BG175" i="1" s="1"/>
  <c r="L175" i="1"/>
  <c r="N175" i="1" s="1"/>
  <c r="P175" i="1" s="1"/>
  <c r="R175" i="1" s="1"/>
  <c r="T175" i="1" s="1"/>
  <c r="V175" i="1" s="1"/>
  <c r="X175" i="1" s="1"/>
  <c r="Z175" i="1" s="1"/>
  <c r="AB175" i="1" s="1"/>
  <c r="AD175" i="1" s="1"/>
  <c r="M311" i="1" l="1"/>
  <c r="M329" i="1" s="1"/>
  <c r="M330" i="1" s="1"/>
  <c r="BQ311" i="1"/>
  <c r="BQ331" i="1" s="1"/>
  <c r="AP311" i="1"/>
  <c r="AP331" i="1" s="1"/>
  <c r="AN28" i="1"/>
  <c r="AN18" i="1" s="1"/>
  <c r="K28" i="1"/>
  <c r="BO326" i="1"/>
  <c r="BO325" i="1"/>
  <c r="BO324" i="1"/>
  <c r="BO323" i="1"/>
  <c r="BO304" i="1"/>
  <c r="BO322" i="1" s="1"/>
  <c r="BO303" i="1"/>
  <c r="BO302" i="1"/>
  <c r="BO280" i="1"/>
  <c r="BO273" i="1"/>
  <c r="BO267" i="1"/>
  <c r="BO266" i="1"/>
  <c r="BO260" i="1"/>
  <c r="BO257" i="1"/>
  <c r="BO256" i="1"/>
  <c r="BO251" i="1"/>
  <c r="BO250" i="1"/>
  <c r="BO248" i="1" s="1"/>
  <c r="BO231" i="1"/>
  <c r="BO227" i="1"/>
  <c r="BO223" i="1"/>
  <c r="BO217" i="1"/>
  <c r="BO213" i="1"/>
  <c r="BO209" i="1"/>
  <c r="BO205" i="1"/>
  <c r="BO201" i="1"/>
  <c r="BO197" i="1"/>
  <c r="BO193" i="1"/>
  <c r="BO189" i="1"/>
  <c r="BO185" i="1"/>
  <c r="BO184" i="1"/>
  <c r="BO313" i="1" s="1"/>
  <c r="BO183" i="1"/>
  <c r="BO169" i="1"/>
  <c r="BO328" i="1" s="1"/>
  <c r="BO162" i="1"/>
  <c r="BO157" i="1"/>
  <c r="BO156" i="1"/>
  <c r="BO132" i="1"/>
  <c r="BO129" i="1"/>
  <c r="BO124" i="1"/>
  <c r="BO109" i="1"/>
  <c r="BO316" i="1" s="1"/>
  <c r="BO108" i="1"/>
  <c r="BO107" i="1"/>
  <c r="BO106" i="1"/>
  <c r="BO73" i="1"/>
  <c r="BO69" i="1"/>
  <c r="BO64" i="1"/>
  <c r="BO59" i="1"/>
  <c r="BO54" i="1"/>
  <c r="BO48" i="1"/>
  <c r="BO39" i="1"/>
  <c r="BO30" i="1"/>
  <c r="BO25" i="1"/>
  <c r="BO19" i="1"/>
  <c r="BO18" i="1"/>
  <c r="BO17" i="1"/>
  <c r="AN326" i="1"/>
  <c r="AN324" i="1"/>
  <c r="AN323" i="1"/>
  <c r="AN304" i="1"/>
  <c r="AN322" i="1" s="1"/>
  <c r="AN303" i="1"/>
  <c r="AN302" i="1"/>
  <c r="AN280" i="1"/>
  <c r="AN273" i="1"/>
  <c r="AN267" i="1"/>
  <c r="AN266" i="1"/>
  <c r="AN260" i="1"/>
  <c r="AN257" i="1"/>
  <c r="AN256" i="1"/>
  <c r="AN251" i="1"/>
  <c r="AN250" i="1"/>
  <c r="AN248" i="1" s="1"/>
  <c r="AN231" i="1"/>
  <c r="AN227" i="1"/>
  <c r="AN223" i="1"/>
  <c r="AN217" i="1"/>
  <c r="AN213" i="1"/>
  <c r="AN209" i="1"/>
  <c r="AN205" i="1"/>
  <c r="AN201" i="1"/>
  <c r="AN197" i="1"/>
  <c r="AN193" i="1"/>
  <c r="AN189" i="1"/>
  <c r="AN185" i="1"/>
  <c r="AN184" i="1"/>
  <c r="AN313" i="1" s="1"/>
  <c r="AN183" i="1"/>
  <c r="AN169" i="1"/>
  <c r="AN328" i="1" s="1"/>
  <c r="AN162" i="1"/>
  <c r="AN157" i="1"/>
  <c r="AN156" i="1"/>
  <c r="AN153" i="1" s="1"/>
  <c r="AN139" i="1"/>
  <c r="AN132" i="1"/>
  <c r="AN129" i="1"/>
  <c r="AN124" i="1"/>
  <c r="AN109" i="1"/>
  <c r="AN108" i="1"/>
  <c r="AN107" i="1"/>
  <c r="AN106" i="1"/>
  <c r="AN73" i="1"/>
  <c r="AN69" i="1"/>
  <c r="AN64" i="1"/>
  <c r="AN59" i="1"/>
  <c r="AN54" i="1"/>
  <c r="AN48" i="1"/>
  <c r="AN39" i="1"/>
  <c r="AN30" i="1"/>
  <c r="AN25" i="1"/>
  <c r="AN19" i="1"/>
  <c r="AN17" i="1"/>
  <c r="K326" i="1"/>
  <c r="K325" i="1"/>
  <c r="K324" i="1"/>
  <c r="K323" i="1"/>
  <c r="K304" i="1"/>
  <c r="K322" i="1" s="1"/>
  <c r="K303" i="1"/>
  <c r="K302" i="1"/>
  <c r="K280" i="1"/>
  <c r="K273" i="1"/>
  <c r="K267" i="1"/>
  <c r="K266" i="1"/>
  <c r="K260" i="1"/>
  <c r="K257" i="1"/>
  <c r="K256" i="1"/>
  <c r="K251" i="1"/>
  <c r="K250" i="1"/>
  <c r="K248" i="1" s="1"/>
  <c r="K231" i="1"/>
  <c r="K227" i="1"/>
  <c r="K223" i="1"/>
  <c r="K217" i="1"/>
  <c r="K213" i="1"/>
  <c r="K209" i="1"/>
  <c r="K205" i="1"/>
  <c r="K201" i="1"/>
  <c r="K197" i="1"/>
  <c r="K193" i="1"/>
  <c r="K189" i="1"/>
  <c r="K185" i="1"/>
  <c r="K184" i="1"/>
  <c r="K183" i="1"/>
  <c r="K169" i="1"/>
  <c r="K328" i="1" s="1"/>
  <c r="K162" i="1"/>
  <c r="K157" i="1"/>
  <c r="K156" i="1"/>
  <c r="K132" i="1"/>
  <c r="K129" i="1"/>
  <c r="K124" i="1"/>
  <c r="K109" i="1"/>
  <c r="K316" i="1" s="1"/>
  <c r="K108" i="1"/>
  <c r="K107" i="1"/>
  <c r="K106" i="1"/>
  <c r="K73" i="1"/>
  <c r="K69" i="1"/>
  <c r="K64" i="1"/>
  <c r="K59" i="1"/>
  <c r="K54" i="1"/>
  <c r="K48" i="1"/>
  <c r="K39" i="1"/>
  <c r="K35" i="1"/>
  <c r="K30" i="1"/>
  <c r="K25" i="1"/>
  <c r="K19" i="1"/>
  <c r="K18" i="1"/>
  <c r="K17" i="1"/>
  <c r="AP317" i="1" l="1"/>
  <c r="AP329" i="1"/>
  <c r="AP330" i="1" s="1"/>
  <c r="BQ317" i="1"/>
  <c r="BQ329" i="1"/>
  <c r="BQ330" i="1" s="1"/>
  <c r="BO315" i="1"/>
  <c r="AN300" i="1"/>
  <c r="BO300" i="1"/>
  <c r="BO15" i="1"/>
  <c r="BO319" i="1"/>
  <c r="K300" i="1"/>
  <c r="BO181" i="1"/>
  <c r="AN320" i="1"/>
  <c r="K320" i="1"/>
  <c r="BO320" i="1"/>
  <c r="BO254" i="1"/>
  <c r="BO104" i="1"/>
  <c r="BO318" i="1"/>
  <c r="BO264" i="1"/>
  <c r="AN319" i="1"/>
  <c r="BO321" i="1"/>
  <c r="K321" i="1"/>
  <c r="AN181" i="1"/>
  <c r="AN254" i="1"/>
  <c r="BO153" i="1"/>
  <c r="BO314" i="1"/>
  <c r="AN314" i="1"/>
  <c r="K315" i="1"/>
  <c r="K153" i="1"/>
  <c r="AN316" i="1"/>
  <c r="K319" i="1"/>
  <c r="K314" i="1"/>
  <c r="K313" i="1"/>
  <c r="AN104" i="1"/>
  <c r="AN325" i="1"/>
  <c r="AN318" i="1"/>
  <c r="AN264" i="1"/>
  <c r="AN15" i="1"/>
  <c r="AN321" i="1"/>
  <c r="AN315" i="1"/>
  <c r="K318" i="1"/>
  <c r="K104" i="1"/>
  <c r="K181" i="1"/>
  <c r="K254" i="1"/>
  <c r="K264" i="1"/>
  <c r="K15" i="1"/>
  <c r="BM326" i="1"/>
  <c r="BM325" i="1"/>
  <c r="BM324" i="1"/>
  <c r="BM323" i="1"/>
  <c r="BM304" i="1"/>
  <c r="BM322" i="1" s="1"/>
  <c r="BM303" i="1"/>
  <c r="BM302" i="1"/>
  <c r="BM280" i="1"/>
  <c r="BM273" i="1"/>
  <c r="BM267" i="1"/>
  <c r="BM266" i="1"/>
  <c r="BM260" i="1"/>
  <c r="BM257" i="1"/>
  <c r="BM256" i="1"/>
  <c r="BM251" i="1"/>
  <c r="BM250" i="1"/>
  <c r="BM248" i="1" s="1"/>
  <c r="BM231" i="1"/>
  <c r="BM227" i="1"/>
  <c r="BM223" i="1"/>
  <c r="BM217" i="1"/>
  <c r="BM213" i="1"/>
  <c r="BM209" i="1"/>
  <c r="BM205" i="1"/>
  <c r="BM201" i="1"/>
  <c r="BM197" i="1"/>
  <c r="BM193" i="1"/>
  <c r="BM189" i="1"/>
  <c r="BM185" i="1"/>
  <c r="BM184" i="1"/>
  <c r="BM313" i="1" s="1"/>
  <c r="BM183" i="1"/>
  <c r="BM169" i="1"/>
  <c r="BM328" i="1" s="1"/>
  <c r="BM162" i="1"/>
  <c r="BM157" i="1"/>
  <c r="BM156" i="1"/>
  <c r="BM155" i="1"/>
  <c r="BM132" i="1"/>
  <c r="BM129" i="1"/>
  <c r="BM124" i="1"/>
  <c r="BM109" i="1"/>
  <c r="BM316" i="1" s="1"/>
  <c r="BM108" i="1"/>
  <c r="BM107" i="1"/>
  <c r="BM106" i="1"/>
  <c r="BM73" i="1"/>
  <c r="BM69" i="1"/>
  <c r="BM64" i="1"/>
  <c r="BM59" i="1"/>
  <c r="BM54" i="1"/>
  <c r="BM48" i="1"/>
  <c r="BM39" i="1"/>
  <c r="BM30" i="1"/>
  <c r="BM25" i="1"/>
  <c r="BM19" i="1"/>
  <c r="BM315" i="1" s="1"/>
  <c r="BM18" i="1"/>
  <c r="BM17" i="1"/>
  <c r="AL326" i="1"/>
  <c r="AL324" i="1"/>
  <c r="AL323" i="1"/>
  <c r="AL304" i="1"/>
  <c r="AL322" i="1" s="1"/>
  <c r="AL303" i="1"/>
  <c r="AL302" i="1"/>
  <c r="AL280" i="1"/>
  <c r="AL273" i="1"/>
  <c r="AL267" i="1"/>
  <c r="AL266" i="1"/>
  <c r="AL260" i="1"/>
  <c r="AL257" i="1"/>
  <c r="AL256" i="1"/>
  <c r="AL251" i="1"/>
  <c r="AL250" i="1"/>
  <c r="AL231" i="1"/>
  <c r="AL227" i="1"/>
  <c r="AL223" i="1"/>
  <c r="AL217" i="1"/>
  <c r="AL213" i="1"/>
  <c r="AL209" i="1"/>
  <c r="AL205" i="1"/>
  <c r="AL201" i="1"/>
  <c r="AL197" i="1"/>
  <c r="AL193" i="1"/>
  <c r="AL189" i="1"/>
  <c r="AL185" i="1"/>
  <c r="AL184" i="1"/>
  <c r="AL313" i="1" s="1"/>
  <c r="AL183" i="1"/>
  <c r="AL169" i="1"/>
  <c r="AL328" i="1" s="1"/>
  <c r="AL162" i="1"/>
  <c r="AL157" i="1"/>
  <c r="AL156" i="1"/>
  <c r="AL155" i="1"/>
  <c r="AL139" i="1"/>
  <c r="AL132" i="1"/>
  <c r="AL129" i="1"/>
  <c r="AL124" i="1"/>
  <c r="AL109" i="1"/>
  <c r="AL108" i="1"/>
  <c r="AL107" i="1"/>
  <c r="AL106" i="1"/>
  <c r="AL73" i="1"/>
  <c r="AL69" i="1"/>
  <c r="AL64" i="1"/>
  <c r="AL59" i="1"/>
  <c r="AL54" i="1"/>
  <c r="AL48" i="1"/>
  <c r="AL39" i="1"/>
  <c r="AL30" i="1"/>
  <c r="AL25" i="1"/>
  <c r="AL19" i="1"/>
  <c r="AL18" i="1"/>
  <c r="AL17" i="1"/>
  <c r="I39" i="1"/>
  <c r="I326" i="1"/>
  <c r="I325" i="1"/>
  <c r="I324" i="1"/>
  <c r="I323" i="1"/>
  <c r="I304" i="1"/>
  <c r="I303" i="1"/>
  <c r="I302" i="1"/>
  <c r="I280" i="1"/>
  <c r="I273" i="1"/>
  <c r="I267" i="1"/>
  <c r="I266" i="1"/>
  <c r="I260" i="1"/>
  <c r="I257" i="1"/>
  <c r="I256" i="1"/>
  <c r="I251" i="1"/>
  <c r="I250" i="1"/>
  <c r="I231" i="1"/>
  <c r="I227" i="1"/>
  <c r="I223" i="1"/>
  <c r="I217" i="1"/>
  <c r="I213" i="1"/>
  <c r="I209" i="1"/>
  <c r="I205" i="1"/>
  <c r="I201" i="1"/>
  <c r="I197" i="1"/>
  <c r="I193" i="1"/>
  <c r="I189" i="1"/>
  <c r="I185" i="1"/>
  <c r="I184" i="1"/>
  <c r="I313" i="1" s="1"/>
  <c r="I183" i="1"/>
  <c r="I169" i="1"/>
  <c r="I162" i="1"/>
  <c r="I157" i="1"/>
  <c r="I156" i="1"/>
  <c r="I155" i="1"/>
  <c r="I132" i="1"/>
  <c r="I129" i="1"/>
  <c r="I106" i="1"/>
  <c r="I109" i="1"/>
  <c r="I316" i="1" s="1"/>
  <c r="I108" i="1"/>
  <c r="I107" i="1"/>
  <c r="I73" i="1"/>
  <c r="I69" i="1"/>
  <c r="I64" i="1"/>
  <c r="I59" i="1"/>
  <c r="I54" i="1"/>
  <c r="I48" i="1"/>
  <c r="I35" i="1"/>
  <c r="I30" i="1"/>
  <c r="I25" i="1"/>
  <c r="I19" i="1"/>
  <c r="I18" i="1"/>
  <c r="BO311" i="1" l="1"/>
  <c r="BO331" i="1" s="1"/>
  <c r="AN311" i="1"/>
  <c r="AN331" i="1" s="1"/>
  <c r="K311" i="1"/>
  <c r="K329" i="1" s="1"/>
  <c r="K330" i="1" s="1"/>
  <c r="AL319" i="1"/>
  <c r="AL264" i="1"/>
  <c r="BM300" i="1"/>
  <c r="BM181" i="1"/>
  <c r="BM254" i="1"/>
  <c r="BM15" i="1"/>
  <c r="AL316" i="1"/>
  <c r="AL300" i="1"/>
  <c r="AL181" i="1"/>
  <c r="AL248" i="1"/>
  <c r="AL254" i="1"/>
  <c r="AL318" i="1"/>
  <c r="BM319" i="1"/>
  <c r="BM318" i="1"/>
  <c r="BM264" i="1"/>
  <c r="AL153" i="1"/>
  <c r="BM104" i="1"/>
  <c r="BM314" i="1"/>
  <c r="BM321" i="1"/>
  <c r="BM320" i="1"/>
  <c r="BM153" i="1"/>
  <c r="AL325" i="1"/>
  <c r="AL104" i="1"/>
  <c r="AL15" i="1"/>
  <c r="AL314" i="1"/>
  <c r="AL321" i="1"/>
  <c r="AL315" i="1"/>
  <c r="AL320" i="1"/>
  <c r="I264" i="1"/>
  <c r="I322" i="1"/>
  <c r="I321" i="1"/>
  <c r="I315" i="1"/>
  <c r="I254" i="1"/>
  <c r="I300" i="1"/>
  <c r="I181" i="1"/>
  <c r="I153" i="1"/>
  <c r="I314" i="1"/>
  <c r="I104" i="1"/>
  <c r="I318" i="1"/>
  <c r="I320" i="1"/>
  <c r="I124" i="1"/>
  <c r="I248" i="1"/>
  <c r="I17" i="1"/>
  <c r="AJ326" i="1"/>
  <c r="AJ324" i="1"/>
  <c r="AJ323" i="1"/>
  <c r="AJ304" i="1"/>
  <c r="AJ322" i="1" s="1"/>
  <c r="AJ303" i="1"/>
  <c r="AJ302" i="1"/>
  <c r="AJ280" i="1"/>
  <c r="AJ273" i="1"/>
  <c r="AJ267" i="1"/>
  <c r="AJ266" i="1"/>
  <c r="AJ260" i="1"/>
  <c r="AJ257" i="1"/>
  <c r="AJ256" i="1"/>
  <c r="AJ251" i="1"/>
  <c r="AJ250" i="1"/>
  <c r="AJ231" i="1"/>
  <c r="AJ227" i="1"/>
  <c r="AJ223" i="1"/>
  <c r="AJ217" i="1"/>
  <c r="AJ213" i="1"/>
  <c r="AJ209" i="1"/>
  <c r="AJ205" i="1"/>
  <c r="AJ201" i="1"/>
  <c r="AJ197" i="1"/>
  <c r="AJ193" i="1"/>
  <c r="AJ189" i="1"/>
  <c r="AJ185" i="1"/>
  <c r="AJ184" i="1"/>
  <c r="AJ313" i="1" s="1"/>
  <c r="AJ183" i="1"/>
  <c r="AJ169" i="1"/>
  <c r="AJ328" i="1" s="1"/>
  <c r="AJ162" i="1"/>
  <c r="AJ157" i="1"/>
  <c r="AJ156" i="1"/>
  <c r="AJ155" i="1"/>
  <c r="AJ139" i="1"/>
  <c r="AJ325" i="1" s="1"/>
  <c r="AJ132" i="1"/>
  <c r="AJ129" i="1"/>
  <c r="AJ124" i="1"/>
  <c r="AJ109" i="1"/>
  <c r="AJ108" i="1"/>
  <c r="AJ107" i="1"/>
  <c r="AJ106" i="1"/>
  <c r="AJ73" i="1"/>
  <c r="AJ69" i="1"/>
  <c r="AJ64" i="1"/>
  <c r="AJ59" i="1"/>
  <c r="AJ54" i="1"/>
  <c r="AJ48" i="1"/>
  <c r="AJ39" i="1"/>
  <c r="AJ30" i="1"/>
  <c r="AJ25" i="1"/>
  <c r="AJ19" i="1"/>
  <c r="AJ18" i="1"/>
  <c r="AJ17" i="1"/>
  <c r="AN317" i="1" l="1"/>
  <c r="AN329" i="1"/>
  <c r="AN330" i="1" s="1"/>
  <c r="BO317" i="1"/>
  <c r="BO329" i="1"/>
  <c r="BO330" i="1" s="1"/>
  <c r="K327" i="1"/>
  <c r="AJ264" i="1"/>
  <c r="AJ300" i="1"/>
  <c r="AJ181" i="1"/>
  <c r="BM311" i="1"/>
  <c r="BM331" i="1" s="1"/>
  <c r="AL311" i="1"/>
  <c r="AL331" i="1" s="1"/>
  <c r="AJ254" i="1"/>
  <c r="I319" i="1"/>
  <c r="I15" i="1"/>
  <c r="AJ314" i="1"/>
  <c r="AJ15" i="1"/>
  <c r="AJ153" i="1"/>
  <c r="AJ248" i="1"/>
  <c r="AJ316" i="1"/>
  <c r="AJ319" i="1"/>
  <c r="AJ321" i="1"/>
  <c r="AJ104" i="1"/>
  <c r="AJ315" i="1"/>
  <c r="AJ318" i="1"/>
  <c r="AJ320" i="1"/>
  <c r="AL317" i="1" l="1"/>
  <c r="AL329" i="1"/>
  <c r="AL330" i="1" s="1"/>
  <c r="BM317" i="1"/>
  <c r="BM329" i="1"/>
  <c r="BM330" i="1" s="1"/>
  <c r="I311" i="1"/>
  <c r="AJ311" i="1"/>
  <c r="AJ331" i="1" s="1"/>
  <c r="BK17" i="1"/>
  <c r="AH17" i="1"/>
  <c r="BL86" i="1"/>
  <c r="BN86" i="1" s="1"/>
  <c r="BP86" i="1" s="1"/>
  <c r="BR86" i="1" s="1"/>
  <c r="BT86" i="1" s="1"/>
  <c r="BV86" i="1" s="1"/>
  <c r="BX86" i="1" s="1"/>
  <c r="BZ86" i="1" s="1"/>
  <c r="CB86" i="1" s="1"/>
  <c r="CD86" i="1" s="1"/>
  <c r="CF86" i="1" s="1"/>
  <c r="CH86" i="1" s="1"/>
  <c r="AI86" i="1"/>
  <c r="AK86" i="1" s="1"/>
  <c r="AM86" i="1" s="1"/>
  <c r="AO86" i="1" s="1"/>
  <c r="AQ86" i="1" s="1"/>
  <c r="AS86" i="1" s="1"/>
  <c r="AU86" i="1" s="1"/>
  <c r="AW86" i="1" s="1"/>
  <c r="AY86" i="1" s="1"/>
  <c r="BA86" i="1" s="1"/>
  <c r="BC86" i="1" s="1"/>
  <c r="BE86" i="1" s="1"/>
  <c r="BG86" i="1" s="1"/>
  <c r="BL93" i="1"/>
  <c r="BN93" i="1" s="1"/>
  <c r="BP93" i="1" s="1"/>
  <c r="BR93" i="1" s="1"/>
  <c r="BT93" i="1" s="1"/>
  <c r="BV93" i="1" s="1"/>
  <c r="BX93" i="1" s="1"/>
  <c r="BZ93" i="1" s="1"/>
  <c r="CB93" i="1" s="1"/>
  <c r="CD93" i="1" s="1"/>
  <c r="CF93" i="1" s="1"/>
  <c r="CH93" i="1" s="1"/>
  <c r="AI93" i="1"/>
  <c r="AK93" i="1" s="1"/>
  <c r="AM93" i="1" s="1"/>
  <c r="AO93" i="1" s="1"/>
  <c r="AQ93" i="1" s="1"/>
  <c r="AS93" i="1" s="1"/>
  <c r="AU93" i="1" s="1"/>
  <c r="AW93" i="1" s="1"/>
  <c r="AY93" i="1" s="1"/>
  <c r="BA93" i="1" s="1"/>
  <c r="BC93" i="1" s="1"/>
  <c r="BE93" i="1" s="1"/>
  <c r="BG93" i="1" s="1"/>
  <c r="H93" i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G92" i="1"/>
  <c r="G85" i="1"/>
  <c r="H86" i="1"/>
  <c r="J86" i="1" s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AJ317" i="1" l="1"/>
  <c r="AJ329" i="1"/>
  <c r="AJ330" i="1" s="1"/>
  <c r="I327" i="1"/>
  <c r="G280" i="1"/>
  <c r="G266" i="1"/>
  <c r="BK183" i="1"/>
  <c r="AH183" i="1"/>
  <c r="BK155" i="1"/>
  <c r="AH155" i="1"/>
  <c r="G155" i="1"/>
  <c r="BK18" i="1"/>
  <c r="AH18" i="1"/>
  <c r="G18" i="1"/>
  <c r="G325" i="1" l="1"/>
  <c r="BI18" i="1"/>
  <c r="BI17" i="1"/>
  <c r="BH17" i="1"/>
  <c r="AF18" i="1"/>
  <c r="AE17" i="1"/>
  <c r="E18" i="1"/>
  <c r="D17" i="1"/>
  <c r="BL35" i="1"/>
  <c r="BN35" i="1" s="1"/>
  <c r="BP35" i="1" s="1"/>
  <c r="BR35" i="1" s="1"/>
  <c r="BT35" i="1" s="1"/>
  <c r="BV35" i="1" s="1"/>
  <c r="BX35" i="1" s="1"/>
  <c r="BZ35" i="1" s="1"/>
  <c r="CB35" i="1" s="1"/>
  <c r="CD35" i="1" s="1"/>
  <c r="CF35" i="1" s="1"/>
  <c r="CH35" i="1" s="1"/>
  <c r="BL36" i="1"/>
  <c r="BN36" i="1" s="1"/>
  <c r="BP36" i="1" s="1"/>
  <c r="BR36" i="1" s="1"/>
  <c r="BT36" i="1" s="1"/>
  <c r="BV36" i="1" s="1"/>
  <c r="BX36" i="1" s="1"/>
  <c r="BZ36" i="1" s="1"/>
  <c r="CB36" i="1" s="1"/>
  <c r="CD36" i="1" s="1"/>
  <c r="CF36" i="1" s="1"/>
  <c r="CH36" i="1" s="1"/>
  <c r="BL37" i="1"/>
  <c r="BN37" i="1" s="1"/>
  <c r="BP37" i="1" s="1"/>
  <c r="BR37" i="1" s="1"/>
  <c r="BT37" i="1" s="1"/>
  <c r="BV37" i="1" s="1"/>
  <c r="BX37" i="1" s="1"/>
  <c r="BZ37" i="1" s="1"/>
  <c r="CB37" i="1" s="1"/>
  <c r="CD37" i="1" s="1"/>
  <c r="CF37" i="1" s="1"/>
  <c r="CH37" i="1" s="1"/>
  <c r="BL38" i="1"/>
  <c r="BN38" i="1" s="1"/>
  <c r="BP38" i="1" s="1"/>
  <c r="BR38" i="1" s="1"/>
  <c r="BT38" i="1" s="1"/>
  <c r="BV38" i="1" s="1"/>
  <c r="BX38" i="1" s="1"/>
  <c r="BZ38" i="1" s="1"/>
  <c r="CB38" i="1" s="1"/>
  <c r="CD38" i="1" s="1"/>
  <c r="CF38" i="1" s="1"/>
  <c r="CH38" i="1" s="1"/>
  <c r="AI35" i="1"/>
  <c r="AK35" i="1" s="1"/>
  <c r="AM35" i="1" s="1"/>
  <c r="AO35" i="1" s="1"/>
  <c r="AQ35" i="1" s="1"/>
  <c r="AS35" i="1" s="1"/>
  <c r="AU35" i="1" s="1"/>
  <c r="AW35" i="1" s="1"/>
  <c r="AY35" i="1" s="1"/>
  <c r="BA35" i="1" s="1"/>
  <c r="BC35" i="1" s="1"/>
  <c r="BE35" i="1" s="1"/>
  <c r="BG35" i="1" s="1"/>
  <c r="AI36" i="1"/>
  <c r="AK36" i="1" s="1"/>
  <c r="AM36" i="1" s="1"/>
  <c r="AO36" i="1" s="1"/>
  <c r="AQ36" i="1" s="1"/>
  <c r="AS36" i="1" s="1"/>
  <c r="AU36" i="1" s="1"/>
  <c r="AW36" i="1" s="1"/>
  <c r="AY36" i="1" s="1"/>
  <c r="BA36" i="1" s="1"/>
  <c r="BC36" i="1" s="1"/>
  <c r="BE36" i="1" s="1"/>
  <c r="BG36" i="1" s="1"/>
  <c r="AI37" i="1"/>
  <c r="AK37" i="1" s="1"/>
  <c r="AM37" i="1" s="1"/>
  <c r="AO37" i="1" s="1"/>
  <c r="AQ37" i="1" s="1"/>
  <c r="AS37" i="1" s="1"/>
  <c r="AU37" i="1" s="1"/>
  <c r="AW37" i="1" s="1"/>
  <c r="AY37" i="1" s="1"/>
  <c r="BA37" i="1" s="1"/>
  <c r="BC37" i="1" s="1"/>
  <c r="BE37" i="1" s="1"/>
  <c r="BG37" i="1" s="1"/>
  <c r="AI38" i="1"/>
  <c r="AK38" i="1" s="1"/>
  <c r="AM38" i="1" s="1"/>
  <c r="AO38" i="1" s="1"/>
  <c r="AQ38" i="1" s="1"/>
  <c r="AS38" i="1" s="1"/>
  <c r="AU38" i="1" s="1"/>
  <c r="AW38" i="1" s="1"/>
  <c r="AY38" i="1" s="1"/>
  <c r="BA38" i="1" s="1"/>
  <c r="BC38" i="1" s="1"/>
  <c r="BE38" i="1" s="1"/>
  <c r="BG38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G37" i="1"/>
  <c r="G17" i="1" s="1"/>
  <c r="F37" i="1"/>
  <c r="E35" i="1"/>
  <c r="D35" i="1"/>
  <c r="BK39" i="1"/>
  <c r="AH39" i="1"/>
  <c r="BL41" i="1"/>
  <c r="BN41" i="1" s="1"/>
  <c r="BP41" i="1" s="1"/>
  <c r="BR41" i="1" s="1"/>
  <c r="BT41" i="1" s="1"/>
  <c r="BV41" i="1" s="1"/>
  <c r="BX41" i="1" s="1"/>
  <c r="BZ41" i="1" s="1"/>
  <c r="CB41" i="1" s="1"/>
  <c r="CD41" i="1" s="1"/>
  <c r="CF41" i="1" s="1"/>
  <c r="CH41" i="1" s="1"/>
  <c r="BL42" i="1"/>
  <c r="BN42" i="1" s="1"/>
  <c r="BP42" i="1" s="1"/>
  <c r="BR42" i="1" s="1"/>
  <c r="BT42" i="1" s="1"/>
  <c r="BV42" i="1" s="1"/>
  <c r="BX42" i="1" s="1"/>
  <c r="BZ42" i="1" s="1"/>
  <c r="CB42" i="1" s="1"/>
  <c r="CD42" i="1" s="1"/>
  <c r="CF42" i="1" s="1"/>
  <c r="CH42" i="1" s="1"/>
  <c r="AI41" i="1"/>
  <c r="AK41" i="1" s="1"/>
  <c r="AM41" i="1" s="1"/>
  <c r="AO41" i="1" s="1"/>
  <c r="AQ41" i="1" s="1"/>
  <c r="AS41" i="1" s="1"/>
  <c r="AU41" i="1" s="1"/>
  <c r="AW41" i="1" s="1"/>
  <c r="AY41" i="1" s="1"/>
  <c r="BA41" i="1" s="1"/>
  <c r="BC41" i="1" s="1"/>
  <c r="BE41" i="1" s="1"/>
  <c r="BG41" i="1" s="1"/>
  <c r="AI42" i="1"/>
  <c r="AK42" i="1" s="1"/>
  <c r="AM42" i="1" s="1"/>
  <c r="AO42" i="1" s="1"/>
  <c r="AQ42" i="1" s="1"/>
  <c r="AS42" i="1" s="1"/>
  <c r="AU42" i="1" s="1"/>
  <c r="AW42" i="1" s="1"/>
  <c r="AY42" i="1" s="1"/>
  <c r="BA42" i="1" s="1"/>
  <c r="BC42" i="1" s="1"/>
  <c r="BE42" i="1" s="1"/>
  <c r="BG42" i="1" s="1"/>
  <c r="H42" i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G39" i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G126" i="1"/>
  <c r="G106" i="1" s="1"/>
  <c r="G35" i="1" l="1"/>
  <c r="H37" i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F35" i="1"/>
  <c r="BK302" i="1"/>
  <c r="AH302" i="1"/>
  <c r="G302" i="1"/>
  <c r="BL177" i="1"/>
  <c r="BN177" i="1" s="1"/>
  <c r="BP177" i="1" s="1"/>
  <c r="BR177" i="1" s="1"/>
  <c r="BT177" i="1" s="1"/>
  <c r="BV177" i="1" s="1"/>
  <c r="BX177" i="1" s="1"/>
  <c r="BZ177" i="1" s="1"/>
  <c r="CB177" i="1" s="1"/>
  <c r="CD177" i="1" s="1"/>
  <c r="CF177" i="1" s="1"/>
  <c r="CH177" i="1" s="1"/>
  <c r="BL178" i="1"/>
  <c r="BN178" i="1" s="1"/>
  <c r="BP178" i="1" s="1"/>
  <c r="BR178" i="1" s="1"/>
  <c r="BT178" i="1" s="1"/>
  <c r="BV178" i="1" s="1"/>
  <c r="BX178" i="1" s="1"/>
  <c r="BZ178" i="1" s="1"/>
  <c r="CB178" i="1" s="1"/>
  <c r="CD178" i="1" s="1"/>
  <c r="CF178" i="1" s="1"/>
  <c r="CH178" i="1" s="1"/>
  <c r="AI177" i="1"/>
  <c r="AK177" i="1" s="1"/>
  <c r="AM177" i="1" s="1"/>
  <c r="AO177" i="1" s="1"/>
  <c r="AQ177" i="1" s="1"/>
  <c r="AS177" i="1" s="1"/>
  <c r="AU177" i="1" s="1"/>
  <c r="AW177" i="1" s="1"/>
  <c r="AY177" i="1" s="1"/>
  <c r="BA177" i="1" s="1"/>
  <c r="BC177" i="1" s="1"/>
  <c r="BE177" i="1" s="1"/>
  <c r="BG177" i="1" s="1"/>
  <c r="AI178" i="1"/>
  <c r="AK178" i="1" s="1"/>
  <c r="AM178" i="1" s="1"/>
  <c r="AO178" i="1" s="1"/>
  <c r="AQ178" i="1" s="1"/>
  <c r="AS178" i="1" s="1"/>
  <c r="AU178" i="1" s="1"/>
  <c r="AW178" i="1" s="1"/>
  <c r="AY178" i="1" s="1"/>
  <c r="BA178" i="1" s="1"/>
  <c r="BC178" i="1" s="1"/>
  <c r="BE178" i="1" s="1"/>
  <c r="BG178" i="1" s="1"/>
  <c r="H177" i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H178" i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G236" i="1"/>
  <c r="BL245" i="1"/>
  <c r="BN245" i="1" s="1"/>
  <c r="BP245" i="1" s="1"/>
  <c r="BR245" i="1" s="1"/>
  <c r="BT245" i="1" s="1"/>
  <c r="BV245" i="1" s="1"/>
  <c r="BX245" i="1" s="1"/>
  <c r="BZ245" i="1" s="1"/>
  <c r="CB245" i="1" s="1"/>
  <c r="CD245" i="1" s="1"/>
  <c r="CF245" i="1" s="1"/>
  <c r="CH245" i="1" s="1"/>
  <c r="AI245" i="1"/>
  <c r="AK245" i="1" s="1"/>
  <c r="AM245" i="1" s="1"/>
  <c r="AO245" i="1" s="1"/>
  <c r="AQ245" i="1" s="1"/>
  <c r="AS245" i="1" s="1"/>
  <c r="AU245" i="1" s="1"/>
  <c r="AW245" i="1" s="1"/>
  <c r="AY245" i="1" s="1"/>
  <c r="BA245" i="1" s="1"/>
  <c r="BC245" i="1" s="1"/>
  <c r="BE245" i="1" s="1"/>
  <c r="BG245" i="1" s="1"/>
  <c r="H245" i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BL241" i="1"/>
  <c r="BN241" i="1" s="1"/>
  <c r="BP241" i="1" s="1"/>
  <c r="BR241" i="1" s="1"/>
  <c r="BT241" i="1" s="1"/>
  <c r="BV241" i="1" s="1"/>
  <c r="BX241" i="1" s="1"/>
  <c r="BZ241" i="1" s="1"/>
  <c r="CB241" i="1" s="1"/>
  <c r="CD241" i="1" s="1"/>
  <c r="CF241" i="1" s="1"/>
  <c r="CH241" i="1" s="1"/>
  <c r="AI241" i="1"/>
  <c r="AK241" i="1" s="1"/>
  <c r="AM241" i="1" s="1"/>
  <c r="AO241" i="1" s="1"/>
  <c r="AQ241" i="1" s="1"/>
  <c r="AS241" i="1" s="1"/>
  <c r="AU241" i="1" s="1"/>
  <c r="AW241" i="1" s="1"/>
  <c r="AY241" i="1" s="1"/>
  <c r="BA241" i="1" s="1"/>
  <c r="BC241" i="1" s="1"/>
  <c r="BE241" i="1" s="1"/>
  <c r="BG241" i="1" s="1"/>
  <c r="H241" i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G187" i="1"/>
  <c r="G112" i="1"/>
  <c r="BK325" i="1"/>
  <c r="AH107" i="1"/>
  <c r="BK107" i="1"/>
  <c r="G107" i="1"/>
  <c r="BL141" i="1"/>
  <c r="BN141" i="1" s="1"/>
  <c r="BP141" i="1" s="1"/>
  <c r="BR141" i="1" s="1"/>
  <c r="BT141" i="1" s="1"/>
  <c r="BV141" i="1" s="1"/>
  <c r="BX141" i="1" s="1"/>
  <c r="BZ141" i="1" s="1"/>
  <c r="CB141" i="1" s="1"/>
  <c r="CD141" i="1" s="1"/>
  <c r="CF141" i="1" s="1"/>
  <c r="CH141" i="1" s="1"/>
  <c r="AH139" i="1"/>
  <c r="AI139" i="1" s="1"/>
  <c r="AK139" i="1" s="1"/>
  <c r="AM139" i="1" s="1"/>
  <c r="AO139" i="1" s="1"/>
  <c r="AQ139" i="1" s="1"/>
  <c r="AS139" i="1" s="1"/>
  <c r="AU139" i="1" s="1"/>
  <c r="AW139" i="1" s="1"/>
  <c r="AY139" i="1" s="1"/>
  <c r="BA139" i="1" s="1"/>
  <c r="BC139" i="1" s="1"/>
  <c r="BE139" i="1" s="1"/>
  <c r="BG139" i="1" s="1"/>
  <c r="AI141" i="1"/>
  <c r="AK141" i="1" s="1"/>
  <c r="AM141" i="1" s="1"/>
  <c r="AO141" i="1" s="1"/>
  <c r="AQ141" i="1" s="1"/>
  <c r="AS141" i="1" s="1"/>
  <c r="AU141" i="1" s="1"/>
  <c r="AW141" i="1" s="1"/>
  <c r="AY141" i="1" s="1"/>
  <c r="BA141" i="1" s="1"/>
  <c r="BC141" i="1" s="1"/>
  <c r="BE141" i="1" s="1"/>
  <c r="BG141" i="1" s="1"/>
  <c r="H141" i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BL139" i="1"/>
  <c r="BN139" i="1" s="1"/>
  <c r="BP139" i="1" s="1"/>
  <c r="BR139" i="1" s="1"/>
  <c r="BT139" i="1" s="1"/>
  <c r="BV139" i="1" s="1"/>
  <c r="BX139" i="1" s="1"/>
  <c r="BZ139" i="1" s="1"/>
  <c r="CB139" i="1" s="1"/>
  <c r="CD139" i="1" s="1"/>
  <c r="CF139" i="1" s="1"/>
  <c r="CH139" i="1" s="1"/>
  <c r="H139" i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BK280" i="1"/>
  <c r="AH280" i="1"/>
  <c r="BK266" i="1"/>
  <c r="AH266" i="1"/>
  <c r="BK106" i="1"/>
  <c r="AH106" i="1"/>
  <c r="BL308" i="1"/>
  <c r="BN308" i="1" s="1"/>
  <c r="BP308" i="1" s="1"/>
  <c r="BR308" i="1" s="1"/>
  <c r="BT308" i="1" s="1"/>
  <c r="BV308" i="1" s="1"/>
  <c r="BX308" i="1" s="1"/>
  <c r="BZ308" i="1" s="1"/>
  <c r="CB308" i="1" s="1"/>
  <c r="CD308" i="1" s="1"/>
  <c r="CF308" i="1" s="1"/>
  <c r="CH308" i="1" s="1"/>
  <c r="AI308" i="1"/>
  <c r="AK308" i="1" s="1"/>
  <c r="AM308" i="1" s="1"/>
  <c r="AO308" i="1" s="1"/>
  <c r="AQ308" i="1" s="1"/>
  <c r="AS308" i="1" s="1"/>
  <c r="AU308" i="1" s="1"/>
  <c r="AW308" i="1" s="1"/>
  <c r="AY308" i="1" s="1"/>
  <c r="BA308" i="1" s="1"/>
  <c r="BC308" i="1" s="1"/>
  <c r="BE308" i="1" s="1"/>
  <c r="BG308" i="1" s="1"/>
  <c r="H308" i="1"/>
  <c r="J308" i="1" s="1"/>
  <c r="L308" i="1" s="1"/>
  <c r="N308" i="1" s="1"/>
  <c r="P308" i="1" s="1"/>
  <c r="R308" i="1" s="1"/>
  <c r="T308" i="1" s="1"/>
  <c r="V308" i="1" s="1"/>
  <c r="X308" i="1" s="1"/>
  <c r="Z308" i="1" s="1"/>
  <c r="AB308" i="1" s="1"/>
  <c r="AD308" i="1" s="1"/>
  <c r="G258" i="1"/>
  <c r="BL278" i="1"/>
  <c r="BN278" i="1" s="1"/>
  <c r="BP278" i="1" s="1"/>
  <c r="BR278" i="1" s="1"/>
  <c r="BT278" i="1" s="1"/>
  <c r="BV278" i="1" s="1"/>
  <c r="BX278" i="1" s="1"/>
  <c r="BZ278" i="1" s="1"/>
  <c r="CB278" i="1" s="1"/>
  <c r="CD278" i="1" s="1"/>
  <c r="CF278" i="1" s="1"/>
  <c r="CH278" i="1" s="1"/>
  <c r="AI278" i="1"/>
  <c r="AK278" i="1" s="1"/>
  <c r="AM278" i="1" s="1"/>
  <c r="AO278" i="1" s="1"/>
  <c r="AQ278" i="1" s="1"/>
  <c r="AS278" i="1" s="1"/>
  <c r="AU278" i="1" s="1"/>
  <c r="AW278" i="1" s="1"/>
  <c r="AY278" i="1" s="1"/>
  <c r="BA278" i="1" s="1"/>
  <c r="BC278" i="1" s="1"/>
  <c r="BE278" i="1" s="1"/>
  <c r="BG278" i="1" s="1"/>
  <c r="H278" i="1"/>
  <c r="J278" i="1" s="1"/>
  <c r="L278" i="1" s="1"/>
  <c r="N278" i="1" s="1"/>
  <c r="P278" i="1" s="1"/>
  <c r="R278" i="1" s="1"/>
  <c r="T278" i="1" s="1"/>
  <c r="V278" i="1" s="1"/>
  <c r="X278" i="1" s="1"/>
  <c r="Z278" i="1" s="1"/>
  <c r="AB278" i="1" s="1"/>
  <c r="AD278" i="1" s="1"/>
  <c r="BL94" i="1"/>
  <c r="BN94" i="1" s="1"/>
  <c r="BP94" i="1" s="1"/>
  <c r="BR94" i="1" s="1"/>
  <c r="BT94" i="1" s="1"/>
  <c r="BV94" i="1" s="1"/>
  <c r="BX94" i="1" s="1"/>
  <c r="BZ94" i="1" s="1"/>
  <c r="CB94" i="1" s="1"/>
  <c r="CD94" i="1" s="1"/>
  <c r="CF94" i="1" s="1"/>
  <c r="CH94" i="1" s="1"/>
  <c r="AI94" i="1"/>
  <c r="AK94" i="1" s="1"/>
  <c r="AM94" i="1" s="1"/>
  <c r="AO94" i="1" s="1"/>
  <c r="AQ94" i="1" s="1"/>
  <c r="AS94" i="1" s="1"/>
  <c r="AU94" i="1" s="1"/>
  <c r="AW94" i="1" s="1"/>
  <c r="AY94" i="1" s="1"/>
  <c r="BA94" i="1" s="1"/>
  <c r="BC94" i="1" s="1"/>
  <c r="BE94" i="1" s="1"/>
  <c r="BG94" i="1" s="1"/>
  <c r="H94" i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H35" i="1" l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G183" i="1"/>
  <c r="AH325" i="1"/>
  <c r="BL92" i="1"/>
  <c r="BN92" i="1" s="1"/>
  <c r="BP92" i="1" s="1"/>
  <c r="BR92" i="1" s="1"/>
  <c r="BT92" i="1" s="1"/>
  <c r="BV92" i="1" s="1"/>
  <c r="BX92" i="1" s="1"/>
  <c r="BZ92" i="1" s="1"/>
  <c r="CB92" i="1" s="1"/>
  <c r="CD92" i="1" s="1"/>
  <c r="CF92" i="1" s="1"/>
  <c r="CH92" i="1" s="1"/>
  <c r="AI92" i="1"/>
  <c r="AK92" i="1" s="1"/>
  <c r="AM92" i="1" s="1"/>
  <c r="AO92" i="1" s="1"/>
  <c r="AQ92" i="1" s="1"/>
  <c r="AS92" i="1" s="1"/>
  <c r="AU92" i="1" s="1"/>
  <c r="AW92" i="1" s="1"/>
  <c r="AY92" i="1" s="1"/>
  <c r="BA92" i="1" s="1"/>
  <c r="BC92" i="1" s="1"/>
  <c r="BE92" i="1" s="1"/>
  <c r="BG92" i="1" s="1"/>
  <c r="H92" i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BL91" i="1" l="1"/>
  <c r="BN91" i="1" s="1"/>
  <c r="BP91" i="1" s="1"/>
  <c r="BR91" i="1" s="1"/>
  <c r="BT91" i="1" s="1"/>
  <c r="BV91" i="1" s="1"/>
  <c r="BX91" i="1" s="1"/>
  <c r="BZ91" i="1" s="1"/>
  <c r="CB91" i="1" s="1"/>
  <c r="CD91" i="1" s="1"/>
  <c r="CF91" i="1" s="1"/>
  <c r="CH91" i="1" s="1"/>
  <c r="AI91" i="1"/>
  <c r="AK91" i="1" s="1"/>
  <c r="AM91" i="1" s="1"/>
  <c r="AO91" i="1" s="1"/>
  <c r="AQ91" i="1" s="1"/>
  <c r="AS91" i="1" s="1"/>
  <c r="AU91" i="1" s="1"/>
  <c r="AW91" i="1" s="1"/>
  <c r="AY91" i="1" s="1"/>
  <c r="BA91" i="1" s="1"/>
  <c r="BC91" i="1" s="1"/>
  <c r="BE91" i="1" s="1"/>
  <c r="BG91" i="1" s="1"/>
  <c r="H91" i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BL138" i="1"/>
  <c r="BN138" i="1" s="1"/>
  <c r="BP138" i="1" s="1"/>
  <c r="BR138" i="1" s="1"/>
  <c r="BT138" i="1" s="1"/>
  <c r="BV138" i="1" s="1"/>
  <c r="BX138" i="1" s="1"/>
  <c r="BZ138" i="1" s="1"/>
  <c r="CB138" i="1" s="1"/>
  <c r="CD138" i="1" s="1"/>
  <c r="CF138" i="1" s="1"/>
  <c r="CH138" i="1" s="1"/>
  <c r="AI138" i="1"/>
  <c r="AK138" i="1" s="1"/>
  <c r="AM138" i="1" s="1"/>
  <c r="AO138" i="1" s="1"/>
  <c r="AQ138" i="1" s="1"/>
  <c r="AS138" i="1" s="1"/>
  <c r="AU138" i="1" s="1"/>
  <c r="AW138" i="1" s="1"/>
  <c r="AY138" i="1" s="1"/>
  <c r="BA138" i="1" s="1"/>
  <c r="BC138" i="1" s="1"/>
  <c r="BE138" i="1" s="1"/>
  <c r="BG138" i="1" s="1"/>
  <c r="H138" i="1"/>
  <c r="J138" i="1" s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BL137" i="1"/>
  <c r="BN137" i="1" s="1"/>
  <c r="BP137" i="1" s="1"/>
  <c r="BR137" i="1" s="1"/>
  <c r="BT137" i="1" s="1"/>
  <c r="BV137" i="1" s="1"/>
  <c r="BX137" i="1" s="1"/>
  <c r="BZ137" i="1" s="1"/>
  <c r="CB137" i="1" s="1"/>
  <c r="CD137" i="1" s="1"/>
  <c r="CF137" i="1" s="1"/>
  <c r="CH137" i="1" s="1"/>
  <c r="AI137" i="1"/>
  <c r="AK137" i="1" s="1"/>
  <c r="AM137" i="1" s="1"/>
  <c r="AO137" i="1" s="1"/>
  <c r="AQ137" i="1" s="1"/>
  <c r="AS137" i="1" s="1"/>
  <c r="AU137" i="1" s="1"/>
  <c r="AW137" i="1" s="1"/>
  <c r="AY137" i="1" s="1"/>
  <c r="BA137" i="1" s="1"/>
  <c r="BC137" i="1" s="1"/>
  <c r="BE137" i="1" s="1"/>
  <c r="BG137" i="1" s="1"/>
  <c r="H137" i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BL136" i="1"/>
  <c r="BN136" i="1" s="1"/>
  <c r="BP136" i="1" s="1"/>
  <c r="BR136" i="1" s="1"/>
  <c r="BT136" i="1" s="1"/>
  <c r="BV136" i="1" s="1"/>
  <c r="BX136" i="1" s="1"/>
  <c r="BZ136" i="1" s="1"/>
  <c r="CB136" i="1" s="1"/>
  <c r="CD136" i="1" s="1"/>
  <c r="CF136" i="1" s="1"/>
  <c r="CH136" i="1" s="1"/>
  <c r="AI136" i="1"/>
  <c r="AK136" i="1" s="1"/>
  <c r="AM136" i="1" s="1"/>
  <c r="AO136" i="1" s="1"/>
  <c r="AQ136" i="1" s="1"/>
  <c r="AS136" i="1" s="1"/>
  <c r="AU136" i="1" s="1"/>
  <c r="AW136" i="1" s="1"/>
  <c r="AY136" i="1" s="1"/>
  <c r="BA136" i="1" s="1"/>
  <c r="BC136" i="1" s="1"/>
  <c r="BE136" i="1" s="1"/>
  <c r="BG136" i="1" s="1"/>
  <c r="H136" i="1"/>
  <c r="J136" i="1" s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BL298" i="1"/>
  <c r="BN298" i="1" s="1"/>
  <c r="BP298" i="1" s="1"/>
  <c r="BR298" i="1" s="1"/>
  <c r="BT298" i="1" s="1"/>
  <c r="BV298" i="1" s="1"/>
  <c r="BX298" i="1" s="1"/>
  <c r="BZ298" i="1" s="1"/>
  <c r="CB298" i="1" s="1"/>
  <c r="CD298" i="1" s="1"/>
  <c r="CF298" i="1" s="1"/>
  <c r="CH298" i="1" s="1"/>
  <c r="AI298" i="1"/>
  <c r="AK298" i="1" s="1"/>
  <c r="AM298" i="1" s="1"/>
  <c r="AO298" i="1" s="1"/>
  <c r="AQ298" i="1" s="1"/>
  <c r="AS298" i="1" s="1"/>
  <c r="AU298" i="1" s="1"/>
  <c r="AW298" i="1" s="1"/>
  <c r="AY298" i="1" s="1"/>
  <c r="BA298" i="1" s="1"/>
  <c r="BC298" i="1" s="1"/>
  <c r="BE298" i="1" s="1"/>
  <c r="BG298" i="1" s="1"/>
  <c r="H298" i="1"/>
  <c r="J298" i="1" s="1"/>
  <c r="L298" i="1" s="1"/>
  <c r="N298" i="1" s="1"/>
  <c r="P298" i="1" s="1"/>
  <c r="R298" i="1" s="1"/>
  <c r="T298" i="1" s="1"/>
  <c r="V298" i="1" s="1"/>
  <c r="X298" i="1" s="1"/>
  <c r="Z298" i="1" s="1"/>
  <c r="AB298" i="1" s="1"/>
  <c r="AD298" i="1" s="1"/>
  <c r="BL297" i="1"/>
  <c r="BN297" i="1" s="1"/>
  <c r="BP297" i="1" s="1"/>
  <c r="BR297" i="1" s="1"/>
  <c r="BT297" i="1" s="1"/>
  <c r="BV297" i="1" s="1"/>
  <c r="BX297" i="1" s="1"/>
  <c r="BZ297" i="1" s="1"/>
  <c r="CB297" i="1" s="1"/>
  <c r="CD297" i="1" s="1"/>
  <c r="CF297" i="1" s="1"/>
  <c r="CH297" i="1" s="1"/>
  <c r="AI297" i="1"/>
  <c r="AK297" i="1" s="1"/>
  <c r="AM297" i="1" s="1"/>
  <c r="AO297" i="1" s="1"/>
  <c r="AQ297" i="1" s="1"/>
  <c r="AS297" i="1" s="1"/>
  <c r="AU297" i="1" s="1"/>
  <c r="AW297" i="1" s="1"/>
  <c r="AY297" i="1" s="1"/>
  <c r="BA297" i="1" s="1"/>
  <c r="BC297" i="1" s="1"/>
  <c r="BE297" i="1" s="1"/>
  <c r="BG297" i="1" s="1"/>
  <c r="H297" i="1"/>
  <c r="J297" i="1" s="1"/>
  <c r="L297" i="1" s="1"/>
  <c r="N297" i="1" s="1"/>
  <c r="P297" i="1" s="1"/>
  <c r="R297" i="1" s="1"/>
  <c r="T297" i="1" s="1"/>
  <c r="V297" i="1" s="1"/>
  <c r="X297" i="1" s="1"/>
  <c r="Z297" i="1" s="1"/>
  <c r="AB297" i="1" s="1"/>
  <c r="AD297" i="1" s="1"/>
  <c r="BL299" i="1"/>
  <c r="BN299" i="1" s="1"/>
  <c r="BP299" i="1" s="1"/>
  <c r="BR299" i="1" s="1"/>
  <c r="BT299" i="1" s="1"/>
  <c r="BV299" i="1" s="1"/>
  <c r="BX299" i="1" s="1"/>
  <c r="BZ299" i="1" s="1"/>
  <c r="CB299" i="1" s="1"/>
  <c r="CD299" i="1" s="1"/>
  <c r="CF299" i="1" s="1"/>
  <c r="CH299" i="1" s="1"/>
  <c r="AI299" i="1"/>
  <c r="AK299" i="1" s="1"/>
  <c r="AM299" i="1" s="1"/>
  <c r="AO299" i="1" s="1"/>
  <c r="AQ299" i="1" s="1"/>
  <c r="AS299" i="1" s="1"/>
  <c r="AU299" i="1" s="1"/>
  <c r="AW299" i="1" s="1"/>
  <c r="AY299" i="1" s="1"/>
  <c r="BA299" i="1" s="1"/>
  <c r="BC299" i="1" s="1"/>
  <c r="BE299" i="1" s="1"/>
  <c r="BG299" i="1" s="1"/>
  <c r="H299" i="1"/>
  <c r="J299" i="1" s="1"/>
  <c r="L299" i="1" s="1"/>
  <c r="N299" i="1" s="1"/>
  <c r="P299" i="1" s="1"/>
  <c r="R299" i="1" s="1"/>
  <c r="T299" i="1" s="1"/>
  <c r="V299" i="1" s="1"/>
  <c r="X299" i="1" s="1"/>
  <c r="Z299" i="1" s="1"/>
  <c r="AB299" i="1" s="1"/>
  <c r="AD299" i="1" s="1"/>
  <c r="BL240" i="1" l="1"/>
  <c r="BN240" i="1" s="1"/>
  <c r="BP240" i="1" s="1"/>
  <c r="BR240" i="1" s="1"/>
  <c r="BT240" i="1" s="1"/>
  <c r="BV240" i="1" s="1"/>
  <c r="BX240" i="1" s="1"/>
  <c r="BZ240" i="1" s="1"/>
  <c r="CB240" i="1" s="1"/>
  <c r="CD240" i="1" s="1"/>
  <c r="CF240" i="1" s="1"/>
  <c r="CH240" i="1" s="1"/>
  <c r="AI240" i="1"/>
  <c r="AK240" i="1" s="1"/>
  <c r="AM240" i="1" s="1"/>
  <c r="AO240" i="1" s="1"/>
  <c r="AQ240" i="1" s="1"/>
  <c r="AS240" i="1" s="1"/>
  <c r="AU240" i="1" s="1"/>
  <c r="AW240" i="1" s="1"/>
  <c r="AY240" i="1" s="1"/>
  <c r="BA240" i="1" s="1"/>
  <c r="BC240" i="1" s="1"/>
  <c r="BE240" i="1" s="1"/>
  <c r="BG240" i="1" s="1"/>
  <c r="H240" i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BL236" i="1"/>
  <c r="BN236" i="1" s="1"/>
  <c r="BP236" i="1" s="1"/>
  <c r="BR236" i="1" s="1"/>
  <c r="BT236" i="1" s="1"/>
  <c r="BV236" i="1" s="1"/>
  <c r="BX236" i="1" s="1"/>
  <c r="BZ236" i="1" s="1"/>
  <c r="CB236" i="1" s="1"/>
  <c r="CD236" i="1" s="1"/>
  <c r="CF236" i="1" s="1"/>
  <c r="CH236" i="1" s="1"/>
  <c r="AI236" i="1"/>
  <c r="AK236" i="1" s="1"/>
  <c r="AM236" i="1" s="1"/>
  <c r="AO236" i="1" s="1"/>
  <c r="AQ236" i="1" s="1"/>
  <c r="AS236" i="1" s="1"/>
  <c r="AU236" i="1" s="1"/>
  <c r="AW236" i="1" s="1"/>
  <c r="AY236" i="1" s="1"/>
  <c r="BA236" i="1" s="1"/>
  <c r="BC236" i="1" s="1"/>
  <c r="BE236" i="1" s="1"/>
  <c r="BG236" i="1" s="1"/>
  <c r="H236" i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BK326" i="1" l="1"/>
  <c r="BK324" i="1"/>
  <c r="BK323" i="1"/>
  <c r="BK304" i="1"/>
  <c r="BK322" i="1" s="1"/>
  <c r="BK303" i="1"/>
  <c r="BK273" i="1"/>
  <c r="BK267" i="1"/>
  <c r="BK260" i="1"/>
  <c r="BK257" i="1"/>
  <c r="BK256" i="1"/>
  <c r="BK251" i="1"/>
  <c r="BK250" i="1"/>
  <c r="BK248" i="1" s="1"/>
  <c r="BK231" i="1"/>
  <c r="BK227" i="1"/>
  <c r="BK223" i="1"/>
  <c r="BK217" i="1"/>
  <c r="BK213" i="1"/>
  <c r="BK209" i="1"/>
  <c r="BK205" i="1"/>
  <c r="BK201" i="1"/>
  <c r="BK197" i="1"/>
  <c r="BK193" i="1"/>
  <c r="BK189" i="1"/>
  <c r="BK185" i="1"/>
  <c r="BK184" i="1"/>
  <c r="BK313" i="1" s="1"/>
  <c r="BK169" i="1"/>
  <c r="BK328" i="1" s="1"/>
  <c r="BK162" i="1"/>
  <c r="BK157" i="1"/>
  <c r="BK156" i="1"/>
  <c r="BK132" i="1"/>
  <c r="BK129" i="1"/>
  <c r="BK124" i="1"/>
  <c r="BK109" i="1"/>
  <c r="BK316" i="1" s="1"/>
  <c r="BK108" i="1"/>
  <c r="BK73" i="1"/>
  <c r="BK69" i="1"/>
  <c r="BK64" i="1"/>
  <c r="BK59" i="1"/>
  <c r="BK54" i="1"/>
  <c r="BK48" i="1"/>
  <c r="BK30" i="1"/>
  <c r="BK25" i="1"/>
  <c r="BK19" i="1"/>
  <c r="AH326" i="1"/>
  <c r="AH324" i="1"/>
  <c r="AH323" i="1"/>
  <c r="AH304" i="1"/>
  <c r="AH322" i="1" s="1"/>
  <c r="AH303" i="1"/>
  <c r="AH273" i="1"/>
  <c r="AH267" i="1"/>
  <c r="AH260" i="1"/>
  <c r="AH257" i="1"/>
  <c r="AH256" i="1"/>
  <c r="AH251" i="1"/>
  <c r="AH250" i="1"/>
  <c r="AH248" i="1" s="1"/>
  <c r="AH231" i="1"/>
  <c r="AH227" i="1"/>
  <c r="AH223" i="1"/>
  <c r="AH217" i="1"/>
  <c r="AH213" i="1"/>
  <c r="AH209" i="1"/>
  <c r="AH205" i="1"/>
  <c r="AH201" i="1"/>
  <c r="AH197" i="1"/>
  <c r="AH193" i="1"/>
  <c r="AH189" i="1"/>
  <c r="AH185" i="1"/>
  <c r="AH184" i="1"/>
  <c r="AH313" i="1" s="1"/>
  <c r="AH169" i="1"/>
  <c r="AH328" i="1" s="1"/>
  <c r="AH162" i="1"/>
  <c r="AH157" i="1"/>
  <c r="AH156" i="1"/>
  <c r="AH132" i="1"/>
  <c r="AH129" i="1"/>
  <c r="AH124" i="1"/>
  <c r="AH109" i="1"/>
  <c r="AH316" i="1" s="1"/>
  <c r="AH108" i="1"/>
  <c r="AH73" i="1"/>
  <c r="AH69" i="1"/>
  <c r="AH64" i="1"/>
  <c r="AH59" i="1"/>
  <c r="AH54" i="1"/>
  <c r="AH48" i="1"/>
  <c r="AH30" i="1"/>
  <c r="AH25" i="1"/>
  <c r="AH19" i="1"/>
  <c r="G25" i="1"/>
  <c r="G326" i="1"/>
  <c r="G324" i="1"/>
  <c r="G323" i="1"/>
  <c r="G304" i="1"/>
  <c r="G322" i="1" s="1"/>
  <c r="G303" i="1"/>
  <c r="G273" i="1"/>
  <c r="G267" i="1"/>
  <c r="G260" i="1"/>
  <c r="G257" i="1"/>
  <c r="G256" i="1"/>
  <c r="G251" i="1"/>
  <c r="G250" i="1"/>
  <c r="G248" i="1" s="1"/>
  <c r="G231" i="1"/>
  <c r="G227" i="1"/>
  <c r="G223" i="1"/>
  <c r="G217" i="1"/>
  <c r="G213" i="1"/>
  <c r="G209" i="1"/>
  <c r="G205" i="1"/>
  <c r="G201" i="1"/>
  <c r="G197" i="1"/>
  <c r="G193" i="1"/>
  <c r="G189" i="1"/>
  <c r="G185" i="1"/>
  <c r="G184" i="1"/>
  <c r="G169" i="1"/>
  <c r="G162" i="1"/>
  <c r="G157" i="1"/>
  <c r="G156" i="1"/>
  <c r="G132" i="1"/>
  <c r="G129" i="1"/>
  <c r="G124" i="1"/>
  <c r="G109" i="1"/>
  <c r="G316" i="1" s="1"/>
  <c r="G108" i="1"/>
  <c r="G73" i="1"/>
  <c r="G69" i="1"/>
  <c r="G64" i="1"/>
  <c r="G59" i="1"/>
  <c r="G54" i="1"/>
  <c r="G48" i="1"/>
  <c r="G30" i="1"/>
  <c r="G19" i="1"/>
  <c r="G15" i="1" s="1"/>
  <c r="G318" i="1" l="1"/>
  <c r="BK318" i="1"/>
  <c r="AH318" i="1"/>
  <c r="G321" i="1"/>
  <c r="AH321" i="1"/>
  <c r="BK321" i="1"/>
  <c r="BK320" i="1"/>
  <c r="AH320" i="1"/>
  <c r="G320" i="1"/>
  <c r="AH254" i="1"/>
  <c r="G300" i="1"/>
  <c r="BK315" i="1"/>
  <c r="BK15" i="1"/>
  <c r="AH319" i="1"/>
  <c r="AH181" i="1"/>
  <c r="AH300" i="1"/>
  <c r="BK300" i="1"/>
  <c r="AH15" i="1"/>
  <c r="G153" i="1"/>
  <c r="BK319" i="1"/>
  <c r="BK314" i="1"/>
  <c r="BK153" i="1"/>
  <c r="BK104" i="1"/>
  <c r="AH315" i="1"/>
  <c r="AH314" i="1"/>
  <c r="G315" i="1"/>
  <c r="G319" i="1"/>
  <c r="G314" i="1"/>
  <c r="G104" i="1"/>
  <c r="BK181" i="1"/>
  <c r="BK254" i="1"/>
  <c r="BK264" i="1"/>
  <c r="AH264" i="1"/>
  <c r="AH104" i="1"/>
  <c r="AH153" i="1"/>
  <c r="G264" i="1"/>
  <c r="G254" i="1"/>
  <c r="G181" i="1"/>
  <c r="G313" i="1"/>
  <c r="D19" i="1"/>
  <c r="G311" i="1" l="1"/>
  <c r="G327" i="1" s="1"/>
  <c r="BK311" i="1"/>
  <c r="BK331" i="1" s="1"/>
  <c r="AH311" i="1"/>
  <c r="AH331" i="1" s="1"/>
  <c r="BK317" i="1" l="1"/>
  <c r="BK329" i="1"/>
  <c r="BK330" i="1" s="1"/>
  <c r="AH317" i="1"/>
  <c r="AH329" i="1"/>
  <c r="AH330" i="1" s="1"/>
  <c r="BI280" i="1"/>
  <c r="AF280" i="1"/>
  <c r="BJ285" i="1"/>
  <c r="BL285" i="1" s="1"/>
  <c r="BN285" i="1" s="1"/>
  <c r="BP285" i="1" s="1"/>
  <c r="BR285" i="1" s="1"/>
  <c r="BT285" i="1" s="1"/>
  <c r="BV285" i="1" s="1"/>
  <c r="BX285" i="1" s="1"/>
  <c r="BZ285" i="1" s="1"/>
  <c r="CB285" i="1" s="1"/>
  <c r="CD285" i="1" s="1"/>
  <c r="CF285" i="1" s="1"/>
  <c r="CH285" i="1" s="1"/>
  <c r="BJ286" i="1"/>
  <c r="BL286" i="1" s="1"/>
  <c r="BN286" i="1" s="1"/>
  <c r="BP286" i="1" s="1"/>
  <c r="BR286" i="1" s="1"/>
  <c r="BT286" i="1" s="1"/>
  <c r="BV286" i="1" s="1"/>
  <c r="BX286" i="1" s="1"/>
  <c r="BZ286" i="1" s="1"/>
  <c r="CB286" i="1" s="1"/>
  <c r="CD286" i="1" s="1"/>
  <c r="CF286" i="1" s="1"/>
  <c r="CH286" i="1" s="1"/>
  <c r="BJ287" i="1"/>
  <c r="BL287" i="1" s="1"/>
  <c r="BN287" i="1" s="1"/>
  <c r="BP287" i="1" s="1"/>
  <c r="BR287" i="1" s="1"/>
  <c r="BT287" i="1" s="1"/>
  <c r="BV287" i="1" s="1"/>
  <c r="BX287" i="1" s="1"/>
  <c r="BZ287" i="1" s="1"/>
  <c r="CB287" i="1" s="1"/>
  <c r="CD287" i="1" s="1"/>
  <c r="CF287" i="1" s="1"/>
  <c r="CH287" i="1" s="1"/>
  <c r="BJ288" i="1"/>
  <c r="BL288" i="1" s="1"/>
  <c r="BN288" i="1" s="1"/>
  <c r="BP288" i="1" s="1"/>
  <c r="BR288" i="1" s="1"/>
  <c r="BT288" i="1" s="1"/>
  <c r="BV288" i="1" s="1"/>
  <c r="BX288" i="1" s="1"/>
  <c r="BZ288" i="1" s="1"/>
  <c r="CB288" i="1" s="1"/>
  <c r="CD288" i="1" s="1"/>
  <c r="CF288" i="1" s="1"/>
  <c r="CH288" i="1" s="1"/>
  <c r="BJ289" i="1"/>
  <c r="BL289" i="1" s="1"/>
  <c r="BN289" i="1" s="1"/>
  <c r="BP289" i="1" s="1"/>
  <c r="BR289" i="1" s="1"/>
  <c r="BT289" i="1" s="1"/>
  <c r="BV289" i="1" s="1"/>
  <c r="BX289" i="1" s="1"/>
  <c r="BZ289" i="1" s="1"/>
  <c r="CB289" i="1" s="1"/>
  <c r="CD289" i="1" s="1"/>
  <c r="CF289" i="1" s="1"/>
  <c r="CH289" i="1" s="1"/>
  <c r="BJ290" i="1"/>
  <c r="BL290" i="1" s="1"/>
  <c r="BN290" i="1" s="1"/>
  <c r="BP290" i="1" s="1"/>
  <c r="BR290" i="1" s="1"/>
  <c r="BT290" i="1" s="1"/>
  <c r="BV290" i="1" s="1"/>
  <c r="BX290" i="1" s="1"/>
  <c r="BZ290" i="1" s="1"/>
  <c r="CB290" i="1" s="1"/>
  <c r="CD290" i="1" s="1"/>
  <c r="CF290" i="1" s="1"/>
  <c r="CH290" i="1" s="1"/>
  <c r="BJ291" i="1"/>
  <c r="BL291" i="1" s="1"/>
  <c r="BN291" i="1" s="1"/>
  <c r="BP291" i="1" s="1"/>
  <c r="BR291" i="1" s="1"/>
  <c r="BT291" i="1" s="1"/>
  <c r="BV291" i="1" s="1"/>
  <c r="BX291" i="1" s="1"/>
  <c r="BZ291" i="1" s="1"/>
  <c r="CB291" i="1" s="1"/>
  <c r="CD291" i="1" s="1"/>
  <c r="CF291" i="1" s="1"/>
  <c r="CH291" i="1" s="1"/>
  <c r="BJ292" i="1"/>
  <c r="BL292" i="1" s="1"/>
  <c r="BN292" i="1" s="1"/>
  <c r="BP292" i="1" s="1"/>
  <c r="BR292" i="1" s="1"/>
  <c r="BT292" i="1" s="1"/>
  <c r="BV292" i="1" s="1"/>
  <c r="BX292" i="1" s="1"/>
  <c r="BZ292" i="1" s="1"/>
  <c r="CB292" i="1" s="1"/>
  <c r="CD292" i="1" s="1"/>
  <c r="CF292" i="1" s="1"/>
  <c r="CH292" i="1" s="1"/>
  <c r="BJ293" i="1"/>
  <c r="BL293" i="1" s="1"/>
  <c r="BN293" i="1" s="1"/>
  <c r="BP293" i="1" s="1"/>
  <c r="BR293" i="1" s="1"/>
  <c r="BT293" i="1" s="1"/>
  <c r="BV293" i="1" s="1"/>
  <c r="BX293" i="1" s="1"/>
  <c r="BZ293" i="1" s="1"/>
  <c r="CB293" i="1" s="1"/>
  <c r="CD293" i="1" s="1"/>
  <c r="CF293" i="1" s="1"/>
  <c r="CH293" i="1" s="1"/>
  <c r="BJ294" i="1"/>
  <c r="BL294" i="1" s="1"/>
  <c r="BN294" i="1" s="1"/>
  <c r="BP294" i="1" s="1"/>
  <c r="BR294" i="1" s="1"/>
  <c r="BT294" i="1" s="1"/>
  <c r="BV294" i="1" s="1"/>
  <c r="BX294" i="1" s="1"/>
  <c r="BZ294" i="1" s="1"/>
  <c r="CB294" i="1" s="1"/>
  <c r="CD294" i="1" s="1"/>
  <c r="CF294" i="1" s="1"/>
  <c r="CH294" i="1" s="1"/>
  <c r="BJ295" i="1"/>
  <c r="BL295" i="1" s="1"/>
  <c r="BN295" i="1" s="1"/>
  <c r="BP295" i="1" s="1"/>
  <c r="BR295" i="1" s="1"/>
  <c r="BT295" i="1" s="1"/>
  <c r="BV295" i="1" s="1"/>
  <c r="BX295" i="1" s="1"/>
  <c r="BZ295" i="1" s="1"/>
  <c r="CB295" i="1" s="1"/>
  <c r="CD295" i="1" s="1"/>
  <c r="CF295" i="1" s="1"/>
  <c r="CH295" i="1" s="1"/>
  <c r="BJ296" i="1"/>
  <c r="BL296" i="1" s="1"/>
  <c r="BN296" i="1" s="1"/>
  <c r="BP296" i="1" s="1"/>
  <c r="BR296" i="1" s="1"/>
  <c r="BT296" i="1" s="1"/>
  <c r="BV296" i="1" s="1"/>
  <c r="BX296" i="1" s="1"/>
  <c r="BZ296" i="1" s="1"/>
  <c r="CB296" i="1" s="1"/>
  <c r="CD296" i="1" s="1"/>
  <c r="CF296" i="1" s="1"/>
  <c r="CH296" i="1" s="1"/>
  <c r="AG285" i="1"/>
  <c r="AI285" i="1" s="1"/>
  <c r="AK285" i="1" s="1"/>
  <c r="AM285" i="1" s="1"/>
  <c r="AO285" i="1" s="1"/>
  <c r="AQ285" i="1" s="1"/>
  <c r="AS285" i="1" s="1"/>
  <c r="AU285" i="1" s="1"/>
  <c r="AW285" i="1" s="1"/>
  <c r="AY285" i="1" s="1"/>
  <c r="BA285" i="1" s="1"/>
  <c r="BC285" i="1" s="1"/>
  <c r="BE285" i="1" s="1"/>
  <c r="BG285" i="1" s="1"/>
  <c r="AG286" i="1"/>
  <c r="AI286" i="1" s="1"/>
  <c r="AK286" i="1" s="1"/>
  <c r="AM286" i="1" s="1"/>
  <c r="AO286" i="1" s="1"/>
  <c r="AQ286" i="1" s="1"/>
  <c r="AS286" i="1" s="1"/>
  <c r="AU286" i="1" s="1"/>
  <c r="AW286" i="1" s="1"/>
  <c r="AY286" i="1" s="1"/>
  <c r="BA286" i="1" s="1"/>
  <c r="BC286" i="1" s="1"/>
  <c r="BE286" i="1" s="1"/>
  <c r="BG286" i="1" s="1"/>
  <c r="AG287" i="1"/>
  <c r="AI287" i="1" s="1"/>
  <c r="AK287" i="1" s="1"/>
  <c r="AM287" i="1" s="1"/>
  <c r="AO287" i="1" s="1"/>
  <c r="AQ287" i="1" s="1"/>
  <c r="AS287" i="1" s="1"/>
  <c r="AU287" i="1" s="1"/>
  <c r="AW287" i="1" s="1"/>
  <c r="AY287" i="1" s="1"/>
  <c r="BA287" i="1" s="1"/>
  <c r="BC287" i="1" s="1"/>
  <c r="BE287" i="1" s="1"/>
  <c r="BG287" i="1" s="1"/>
  <c r="AG288" i="1"/>
  <c r="AI288" i="1" s="1"/>
  <c r="AK288" i="1" s="1"/>
  <c r="AM288" i="1" s="1"/>
  <c r="AO288" i="1" s="1"/>
  <c r="AQ288" i="1" s="1"/>
  <c r="AS288" i="1" s="1"/>
  <c r="AU288" i="1" s="1"/>
  <c r="AW288" i="1" s="1"/>
  <c r="AY288" i="1" s="1"/>
  <c r="BA288" i="1" s="1"/>
  <c r="BC288" i="1" s="1"/>
  <c r="BE288" i="1" s="1"/>
  <c r="BG288" i="1" s="1"/>
  <c r="AG289" i="1"/>
  <c r="AI289" i="1" s="1"/>
  <c r="AK289" i="1" s="1"/>
  <c r="AM289" i="1" s="1"/>
  <c r="AO289" i="1" s="1"/>
  <c r="AQ289" i="1" s="1"/>
  <c r="AS289" i="1" s="1"/>
  <c r="AU289" i="1" s="1"/>
  <c r="AW289" i="1" s="1"/>
  <c r="AY289" i="1" s="1"/>
  <c r="BA289" i="1" s="1"/>
  <c r="BC289" i="1" s="1"/>
  <c r="BE289" i="1" s="1"/>
  <c r="BG289" i="1" s="1"/>
  <c r="AG290" i="1"/>
  <c r="AI290" i="1" s="1"/>
  <c r="AK290" i="1" s="1"/>
  <c r="AM290" i="1" s="1"/>
  <c r="AO290" i="1" s="1"/>
  <c r="AQ290" i="1" s="1"/>
  <c r="AS290" i="1" s="1"/>
  <c r="AU290" i="1" s="1"/>
  <c r="AW290" i="1" s="1"/>
  <c r="AY290" i="1" s="1"/>
  <c r="BA290" i="1" s="1"/>
  <c r="BC290" i="1" s="1"/>
  <c r="BE290" i="1" s="1"/>
  <c r="BG290" i="1" s="1"/>
  <c r="AG291" i="1"/>
  <c r="AI291" i="1" s="1"/>
  <c r="AK291" i="1" s="1"/>
  <c r="AM291" i="1" s="1"/>
  <c r="AO291" i="1" s="1"/>
  <c r="AQ291" i="1" s="1"/>
  <c r="AS291" i="1" s="1"/>
  <c r="AU291" i="1" s="1"/>
  <c r="AW291" i="1" s="1"/>
  <c r="AY291" i="1" s="1"/>
  <c r="BA291" i="1" s="1"/>
  <c r="BC291" i="1" s="1"/>
  <c r="BE291" i="1" s="1"/>
  <c r="BG291" i="1" s="1"/>
  <c r="AG292" i="1"/>
  <c r="AI292" i="1" s="1"/>
  <c r="AK292" i="1" s="1"/>
  <c r="AM292" i="1" s="1"/>
  <c r="AO292" i="1" s="1"/>
  <c r="AQ292" i="1" s="1"/>
  <c r="AS292" i="1" s="1"/>
  <c r="AU292" i="1" s="1"/>
  <c r="AW292" i="1" s="1"/>
  <c r="AY292" i="1" s="1"/>
  <c r="BA292" i="1" s="1"/>
  <c r="BC292" i="1" s="1"/>
  <c r="BE292" i="1" s="1"/>
  <c r="BG292" i="1" s="1"/>
  <c r="AG293" i="1"/>
  <c r="AI293" i="1" s="1"/>
  <c r="AK293" i="1" s="1"/>
  <c r="AM293" i="1" s="1"/>
  <c r="AO293" i="1" s="1"/>
  <c r="AQ293" i="1" s="1"/>
  <c r="AS293" i="1" s="1"/>
  <c r="AU293" i="1" s="1"/>
  <c r="AW293" i="1" s="1"/>
  <c r="AY293" i="1" s="1"/>
  <c r="BA293" i="1" s="1"/>
  <c r="BC293" i="1" s="1"/>
  <c r="BE293" i="1" s="1"/>
  <c r="BG293" i="1" s="1"/>
  <c r="AG294" i="1"/>
  <c r="AI294" i="1" s="1"/>
  <c r="AK294" i="1" s="1"/>
  <c r="AM294" i="1" s="1"/>
  <c r="AO294" i="1" s="1"/>
  <c r="AQ294" i="1" s="1"/>
  <c r="AS294" i="1" s="1"/>
  <c r="AU294" i="1" s="1"/>
  <c r="AW294" i="1" s="1"/>
  <c r="AY294" i="1" s="1"/>
  <c r="BA294" i="1" s="1"/>
  <c r="BC294" i="1" s="1"/>
  <c r="BE294" i="1" s="1"/>
  <c r="BG294" i="1" s="1"/>
  <c r="AG295" i="1"/>
  <c r="AI295" i="1" s="1"/>
  <c r="AK295" i="1" s="1"/>
  <c r="AM295" i="1" s="1"/>
  <c r="AO295" i="1" s="1"/>
  <c r="AQ295" i="1" s="1"/>
  <c r="AS295" i="1" s="1"/>
  <c r="AU295" i="1" s="1"/>
  <c r="AW295" i="1" s="1"/>
  <c r="AY295" i="1" s="1"/>
  <c r="BA295" i="1" s="1"/>
  <c r="BC295" i="1" s="1"/>
  <c r="BE295" i="1" s="1"/>
  <c r="BG295" i="1" s="1"/>
  <c r="AG296" i="1"/>
  <c r="AI296" i="1" s="1"/>
  <c r="AK296" i="1" s="1"/>
  <c r="AM296" i="1" s="1"/>
  <c r="AO296" i="1" s="1"/>
  <c r="AQ296" i="1" s="1"/>
  <c r="AS296" i="1" s="1"/>
  <c r="AU296" i="1" s="1"/>
  <c r="AW296" i="1" s="1"/>
  <c r="AY296" i="1" s="1"/>
  <c r="BA296" i="1" s="1"/>
  <c r="BC296" i="1" s="1"/>
  <c r="BE296" i="1" s="1"/>
  <c r="BG296" i="1" s="1"/>
  <c r="F285" i="1"/>
  <c r="H285" i="1" s="1"/>
  <c r="J285" i="1" s="1"/>
  <c r="L285" i="1" s="1"/>
  <c r="N285" i="1" s="1"/>
  <c r="P285" i="1" s="1"/>
  <c r="R285" i="1" s="1"/>
  <c r="T285" i="1" s="1"/>
  <c r="V285" i="1" s="1"/>
  <c r="X285" i="1" s="1"/>
  <c r="Z285" i="1" s="1"/>
  <c r="AB285" i="1" s="1"/>
  <c r="AD285" i="1" s="1"/>
  <c r="F286" i="1"/>
  <c r="H286" i="1" s="1"/>
  <c r="J286" i="1" s="1"/>
  <c r="L286" i="1" s="1"/>
  <c r="N286" i="1" s="1"/>
  <c r="P286" i="1" s="1"/>
  <c r="R286" i="1" s="1"/>
  <c r="T286" i="1" s="1"/>
  <c r="V286" i="1" s="1"/>
  <c r="X286" i="1" s="1"/>
  <c r="Z286" i="1" s="1"/>
  <c r="AB286" i="1" s="1"/>
  <c r="AD286" i="1" s="1"/>
  <c r="F287" i="1"/>
  <c r="H287" i="1" s="1"/>
  <c r="J287" i="1" s="1"/>
  <c r="L287" i="1" s="1"/>
  <c r="N287" i="1" s="1"/>
  <c r="P287" i="1" s="1"/>
  <c r="R287" i="1" s="1"/>
  <c r="T287" i="1" s="1"/>
  <c r="V287" i="1" s="1"/>
  <c r="X287" i="1" s="1"/>
  <c r="Z287" i="1" s="1"/>
  <c r="AB287" i="1" s="1"/>
  <c r="AD287" i="1" s="1"/>
  <c r="F288" i="1"/>
  <c r="H288" i="1" s="1"/>
  <c r="J288" i="1" s="1"/>
  <c r="L288" i="1" s="1"/>
  <c r="N288" i="1" s="1"/>
  <c r="P288" i="1" s="1"/>
  <c r="R288" i="1" s="1"/>
  <c r="T288" i="1" s="1"/>
  <c r="V288" i="1" s="1"/>
  <c r="X288" i="1" s="1"/>
  <c r="Z288" i="1" s="1"/>
  <c r="AB288" i="1" s="1"/>
  <c r="AD288" i="1" s="1"/>
  <c r="F289" i="1"/>
  <c r="H289" i="1" s="1"/>
  <c r="J289" i="1" s="1"/>
  <c r="L289" i="1" s="1"/>
  <c r="N289" i="1" s="1"/>
  <c r="P289" i="1" s="1"/>
  <c r="R289" i="1" s="1"/>
  <c r="T289" i="1" s="1"/>
  <c r="V289" i="1" s="1"/>
  <c r="X289" i="1" s="1"/>
  <c r="Z289" i="1" s="1"/>
  <c r="AB289" i="1" s="1"/>
  <c r="AD289" i="1" s="1"/>
  <c r="F290" i="1"/>
  <c r="H290" i="1" s="1"/>
  <c r="J290" i="1" s="1"/>
  <c r="L290" i="1" s="1"/>
  <c r="N290" i="1" s="1"/>
  <c r="P290" i="1" s="1"/>
  <c r="R290" i="1" s="1"/>
  <c r="T290" i="1" s="1"/>
  <c r="V290" i="1" s="1"/>
  <c r="X290" i="1" s="1"/>
  <c r="Z290" i="1" s="1"/>
  <c r="AB290" i="1" s="1"/>
  <c r="AD290" i="1" s="1"/>
  <c r="F291" i="1"/>
  <c r="H291" i="1" s="1"/>
  <c r="J291" i="1" s="1"/>
  <c r="L291" i="1" s="1"/>
  <c r="N291" i="1" s="1"/>
  <c r="P291" i="1" s="1"/>
  <c r="R291" i="1" s="1"/>
  <c r="T291" i="1" s="1"/>
  <c r="V291" i="1" s="1"/>
  <c r="X291" i="1" s="1"/>
  <c r="Z291" i="1" s="1"/>
  <c r="AB291" i="1" s="1"/>
  <c r="AD291" i="1" s="1"/>
  <c r="F292" i="1"/>
  <c r="H292" i="1" s="1"/>
  <c r="J292" i="1" s="1"/>
  <c r="L292" i="1" s="1"/>
  <c r="N292" i="1" s="1"/>
  <c r="P292" i="1" s="1"/>
  <c r="R292" i="1" s="1"/>
  <c r="T292" i="1" s="1"/>
  <c r="V292" i="1" s="1"/>
  <c r="X292" i="1" s="1"/>
  <c r="Z292" i="1" s="1"/>
  <c r="AB292" i="1" s="1"/>
  <c r="AD292" i="1" s="1"/>
  <c r="F293" i="1"/>
  <c r="H293" i="1" s="1"/>
  <c r="J293" i="1" s="1"/>
  <c r="L293" i="1" s="1"/>
  <c r="N293" i="1" s="1"/>
  <c r="P293" i="1" s="1"/>
  <c r="R293" i="1" s="1"/>
  <c r="T293" i="1" s="1"/>
  <c r="V293" i="1" s="1"/>
  <c r="X293" i="1" s="1"/>
  <c r="Z293" i="1" s="1"/>
  <c r="AB293" i="1" s="1"/>
  <c r="AD293" i="1" s="1"/>
  <c r="F294" i="1"/>
  <c r="H294" i="1" s="1"/>
  <c r="J294" i="1" s="1"/>
  <c r="L294" i="1" s="1"/>
  <c r="N294" i="1" s="1"/>
  <c r="P294" i="1" s="1"/>
  <c r="R294" i="1" s="1"/>
  <c r="T294" i="1" s="1"/>
  <c r="V294" i="1" s="1"/>
  <c r="X294" i="1" s="1"/>
  <c r="Z294" i="1" s="1"/>
  <c r="AB294" i="1" s="1"/>
  <c r="AD294" i="1" s="1"/>
  <c r="F295" i="1"/>
  <c r="H295" i="1" s="1"/>
  <c r="J295" i="1" s="1"/>
  <c r="L295" i="1" s="1"/>
  <c r="N295" i="1" s="1"/>
  <c r="P295" i="1" s="1"/>
  <c r="R295" i="1" s="1"/>
  <c r="T295" i="1" s="1"/>
  <c r="V295" i="1" s="1"/>
  <c r="X295" i="1" s="1"/>
  <c r="Z295" i="1" s="1"/>
  <c r="AB295" i="1" s="1"/>
  <c r="AD295" i="1" s="1"/>
  <c r="F296" i="1"/>
  <c r="H296" i="1" s="1"/>
  <c r="J296" i="1" s="1"/>
  <c r="L296" i="1" s="1"/>
  <c r="N296" i="1" s="1"/>
  <c r="P296" i="1" s="1"/>
  <c r="R296" i="1" s="1"/>
  <c r="T296" i="1" s="1"/>
  <c r="V296" i="1" s="1"/>
  <c r="X296" i="1" s="1"/>
  <c r="Z296" i="1" s="1"/>
  <c r="AB296" i="1" s="1"/>
  <c r="AD296" i="1" s="1"/>
  <c r="BI326" i="1"/>
  <c r="BJ326" i="1" s="1"/>
  <c r="BL326" i="1" s="1"/>
  <c r="BN326" i="1" s="1"/>
  <c r="BP326" i="1" s="1"/>
  <c r="BR326" i="1" s="1"/>
  <c r="BT326" i="1" s="1"/>
  <c r="BV326" i="1" s="1"/>
  <c r="BX326" i="1" s="1"/>
  <c r="BZ326" i="1" s="1"/>
  <c r="CB326" i="1" s="1"/>
  <c r="CD326" i="1" s="1"/>
  <c r="CF326" i="1" s="1"/>
  <c r="CH326" i="1" s="1"/>
  <c r="AF326" i="1"/>
  <c r="AG326" i="1" s="1"/>
  <c r="AI326" i="1" s="1"/>
  <c r="AK326" i="1" s="1"/>
  <c r="AM326" i="1" s="1"/>
  <c r="AO326" i="1" s="1"/>
  <c r="AQ326" i="1" s="1"/>
  <c r="AS326" i="1" s="1"/>
  <c r="AU326" i="1" s="1"/>
  <c r="AW326" i="1" s="1"/>
  <c r="AY326" i="1" s="1"/>
  <c r="BA326" i="1" s="1"/>
  <c r="BC326" i="1" s="1"/>
  <c r="BE326" i="1" s="1"/>
  <c r="BG326" i="1" s="1"/>
  <c r="AF106" i="1"/>
  <c r="E106" i="1"/>
  <c r="E326" i="1"/>
  <c r="F326" i="1" s="1"/>
  <c r="H326" i="1" s="1"/>
  <c r="J326" i="1" s="1"/>
  <c r="L326" i="1" s="1"/>
  <c r="N326" i="1" s="1"/>
  <c r="P326" i="1" s="1"/>
  <c r="R326" i="1" s="1"/>
  <c r="T326" i="1" s="1"/>
  <c r="V326" i="1" s="1"/>
  <c r="X326" i="1" s="1"/>
  <c r="Z326" i="1" s="1"/>
  <c r="AB326" i="1" s="1"/>
  <c r="AD326" i="1" s="1"/>
  <c r="BJ283" i="1"/>
  <c r="BL283" i="1" s="1"/>
  <c r="BN283" i="1" s="1"/>
  <c r="BP283" i="1" s="1"/>
  <c r="BR283" i="1" s="1"/>
  <c r="BT283" i="1" s="1"/>
  <c r="BV283" i="1" s="1"/>
  <c r="BX283" i="1" s="1"/>
  <c r="BZ283" i="1" s="1"/>
  <c r="CB283" i="1" s="1"/>
  <c r="CD283" i="1" s="1"/>
  <c r="CF283" i="1" s="1"/>
  <c r="CH283" i="1" s="1"/>
  <c r="AG283" i="1"/>
  <c r="AI283" i="1" s="1"/>
  <c r="AK283" i="1" s="1"/>
  <c r="AM283" i="1" s="1"/>
  <c r="AO283" i="1" s="1"/>
  <c r="AQ283" i="1" s="1"/>
  <c r="AS283" i="1" s="1"/>
  <c r="AU283" i="1" s="1"/>
  <c r="AW283" i="1" s="1"/>
  <c r="AY283" i="1" s="1"/>
  <c r="BA283" i="1" s="1"/>
  <c r="BC283" i="1" s="1"/>
  <c r="BE283" i="1" s="1"/>
  <c r="BG283" i="1" s="1"/>
  <c r="F283" i="1"/>
  <c r="H283" i="1" s="1"/>
  <c r="J283" i="1" s="1"/>
  <c r="L283" i="1" s="1"/>
  <c r="N283" i="1" s="1"/>
  <c r="P283" i="1" s="1"/>
  <c r="R283" i="1" s="1"/>
  <c r="T283" i="1" s="1"/>
  <c r="V283" i="1" s="1"/>
  <c r="X283" i="1" s="1"/>
  <c r="Z283" i="1" s="1"/>
  <c r="AB283" i="1" s="1"/>
  <c r="AD283" i="1" s="1"/>
  <c r="E282" i="1"/>
  <c r="E280" i="1" s="1"/>
  <c r="BI325" i="1"/>
  <c r="BJ325" i="1" s="1"/>
  <c r="BL325" i="1" s="1"/>
  <c r="BN325" i="1" s="1"/>
  <c r="BP325" i="1" s="1"/>
  <c r="BR325" i="1" s="1"/>
  <c r="BT325" i="1" s="1"/>
  <c r="BV325" i="1" s="1"/>
  <c r="BX325" i="1" s="1"/>
  <c r="BZ325" i="1" s="1"/>
  <c r="CB325" i="1" s="1"/>
  <c r="CD325" i="1" s="1"/>
  <c r="CF325" i="1" s="1"/>
  <c r="CH325" i="1" s="1"/>
  <c r="AF325" i="1"/>
  <c r="AG325" i="1" s="1"/>
  <c r="AI325" i="1" s="1"/>
  <c r="AK325" i="1" s="1"/>
  <c r="AM325" i="1" s="1"/>
  <c r="AO325" i="1" s="1"/>
  <c r="AQ325" i="1" s="1"/>
  <c r="AS325" i="1" s="1"/>
  <c r="AU325" i="1" s="1"/>
  <c r="AW325" i="1" s="1"/>
  <c r="AY325" i="1" s="1"/>
  <c r="BA325" i="1" s="1"/>
  <c r="BC325" i="1" s="1"/>
  <c r="BE325" i="1" s="1"/>
  <c r="BG325" i="1" s="1"/>
  <c r="E325" i="1"/>
  <c r="F325" i="1" s="1"/>
  <c r="H325" i="1" s="1"/>
  <c r="J325" i="1" s="1"/>
  <c r="L325" i="1" s="1"/>
  <c r="N325" i="1" s="1"/>
  <c r="P325" i="1" s="1"/>
  <c r="R325" i="1" s="1"/>
  <c r="T325" i="1" s="1"/>
  <c r="V325" i="1" s="1"/>
  <c r="X325" i="1" s="1"/>
  <c r="Z325" i="1" s="1"/>
  <c r="AB325" i="1" s="1"/>
  <c r="AD325" i="1" s="1"/>
  <c r="BI106" i="1"/>
  <c r="BJ119" i="1"/>
  <c r="BL119" i="1" s="1"/>
  <c r="BN119" i="1" s="1"/>
  <c r="BP119" i="1" s="1"/>
  <c r="BR119" i="1" s="1"/>
  <c r="BT119" i="1" s="1"/>
  <c r="BV119" i="1" s="1"/>
  <c r="BX119" i="1" s="1"/>
  <c r="BZ119" i="1" s="1"/>
  <c r="CB119" i="1" s="1"/>
  <c r="CD119" i="1" s="1"/>
  <c r="CF119" i="1" s="1"/>
  <c r="CH119" i="1" s="1"/>
  <c r="AG119" i="1"/>
  <c r="AI119" i="1" s="1"/>
  <c r="AK119" i="1" s="1"/>
  <c r="AM119" i="1" s="1"/>
  <c r="AO119" i="1" s="1"/>
  <c r="AQ119" i="1" s="1"/>
  <c r="AS119" i="1" s="1"/>
  <c r="AU119" i="1" s="1"/>
  <c r="AW119" i="1" s="1"/>
  <c r="AY119" i="1" s="1"/>
  <c r="BA119" i="1" s="1"/>
  <c r="BC119" i="1" s="1"/>
  <c r="BE119" i="1" s="1"/>
  <c r="BG119" i="1" s="1"/>
  <c r="F119" i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BI183" i="1"/>
  <c r="AF183" i="1"/>
  <c r="E183" i="1"/>
  <c r="BJ235" i="1"/>
  <c r="BL235" i="1" s="1"/>
  <c r="BN235" i="1" s="1"/>
  <c r="BP235" i="1" s="1"/>
  <c r="BR235" i="1" s="1"/>
  <c r="BT235" i="1" s="1"/>
  <c r="BV235" i="1" s="1"/>
  <c r="BX235" i="1" s="1"/>
  <c r="BZ235" i="1" s="1"/>
  <c r="CB235" i="1" s="1"/>
  <c r="CD235" i="1" s="1"/>
  <c r="CF235" i="1" s="1"/>
  <c r="CH235" i="1" s="1"/>
  <c r="AG235" i="1"/>
  <c r="AI235" i="1" s="1"/>
  <c r="AK235" i="1" s="1"/>
  <c r="AM235" i="1" s="1"/>
  <c r="AO235" i="1" s="1"/>
  <c r="AQ235" i="1" s="1"/>
  <c r="AS235" i="1" s="1"/>
  <c r="AU235" i="1" s="1"/>
  <c r="AW235" i="1" s="1"/>
  <c r="AY235" i="1" s="1"/>
  <c r="BA235" i="1" s="1"/>
  <c r="BC235" i="1" s="1"/>
  <c r="BE235" i="1" s="1"/>
  <c r="BG235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BI155" i="1"/>
  <c r="AF155" i="1"/>
  <c r="E155" i="1"/>
  <c r="BJ176" i="1"/>
  <c r="BL176" i="1" s="1"/>
  <c r="BN176" i="1" s="1"/>
  <c r="BP176" i="1" s="1"/>
  <c r="BR176" i="1" s="1"/>
  <c r="BT176" i="1" s="1"/>
  <c r="BV176" i="1" s="1"/>
  <c r="BX176" i="1" s="1"/>
  <c r="BZ176" i="1" s="1"/>
  <c r="CB176" i="1" s="1"/>
  <c r="CD176" i="1" s="1"/>
  <c r="CF176" i="1" s="1"/>
  <c r="CH176" i="1" s="1"/>
  <c r="AG176" i="1"/>
  <c r="AI176" i="1" s="1"/>
  <c r="AK176" i="1" s="1"/>
  <c r="AM176" i="1" s="1"/>
  <c r="AO176" i="1" s="1"/>
  <c r="AQ176" i="1" s="1"/>
  <c r="AS176" i="1" s="1"/>
  <c r="AU176" i="1" s="1"/>
  <c r="AW176" i="1" s="1"/>
  <c r="AY176" i="1" s="1"/>
  <c r="BA176" i="1" s="1"/>
  <c r="BC176" i="1" s="1"/>
  <c r="BE176" i="1" s="1"/>
  <c r="BG176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50" i="1"/>
  <c r="AF17" i="1" s="1"/>
  <c r="E24" i="1"/>
  <c r="E17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BJ20" i="1" l="1"/>
  <c r="BJ21" i="1"/>
  <c r="BL21" i="1" s="1"/>
  <c r="BN21" i="1" s="1"/>
  <c r="BP21" i="1" s="1"/>
  <c r="BR21" i="1" s="1"/>
  <c r="BT21" i="1" s="1"/>
  <c r="BV21" i="1" s="1"/>
  <c r="BX21" i="1" s="1"/>
  <c r="BZ21" i="1" s="1"/>
  <c r="CB21" i="1" s="1"/>
  <c r="CD21" i="1" s="1"/>
  <c r="CF21" i="1" s="1"/>
  <c r="CH21" i="1" s="1"/>
  <c r="BJ22" i="1"/>
  <c r="BL22" i="1" s="1"/>
  <c r="BN22" i="1" s="1"/>
  <c r="BP22" i="1" s="1"/>
  <c r="BR22" i="1" s="1"/>
  <c r="BT22" i="1" s="1"/>
  <c r="BV22" i="1" s="1"/>
  <c r="BX22" i="1" s="1"/>
  <c r="BZ22" i="1" s="1"/>
  <c r="CB22" i="1" s="1"/>
  <c r="CD22" i="1" s="1"/>
  <c r="CF22" i="1" s="1"/>
  <c r="CH22" i="1" s="1"/>
  <c r="BJ23" i="1"/>
  <c r="BL23" i="1" s="1"/>
  <c r="BN23" i="1" s="1"/>
  <c r="BP23" i="1" s="1"/>
  <c r="BR23" i="1" s="1"/>
  <c r="BT23" i="1" s="1"/>
  <c r="BV23" i="1" s="1"/>
  <c r="BX23" i="1" s="1"/>
  <c r="BZ23" i="1" s="1"/>
  <c r="CB23" i="1" s="1"/>
  <c r="CD23" i="1" s="1"/>
  <c r="CF23" i="1" s="1"/>
  <c r="CH23" i="1" s="1"/>
  <c r="BJ24" i="1"/>
  <c r="BL24" i="1" s="1"/>
  <c r="BN24" i="1" s="1"/>
  <c r="BP24" i="1" s="1"/>
  <c r="BR24" i="1" s="1"/>
  <c r="BT24" i="1" s="1"/>
  <c r="BV24" i="1" s="1"/>
  <c r="BX24" i="1" s="1"/>
  <c r="BZ24" i="1" s="1"/>
  <c r="CB24" i="1" s="1"/>
  <c r="CD24" i="1" s="1"/>
  <c r="CF24" i="1" s="1"/>
  <c r="CH24" i="1" s="1"/>
  <c r="BJ27" i="1"/>
  <c r="BL27" i="1" s="1"/>
  <c r="BN27" i="1" s="1"/>
  <c r="BP27" i="1" s="1"/>
  <c r="BR27" i="1" s="1"/>
  <c r="BT27" i="1" s="1"/>
  <c r="BV27" i="1" s="1"/>
  <c r="BX27" i="1" s="1"/>
  <c r="BZ27" i="1" s="1"/>
  <c r="CB27" i="1" s="1"/>
  <c r="CD27" i="1" s="1"/>
  <c r="CF27" i="1" s="1"/>
  <c r="CH27" i="1" s="1"/>
  <c r="BJ28" i="1"/>
  <c r="BL28" i="1" s="1"/>
  <c r="BN28" i="1" s="1"/>
  <c r="BP28" i="1" s="1"/>
  <c r="BR28" i="1" s="1"/>
  <c r="BT28" i="1" s="1"/>
  <c r="BV28" i="1" s="1"/>
  <c r="BX28" i="1" s="1"/>
  <c r="BZ28" i="1" s="1"/>
  <c r="CB28" i="1" s="1"/>
  <c r="CD28" i="1" s="1"/>
  <c r="CF28" i="1" s="1"/>
  <c r="CH28" i="1" s="1"/>
  <c r="BJ29" i="1"/>
  <c r="BL29" i="1" s="1"/>
  <c r="BN29" i="1" s="1"/>
  <c r="BP29" i="1" s="1"/>
  <c r="BR29" i="1" s="1"/>
  <c r="BT29" i="1" s="1"/>
  <c r="BV29" i="1" s="1"/>
  <c r="BX29" i="1" s="1"/>
  <c r="BZ29" i="1" s="1"/>
  <c r="CB29" i="1" s="1"/>
  <c r="CD29" i="1" s="1"/>
  <c r="CF29" i="1" s="1"/>
  <c r="CH29" i="1" s="1"/>
  <c r="BJ32" i="1"/>
  <c r="BL32" i="1" s="1"/>
  <c r="BN32" i="1" s="1"/>
  <c r="BP32" i="1" s="1"/>
  <c r="BR32" i="1" s="1"/>
  <c r="BT32" i="1" s="1"/>
  <c r="BV32" i="1" s="1"/>
  <c r="BX32" i="1" s="1"/>
  <c r="BZ32" i="1" s="1"/>
  <c r="CB32" i="1" s="1"/>
  <c r="CD32" i="1" s="1"/>
  <c r="CF32" i="1" s="1"/>
  <c r="CH32" i="1" s="1"/>
  <c r="BJ33" i="1"/>
  <c r="BL33" i="1" s="1"/>
  <c r="BN33" i="1" s="1"/>
  <c r="BP33" i="1" s="1"/>
  <c r="BR33" i="1" s="1"/>
  <c r="BT33" i="1" s="1"/>
  <c r="BV33" i="1" s="1"/>
  <c r="BX33" i="1" s="1"/>
  <c r="BZ33" i="1" s="1"/>
  <c r="CB33" i="1" s="1"/>
  <c r="CD33" i="1" s="1"/>
  <c r="CF33" i="1" s="1"/>
  <c r="CH33" i="1" s="1"/>
  <c r="BJ34" i="1"/>
  <c r="BL34" i="1" s="1"/>
  <c r="BN34" i="1" s="1"/>
  <c r="BP34" i="1" s="1"/>
  <c r="BR34" i="1" s="1"/>
  <c r="BT34" i="1" s="1"/>
  <c r="BV34" i="1" s="1"/>
  <c r="BX34" i="1" s="1"/>
  <c r="BZ34" i="1" s="1"/>
  <c r="CB34" i="1" s="1"/>
  <c r="CD34" i="1" s="1"/>
  <c r="CF34" i="1" s="1"/>
  <c r="CH34" i="1" s="1"/>
  <c r="BJ39" i="1"/>
  <c r="BL39" i="1" s="1"/>
  <c r="BN39" i="1" s="1"/>
  <c r="BP39" i="1" s="1"/>
  <c r="BR39" i="1" s="1"/>
  <c r="BT39" i="1" s="1"/>
  <c r="BV39" i="1" s="1"/>
  <c r="BX39" i="1" s="1"/>
  <c r="BZ39" i="1" s="1"/>
  <c r="CB39" i="1" s="1"/>
  <c r="CD39" i="1" s="1"/>
  <c r="CF39" i="1" s="1"/>
  <c r="CH39" i="1" s="1"/>
  <c r="BJ43" i="1"/>
  <c r="BL43" i="1" s="1"/>
  <c r="BN43" i="1" s="1"/>
  <c r="BP43" i="1" s="1"/>
  <c r="BR43" i="1" s="1"/>
  <c r="BT43" i="1" s="1"/>
  <c r="BV43" i="1" s="1"/>
  <c r="BX43" i="1" s="1"/>
  <c r="BZ43" i="1" s="1"/>
  <c r="CB43" i="1" s="1"/>
  <c r="CD43" i="1" s="1"/>
  <c r="CF43" i="1" s="1"/>
  <c r="CH43" i="1" s="1"/>
  <c r="BJ50" i="1"/>
  <c r="BL50" i="1" s="1"/>
  <c r="BN50" i="1" s="1"/>
  <c r="BP50" i="1" s="1"/>
  <c r="BR50" i="1" s="1"/>
  <c r="BT50" i="1" s="1"/>
  <c r="BV50" i="1" s="1"/>
  <c r="BX50" i="1" s="1"/>
  <c r="BZ50" i="1" s="1"/>
  <c r="CB50" i="1" s="1"/>
  <c r="CD50" i="1" s="1"/>
  <c r="CF50" i="1" s="1"/>
  <c r="CH50" i="1" s="1"/>
  <c r="BJ51" i="1"/>
  <c r="BL51" i="1" s="1"/>
  <c r="BN51" i="1" s="1"/>
  <c r="BP51" i="1" s="1"/>
  <c r="BR51" i="1" s="1"/>
  <c r="BT51" i="1" s="1"/>
  <c r="BV51" i="1" s="1"/>
  <c r="BX51" i="1" s="1"/>
  <c r="BZ51" i="1" s="1"/>
  <c r="CB51" i="1" s="1"/>
  <c r="CD51" i="1" s="1"/>
  <c r="CF51" i="1" s="1"/>
  <c r="CH51" i="1" s="1"/>
  <c r="BJ53" i="1"/>
  <c r="BL53" i="1" s="1"/>
  <c r="BN53" i="1" s="1"/>
  <c r="BP53" i="1" s="1"/>
  <c r="BR53" i="1" s="1"/>
  <c r="BT53" i="1" s="1"/>
  <c r="BV53" i="1" s="1"/>
  <c r="BX53" i="1" s="1"/>
  <c r="BZ53" i="1" s="1"/>
  <c r="CB53" i="1" s="1"/>
  <c r="CD53" i="1" s="1"/>
  <c r="CF53" i="1" s="1"/>
  <c r="CH53" i="1" s="1"/>
  <c r="BJ56" i="1"/>
  <c r="BL56" i="1" s="1"/>
  <c r="BN56" i="1" s="1"/>
  <c r="BP56" i="1" s="1"/>
  <c r="BR56" i="1" s="1"/>
  <c r="BT56" i="1" s="1"/>
  <c r="BV56" i="1" s="1"/>
  <c r="BX56" i="1" s="1"/>
  <c r="BZ56" i="1" s="1"/>
  <c r="CB56" i="1" s="1"/>
  <c r="CD56" i="1" s="1"/>
  <c r="CF56" i="1" s="1"/>
  <c r="CH56" i="1" s="1"/>
  <c r="BJ57" i="1"/>
  <c r="BL57" i="1" s="1"/>
  <c r="BN57" i="1" s="1"/>
  <c r="BP57" i="1" s="1"/>
  <c r="BR57" i="1" s="1"/>
  <c r="BT57" i="1" s="1"/>
  <c r="BV57" i="1" s="1"/>
  <c r="BX57" i="1" s="1"/>
  <c r="BZ57" i="1" s="1"/>
  <c r="CB57" i="1" s="1"/>
  <c r="CD57" i="1" s="1"/>
  <c r="CF57" i="1" s="1"/>
  <c r="CH57" i="1" s="1"/>
  <c r="BJ58" i="1"/>
  <c r="BL58" i="1" s="1"/>
  <c r="BN58" i="1" s="1"/>
  <c r="BP58" i="1" s="1"/>
  <c r="BR58" i="1" s="1"/>
  <c r="BT58" i="1" s="1"/>
  <c r="BV58" i="1" s="1"/>
  <c r="BX58" i="1" s="1"/>
  <c r="BZ58" i="1" s="1"/>
  <c r="CB58" i="1" s="1"/>
  <c r="CD58" i="1" s="1"/>
  <c r="CF58" i="1" s="1"/>
  <c r="CH58" i="1" s="1"/>
  <c r="BJ61" i="1"/>
  <c r="BL61" i="1" s="1"/>
  <c r="BN61" i="1" s="1"/>
  <c r="BP61" i="1" s="1"/>
  <c r="BR61" i="1" s="1"/>
  <c r="BT61" i="1" s="1"/>
  <c r="BV61" i="1" s="1"/>
  <c r="BX61" i="1" s="1"/>
  <c r="BZ61" i="1" s="1"/>
  <c r="CB61" i="1" s="1"/>
  <c r="CD61" i="1" s="1"/>
  <c r="CF61" i="1" s="1"/>
  <c r="CH61" i="1" s="1"/>
  <c r="BJ62" i="1"/>
  <c r="BL62" i="1" s="1"/>
  <c r="BN62" i="1" s="1"/>
  <c r="BP62" i="1" s="1"/>
  <c r="BR62" i="1" s="1"/>
  <c r="BT62" i="1" s="1"/>
  <c r="BV62" i="1" s="1"/>
  <c r="BX62" i="1" s="1"/>
  <c r="BZ62" i="1" s="1"/>
  <c r="CB62" i="1" s="1"/>
  <c r="CD62" i="1" s="1"/>
  <c r="CF62" i="1" s="1"/>
  <c r="CH62" i="1" s="1"/>
  <c r="BJ63" i="1"/>
  <c r="BL63" i="1" s="1"/>
  <c r="BN63" i="1" s="1"/>
  <c r="BP63" i="1" s="1"/>
  <c r="BR63" i="1" s="1"/>
  <c r="BT63" i="1" s="1"/>
  <c r="BV63" i="1" s="1"/>
  <c r="BX63" i="1" s="1"/>
  <c r="BZ63" i="1" s="1"/>
  <c r="CB63" i="1" s="1"/>
  <c r="CD63" i="1" s="1"/>
  <c r="CF63" i="1" s="1"/>
  <c r="CH63" i="1" s="1"/>
  <c r="BJ66" i="1"/>
  <c r="BL66" i="1" s="1"/>
  <c r="BN66" i="1" s="1"/>
  <c r="BP66" i="1" s="1"/>
  <c r="BR66" i="1" s="1"/>
  <c r="BT66" i="1" s="1"/>
  <c r="BV66" i="1" s="1"/>
  <c r="BX66" i="1" s="1"/>
  <c r="BZ66" i="1" s="1"/>
  <c r="CB66" i="1" s="1"/>
  <c r="CD66" i="1" s="1"/>
  <c r="CF66" i="1" s="1"/>
  <c r="CH66" i="1" s="1"/>
  <c r="BJ68" i="1"/>
  <c r="BL68" i="1" s="1"/>
  <c r="BN68" i="1" s="1"/>
  <c r="BP68" i="1" s="1"/>
  <c r="BR68" i="1" s="1"/>
  <c r="BT68" i="1" s="1"/>
  <c r="BV68" i="1" s="1"/>
  <c r="BX68" i="1" s="1"/>
  <c r="BZ68" i="1" s="1"/>
  <c r="CB68" i="1" s="1"/>
  <c r="CD68" i="1" s="1"/>
  <c r="CF68" i="1" s="1"/>
  <c r="CH68" i="1" s="1"/>
  <c r="BJ71" i="1"/>
  <c r="BL71" i="1" s="1"/>
  <c r="BN71" i="1" s="1"/>
  <c r="BP71" i="1" s="1"/>
  <c r="BR71" i="1" s="1"/>
  <c r="BT71" i="1" s="1"/>
  <c r="BV71" i="1" s="1"/>
  <c r="BX71" i="1" s="1"/>
  <c r="BZ71" i="1" s="1"/>
  <c r="CB71" i="1" s="1"/>
  <c r="CD71" i="1" s="1"/>
  <c r="CF71" i="1" s="1"/>
  <c r="CH71" i="1" s="1"/>
  <c r="BJ72" i="1"/>
  <c r="BL72" i="1" s="1"/>
  <c r="BN72" i="1" s="1"/>
  <c r="BP72" i="1" s="1"/>
  <c r="BR72" i="1" s="1"/>
  <c r="BT72" i="1" s="1"/>
  <c r="BV72" i="1" s="1"/>
  <c r="BX72" i="1" s="1"/>
  <c r="BZ72" i="1" s="1"/>
  <c r="CB72" i="1" s="1"/>
  <c r="CD72" i="1" s="1"/>
  <c r="CF72" i="1" s="1"/>
  <c r="CH72" i="1" s="1"/>
  <c r="BJ75" i="1"/>
  <c r="BL75" i="1" s="1"/>
  <c r="BN75" i="1" s="1"/>
  <c r="BP75" i="1" s="1"/>
  <c r="BR75" i="1" s="1"/>
  <c r="BT75" i="1" s="1"/>
  <c r="BV75" i="1" s="1"/>
  <c r="BX75" i="1" s="1"/>
  <c r="BZ75" i="1" s="1"/>
  <c r="CB75" i="1" s="1"/>
  <c r="CD75" i="1" s="1"/>
  <c r="CF75" i="1" s="1"/>
  <c r="CH75" i="1" s="1"/>
  <c r="BJ76" i="1"/>
  <c r="BL76" i="1" s="1"/>
  <c r="BN76" i="1" s="1"/>
  <c r="BP76" i="1" s="1"/>
  <c r="BR76" i="1" s="1"/>
  <c r="BT76" i="1" s="1"/>
  <c r="BV76" i="1" s="1"/>
  <c r="BX76" i="1" s="1"/>
  <c r="BZ76" i="1" s="1"/>
  <c r="CB76" i="1" s="1"/>
  <c r="CD76" i="1" s="1"/>
  <c r="CF76" i="1" s="1"/>
  <c r="CH76" i="1" s="1"/>
  <c r="BJ77" i="1"/>
  <c r="BL77" i="1" s="1"/>
  <c r="BN77" i="1" s="1"/>
  <c r="BP77" i="1" s="1"/>
  <c r="BR77" i="1" s="1"/>
  <c r="BT77" i="1" s="1"/>
  <c r="BV77" i="1" s="1"/>
  <c r="BX77" i="1" s="1"/>
  <c r="BZ77" i="1" s="1"/>
  <c r="CB77" i="1" s="1"/>
  <c r="CD77" i="1" s="1"/>
  <c r="CF77" i="1" s="1"/>
  <c r="CH77" i="1" s="1"/>
  <c r="BJ78" i="1"/>
  <c r="BL78" i="1" s="1"/>
  <c r="BN78" i="1" s="1"/>
  <c r="BP78" i="1" s="1"/>
  <c r="BR78" i="1" s="1"/>
  <c r="BT78" i="1" s="1"/>
  <c r="BV78" i="1" s="1"/>
  <c r="BX78" i="1" s="1"/>
  <c r="BZ78" i="1" s="1"/>
  <c r="CB78" i="1" s="1"/>
  <c r="CD78" i="1" s="1"/>
  <c r="CF78" i="1" s="1"/>
  <c r="CH78" i="1" s="1"/>
  <c r="BJ79" i="1"/>
  <c r="BL79" i="1" s="1"/>
  <c r="BN79" i="1" s="1"/>
  <c r="BP79" i="1" s="1"/>
  <c r="BR79" i="1" s="1"/>
  <c r="BT79" i="1" s="1"/>
  <c r="BV79" i="1" s="1"/>
  <c r="BX79" i="1" s="1"/>
  <c r="BZ79" i="1" s="1"/>
  <c r="CB79" i="1" s="1"/>
  <c r="CD79" i="1" s="1"/>
  <c r="CF79" i="1" s="1"/>
  <c r="CH79" i="1" s="1"/>
  <c r="BJ80" i="1"/>
  <c r="BL80" i="1" s="1"/>
  <c r="BN80" i="1" s="1"/>
  <c r="BP80" i="1" s="1"/>
  <c r="BR80" i="1" s="1"/>
  <c r="BT80" i="1" s="1"/>
  <c r="BV80" i="1" s="1"/>
  <c r="BX80" i="1" s="1"/>
  <c r="BZ80" i="1" s="1"/>
  <c r="CB80" i="1" s="1"/>
  <c r="CD80" i="1" s="1"/>
  <c r="CF80" i="1" s="1"/>
  <c r="CH80" i="1" s="1"/>
  <c r="BJ81" i="1"/>
  <c r="BL81" i="1" s="1"/>
  <c r="BN81" i="1" s="1"/>
  <c r="BP81" i="1" s="1"/>
  <c r="BR81" i="1" s="1"/>
  <c r="BT81" i="1" s="1"/>
  <c r="BV81" i="1" s="1"/>
  <c r="BX81" i="1" s="1"/>
  <c r="BZ81" i="1" s="1"/>
  <c r="CB81" i="1" s="1"/>
  <c r="CD81" i="1" s="1"/>
  <c r="CF81" i="1" s="1"/>
  <c r="CH81" i="1" s="1"/>
  <c r="BJ82" i="1"/>
  <c r="BL82" i="1" s="1"/>
  <c r="BN82" i="1" s="1"/>
  <c r="BP82" i="1" s="1"/>
  <c r="BR82" i="1" s="1"/>
  <c r="BT82" i="1" s="1"/>
  <c r="BV82" i="1" s="1"/>
  <c r="BX82" i="1" s="1"/>
  <c r="BZ82" i="1" s="1"/>
  <c r="CB82" i="1" s="1"/>
  <c r="CD82" i="1" s="1"/>
  <c r="CF82" i="1" s="1"/>
  <c r="CH82" i="1" s="1"/>
  <c r="BJ83" i="1"/>
  <c r="BL83" i="1" s="1"/>
  <c r="BN83" i="1" s="1"/>
  <c r="BP83" i="1" s="1"/>
  <c r="BR83" i="1" s="1"/>
  <c r="BT83" i="1" s="1"/>
  <c r="BV83" i="1" s="1"/>
  <c r="BX83" i="1" s="1"/>
  <c r="BZ83" i="1" s="1"/>
  <c r="CB83" i="1" s="1"/>
  <c r="CD83" i="1" s="1"/>
  <c r="CF83" i="1" s="1"/>
  <c r="CH83" i="1" s="1"/>
  <c r="BJ84" i="1"/>
  <c r="BL84" i="1" s="1"/>
  <c r="BN84" i="1" s="1"/>
  <c r="BP84" i="1" s="1"/>
  <c r="BR84" i="1" s="1"/>
  <c r="BT84" i="1" s="1"/>
  <c r="BV84" i="1" s="1"/>
  <c r="BX84" i="1" s="1"/>
  <c r="BZ84" i="1" s="1"/>
  <c r="CB84" i="1" s="1"/>
  <c r="CD84" i="1" s="1"/>
  <c r="CF84" i="1" s="1"/>
  <c r="CH84" i="1" s="1"/>
  <c r="BJ110" i="1"/>
  <c r="BL110" i="1" s="1"/>
  <c r="BN110" i="1" s="1"/>
  <c r="BP110" i="1" s="1"/>
  <c r="BR110" i="1" s="1"/>
  <c r="BT110" i="1" s="1"/>
  <c r="BV110" i="1" s="1"/>
  <c r="BX110" i="1" s="1"/>
  <c r="BZ110" i="1" s="1"/>
  <c r="CB110" i="1" s="1"/>
  <c r="CD110" i="1" s="1"/>
  <c r="CF110" i="1" s="1"/>
  <c r="CH110" i="1" s="1"/>
  <c r="BJ111" i="1"/>
  <c r="BL111" i="1" s="1"/>
  <c r="BN111" i="1" s="1"/>
  <c r="BP111" i="1" s="1"/>
  <c r="BR111" i="1" s="1"/>
  <c r="BT111" i="1" s="1"/>
  <c r="BV111" i="1" s="1"/>
  <c r="BX111" i="1" s="1"/>
  <c r="BZ111" i="1" s="1"/>
  <c r="CB111" i="1" s="1"/>
  <c r="CD111" i="1" s="1"/>
  <c r="CF111" i="1" s="1"/>
  <c r="CH111" i="1" s="1"/>
  <c r="BJ112" i="1"/>
  <c r="BL112" i="1" s="1"/>
  <c r="BN112" i="1" s="1"/>
  <c r="BP112" i="1" s="1"/>
  <c r="BR112" i="1" s="1"/>
  <c r="BT112" i="1" s="1"/>
  <c r="BV112" i="1" s="1"/>
  <c r="BX112" i="1" s="1"/>
  <c r="BZ112" i="1" s="1"/>
  <c r="CB112" i="1" s="1"/>
  <c r="CD112" i="1" s="1"/>
  <c r="CF112" i="1" s="1"/>
  <c r="CH112" i="1" s="1"/>
  <c r="BJ117" i="1"/>
  <c r="BL117" i="1" s="1"/>
  <c r="BN117" i="1" s="1"/>
  <c r="BP117" i="1" s="1"/>
  <c r="BR117" i="1" s="1"/>
  <c r="BT117" i="1" s="1"/>
  <c r="BV117" i="1" s="1"/>
  <c r="BX117" i="1" s="1"/>
  <c r="BZ117" i="1" s="1"/>
  <c r="CB117" i="1" s="1"/>
  <c r="CD117" i="1" s="1"/>
  <c r="CF117" i="1" s="1"/>
  <c r="CH117" i="1" s="1"/>
  <c r="BJ118" i="1"/>
  <c r="BL118" i="1" s="1"/>
  <c r="BN118" i="1" s="1"/>
  <c r="BP118" i="1" s="1"/>
  <c r="BR118" i="1" s="1"/>
  <c r="BT118" i="1" s="1"/>
  <c r="BV118" i="1" s="1"/>
  <c r="BX118" i="1" s="1"/>
  <c r="BZ118" i="1" s="1"/>
  <c r="CB118" i="1" s="1"/>
  <c r="CD118" i="1" s="1"/>
  <c r="CF118" i="1" s="1"/>
  <c r="CH118" i="1" s="1"/>
  <c r="BJ120" i="1"/>
  <c r="BL120" i="1" s="1"/>
  <c r="BN120" i="1" s="1"/>
  <c r="BP120" i="1" s="1"/>
  <c r="BR120" i="1" s="1"/>
  <c r="BT120" i="1" s="1"/>
  <c r="BV120" i="1" s="1"/>
  <c r="BX120" i="1" s="1"/>
  <c r="BZ120" i="1" s="1"/>
  <c r="CB120" i="1" s="1"/>
  <c r="CD120" i="1" s="1"/>
  <c r="CF120" i="1" s="1"/>
  <c r="CH120" i="1" s="1"/>
  <c r="BJ121" i="1"/>
  <c r="BL121" i="1" s="1"/>
  <c r="BN121" i="1" s="1"/>
  <c r="BP121" i="1" s="1"/>
  <c r="BR121" i="1" s="1"/>
  <c r="BT121" i="1" s="1"/>
  <c r="BV121" i="1" s="1"/>
  <c r="BX121" i="1" s="1"/>
  <c r="BZ121" i="1" s="1"/>
  <c r="CB121" i="1" s="1"/>
  <c r="CD121" i="1" s="1"/>
  <c r="CF121" i="1" s="1"/>
  <c r="CH121" i="1" s="1"/>
  <c r="BJ122" i="1"/>
  <c r="BL122" i="1" s="1"/>
  <c r="BN122" i="1" s="1"/>
  <c r="BP122" i="1" s="1"/>
  <c r="BR122" i="1" s="1"/>
  <c r="BT122" i="1" s="1"/>
  <c r="BV122" i="1" s="1"/>
  <c r="BX122" i="1" s="1"/>
  <c r="BZ122" i="1" s="1"/>
  <c r="CB122" i="1" s="1"/>
  <c r="CD122" i="1" s="1"/>
  <c r="CF122" i="1" s="1"/>
  <c r="CH122" i="1" s="1"/>
  <c r="BJ123" i="1"/>
  <c r="BL123" i="1" s="1"/>
  <c r="BN123" i="1" s="1"/>
  <c r="BP123" i="1" s="1"/>
  <c r="BR123" i="1" s="1"/>
  <c r="BT123" i="1" s="1"/>
  <c r="BV123" i="1" s="1"/>
  <c r="BX123" i="1" s="1"/>
  <c r="BZ123" i="1" s="1"/>
  <c r="CB123" i="1" s="1"/>
  <c r="CD123" i="1" s="1"/>
  <c r="CF123" i="1" s="1"/>
  <c r="CH123" i="1" s="1"/>
  <c r="BJ126" i="1"/>
  <c r="BL126" i="1" s="1"/>
  <c r="BN126" i="1" s="1"/>
  <c r="BP126" i="1" s="1"/>
  <c r="BR126" i="1" s="1"/>
  <c r="BT126" i="1" s="1"/>
  <c r="BV126" i="1" s="1"/>
  <c r="BX126" i="1" s="1"/>
  <c r="BZ126" i="1" s="1"/>
  <c r="CB126" i="1" s="1"/>
  <c r="CD126" i="1" s="1"/>
  <c r="CF126" i="1" s="1"/>
  <c r="CH126" i="1" s="1"/>
  <c r="BJ127" i="1"/>
  <c r="BL127" i="1" s="1"/>
  <c r="BN127" i="1" s="1"/>
  <c r="BP127" i="1" s="1"/>
  <c r="BR127" i="1" s="1"/>
  <c r="BT127" i="1" s="1"/>
  <c r="BV127" i="1" s="1"/>
  <c r="BX127" i="1" s="1"/>
  <c r="BZ127" i="1" s="1"/>
  <c r="CB127" i="1" s="1"/>
  <c r="CD127" i="1" s="1"/>
  <c r="CF127" i="1" s="1"/>
  <c r="CH127" i="1" s="1"/>
  <c r="BJ128" i="1"/>
  <c r="BL128" i="1" s="1"/>
  <c r="BN128" i="1" s="1"/>
  <c r="BP128" i="1" s="1"/>
  <c r="BR128" i="1" s="1"/>
  <c r="BT128" i="1" s="1"/>
  <c r="BV128" i="1" s="1"/>
  <c r="BX128" i="1" s="1"/>
  <c r="BZ128" i="1" s="1"/>
  <c r="CB128" i="1" s="1"/>
  <c r="CD128" i="1" s="1"/>
  <c r="CF128" i="1" s="1"/>
  <c r="CH128" i="1" s="1"/>
  <c r="BJ131" i="1"/>
  <c r="BL131" i="1" s="1"/>
  <c r="BN131" i="1" s="1"/>
  <c r="BP131" i="1" s="1"/>
  <c r="BR131" i="1" s="1"/>
  <c r="BT131" i="1" s="1"/>
  <c r="BV131" i="1" s="1"/>
  <c r="BX131" i="1" s="1"/>
  <c r="BZ131" i="1" s="1"/>
  <c r="CB131" i="1" s="1"/>
  <c r="CD131" i="1" s="1"/>
  <c r="CF131" i="1" s="1"/>
  <c r="CH131" i="1" s="1"/>
  <c r="BJ134" i="1"/>
  <c r="BL134" i="1" s="1"/>
  <c r="BN134" i="1" s="1"/>
  <c r="BP134" i="1" s="1"/>
  <c r="BR134" i="1" s="1"/>
  <c r="BT134" i="1" s="1"/>
  <c r="BV134" i="1" s="1"/>
  <c r="BX134" i="1" s="1"/>
  <c r="BZ134" i="1" s="1"/>
  <c r="CB134" i="1" s="1"/>
  <c r="CD134" i="1" s="1"/>
  <c r="CF134" i="1" s="1"/>
  <c r="CH134" i="1" s="1"/>
  <c r="BJ135" i="1"/>
  <c r="BL135" i="1" s="1"/>
  <c r="BN135" i="1" s="1"/>
  <c r="BP135" i="1" s="1"/>
  <c r="BR135" i="1" s="1"/>
  <c r="BT135" i="1" s="1"/>
  <c r="BV135" i="1" s="1"/>
  <c r="BX135" i="1" s="1"/>
  <c r="BZ135" i="1" s="1"/>
  <c r="CB135" i="1" s="1"/>
  <c r="CD135" i="1" s="1"/>
  <c r="CF135" i="1" s="1"/>
  <c r="CH135" i="1" s="1"/>
  <c r="BJ159" i="1"/>
  <c r="BL159" i="1" s="1"/>
  <c r="BN159" i="1" s="1"/>
  <c r="BP159" i="1" s="1"/>
  <c r="BR159" i="1" s="1"/>
  <c r="BT159" i="1" s="1"/>
  <c r="BV159" i="1" s="1"/>
  <c r="BX159" i="1" s="1"/>
  <c r="BZ159" i="1" s="1"/>
  <c r="CB159" i="1" s="1"/>
  <c r="CD159" i="1" s="1"/>
  <c r="CF159" i="1" s="1"/>
  <c r="CH159" i="1" s="1"/>
  <c r="BJ160" i="1"/>
  <c r="BL160" i="1" s="1"/>
  <c r="BN160" i="1" s="1"/>
  <c r="BP160" i="1" s="1"/>
  <c r="BR160" i="1" s="1"/>
  <c r="BT160" i="1" s="1"/>
  <c r="BV160" i="1" s="1"/>
  <c r="BX160" i="1" s="1"/>
  <c r="BZ160" i="1" s="1"/>
  <c r="CB160" i="1" s="1"/>
  <c r="CD160" i="1" s="1"/>
  <c r="CF160" i="1" s="1"/>
  <c r="CH160" i="1" s="1"/>
  <c r="BJ161" i="1"/>
  <c r="BL161" i="1" s="1"/>
  <c r="BN161" i="1" s="1"/>
  <c r="BP161" i="1" s="1"/>
  <c r="BR161" i="1" s="1"/>
  <c r="BT161" i="1" s="1"/>
  <c r="BV161" i="1" s="1"/>
  <c r="BX161" i="1" s="1"/>
  <c r="BZ161" i="1" s="1"/>
  <c r="CB161" i="1" s="1"/>
  <c r="CD161" i="1" s="1"/>
  <c r="CF161" i="1" s="1"/>
  <c r="CH161" i="1" s="1"/>
  <c r="BJ164" i="1"/>
  <c r="BL164" i="1" s="1"/>
  <c r="BN164" i="1" s="1"/>
  <c r="BP164" i="1" s="1"/>
  <c r="BR164" i="1" s="1"/>
  <c r="BT164" i="1" s="1"/>
  <c r="BV164" i="1" s="1"/>
  <c r="BX164" i="1" s="1"/>
  <c r="BZ164" i="1" s="1"/>
  <c r="CB164" i="1" s="1"/>
  <c r="CD164" i="1" s="1"/>
  <c r="CF164" i="1" s="1"/>
  <c r="CH164" i="1" s="1"/>
  <c r="BJ165" i="1"/>
  <c r="BL165" i="1" s="1"/>
  <c r="BN165" i="1" s="1"/>
  <c r="BP165" i="1" s="1"/>
  <c r="BR165" i="1" s="1"/>
  <c r="BT165" i="1" s="1"/>
  <c r="BV165" i="1" s="1"/>
  <c r="BX165" i="1" s="1"/>
  <c r="BZ165" i="1" s="1"/>
  <c r="CB165" i="1" s="1"/>
  <c r="CD165" i="1" s="1"/>
  <c r="CF165" i="1" s="1"/>
  <c r="CH165" i="1" s="1"/>
  <c r="BJ166" i="1"/>
  <c r="BL166" i="1" s="1"/>
  <c r="BN166" i="1" s="1"/>
  <c r="BP166" i="1" s="1"/>
  <c r="BR166" i="1" s="1"/>
  <c r="BT166" i="1" s="1"/>
  <c r="BV166" i="1" s="1"/>
  <c r="BX166" i="1" s="1"/>
  <c r="BZ166" i="1" s="1"/>
  <c r="CB166" i="1" s="1"/>
  <c r="CD166" i="1" s="1"/>
  <c r="CF166" i="1" s="1"/>
  <c r="CH166" i="1" s="1"/>
  <c r="BJ167" i="1"/>
  <c r="BL167" i="1" s="1"/>
  <c r="BN167" i="1" s="1"/>
  <c r="BP167" i="1" s="1"/>
  <c r="BR167" i="1" s="1"/>
  <c r="BT167" i="1" s="1"/>
  <c r="BV167" i="1" s="1"/>
  <c r="BX167" i="1" s="1"/>
  <c r="BZ167" i="1" s="1"/>
  <c r="CB167" i="1" s="1"/>
  <c r="CD167" i="1" s="1"/>
  <c r="CF167" i="1" s="1"/>
  <c r="CH167" i="1" s="1"/>
  <c r="BJ168" i="1"/>
  <c r="BL168" i="1" s="1"/>
  <c r="BN168" i="1" s="1"/>
  <c r="BP168" i="1" s="1"/>
  <c r="BR168" i="1" s="1"/>
  <c r="BT168" i="1" s="1"/>
  <c r="BV168" i="1" s="1"/>
  <c r="BX168" i="1" s="1"/>
  <c r="BZ168" i="1" s="1"/>
  <c r="CB168" i="1" s="1"/>
  <c r="CD168" i="1" s="1"/>
  <c r="CF168" i="1" s="1"/>
  <c r="CH168" i="1" s="1"/>
  <c r="BJ171" i="1"/>
  <c r="BL171" i="1" s="1"/>
  <c r="BN171" i="1" s="1"/>
  <c r="BP171" i="1" s="1"/>
  <c r="BR171" i="1" s="1"/>
  <c r="BT171" i="1" s="1"/>
  <c r="BV171" i="1" s="1"/>
  <c r="BX171" i="1" s="1"/>
  <c r="BZ171" i="1" s="1"/>
  <c r="CB171" i="1" s="1"/>
  <c r="CD171" i="1" s="1"/>
  <c r="CF171" i="1" s="1"/>
  <c r="CH171" i="1" s="1"/>
  <c r="BJ172" i="1"/>
  <c r="BL172" i="1" s="1"/>
  <c r="BN172" i="1" s="1"/>
  <c r="BP172" i="1" s="1"/>
  <c r="BR172" i="1" s="1"/>
  <c r="BT172" i="1" s="1"/>
  <c r="BV172" i="1" s="1"/>
  <c r="BX172" i="1" s="1"/>
  <c r="BZ172" i="1" s="1"/>
  <c r="CB172" i="1" s="1"/>
  <c r="CD172" i="1" s="1"/>
  <c r="CF172" i="1" s="1"/>
  <c r="CH172" i="1" s="1"/>
  <c r="BJ173" i="1"/>
  <c r="BL173" i="1" s="1"/>
  <c r="BN173" i="1" s="1"/>
  <c r="BP173" i="1" s="1"/>
  <c r="BR173" i="1" s="1"/>
  <c r="BT173" i="1" s="1"/>
  <c r="BV173" i="1" s="1"/>
  <c r="BX173" i="1" s="1"/>
  <c r="BZ173" i="1" s="1"/>
  <c r="CB173" i="1" s="1"/>
  <c r="CD173" i="1" s="1"/>
  <c r="CF173" i="1" s="1"/>
  <c r="CH173" i="1" s="1"/>
  <c r="BJ174" i="1"/>
  <c r="BL174" i="1" s="1"/>
  <c r="BN174" i="1" s="1"/>
  <c r="BP174" i="1" s="1"/>
  <c r="BR174" i="1" s="1"/>
  <c r="BT174" i="1" s="1"/>
  <c r="BV174" i="1" s="1"/>
  <c r="BX174" i="1" s="1"/>
  <c r="BZ174" i="1" s="1"/>
  <c r="CB174" i="1" s="1"/>
  <c r="CD174" i="1" s="1"/>
  <c r="CF174" i="1" s="1"/>
  <c r="CH174" i="1" s="1"/>
  <c r="BJ187" i="1"/>
  <c r="BL187" i="1" s="1"/>
  <c r="BN187" i="1" s="1"/>
  <c r="BP187" i="1" s="1"/>
  <c r="BR187" i="1" s="1"/>
  <c r="BT187" i="1" s="1"/>
  <c r="BV187" i="1" s="1"/>
  <c r="BX187" i="1" s="1"/>
  <c r="BZ187" i="1" s="1"/>
  <c r="CB187" i="1" s="1"/>
  <c r="CD187" i="1" s="1"/>
  <c r="CF187" i="1" s="1"/>
  <c r="CH187" i="1" s="1"/>
  <c r="BJ188" i="1"/>
  <c r="BL188" i="1" s="1"/>
  <c r="BN188" i="1" s="1"/>
  <c r="BP188" i="1" s="1"/>
  <c r="BR188" i="1" s="1"/>
  <c r="BT188" i="1" s="1"/>
  <c r="BV188" i="1" s="1"/>
  <c r="BX188" i="1" s="1"/>
  <c r="BZ188" i="1" s="1"/>
  <c r="CB188" i="1" s="1"/>
  <c r="CD188" i="1" s="1"/>
  <c r="CF188" i="1" s="1"/>
  <c r="CH188" i="1" s="1"/>
  <c r="BJ191" i="1"/>
  <c r="BL191" i="1" s="1"/>
  <c r="BN191" i="1" s="1"/>
  <c r="BP191" i="1" s="1"/>
  <c r="BR191" i="1" s="1"/>
  <c r="BT191" i="1" s="1"/>
  <c r="BV191" i="1" s="1"/>
  <c r="BX191" i="1" s="1"/>
  <c r="BZ191" i="1" s="1"/>
  <c r="CB191" i="1" s="1"/>
  <c r="CD191" i="1" s="1"/>
  <c r="CF191" i="1" s="1"/>
  <c r="CH191" i="1" s="1"/>
  <c r="BJ192" i="1"/>
  <c r="BL192" i="1" s="1"/>
  <c r="BN192" i="1" s="1"/>
  <c r="BP192" i="1" s="1"/>
  <c r="BR192" i="1" s="1"/>
  <c r="BT192" i="1" s="1"/>
  <c r="BV192" i="1" s="1"/>
  <c r="BX192" i="1" s="1"/>
  <c r="BZ192" i="1" s="1"/>
  <c r="CB192" i="1" s="1"/>
  <c r="CD192" i="1" s="1"/>
  <c r="CF192" i="1" s="1"/>
  <c r="CH192" i="1" s="1"/>
  <c r="BJ195" i="1"/>
  <c r="BL195" i="1" s="1"/>
  <c r="BN195" i="1" s="1"/>
  <c r="BP195" i="1" s="1"/>
  <c r="BR195" i="1" s="1"/>
  <c r="BT195" i="1" s="1"/>
  <c r="BV195" i="1" s="1"/>
  <c r="BX195" i="1" s="1"/>
  <c r="BZ195" i="1" s="1"/>
  <c r="CB195" i="1" s="1"/>
  <c r="CD195" i="1" s="1"/>
  <c r="CF195" i="1" s="1"/>
  <c r="CH195" i="1" s="1"/>
  <c r="BJ196" i="1"/>
  <c r="BL196" i="1" s="1"/>
  <c r="BN196" i="1" s="1"/>
  <c r="BP196" i="1" s="1"/>
  <c r="BR196" i="1" s="1"/>
  <c r="BT196" i="1" s="1"/>
  <c r="BV196" i="1" s="1"/>
  <c r="BX196" i="1" s="1"/>
  <c r="BZ196" i="1" s="1"/>
  <c r="CB196" i="1" s="1"/>
  <c r="CD196" i="1" s="1"/>
  <c r="CF196" i="1" s="1"/>
  <c r="CH196" i="1" s="1"/>
  <c r="BJ199" i="1"/>
  <c r="BL199" i="1" s="1"/>
  <c r="BN199" i="1" s="1"/>
  <c r="BP199" i="1" s="1"/>
  <c r="BR199" i="1" s="1"/>
  <c r="BT199" i="1" s="1"/>
  <c r="BV199" i="1" s="1"/>
  <c r="BX199" i="1" s="1"/>
  <c r="BZ199" i="1" s="1"/>
  <c r="CB199" i="1" s="1"/>
  <c r="CD199" i="1" s="1"/>
  <c r="CF199" i="1" s="1"/>
  <c r="CH199" i="1" s="1"/>
  <c r="BJ200" i="1"/>
  <c r="BL200" i="1" s="1"/>
  <c r="BN200" i="1" s="1"/>
  <c r="BP200" i="1" s="1"/>
  <c r="BR200" i="1" s="1"/>
  <c r="BT200" i="1" s="1"/>
  <c r="BV200" i="1" s="1"/>
  <c r="BX200" i="1" s="1"/>
  <c r="BZ200" i="1" s="1"/>
  <c r="CB200" i="1" s="1"/>
  <c r="CD200" i="1" s="1"/>
  <c r="CF200" i="1" s="1"/>
  <c r="CH200" i="1" s="1"/>
  <c r="BJ203" i="1"/>
  <c r="BL203" i="1" s="1"/>
  <c r="BN203" i="1" s="1"/>
  <c r="BP203" i="1" s="1"/>
  <c r="BR203" i="1" s="1"/>
  <c r="BT203" i="1" s="1"/>
  <c r="BV203" i="1" s="1"/>
  <c r="BX203" i="1" s="1"/>
  <c r="BZ203" i="1" s="1"/>
  <c r="CB203" i="1" s="1"/>
  <c r="CD203" i="1" s="1"/>
  <c r="CF203" i="1" s="1"/>
  <c r="CH203" i="1" s="1"/>
  <c r="BJ204" i="1"/>
  <c r="BL204" i="1" s="1"/>
  <c r="BN204" i="1" s="1"/>
  <c r="BP204" i="1" s="1"/>
  <c r="BR204" i="1" s="1"/>
  <c r="BT204" i="1" s="1"/>
  <c r="BV204" i="1" s="1"/>
  <c r="BX204" i="1" s="1"/>
  <c r="BZ204" i="1" s="1"/>
  <c r="CB204" i="1" s="1"/>
  <c r="CD204" i="1" s="1"/>
  <c r="CF204" i="1" s="1"/>
  <c r="CH204" i="1" s="1"/>
  <c r="BJ207" i="1"/>
  <c r="BL207" i="1" s="1"/>
  <c r="BN207" i="1" s="1"/>
  <c r="BP207" i="1" s="1"/>
  <c r="BR207" i="1" s="1"/>
  <c r="BT207" i="1" s="1"/>
  <c r="BV207" i="1" s="1"/>
  <c r="BX207" i="1" s="1"/>
  <c r="BZ207" i="1" s="1"/>
  <c r="CB207" i="1" s="1"/>
  <c r="CD207" i="1" s="1"/>
  <c r="CF207" i="1" s="1"/>
  <c r="CH207" i="1" s="1"/>
  <c r="BJ208" i="1"/>
  <c r="BL208" i="1" s="1"/>
  <c r="BN208" i="1" s="1"/>
  <c r="BP208" i="1" s="1"/>
  <c r="BR208" i="1" s="1"/>
  <c r="BT208" i="1" s="1"/>
  <c r="BV208" i="1" s="1"/>
  <c r="BX208" i="1" s="1"/>
  <c r="BZ208" i="1" s="1"/>
  <c r="CB208" i="1" s="1"/>
  <c r="CD208" i="1" s="1"/>
  <c r="CF208" i="1" s="1"/>
  <c r="CH208" i="1" s="1"/>
  <c r="BJ211" i="1"/>
  <c r="BL211" i="1" s="1"/>
  <c r="BN211" i="1" s="1"/>
  <c r="BP211" i="1" s="1"/>
  <c r="BR211" i="1" s="1"/>
  <c r="BT211" i="1" s="1"/>
  <c r="BV211" i="1" s="1"/>
  <c r="BX211" i="1" s="1"/>
  <c r="BZ211" i="1" s="1"/>
  <c r="CB211" i="1" s="1"/>
  <c r="CD211" i="1" s="1"/>
  <c r="CF211" i="1" s="1"/>
  <c r="CH211" i="1" s="1"/>
  <c r="BJ212" i="1"/>
  <c r="BL212" i="1" s="1"/>
  <c r="BN212" i="1" s="1"/>
  <c r="BP212" i="1" s="1"/>
  <c r="BR212" i="1" s="1"/>
  <c r="BT212" i="1" s="1"/>
  <c r="BV212" i="1" s="1"/>
  <c r="BX212" i="1" s="1"/>
  <c r="BZ212" i="1" s="1"/>
  <c r="CB212" i="1" s="1"/>
  <c r="CD212" i="1" s="1"/>
  <c r="CF212" i="1" s="1"/>
  <c r="CH212" i="1" s="1"/>
  <c r="BJ215" i="1"/>
  <c r="BL215" i="1" s="1"/>
  <c r="BN215" i="1" s="1"/>
  <c r="BP215" i="1" s="1"/>
  <c r="BR215" i="1" s="1"/>
  <c r="BT215" i="1" s="1"/>
  <c r="BV215" i="1" s="1"/>
  <c r="BX215" i="1" s="1"/>
  <c r="BZ215" i="1" s="1"/>
  <c r="CB215" i="1" s="1"/>
  <c r="CD215" i="1" s="1"/>
  <c r="CF215" i="1" s="1"/>
  <c r="CH215" i="1" s="1"/>
  <c r="BJ216" i="1"/>
  <c r="BL216" i="1" s="1"/>
  <c r="BN216" i="1" s="1"/>
  <c r="BP216" i="1" s="1"/>
  <c r="BR216" i="1" s="1"/>
  <c r="BT216" i="1" s="1"/>
  <c r="BV216" i="1" s="1"/>
  <c r="BX216" i="1" s="1"/>
  <c r="BZ216" i="1" s="1"/>
  <c r="CB216" i="1" s="1"/>
  <c r="CD216" i="1" s="1"/>
  <c r="CF216" i="1" s="1"/>
  <c r="CH216" i="1" s="1"/>
  <c r="BJ219" i="1"/>
  <c r="BL219" i="1" s="1"/>
  <c r="BN219" i="1" s="1"/>
  <c r="BP219" i="1" s="1"/>
  <c r="BR219" i="1" s="1"/>
  <c r="BT219" i="1" s="1"/>
  <c r="BV219" i="1" s="1"/>
  <c r="BX219" i="1" s="1"/>
  <c r="BZ219" i="1" s="1"/>
  <c r="CB219" i="1" s="1"/>
  <c r="CD219" i="1" s="1"/>
  <c r="CF219" i="1" s="1"/>
  <c r="CH219" i="1" s="1"/>
  <c r="BJ220" i="1"/>
  <c r="BL220" i="1" s="1"/>
  <c r="BN220" i="1" s="1"/>
  <c r="BP220" i="1" s="1"/>
  <c r="BR220" i="1" s="1"/>
  <c r="BT220" i="1" s="1"/>
  <c r="BV220" i="1" s="1"/>
  <c r="BX220" i="1" s="1"/>
  <c r="BZ220" i="1" s="1"/>
  <c r="CB220" i="1" s="1"/>
  <c r="CD220" i="1" s="1"/>
  <c r="CF220" i="1" s="1"/>
  <c r="CH220" i="1" s="1"/>
  <c r="BJ221" i="1"/>
  <c r="BL221" i="1" s="1"/>
  <c r="BN221" i="1" s="1"/>
  <c r="BP221" i="1" s="1"/>
  <c r="BR221" i="1" s="1"/>
  <c r="BT221" i="1" s="1"/>
  <c r="BV221" i="1" s="1"/>
  <c r="BX221" i="1" s="1"/>
  <c r="BZ221" i="1" s="1"/>
  <c r="CB221" i="1" s="1"/>
  <c r="CD221" i="1" s="1"/>
  <c r="CF221" i="1" s="1"/>
  <c r="CH221" i="1" s="1"/>
  <c r="BJ222" i="1"/>
  <c r="BL222" i="1" s="1"/>
  <c r="BN222" i="1" s="1"/>
  <c r="BP222" i="1" s="1"/>
  <c r="BR222" i="1" s="1"/>
  <c r="BT222" i="1" s="1"/>
  <c r="BV222" i="1" s="1"/>
  <c r="BX222" i="1" s="1"/>
  <c r="BZ222" i="1" s="1"/>
  <c r="CB222" i="1" s="1"/>
  <c r="CD222" i="1" s="1"/>
  <c r="CF222" i="1" s="1"/>
  <c r="CH222" i="1" s="1"/>
  <c r="BJ225" i="1"/>
  <c r="BL225" i="1" s="1"/>
  <c r="BN225" i="1" s="1"/>
  <c r="BP225" i="1" s="1"/>
  <c r="BR225" i="1" s="1"/>
  <c r="BT225" i="1" s="1"/>
  <c r="BV225" i="1" s="1"/>
  <c r="BX225" i="1" s="1"/>
  <c r="BZ225" i="1" s="1"/>
  <c r="CB225" i="1" s="1"/>
  <c r="CD225" i="1" s="1"/>
  <c r="CF225" i="1" s="1"/>
  <c r="CH225" i="1" s="1"/>
  <c r="BJ226" i="1"/>
  <c r="BL226" i="1" s="1"/>
  <c r="BN226" i="1" s="1"/>
  <c r="BP226" i="1" s="1"/>
  <c r="BR226" i="1" s="1"/>
  <c r="BT226" i="1" s="1"/>
  <c r="BV226" i="1" s="1"/>
  <c r="BX226" i="1" s="1"/>
  <c r="BZ226" i="1" s="1"/>
  <c r="CB226" i="1" s="1"/>
  <c r="CD226" i="1" s="1"/>
  <c r="CF226" i="1" s="1"/>
  <c r="CH226" i="1" s="1"/>
  <c r="BJ229" i="1"/>
  <c r="BL229" i="1" s="1"/>
  <c r="BN229" i="1" s="1"/>
  <c r="BP229" i="1" s="1"/>
  <c r="BR229" i="1" s="1"/>
  <c r="BT229" i="1" s="1"/>
  <c r="BV229" i="1" s="1"/>
  <c r="BX229" i="1" s="1"/>
  <c r="BZ229" i="1" s="1"/>
  <c r="CB229" i="1" s="1"/>
  <c r="CD229" i="1" s="1"/>
  <c r="CF229" i="1" s="1"/>
  <c r="CH229" i="1" s="1"/>
  <c r="BJ230" i="1"/>
  <c r="BL230" i="1" s="1"/>
  <c r="BN230" i="1" s="1"/>
  <c r="BP230" i="1" s="1"/>
  <c r="BR230" i="1" s="1"/>
  <c r="BT230" i="1" s="1"/>
  <c r="BV230" i="1" s="1"/>
  <c r="BX230" i="1" s="1"/>
  <c r="BZ230" i="1" s="1"/>
  <c r="CB230" i="1" s="1"/>
  <c r="CD230" i="1" s="1"/>
  <c r="CF230" i="1" s="1"/>
  <c r="CH230" i="1" s="1"/>
  <c r="BJ233" i="1"/>
  <c r="BL233" i="1" s="1"/>
  <c r="BN233" i="1" s="1"/>
  <c r="BP233" i="1" s="1"/>
  <c r="BR233" i="1" s="1"/>
  <c r="BT233" i="1" s="1"/>
  <c r="BV233" i="1" s="1"/>
  <c r="BX233" i="1" s="1"/>
  <c r="BZ233" i="1" s="1"/>
  <c r="CB233" i="1" s="1"/>
  <c r="CD233" i="1" s="1"/>
  <c r="CF233" i="1" s="1"/>
  <c r="CH233" i="1" s="1"/>
  <c r="BJ234" i="1"/>
  <c r="BL234" i="1" s="1"/>
  <c r="BN234" i="1" s="1"/>
  <c r="BP234" i="1" s="1"/>
  <c r="BR234" i="1" s="1"/>
  <c r="BT234" i="1" s="1"/>
  <c r="BV234" i="1" s="1"/>
  <c r="BX234" i="1" s="1"/>
  <c r="BZ234" i="1" s="1"/>
  <c r="CB234" i="1" s="1"/>
  <c r="CD234" i="1" s="1"/>
  <c r="CF234" i="1" s="1"/>
  <c r="CH234" i="1" s="1"/>
  <c r="BJ253" i="1"/>
  <c r="BL253" i="1" s="1"/>
  <c r="BN253" i="1" s="1"/>
  <c r="BP253" i="1" s="1"/>
  <c r="BR253" i="1" s="1"/>
  <c r="BT253" i="1" s="1"/>
  <c r="BV253" i="1" s="1"/>
  <c r="BX253" i="1" s="1"/>
  <c r="BZ253" i="1" s="1"/>
  <c r="CB253" i="1" s="1"/>
  <c r="CD253" i="1" s="1"/>
  <c r="CF253" i="1" s="1"/>
  <c r="CH253" i="1" s="1"/>
  <c r="BJ258" i="1"/>
  <c r="BL258" i="1" s="1"/>
  <c r="BN258" i="1" s="1"/>
  <c r="BP258" i="1" s="1"/>
  <c r="BR258" i="1" s="1"/>
  <c r="BT258" i="1" s="1"/>
  <c r="BV258" i="1" s="1"/>
  <c r="BX258" i="1" s="1"/>
  <c r="BZ258" i="1" s="1"/>
  <c r="CB258" i="1" s="1"/>
  <c r="CD258" i="1" s="1"/>
  <c r="CF258" i="1" s="1"/>
  <c r="CH258" i="1" s="1"/>
  <c r="BJ259" i="1"/>
  <c r="BL259" i="1" s="1"/>
  <c r="BN259" i="1" s="1"/>
  <c r="BP259" i="1" s="1"/>
  <c r="BR259" i="1" s="1"/>
  <c r="BT259" i="1" s="1"/>
  <c r="BV259" i="1" s="1"/>
  <c r="BX259" i="1" s="1"/>
  <c r="BZ259" i="1" s="1"/>
  <c r="CB259" i="1" s="1"/>
  <c r="CD259" i="1" s="1"/>
  <c r="CF259" i="1" s="1"/>
  <c r="CH259" i="1" s="1"/>
  <c r="BJ262" i="1"/>
  <c r="BL262" i="1" s="1"/>
  <c r="BN262" i="1" s="1"/>
  <c r="BP262" i="1" s="1"/>
  <c r="BR262" i="1" s="1"/>
  <c r="BT262" i="1" s="1"/>
  <c r="BV262" i="1" s="1"/>
  <c r="BX262" i="1" s="1"/>
  <c r="BZ262" i="1" s="1"/>
  <c r="CB262" i="1" s="1"/>
  <c r="CD262" i="1" s="1"/>
  <c r="CF262" i="1" s="1"/>
  <c r="CH262" i="1" s="1"/>
  <c r="BJ263" i="1"/>
  <c r="BL263" i="1" s="1"/>
  <c r="BN263" i="1" s="1"/>
  <c r="BP263" i="1" s="1"/>
  <c r="BR263" i="1" s="1"/>
  <c r="BT263" i="1" s="1"/>
  <c r="BV263" i="1" s="1"/>
  <c r="BX263" i="1" s="1"/>
  <c r="BZ263" i="1" s="1"/>
  <c r="CB263" i="1" s="1"/>
  <c r="CD263" i="1" s="1"/>
  <c r="CF263" i="1" s="1"/>
  <c r="CH263" i="1" s="1"/>
  <c r="BJ268" i="1"/>
  <c r="BL268" i="1" s="1"/>
  <c r="BN268" i="1" s="1"/>
  <c r="BP268" i="1" s="1"/>
  <c r="BR268" i="1" s="1"/>
  <c r="BT268" i="1" s="1"/>
  <c r="BV268" i="1" s="1"/>
  <c r="BX268" i="1" s="1"/>
  <c r="BZ268" i="1" s="1"/>
  <c r="CB268" i="1" s="1"/>
  <c r="CD268" i="1" s="1"/>
  <c r="CF268" i="1" s="1"/>
  <c r="CH268" i="1" s="1"/>
  <c r="BJ269" i="1"/>
  <c r="BL269" i="1" s="1"/>
  <c r="BN269" i="1" s="1"/>
  <c r="BP269" i="1" s="1"/>
  <c r="BR269" i="1" s="1"/>
  <c r="BT269" i="1" s="1"/>
  <c r="BV269" i="1" s="1"/>
  <c r="BX269" i="1" s="1"/>
  <c r="BZ269" i="1" s="1"/>
  <c r="CB269" i="1" s="1"/>
  <c r="CD269" i="1" s="1"/>
  <c r="CF269" i="1" s="1"/>
  <c r="CH269" i="1" s="1"/>
  <c r="BJ270" i="1"/>
  <c r="BL270" i="1" s="1"/>
  <c r="BN270" i="1" s="1"/>
  <c r="BP270" i="1" s="1"/>
  <c r="BR270" i="1" s="1"/>
  <c r="BT270" i="1" s="1"/>
  <c r="BV270" i="1" s="1"/>
  <c r="BX270" i="1" s="1"/>
  <c r="BZ270" i="1" s="1"/>
  <c r="CB270" i="1" s="1"/>
  <c r="CD270" i="1" s="1"/>
  <c r="CF270" i="1" s="1"/>
  <c r="CH270" i="1" s="1"/>
  <c r="BJ271" i="1"/>
  <c r="BL271" i="1" s="1"/>
  <c r="BN271" i="1" s="1"/>
  <c r="BP271" i="1" s="1"/>
  <c r="BR271" i="1" s="1"/>
  <c r="BT271" i="1" s="1"/>
  <c r="BV271" i="1" s="1"/>
  <c r="BX271" i="1" s="1"/>
  <c r="BZ271" i="1" s="1"/>
  <c r="CB271" i="1" s="1"/>
  <c r="CD271" i="1" s="1"/>
  <c r="CF271" i="1" s="1"/>
  <c r="CH271" i="1" s="1"/>
  <c r="BJ272" i="1"/>
  <c r="BL272" i="1" s="1"/>
  <c r="BN272" i="1" s="1"/>
  <c r="BP272" i="1" s="1"/>
  <c r="BR272" i="1" s="1"/>
  <c r="BT272" i="1" s="1"/>
  <c r="BV272" i="1" s="1"/>
  <c r="BX272" i="1" s="1"/>
  <c r="BZ272" i="1" s="1"/>
  <c r="CB272" i="1" s="1"/>
  <c r="CD272" i="1" s="1"/>
  <c r="CF272" i="1" s="1"/>
  <c r="CH272" i="1" s="1"/>
  <c r="BJ275" i="1"/>
  <c r="BL275" i="1" s="1"/>
  <c r="BN275" i="1" s="1"/>
  <c r="BP275" i="1" s="1"/>
  <c r="BR275" i="1" s="1"/>
  <c r="BT275" i="1" s="1"/>
  <c r="BV275" i="1" s="1"/>
  <c r="BX275" i="1" s="1"/>
  <c r="BZ275" i="1" s="1"/>
  <c r="CB275" i="1" s="1"/>
  <c r="CD275" i="1" s="1"/>
  <c r="CF275" i="1" s="1"/>
  <c r="CH275" i="1" s="1"/>
  <c r="BJ276" i="1"/>
  <c r="BL276" i="1" s="1"/>
  <c r="BN276" i="1" s="1"/>
  <c r="BP276" i="1" s="1"/>
  <c r="BR276" i="1" s="1"/>
  <c r="BT276" i="1" s="1"/>
  <c r="BV276" i="1" s="1"/>
  <c r="BX276" i="1" s="1"/>
  <c r="BZ276" i="1" s="1"/>
  <c r="CB276" i="1" s="1"/>
  <c r="CD276" i="1" s="1"/>
  <c r="CF276" i="1" s="1"/>
  <c r="CH276" i="1" s="1"/>
  <c r="BJ277" i="1"/>
  <c r="BL277" i="1" s="1"/>
  <c r="BN277" i="1" s="1"/>
  <c r="BP277" i="1" s="1"/>
  <c r="BR277" i="1" s="1"/>
  <c r="BT277" i="1" s="1"/>
  <c r="BV277" i="1" s="1"/>
  <c r="BX277" i="1" s="1"/>
  <c r="BZ277" i="1" s="1"/>
  <c r="CB277" i="1" s="1"/>
  <c r="CD277" i="1" s="1"/>
  <c r="CF277" i="1" s="1"/>
  <c r="CH277" i="1" s="1"/>
  <c r="BJ281" i="1"/>
  <c r="BL281" i="1" s="1"/>
  <c r="BN281" i="1" s="1"/>
  <c r="BP281" i="1" s="1"/>
  <c r="BR281" i="1" s="1"/>
  <c r="BT281" i="1" s="1"/>
  <c r="BV281" i="1" s="1"/>
  <c r="BX281" i="1" s="1"/>
  <c r="BZ281" i="1" s="1"/>
  <c r="CB281" i="1" s="1"/>
  <c r="CD281" i="1" s="1"/>
  <c r="CF281" i="1" s="1"/>
  <c r="CH281" i="1" s="1"/>
  <c r="BJ282" i="1"/>
  <c r="BL282" i="1" s="1"/>
  <c r="BN282" i="1" s="1"/>
  <c r="BP282" i="1" s="1"/>
  <c r="BR282" i="1" s="1"/>
  <c r="BT282" i="1" s="1"/>
  <c r="BV282" i="1" s="1"/>
  <c r="BX282" i="1" s="1"/>
  <c r="BZ282" i="1" s="1"/>
  <c r="CB282" i="1" s="1"/>
  <c r="CD282" i="1" s="1"/>
  <c r="CF282" i="1" s="1"/>
  <c r="CH282" i="1" s="1"/>
  <c r="BJ284" i="1"/>
  <c r="BL284" i="1" s="1"/>
  <c r="BN284" i="1" s="1"/>
  <c r="BP284" i="1" s="1"/>
  <c r="BR284" i="1" s="1"/>
  <c r="BT284" i="1" s="1"/>
  <c r="BV284" i="1" s="1"/>
  <c r="BX284" i="1" s="1"/>
  <c r="BZ284" i="1" s="1"/>
  <c r="CB284" i="1" s="1"/>
  <c r="CD284" i="1" s="1"/>
  <c r="CF284" i="1" s="1"/>
  <c r="CH284" i="1" s="1"/>
  <c r="BJ306" i="1"/>
  <c r="BL306" i="1" s="1"/>
  <c r="BN306" i="1" s="1"/>
  <c r="BP306" i="1" s="1"/>
  <c r="BR306" i="1" s="1"/>
  <c r="BT306" i="1" s="1"/>
  <c r="BV306" i="1" s="1"/>
  <c r="BX306" i="1" s="1"/>
  <c r="BZ306" i="1" s="1"/>
  <c r="CB306" i="1" s="1"/>
  <c r="CD306" i="1" s="1"/>
  <c r="CF306" i="1" s="1"/>
  <c r="CH306" i="1" s="1"/>
  <c r="BJ307" i="1"/>
  <c r="BL307" i="1" s="1"/>
  <c r="BN307" i="1" s="1"/>
  <c r="BP307" i="1" s="1"/>
  <c r="BR307" i="1" s="1"/>
  <c r="BT307" i="1" s="1"/>
  <c r="BV307" i="1" s="1"/>
  <c r="BX307" i="1" s="1"/>
  <c r="BZ307" i="1" s="1"/>
  <c r="CB307" i="1" s="1"/>
  <c r="CD307" i="1" s="1"/>
  <c r="CF307" i="1" s="1"/>
  <c r="CH307" i="1" s="1"/>
  <c r="AG20" i="1"/>
  <c r="AG21" i="1"/>
  <c r="AI21" i="1" s="1"/>
  <c r="AK21" i="1" s="1"/>
  <c r="AM21" i="1" s="1"/>
  <c r="AO21" i="1" s="1"/>
  <c r="AQ21" i="1" s="1"/>
  <c r="AS21" i="1" s="1"/>
  <c r="AU21" i="1" s="1"/>
  <c r="AW21" i="1" s="1"/>
  <c r="AY21" i="1" s="1"/>
  <c r="BA21" i="1" s="1"/>
  <c r="BC21" i="1" s="1"/>
  <c r="BE21" i="1" s="1"/>
  <c r="BG21" i="1" s="1"/>
  <c r="AG22" i="1"/>
  <c r="AI22" i="1" s="1"/>
  <c r="AK22" i="1" s="1"/>
  <c r="AM22" i="1" s="1"/>
  <c r="AO22" i="1" s="1"/>
  <c r="AQ22" i="1" s="1"/>
  <c r="AS22" i="1" s="1"/>
  <c r="AU22" i="1" s="1"/>
  <c r="AW22" i="1" s="1"/>
  <c r="AY22" i="1" s="1"/>
  <c r="BA22" i="1" s="1"/>
  <c r="BC22" i="1" s="1"/>
  <c r="BE22" i="1" s="1"/>
  <c r="BG22" i="1" s="1"/>
  <c r="AG23" i="1"/>
  <c r="AI23" i="1" s="1"/>
  <c r="AK23" i="1" s="1"/>
  <c r="AM23" i="1" s="1"/>
  <c r="AO23" i="1" s="1"/>
  <c r="AQ23" i="1" s="1"/>
  <c r="AS23" i="1" s="1"/>
  <c r="AU23" i="1" s="1"/>
  <c r="AW23" i="1" s="1"/>
  <c r="AY23" i="1" s="1"/>
  <c r="BA23" i="1" s="1"/>
  <c r="BC23" i="1" s="1"/>
  <c r="BE23" i="1" s="1"/>
  <c r="BG23" i="1" s="1"/>
  <c r="AG24" i="1"/>
  <c r="AI24" i="1" s="1"/>
  <c r="AK24" i="1" s="1"/>
  <c r="AM24" i="1" s="1"/>
  <c r="AO24" i="1" s="1"/>
  <c r="AQ24" i="1" s="1"/>
  <c r="AS24" i="1" s="1"/>
  <c r="AU24" i="1" s="1"/>
  <c r="AW24" i="1" s="1"/>
  <c r="AY24" i="1" s="1"/>
  <c r="BA24" i="1" s="1"/>
  <c r="BC24" i="1" s="1"/>
  <c r="BE24" i="1" s="1"/>
  <c r="BG24" i="1" s="1"/>
  <c r="AG27" i="1"/>
  <c r="AI27" i="1" s="1"/>
  <c r="AK27" i="1" s="1"/>
  <c r="AM27" i="1" s="1"/>
  <c r="AO27" i="1" s="1"/>
  <c r="AQ27" i="1" s="1"/>
  <c r="AS27" i="1" s="1"/>
  <c r="AU27" i="1" s="1"/>
  <c r="AW27" i="1" s="1"/>
  <c r="AY27" i="1" s="1"/>
  <c r="BA27" i="1" s="1"/>
  <c r="BC27" i="1" s="1"/>
  <c r="BE27" i="1" s="1"/>
  <c r="BG27" i="1" s="1"/>
  <c r="AG28" i="1"/>
  <c r="AI28" i="1" s="1"/>
  <c r="AK28" i="1" s="1"/>
  <c r="AM28" i="1" s="1"/>
  <c r="AO28" i="1" s="1"/>
  <c r="AQ28" i="1" s="1"/>
  <c r="AS28" i="1" s="1"/>
  <c r="AU28" i="1" s="1"/>
  <c r="AW28" i="1" s="1"/>
  <c r="AY28" i="1" s="1"/>
  <c r="BA28" i="1" s="1"/>
  <c r="BC28" i="1" s="1"/>
  <c r="BE28" i="1" s="1"/>
  <c r="BG28" i="1" s="1"/>
  <c r="AG29" i="1"/>
  <c r="AI29" i="1" s="1"/>
  <c r="AK29" i="1" s="1"/>
  <c r="AM29" i="1" s="1"/>
  <c r="AO29" i="1" s="1"/>
  <c r="AQ29" i="1" s="1"/>
  <c r="AS29" i="1" s="1"/>
  <c r="AU29" i="1" s="1"/>
  <c r="AW29" i="1" s="1"/>
  <c r="AY29" i="1" s="1"/>
  <c r="BA29" i="1" s="1"/>
  <c r="BC29" i="1" s="1"/>
  <c r="BE29" i="1" s="1"/>
  <c r="BG29" i="1" s="1"/>
  <c r="AG32" i="1"/>
  <c r="AI32" i="1" s="1"/>
  <c r="AK32" i="1" s="1"/>
  <c r="AM32" i="1" s="1"/>
  <c r="AO32" i="1" s="1"/>
  <c r="AQ32" i="1" s="1"/>
  <c r="AS32" i="1" s="1"/>
  <c r="AU32" i="1" s="1"/>
  <c r="AW32" i="1" s="1"/>
  <c r="AY32" i="1" s="1"/>
  <c r="BA32" i="1" s="1"/>
  <c r="BC32" i="1" s="1"/>
  <c r="BE32" i="1" s="1"/>
  <c r="BG32" i="1" s="1"/>
  <c r="AG33" i="1"/>
  <c r="AI33" i="1" s="1"/>
  <c r="AK33" i="1" s="1"/>
  <c r="AM33" i="1" s="1"/>
  <c r="AO33" i="1" s="1"/>
  <c r="AQ33" i="1" s="1"/>
  <c r="AS33" i="1" s="1"/>
  <c r="AU33" i="1" s="1"/>
  <c r="AW33" i="1" s="1"/>
  <c r="AY33" i="1" s="1"/>
  <c r="BA33" i="1" s="1"/>
  <c r="BC33" i="1" s="1"/>
  <c r="BE33" i="1" s="1"/>
  <c r="BG33" i="1" s="1"/>
  <c r="AG34" i="1"/>
  <c r="AI34" i="1" s="1"/>
  <c r="AK34" i="1" s="1"/>
  <c r="AM34" i="1" s="1"/>
  <c r="AO34" i="1" s="1"/>
  <c r="AQ34" i="1" s="1"/>
  <c r="AS34" i="1" s="1"/>
  <c r="AU34" i="1" s="1"/>
  <c r="AW34" i="1" s="1"/>
  <c r="AY34" i="1" s="1"/>
  <c r="BA34" i="1" s="1"/>
  <c r="BC34" i="1" s="1"/>
  <c r="BE34" i="1" s="1"/>
  <c r="BG34" i="1" s="1"/>
  <c r="AG39" i="1"/>
  <c r="AI39" i="1" s="1"/>
  <c r="AK39" i="1" s="1"/>
  <c r="AM39" i="1" s="1"/>
  <c r="AO39" i="1" s="1"/>
  <c r="AQ39" i="1" s="1"/>
  <c r="AS39" i="1" s="1"/>
  <c r="AU39" i="1" s="1"/>
  <c r="AW39" i="1" s="1"/>
  <c r="AY39" i="1" s="1"/>
  <c r="BA39" i="1" s="1"/>
  <c r="BC39" i="1" s="1"/>
  <c r="BE39" i="1" s="1"/>
  <c r="BG39" i="1" s="1"/>
  <c r="AG43" i="1"/>
  <c r="AI43" i="1" s="1"/>
  <c r="AK43" i="1" s="1"/>
  <c r="AM43" i="1" s="1"/>
  <c r="AO43" i="1" s="1"/>
  <c r="AQ43" i="1" s="1"/>
  <c r="AS43" i="1" s="1"/>
  <c r="AU43" i="1" s="1"/>
  <c r="AW43" i="1" s="1"/>
  <c r="AY43" i="1" s="1"/>
  <c r="BA43" i="1" s="1"/>
  <c r="BC43" i="1" s="1"/>
  <c r="BE43" i="1" s="1"/>
  <c r="BG43" i="1" s="1"/>
  <c r="AG50" i="1"/>
  <c r="AI50" i="1" s="1"/>
  <c r="AK50" i="1" s="1"/>
  <c r="AM50" i="1" s="1"/>
  <c r="AO50" i="1" s="1"/>
  <c r="AQ50" i="1" s="1"/>
  <c r="AS50" i="1" s="1"/>
  <c r="AU50" i="1" s="1"/>
  <c r="AW50" i="1" s="1"/>
  <c r="AY50" i="1" s="1"/>
  <c r="BA50" i="1" s="1"/>
  <c r="BC50" i="1" s="1"/>
  <c r="BE50" i="1" s="1"/>
  <c r="BG50" i="1" s="1"/>
  <c r="AG51" i="1"/>
  <c r="AI51" i="1" s="1"/>
  <c r="AK51" i="1" s="1"/>
  <c r="AM51" i="1" s="1"/>
  <c r="AO51" i="1" s="1"/>
  <c r="AQ51" i="1" s="1"/>
  <c r="AS51" i="1" s="1"/>
  <c r="AU51" i="1" s="1"/>
  <c r="AW51" i="1" s="1"/>
  <c r="AY51" i="1" s="1"/>
  <c r="BA51" i="1" s="1"/>
  <c r="BC51" i="1" s="1"/>
  <c r="BE51" i="1" s="1"/>
  <c r="BG51" i="1" s="1"/>
  <c r="AG53" i="1"/>
  <c r="AI53" i="1" s="1"/>
  <c r="AK53" i="1" s="1"/>
  <c r="AM53" i="1" s="1"/>
  <c r="AO53" i="1" s="1"/>
  <c r="AQ53" i="1" s="1"/>
  <c r="AS53" i="1" s="1"/>
  <c r="AU53" i="1" s="1"/>
  <c r="AW53" i="1" s="1"/>
  <c r="AY53" i="1" s="1"/>
  <c r="BA53" i="1" s="1"/>
  <c r="BC53" i="1" s="1"/>
  <c r="BE53" i="1" s="1"/>
  <c r="BG53" i="1" s="1"/>
  <c r="AG56" i="1"/>
  <c r="AI56" i="1" s="1"/>
  <c r="AK56" i="1" s="1"/>
  <c r="AM56" i="1" s="1"/>
  <c r="AO56" i="1" s="1"/>
  <c r="AQ56" i="1" s="1"/>
  <c r="AS56" i="1" s="1"/>
  <c r="AU56" i="1" s="1"/>
  <c r="AW56" i="1" s="1"/>
  <c r="AY56" i="1" s="1"/>
  <c r="BA56" i="1" s="1"/>
  <c r="BC56" i="1" s="1"/>
  <c r="BE56" i="1" s="1"/>
  <c r="BG56" i="1" s="1"/>
  <c r="AG57" i="1"/>
  <c r="AI57" i="1" s="1"/>
  <c r="AK57" i="1" s="1"/>
  <c r="AM57" i="1" s="1"/>
  <c r="AO57" i="1" s="1"/>
  <c r="AQ57" i="1" s="1"/>
  <c r="AS57" i="1" s="1"/>
  <c r="AU57" i="1" s="1"/>
  <c r="AW57" i="1" s="1"/>
  <c r="AY57" i="1" s="1"/>
  <c r="BA57" i="1" s="1"/>
  <c r="BC57" i="1" s="1"/>
  <c r="BE57" i="1" s="1"/>
  <c r="BG57" i="1" s="1"/>
  <c r="AG58" i="1"/>
  <c r="AI58" i="1" s="1"/>
  <c r="AK58" i="1" s="1"/>
  <c r="AM58" i="1" s="1"/>
  <c r="AO58" i="1" s="1"/>
  <c r="AQ58" i="1" s="1"/>
  <c r="AS58" i="1" s="1"/>
  <c r="AU58" i="1" s="1"/>
  <c r="AW58" i="1" s="1"/>
  <c r="AY58" i="1" s="1"/>
  <c r="BA58" i="1" s="1"/>
  <c r="BC58" i="1" s="1"/>
  <c r="BE58" i="1" s="1"/>
  <c r="BG58" i="1" s="1"/>
  <c r="AG61" i="1"/>
  <c r="AI61" i="1" s="1"/>
  <c r="AK61" i="1" s="1"/>
  <c r="AM61" i="1" s="1"/>
  <c r="AO61" i="1" s="1"/>
  <c r="AQ61" i="1" s="1"/>
  <c r="AS61" i="1" s="1"/>
  <c r="AU61" i="1" s="1"/>
  <c r="AW61" i="1" s="1"/>
  <c r="AY61" i="1" s="1"/>
  <c r="BA61" i="1" s="1"/>
  <c r="BC61" i="1" s="1"/>
  <c r="BE61" i="1" s="1"/>
  <c r="BG61" i="1" s="1"/>
  <c r="AG63" i="1"/>
  <c r="AI63" i="1" s="1"/>
  <c r="AK63" i="1" s="1"/>
  <c r="AM63" i="1" s="1"/>
  <c r="AO63" i="1" s="1"/>
  <c r="AQ63" i="1" s="1"/>
  <c r="AS63" i="1" s="1"/>
  <c r="AU63" i="1" s="1"/>
  <c r="AW63" i="1" s="1"/>
  <c r="AY63" i="1" s="1"/>
  <c r="BA63" i="1" s="1"/>
  <c r="BC63" i="1" s="1"/>
  <c r="BE63" i="1" s="1"/>
  <c r="BG63" i="1" s="1"/>
  <c r="AG66" i="1"/>
  <c r="AI66" i="1" s="1"/>
  <c r="AK66" i="1" s="1"/>
  <c r="AM66" i="1" s="1"/>
  <c r="AO66" i="1" s="1"/>
  <c r="AQ66" i="1" s="1"/>
  <c r="AS66" i="1" s="1"/>
  <c r="AU66" i="1" s="1"/>
  <c r="AW66" i="1" s="1"/>
  <c r="AY66" i="1" s="1"/>
  <c r="BA66" i="1" s="1"/>
  <c r="BC66" i="1" s="1"/>
  <c r="BE66" i="1" s="1"/>
  <c r="BG66" i="1" s="1"/>
  <c r="AG67" i="1"/>
  <c r="AI67" i="1" s="1"/>
  <c r="AK67" i="1" s="1"/>
  <c r="AM67" i="1" s="1"/>
  <c r="AO67" i="1" s="1"/>
  <c r="AQ67" i="1" s="1"/>
  <c r="AS67" i="1" s="1"/>
  <c r="AU67" i="1" s="1"/>
  <c r="AW67" i="1" s="1"/>
  <c r="AY67" i="1" s="1"/>
  <c r="BA67" i="1" s="1"/>
  <c r="BC67" i="1" s="1"/>
  <c r="BE67" i="1" s="1"/>
  <c r="BG67" i="1" s="1"/>
  <c r="AG68" i="1"/>
  <c r="AI68" i="1" s="1"/>
  <c r="AK68" i="1" s="1"/>
  <c r="AM68" i="1" s="1"/>
  <c r="AO68" i="1" s="1"/>
  <c r="AQ68" i="1" s="1"/>
  <c r="AS68" i="1" s="1"/>
  <c r="AU68" i="1" s="1"/>
  <c r="AW68" i="1" s="1"/>
  <c r="AY68" i="1" s="1"/>
  <c r="BA68" i="1" s="1"/>
  <c r="BC68" i="1" s="1"/>
  <c r="BE68" i="1" s="1"/>
  <c r="BG68" i="1" s="1"/>
  <c r="AG71" i="1"/>
  <c r="AI71" i="1" s="1"/>
  <c r="AK71" i="1" s="1"/>
  <c r="AM71" i="1" s="1"/>
  <c r="AO71" i="1" s="1"/>
  <c r="AQ71" i="1" s="1"/>
  <c r="AS71" i="1" s="1"/>
  <c r="AU71" i="1" s="1"/>
  <c r="AW71" i="1" s="1"/>
  <c r="AY71" i="1" s="1"/>
  <c r="BA71" i="1" s="1"/>
  <c r="BC71" i="1" s="1"/>
  <c r="BE71" i="1" s="1"/>
  <c r="BG71" i="1" s="1"/>
  <c r="AG72" i="1"/>
  <c r="AI72" i="1" s="1"/>
  <c r="AK72" i="1" s="1"/>
  <c r="AM72" i="1" s="1"/>
  <c r="AO72" i="1" s="1"/>
  <c r="AQ72" i="1" s="1"/>
  <c r="AS72" i="1" s="1"/>
  <c r="AU72" i="1" s="1"/>
  <c r="AW72" i="1" s="1"/>
  <c r="AY72" i="1" s="1"/>
  <c r="BA72" i="1" s="1"/>
  <c r="BC72" i="1" s="1"/>
  <c r="BE72" i="1" s="1"/>
  <c r="BG72" i="1" s="1"/>
  <c r="AG75" i="1"/>
  <c r="AI75" i="1" s="1"/>
  <c r="AK75" i="1" s="1"/>
  <c r="AM75" i="1" s="1"/>
  <c r="AO75" i="1" s="1"/>
  <c r="AQ75" i="1" s="1"/>
  <c r="AS75" i="1" s="1"/>
  <c r="AU75" i="1" s="1"/>
  <c r="AW75" i="1" s="1"/>
  <c r="AY75" i="1" s="1"/>
  <c r="BA75" i="1" s="1"/>
  <c r="BC75" i="1" s="1"/>
  <c r="BE75" i="1" s="1"/>
  <c r="BG75" i="1" s="1"/>
  <c r="AG76" i="1"/>
  <c r="AI76" i="1" s="1"/>
  <c r="AK76" i="1" s="1"/>
  <c r="AM76" i="1" s="1"/>
  <c r="AO76" i="1" s="1"/>
  <c r="AQ76" i="1" s="1"/>
  <c r="AS76" i="1" s="1"/>
  <c r="AU76" i="1" s="1"/>
  <c r="AW76" i="1" s="1"/>
  <c r="AY76" i="1" s="1"/>
  <c r="BA76" i="1" s="1"/>
  <c r="BC76" i="1" s="1"/>
  <c r="BE76" i="1" s="1"/>
  <c r="BG76" i="1" s="1"/>
  <c r="AG77" i="1"/>
  <c r="AI77" i="1" s="1"/>
  <c r="AK77" i="1" s="1"/>
  <c r="AM77" i="1" s="1"/>
  <c r="AO77" i="1" s="1"/>
  <c r="AQ77" i="1" s="1"/>
  <c r="AS77" i="1" s="1"/>
  <c r="AU77" i="1" s="1"/>
  <c r="AW77" i="1" s="1"/>
  <c r="AY77" i="1" s="1"/>
  <c r="BA77" i="1" s="1"/>
  <c r="BC77" i="1" s="1"/>
  <c r="BE77" i="1" s="1"/>
  <c r="BG77" i="1" s="1"/>
  <c r="AG78" i="1"/>
  <c r="AI78" i="1" s="1"/>
  <c r="AK78" i="1" s="1"/>
  <c r="AM78" i="1" s="1"/>
  <c r="AO78" i="1" s="1"/>
  <c r="AQ78" i="1" s="1"/>
  <c r="AS78" i="1" s="1"/>
  <c r="AU78" i="1" s="1"/>
  <c r="AW78" i="1" s="1"/>
  <c r="AY78" i="1" s="1"/>
  <c r="BA78" i="1" s="1"/>
  <c r="BC78" i="1" s="1"/>
  <c r="BE78" i="1" s="1"/>
  <c r="BG78" i="1" s="1"/>
  <c r="AG79" i="1"/>
  <c r="AI79" i="1" s="1"/>
  <c r="AK79" i="1" s="1"/>
  <c r="AM79" i="1" s="1"/>
  <c r="AO79" i="1" s="1"/>
  <c r="AQ79" i="1" s="1"/>
  <c r="AS79" i="1" s="1"/>
  <c r="AU79" i="1" s="1"/>
  <c r="AW79" i="1" s="1"/>
  <c r="AY79" i="1" s="1"/>
  <c r="BA79" i="1" s="1"/>
  <c r="BC79" i="1" s="1"/>
  <c r="BE79" i="1" s="1"/>
  <c r="BG79" i="1" s="1"/>
  <c r="AG80" i="1"/>
  <c r="AI80" i="1" s="1"/>
  <c r="AK80" i="1" s="1"/>
  <c r="AM80" i="1" s="1"/>
  <c r="AO80" i="1" s="1"/>
  <c r="AQ80" i="1" s="1"/>
  <c r="AS80" i="1" s="1"/>
  <c r="AU80" i="1" s="1"/>
  <c r="AW80" i="1" s="1"/>
  <c r="AY80" i="1" s="1"/>
  <c r="BA80" i="1" s="1"/>
  <c r="BC80" i="1" s="1"/>
  <c r="BE80" i="1" s="1"/>
  <c r="BG80" i="1" s="1"/>
  <c r="AG81" i="1"/>
  <c r="AI81" i="1" s="1"/>
  <c r="AK81" i="1" s="1"/>
  <c r="AM81" i="1" s="1"/>
  <c r="AO81" i="1" s="1"/>
  <c r="AQ81" i="1" s="1"/>
  <c r="AS81" i="1" s="1"/>
  <c r="AU81" i="1" s="1"/>
  <c r="AW81" i="1" s="1"/>
  <c r="AY81" i="1" s="1"/>
  <c r="BA81" i="1" s="1"/>
  <c r="BC81" i="1" s="1"/>
  <c r="BE81" i="1" s="1"/>
  <c r="BG81" i="1" s="1"/>
  <c r="AG82" i="1"/>
  <c r="AI82" i="1" s="1"/>
  <c r="AK82" i="1" s="1"/>
  <c r="AM82" i="1" s="1"/>
  <c r="AO82" i="1" s="1"/>
  <c r="AQ82" i="1" s="1"/>
  <c r="AS82" i="1" s="1"/>
  <c r="AU82" i="1" s="1"/>
  <c r="AW82" i="1" s="1"/>
  <c r="AY82" i="1" s="1"/>
  <c r="BA82" i="1" s="1"/>
  <c r="BC82" i="1" s="1"/>
  <c r="BE82" i="1" s="1"/>
  <c r="BG82" i="1" s="1"/>
  <c r="AG83" i="1"/>
  <c r="AI83" i="1" s="1"/>
  <c r="AK83" i="1" s="1"/>
  <c r="AM83" i="1" s="1"/>
  <c r="AO83" i="1" s="1"/>
  <c r="AQ83" i="1" s="1"/>
  <c r="AS83" i="1" s="1"/>
  <c r="AU83" i="1" s="1"/>
  <c r="AW83" i="1" s="1"/>
  <c r="AY83" i="1" s="1"/>
  <c r="BA83" i="1" s="1"/>
  <c r="BC83" i="1" s="1"/>
  <c r="BE83" i="1" s="1"/>
  <c r="BG83" i="1" s="1"/>
  <c r="AG84" i="1"/>
  <c r="AI84" i="1" s="1"/>
  <c r="AK84" i="1" s="1"/>
  <c r="AM84" i="1" s="1"/>
  <c r="AO84" i="1" s="1"/>
  <c r="AQ84" i="1" s="1"/>
  <c r="AS84" i="1" s="1"/>
  <c r="AU84" i="1" s="1"/>
  <c r="AW84" i="1" s="1"/>
  <c r="AY84" i="1" s="1"/>
  <c r="BA84" i="1" s="1"/>
  <c r="BC84" i="1" s="1"/>
  <c r="BE84" i="1" s="1"/>
  <c r="BG84" i="1" s="1"/>
  <c r="AG110" i="1"/>
  <c r="AI110" i="1" s="1"/>
  <c r="AK110" i="1" s="1"/>
  <c r="AM110" i="1" s="1"/>
  <c r="AO110" i="1" s="1"/>
  <c r="AQ110" i="1" s="1"/>
  <c r="AS110" i="1" s="1"/>
  <c r="AU110" i="1" s="1"/>
  <c r="AW110" i="1" s="1"/>
  <c r="AY110" i="1" s="1"/>
  <c r="BA110" i="1" s="1"/>
  <c r="BC110" i="1" s="1"/>
  <c r="BE110" i="1" s="1"/>
  <c r="BG110" i="1" s="1"/>
  <c r="AG111" i="1"/>
  <c r="AI111" i="1" s="1"/>
  <c r="AK111" i="1" s="1"/>
  <c r="AM111" i="1" s="1"/>
  <c r="AO111" i="1" s="1"/>
  <c r="AQ111" i="1" s="1"/>
  <c r="AS111" i="1" s="1"/>
  <c r="AU111" i="1" s="1"/>
  <c r="AW111" i="1" s="1"/>
  <c r="AY111" i="1" s="1"/>
  <c r="BA111" i="1" s="1"/>
  <c r="BC111" i="1" s="1"/>
  <c r="BE111" i="1" s="1"/>
  <c r="BG111" i="1" s="1"/>
  <c r="AI112" i="1"/>
  <c r="AK112" i="1" s="1"/>
  <c r="AM112" i="1" s="1"/>
  <c r="AO112" i="1" s="1"/>
  <c r="AQ112" i="1" s="1"/>
  <c r="AS112" i="1" s="1"/>
  <c r="AU112" i="1" s="1"/>
  <c r="AW112" i="1" s="1"/>
  <c r="AY112" i="1" s="1"/>
  <c r="BA112" i="1" s="1"/>
  <c r="BC112" i="1" s="1"/>
  <c r="BE112" i="1" s="1"/>
  <c r="BG112" i="1" s="1"/>
  <c r="AG117" i="1"/>
  <c r="AI117" i="1" s="1"/>
  <c r="AK117" i="1" s="1"/>
  <c r="AM117" i="1" s="1"/>
  <c r="AO117" i="1" s="1"/>
  <c r="AQ117" i="1" s="1"/>
  <c r="AS117" i="1" s="1"/>
  <c r="AU117" i="1" s="1"/>
  <c r="AW117" i="1" s="1"/>
  <c r="AY117" i="1" s="1"/>
  <c r="BA117" i="1" s="1"/>
  <c r="BC117" i="1" s="1"/>
  <c r="BE117" i="1" s="1"/>
  <c r="BG117" i="1" s="1"/>
  <c r="AG118" i="1"/>
  <c r="AI118" i="1" s="1"/>
  <c r="AK118" i="1" s="1"/>
  <c r="AM118" i="1" s="1"/>
  <c r="AO118" i="1" s="1"/>
  <c r="AQ118" i="1" s="1"/>
  <c r="AS118" i="1" s="1"/>
  <c r="AU118" i="1" s="1"/>
  <c r="AW118" i="1" s="1"/>
  <c r="AY118" i="1" s="1"/>
  <c r="BA118" i="1" s="1"/>
  <c r="BC118" i="1" s="1"/>
  <c r="BE118" i="1" s="1"/>
  <c r="BG118" i="1" s="1"/>
  <c r="AG120" i="1"/>
  <c r="AI120" i="1" s="1"/>
  <c r="AK120" i="1" s="1"/>
  <c r="AM120" i="1" s="1"/>
  <c r="AO120" i="1" s="1"/>
  <c r="AQ120" i="1" s="1"/>
  <c r="AS120" i="1" s="1"/>
  <c r="AU120" i="1" s="1"/>
  <c r="AW120" i="1" s="1"/>
  <c r="AY120" i="1" s="1"/>
  <c r="BA120" i="1" s="1"/>
  <c r="BC120" i="1" s="1"/>
  <c r="BE120" i="1" s="1"/>
  <c r="BG120" i="1" s="1"/>
  <c r="AG121" i="1"/>
  <c r="AI121" i="1" s="1"/>
  <c r="AK121" i="1" s="1"/>
  <c r="AM121" i="1" s="1"/>
  <c r="AO121" i="1" s="1"/>
  <c r="AQ121" i="1" s="1"/>
  <c r="AS121" i="1" s="1"/>
  <c r="AU121" i="1" s="1"/>
  <c r="AW121" i="1" s="1"/>
  <c r="AY121" i="1" s="1"/>
  <c r="BA121" i="1" s="1"/>
  <c r="BC121" i="1" s="1"/>
  <c r="BE121" i="1" s="1"/>
  <c r="BG121" i="1" s="1"/>
  <c r="AG122" i="1"/>
  <c r="AI122" i="1" s="1"/>
  <c r="AK122" i="1" s="1"/>
  <c r="AM122" i="1" s="1"/>
  <c r="AO122" i="1" s="1"/>
  <c r="AQ122" i="1" s="1"/>
  <c r="AS122" i="1" s="1"/>
  <c r="AU122" i="1" s="1"/>
  <c r="AW122" i="1" s="1"/>
  <c r="AY122" i="1" s="1"/>
  <c r="BA122" i="1" s="1"/>
  <c r="BC122" i="1" s="1"/>
  <c r="BE122" i="1" s="1"/>
  <c r="BG122" i="1" s="1"/>
  <c r="AG123" i="1"/>
  <c r="AI123" i="1" s="1"/>
  <c r="AK123" i="1" s="1"/>
  <c r="AM123" i="1" s="1"/>
  <c r="AO123" i="1" s="1"/>
  <c r="AQ123" i="1" s="1"/>
  <c r="AS123" i="1" s="1"/>
  <c r="AU123" i="1" s="1"/>
  <c r="AW123" i="1" s="1"/>
  <c r="AY123" i="1" s="1"/>
  <c r="BA123" i="1" s="1"/>
  <c r="BC123" i="1" s="1"/>
  <c r="BE123" i="1" s="1"/>
  <c r="BG123" i="1" s="1"/>
  <c r="AG126" i="1"/>
  <c r="AI126" i="1" s="1"/>
  <c r="AK126" i="1" s="1"/>
  <c r="AM126" i="1" s="1"/>
  <c r="AO126" i="1" s="1"/>
  <c r="AQ126" i="1" s="1"/>
  <c r="AS126" i="1" s="1"/>
  <c r="AU126" i="1" s="1"/>
  <c r="AW126" i="1" s="1"/>
  <c r="AY126" i="1" s="1"/>
  <c r="BA126" i="1" s="1"/>
  <c r="BC126" i="1" s="1"/>
  <c r="BE126" i="1" s="1"/>
  <c r="BG126" i="1" s="1"/>
  <c r="AG127" i="1"/>
  <c r="AI127" i="1" s="1"/>
  <c r="AK127" i="1" s="1"/>
  <c r="AM127" i="1" s="1"/>
  <c r="AO127" i="1" s="1"/>
  <c r="AQ127" i="1" s="1"/>
  <c r="AS127" i="1" s="1"/>
  <c r="AU127" i="1" s="1"/>
  <c r="AW127" i="1" s="1"/>
  <c r="AY127" i="1" s="1"/>
  <c r="BA127" i="1" s="1"/>
  <c r="BC127" i="1" s="1"/>
  <c r="BE127" i="1" s="1"/>
  <c r="BG127" i="1" s="1"/>
  <c r="AG128" i="1"/>
  <c r="AI128" i="1" s="1"/>
  <c r="AK128" i="1" s="1"/>
  <c r="AM128" i="1" s="1"/>
  <c r="AO128" i="1" s="1"/>
  <c r="AQ128" i="1" s="1"/>
  <c r="AS128" i="1" s="1"/>
  <c r="AU128" i="1" s="1"/>
  <c r="AW128" i="1" s="1"/>
  <c r="AY128" i="1" s="1"/>
  <c r="BA128" i="1" s="1"/>
  <c r="BC128" i="1" s="1"/>
  <c r="BE128" i="1" s="1"/>
  <c r="BG128" i="1" s="1"/>
  <c r="AG131" i="1"/>
  <c r="AI131" i="1" s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BE131" i="1" s="1"/>
  <c r="BG131" i="1" s="1"/>
  <c r="AG134" i="1"/>
  <c r="AI134" i="1" s="1"/>
  <c r="AK134" i="1" s="1"/>
  <c r="AM134" i="1" s="1"/>
  <c r="AO134" i="1" s="1"/>
  <c r="AQ134" i="1" s="1"/>
  <c r="AS134" i="1" s="1"/>
  <c r="AU134" i="1" s="1"/>
  <c r="AW134" i="1" s="1"/>
  <c r="AY134" i="1" s="1"/>
  <c r="BA134" i="1" s="1"/>
  <c r="BC134" i="1" s="1"/>
  <c r="BE134" i="1" s="1"/>
  <c r="BG134" i="1" s="1"/>
  <c r="AG135" i="1"/>
  <c r="AI135" i="1" s="1"/>
  <c r="AK135" i="1" s="1"/>
  <c r="AM135" i="1" s="1"/>
  <c r="AO135" i="1" s="1"/>
  <c r="AQ135" i="1" s="1"/>
  <c r="AS135" i="1" s="1"/>
  <c r="AU135" i="1" s="1"/>
  <c r="AW135" i="1" s="1"/>
  <c r="AY135" i="1" s="1"/>
  <c r="BA135" i="1" s="1"/>
  <c r="BC135" i="1" s="1"/>
  <c r="BE135" i="1" s="1"/>
  <c r="BG135" i="1" s="1"/>
  <c r="AG159" i="1"/>
  <c r="AI159" i="1" s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BE159" i="1" s="1"/>
  <c r="BG159" i="1" s="1"/>
  <c r="AG160" i="1"/>
  <c r="AI160" i="1" s="1"/>
  <c r="AK160" i="1" s="1"/>
  <c r="AM160" i="1" s="1"/>
  <c r="AO160" i="1" s="1"/>
  <c r="AQ160" i="1" s="1"/>
  <c r="AS160" i="1" s="1"/>
  <c r="AU160" i="1" s="1"/>
  <c r="AW160" i="1" s="1"/>
  <c r="AY160" i="1" s="1"/>
  <c r="BA160" i="1" s="1"/>
  <c r="BC160" i="1" s="1"/>
  <c r="BE160" i="1" s="1"/>
  <c r="BG160" i="1" s="1"/>
  <c r="AG161" i="1"/>
  <c r="AI161" i="1" s="1"/>
  <c r="AK161" i="1" s="1"/>
  <c r="AM161" i="1" s="1"/>
  <c r="AO161" i="1" s="1"/>
  <c r="AQ161" i="1" s="1"/>
  <c r="AS161" i="1" s="1"/>
  <c r="AU161" i="1" s="1"/>
  <c r="AW161" i="1" s="1"/>
  <c r="AY161" i="1" s="1"/>
  <c r="BA161" i="1" s="1"/>
  <c r="BC161" i="1" s="1"/>
  <c r="BE161" i="1" s="1"/>
  <c r="BG161" i="1" s="1"/>
  <c r="AG164" i="1"/>
  <c r="AI164" i="1" s="1"/>
  <c r="AK164" i="1" s="1"/>
  <c r="AM164" i="1" s="1"/>
  <c r="AO164" i="1" s="1"/>
  <c r="AQ164" i="1" s="1"/>
  <c r="AS164" i="1" s="1"/>
  <c r="AU164" i="1" s="1"/>
  <c r="AW164" i="1" s="1"/>
  <c r="AY164" i="1" s="1"/>
  <c r="BA164" i="1" s="1"/>
  <c r="BC164" i="1" s="1"/>
  <c r="BE164" i="1" s="1"/>
  <c r="BG164" i="1" s="1"/>
  <c r="AG165" i="1"/>
  <c r="AI165" i="1" s="1"/>
  <c r="AK165" i="1" s="1"/>
  <c r="AM165" i="1" s="1"/>
  <c r="AO165" i="1" s="1"/>
  <c r="AQ165" i="1" s="1"/>
  <c r="AS165" i="1" s="1"/>
  <c r="AU165" i="1" s="1"/>
  <c r="AW165" i="1" s="1"/>
  <c r="AY165" i="1" s="1"/>
  <c r="BA165" i="1" s="1"/>
  <c r="BC165" i="1" s="1"/>
  <c r="BE165" i="1" s="1"/>
  <c r="BG165" i="1" s="1"/>
  <c r="AG166" i="1"/>
  <c r="AI166" i="1" s="1"/>
  <c r="AK166" i="1" s="1"/>
  <c r="AM166" i="1" s="1"/>
  <c r="AO166" i="1" s="1"/>
  <c r="AQ166" i="1" s="1"/>
  <c r="AS166" i="1" s="1"/>
  <c r="AU166" i="1" s="1"/>
  <c r="AW166" i="1" s="1"/>
  <c r="AY166" i="1" s="1"/>
  <c r="BA166" i="1" s="1"/>
  <c r="BC166" i="1" s="1"/>
  <c r="BE166" i="1" s="1"/>
  <c r="BG166" i="1" s="1"/>
  <c r="AG167" i="1"/>
  <c r="AI167" i="1" s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BE167" i="1" s="1"/>
  <c r="BG167" i="1" s="1"/>
  <c r="AG168" i="1"/>
  <c r="AI168" i="1" s="1"/>
  <c r="AK168" i="1" s="1"/>
  <c r="AM168" i="1" s="1"/>
  <c r="AO168" i="1" s="1"/>
  <c r="AQ168" i="1" s="1"/>
  <c r="AS168" i="1" s="1"/>
  <c r="AU168" i="1" s="1"/>
  <c r="AW168" i="1" s="1"/>
  <c r="AY168" i="1" s="1"/>
  <c r="BA168" i="1" s="1"/>
  <c r="BC168" i="1" s="1"/>
  <c r="BE168" i="1" s="1"/>
  <c r="BG168" i="1" s="1"/>
  <c r="AG171" i="1"/>
  <c r="AI171" i="1" s="1"/>
  <c r="AK171" i="1" s="1"/>
  <c r="AM171" i="1" s="1"/>
  <c r="AO171" i="1" s="1"/>
  <c r="AQ171" i="1" s="1"/>
  <c r="AS171" i="1" s="1"/>
  <c r="AU171" i="1" s="1"/>
  <c r="AW171" i="1" s="1"/>
  <c r="AY171" i="1" s="1"/>
  <c r="BA171" i="1" s="1"/>
  <c r="BC171" i="1" s="1"/>
  <c r="BE171" i="1" s="1"/>
  <c r="BG171" i="1" s="1"/>
  <c r="AG172" i="1"/>
  <c r="AI172" i="1" s="1"/>
  <c r="AK172" i="1" s="1"/>
  <c r="AM172" i="1" s="1"/>
  <c r="AO172" i="1" s="1"/>
  <c r="AQ172" i="1" s="1"/>
  <c r="AS172" i="1" s="1"/>
  <c r="AU172" i="1" s="1"/>
  <c r="AW172" i="1" s="1"/>
  <c r="AY172" i="1" s="1"/>
  <c r="BA172" i="1" s="1"/>
  <c r="BC172" i="1" s="1"/>
  <c r="BE172" i="1" s="1"/>
  <c r="BG172" i="1" s="1"/>
  <c r="AG173" i="1"/>
  <c r="AI173" i="1" s="1"/>
  <c r="AK173" i="1" s="1"/>
  <c r="AM173" i="1" s="1"/>
  <c r="AO173" i="1" s="1"/>
  <c r="AQ173" i="1" s="1"/>
  <c r="AS173" i="1" s="1"/>
  <c r="AU173" i="1" s="1"/>
  <c r="AW173" i="1" s="1"/>
  <c r="AY173" i="1" s="1"/>
  <c r="BA173" i="1" s="1"/>
  <c r="BC173" i="1" s="1"/>
  <c r="BE173" i="1" s="1"/>
  <c r="BG173" i="1" s="1"/>
  <c r="AG174" i="1"/>
  <c r="AI174" i="1" s="1"/>
  <c r="AK174" i="1" s="1"/>
  <c r="AM174" i="1" s="1"/>
  <c r="AO174" i="1" s="1"/>
  <c r="AQ174" i="1" s="1"/>
  <c r="AS174" i="1" s="1"/>
  <c r="AU174" i="1" s="1"/>
  <c r="AW174" i="1" s="1"/>
  <c r="AY174" i="1" s="1"/>
  <c r="BA174" i="1" s="1"/>
  <c r="BC174" i="1" s="1"/>
  <c r="BE174" i="1" s="1"/>
  <c r="BG174" i="1" s="1"/>
  <c r="AG187" i="1"/>
  <c r="AI187" i="1" s="1"/>
  <c r="AK187" i="1" s="1"/>
  <c r="AM187" i="1" s="1"/>
  <c r="AO187" i="1" s="1"/>
  <c r="AQ187" i="1" s="1"/>
  <c r="AS187" i="1" s="1"/>
  <c r="AU187" i="1" s="1"/>
  <c r="AW187" i="1" s="1"/>
  <c r="AY187" i="1" s="1"/>
  <c r="BA187" i="1" s="1"/>
  <c r="BC187" i="1" s="1"/>
  <c r="BE187" i="1" s="1"/>
  <c r="BG187" i="1" s="1"/>
  <c r="AG188" i="1"/>
  <c r="AI188" i="1" s="1"/>
  <c r="AK188" i="1" s="1"/>
  <c r="AM188" i="1" s="1"/>
  <c r="AO188" i="1" s="1"/>
  <c r="AQ188" i="1" s="1"/>
  <c r="AS188" i="1" s="1"/>
  <c r="AU188" i="1" s="1"/>
  <c r="AW188" i="1" s="1"/>
  <c r="AY188" i="1" s="1"/>
  <c r="BA188" i="1" s="1"/>
  <c r="BC188" i="1" s="1"/>
  <c r="BE188" i="1" s="1"/>
  <c r="BG188" i="1" s="1"/>
  <c r="AG191" i="1"/>
  <c r="AI191" i="1" s="1"/>
  <c r="AK191" i="1" s="1"/>
  <c r="AM191" i="1" s="1"/>
  <c r="AO191" i="1" s="1"/>
  <c r="AQ191" i="1" s="1"/>
  <c r="AS191" i="1" s="1"/>
  <c r="AU191" i="1" s="1"/>
  <c r="AW191" i="1" s="1"/>
  <c r="AY191" i="1" s="1"/>
  <c r="BA191" i="1" s="1"/>
  <c r="BC191" i="1" s="1"/>
  <c r="BE191" i="1" s="1"/>
  <c r="BG191" i="1" s="1"/>
  <c r="AG192" i="1"/>
  <c r="AI192" i="1" s="1"/>
  <c r="AK192" i="1" s="1"/>
  <c r="AM192" i="1" s="1"/>
  <c r="AO192" i="1" s="1"/>
  <c r="AQ192" i="1" s="1"/>
  <c r="AS192" i="1" s="1"/>
  <c r="AU192" i="1" s="1"/>
  <c r="AW192" i="1" s="1"/>
  <c r="AY192" i="1" s="1"/>
  <c r="BA192" i="1" s="1"/>
  <c r="BC192" i="1" s="1"/>
  <c r="BE192" i="1" s="1"/>
  <c r="BG192" i="1" s="1"/>
  <c r="AG195" i="1"/>
  <c r="AI195" i="1" s="1"/>
  <c r="AK195" i="1" s="1"/>
  <c r="AM195" i="1" s="1"/>
  <c r="AO195" i="1" s="1"/>
  <c r="AQ195" i="1" s="1"/>
  <c r="AS195" i="1" s="1"/>
  <c r="AU195" i="1" s="1"/>
  <c r="AW195" i="1" s="1"/>
  <c r="AY195" i="1" s="1"/>
  <c r="BA195" i="1" s="1"/>
  <c r="BC195" i="1" s="1"/>
  <c r="BE195" i="1" s="1"/>
  <c r="BG195" i="1" s="1"/>
  <c r="AG196" i="1"/>
  <c r="AI196" i="1" s="1"/>
  <c r="AK196" i="1" s="1"/>
  <c r="AM196" i="1" s="1"/>
  <c r="AO196" i="1" s="1"/>
  <c r="AQ196" i="1" s="1"/>
  <c r="AS196" i="1" s="1"/>
  <c r="AU196" i="1" s="1"/>
  <c r="AW196" i="1" s="1"/>
  <c r="AY196" i="1" s="1"/>
  <c r="BA196" i="1" s="1"/>
  <c r="BC196" i="1" s="1"/>
  <c r="BE196" i="1" s="1"/>
  <c r="BG196" i="1" s="1"/>
  <c r="AG199" i="1"/>
  <c r="AI199" i="1" s="1"/>
  <c r="AK199" i="1" s="1"/>
  <c r="AM199" i="1" s="1"/>
  <c r="AO199" i="1" s="1"/>
  <c r="AQ199" i="1" s="1"/>
  <c r="AS199" i="1" s="1"/>
  <c r="AU199" i="1" s="1"/>
  <c r="AW199" i="1" s="1"/>
  <c r="AY199" i="1" s="1"/>
  <c r="BA199" i="1" s="1"/>
  <c r="BC199" i="1" s="1"/>
  <c r="BE199" i="1" s="1"/>
  <c r="BG199" i="1" s="1"/>
  <c r="AG200" i="1"/>
  <c r="AI200" i="1" s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BE200" i="1" s="1"/>
  <c r="BG200" i="1" s="1"/>
  <c r="AG203" i="1"/>
  <c r="AI203" i="1" s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BE203" i="1" s="1"/>
  <c r="BG203" i="1" s="1"/>
  <c r="AG204" i="1"/>
  <c r="AI204" i="1" s="1"/>
  <c r="AK204" i="1" s="1"/>
  <c r="AM204" i="1" s="1"/>
  <c r="AO204" i="1" s="1"/>
  <c r="AQ204" i="1" s="1"/>
  <c r="AS204" i="1" s="1"/>
  <c r="AU204" i="1" s="1"/>
  <c r="AW204" i="1" s="1"/>
  <c r="AY204" i="1" s="1"/>
  <c r="BA204" i="1" s="1"/>
  <c r="BC204" i="1" s="1"/>
  <c r="BE204" i="1" s="1"/>
  <c r="BG204" i="1" s="1"/>
  <c r="AG207" i="1"/>
  <c r="AI207" i="1" s="1"/>
  <c r="AK207" i="1" s="1"/>
  <c r="AM207" i="1" s="1"/>
  <c r="AO207" i="1" s="1"/>
  <c r="AQ207" i="1" s="1"/>
  <c r="AS207" i="1" s="1"/>
  <c r="AU207" i="1" s="1"/>
  <c r="AW207" i="1" s="1"/>
  <c r="AY207" i="1" s="1"/>
  <c r="BA207" i="1" s="1"/>
  <c r="BC207" i="1" s="1"/>
  <c r="BE207" i="1" s="1"/>
  <c r="BG207" i="1" s="1"/>
  <c r="AG208" i="1"/>
  <c r="AI208" i="1" s="1"/>
  <c r="AK208" i="1" s="1"/>
  <c r="AM208" i="1" s="1"/>
  <c r="AO208" i="1" s="1"/>
  <c r="AQ208" i="1" s="1"/>
  <c r="AS208" i="1" s="1"/>
  <c r="AU208" i="1" s="1"/>
  <c r="AW208" i="1" s="1"/>
  <c r="AY208" i="1" s="1"/>
  <c r="BA208" i="1" s="1"/>
  <c r="BC208" i="1" s="1"/>
  <c r="BE208" i="1" s="1"/>
  <c r="BG208" i="1" s="1"/>
  <c r="AG211" i="1"/>
  <c r="AI211" i="1" s="1"/>
  <c r="AK211" i="1" s="1"/>
  <c r="AM211" i="1" s="1"/>
  <c r="AO211" i="1" s="1"/>
  <c r="AQ211" i="1" s="1"/>
  <c r="AS211" i="1" s="1"/>
  <c r="AU211" i="1" s="1"/>
  <c r="AW211" i="1" s="1"/>
  <c r="AY211" i="1" s="1"/>
  <c r="BA211" i="1" s="1"/>
  <c r="BC211" i="1" s="1"/>
  <c r="BE211" i="1" s="1"/>
  <c r="BG211" i="1" s="1"/>
  <c r="AG212" i="1"/>
  <c r="AI212" i="1" s="1"/>
  <c r="AK212" i="1" s="1"/>
  <c r="AM212" i="1" s="1"/>
  <c r="AO212" i="1" s="1"/>
  <c r="AQ212" i="1" s="1"/>
  <c r="AS212" i="1" s="1"/>
  <c r="AU212" i="1" s="1"/>
  <c r="AW212" i="1" s="1"/>
  <c r="AY212" i="1" s="1"/>
  <c r="BA212" i="1" s="1"/>
  <c r="BC212" i="1" s="1"/>
  <c r="BE212" i="1" s="1"/>
  <c r="BG212" i="1" s="1"/>
  <c r="AG215" i="1"/>
  <c r="AI215" i="1" s="1"/>
  <c r="AK215" i="1" s="1"/>
  <c r="AM215" i="1" s="1"/>
  <c r="AO215" i="1" s="1"/>
  <c r="AQ215" i="1" s="1"/>
  <c r="AS215" i="1" s="1"/>
  <c r="AU215" i="1" s="1"/>
  <c r="AW215" i="1" s="1"/>
  <c r="AY215" i="1" s="1"/>
  <c r="BA215" i="1" s="1"/>
  <c r="BC215" i="1" s="1"/>
  <c r="BE215" i="1" s="1"/>
  <c r="BG215" i="1" s="1"/>
  <c r="AG216" i="1"/>
  <c r="AI216" i="1" s="1"/>
  <c r="AK216" i="1" s="1"/>
  <c r="AM216" i="1" s="1"/>
  <c r="AO216" i="1" s="1"/>
  <c r="AQ216" i="1" s="1"/>
  <c r="AS216" i="1" s="1"/>
  <c r="AU216" i="1" s="1"/>
  <c r="AW216" i="1" s="1"/>
  <c r="AY216" i="1" s="1"/>
  <c r="BA216" i="1" s="1"/>
  <c r="BC216" i="1" s="1"/>
  <c r="BE216" i="1" s="1"/>
  <c r="BG216" i="1" s="1"/>
  <c r="AG219" i="1"/>
  <c r="AI219" i="1" s="1"/>
  <c r="AK219" i="1" s="1"/>
  <c r="AM219" i="1" s="1"/>
  <c r="AO219" i="1" s="1"/>
  <c r="AQ219" i="1" s="1"/>
  <c r="AS219" i="1" s="1"/>
  <c r="AU219" i="1" s="1"/>
  <c r="AW219" i="1" s="1"/>
  <c r="AY219" i="1" s="1"/>
  <c r="BA219" i="1" s="1"/>
  <c r="BC219" i="1" s="1"/>
  <c r="BE219" i="1" s="1"/>
  <c r="BG219" i="1" s="1"/>
  <c r="AG220" i="1"/>
  <c r="AI220" i="1" s="1"/>
  <c r="AK220" i="1" s="1"/>
  <c r="AM220" i="1" s="1"/>
  <c r="AO220" i="1" s="1"/>
  <c r="AQ220" i="1" s="1"/>
  <c r="AS220" i="1" s="1"/>
  <c r="AU220" i="1" s="1"/>
  <c r="AW220" i="1" s="1"/>
  <c r="AY220" i="1" s="1"/>
  <c r="BA220" i="1" s="1"/>
  <c r="BC220" i="1" s="1"/>
  <c r="BE220" i="1" s="1"/>
  <c r="BG220" i="1" s="1"/>
  <c r="AG221" i="1"/>
  <c r="AI221" i="1" s="1"/>
  <c r="AK221" i="1" s="1"/>
  <c r="AM221" i="1" s="1"/>
  <c r="AO221" i="1" s="1"/>
  <c r="AQ221" i="1" s="1"/>
  <c r="AS221" i="1" s="1"/>
  <c r="AU221" i="1" s="1"/>
  <c r="AW221" i="1" s="1"/>
  <c r="AY221" i="1" s="1"/>
  <c r="BA221" i="1" s="1"/>
  <c r="BC221" i="1" s="1"/>
  <c r="BE221" i="1" s="1"/>
  <c r="BG221" i="1" s="1"/>
  <c r="AG222" i="1"/>
  <c r="AI222" i="1" s="1"/>
  <c r="AK222" i="1" s="1"/>
  <c r="AM222" i="1" s="1"/>
  <c r="AO222" i="1" s="1"/>
  <c r="AQ222" i="1" s="1"/>
  <c r="AS222" i="1" s="1"/>
  <c r="AU222" i="1" s="1"/>
  <c r="AW222" i="1" s="1"/>
  <c r="AY222" i="1" s="1"/>
  <c r="BA222" i="1" s="1"/>
  <c r="BC222" i="1" s="1"/>
  <c r="BE222" i="1" s="1"/>
  <c r="BG222" i="1" s="1"/>
  <c r="AG225" i="1"/>
  <c r="AI225" i="1" s="1"/>
  <c r="AK225" i="1" s="1"/>
  <c r="AM225" i="1" s="1"/>
  <c r="AO225" i="1" s="1"/>
  <c r="AQ225" i="1" s="1"/>
  <c r="AS225" i="1" s="1"/>
  <c r="AU225" i="1" s="1"/>
  <c r="AW225" i="1" s="1"/>
  <c r="AY225" i="1" s="1"/>
  <c r="BA225" i="1" s="1"/>
  <c r="BC225" i="1" s="1"/>
  <c r="BE225" i="1" s="1"/>
  <c r="BG225" i="1" s="1"/>
  <c r="AG226" i="1"/>
  <c r="AI226" i="1" s="1"/>
  <c r="AK226" i="1" s="1"/>
  <c r="AM226" i="1" s="1"/>
  <c r="AO226" i="1" s="1"/>
  <c r="AQ226" i="1" s="1"/>
  <c r="AS226" i="1" s="1"/>
  <c r="AU226" i="1" s="1"/>
  <c r="AW226" i="1" s="1"/>
  <c r="AY226" i="1" s="1"/>
  <c r="BA226" i="1" s="1"/>
  <c r="BC226" i="1" s="1"/>
  <c r="BE226" i="1" s="1"/>
  <c r="BG226" i="1" s="1"/>
  <c r="AG229" i="1"/>
  <c r="AI229" i="1" s="1"/>
  <c r="AK229" i="1" s="1"/>
  <c r="AM229" i="1" s="1"/>
  <c r="AO229" i="1" s="1"/>
  <c r="AQ229" i="1" s="1"/>
  <c r="AS229" i="1" s="1"/>
  <c r="AU229" i="1" s="1"/>
  <c r="AW229" i="1" s="1"/>
  <c r="AY229" i="1" s="1"/>
  <c r="BA229" i="1" s="1"/>
  <c r="BC229" i="1" s="1"/>
  <c r="BE229" i="1" s="1"/>
  <c r="BG229" i="1" s="1"/>
  <c r="AG230" i="1"/>
  <c r="AI230" i="1" s="1"/>
  <c r="AK230" i="1" s="1"/>
  <c r="AM230" i="1" s="1"/>
  <c r="AO230" i="1" s="1"/>
  <c r="AQ230" i="1" s="1"/>
  <c r="AS230" i="1" s="1"/>
  <c r="AU230" i="1" s="1"/>
  <c r="AW230" i="1" s="1"/>
  <c r="AY230" i="1" s="1"/>
  <c r="BA230" i="1" s="1"/>
  <c r="BC230" i="1" s="1"/>
  <c r="BE230" i="1" s="1"/>
  <c r="BG230" i="1" s="1"/>
  <c r="AG233" i="1"/>
  <c r="AI233" i="1" s="1"/>
  <c r="AK233" i="1" s="1"/>
  <c r="AM233" i="1" s="1"/>
  <c r="AO233" i="1" s="1"/>
  <c r="AQ233" i="1" s="1"/>
  <c r="AS233" i="1" s="1"/>
  <c r="AU233" i="1" s="1"/>
  <c r="AW233" i="1" s="1"/>
  <c r="AY233" i="1" s="1"/>
  <c r="BA233" i="1" s="1"/>
  <c r="BC233" i="1" s="1"/>
  <c r="BE233" i="1" s="1"/>
  <c r="BG233" i="1" s="1"/>
  <c r="AG234" i="1"/>
  <c r="AI234" i="1" s="1"/>
  <c r="AK234" i="1" s="1"/>
  <c r="AM234" i="1" s="1"/>
  <c r="AO234" i="1" s="1"/>
  <c r="AQ234" i="1" s="1"/>
  <c r="AS234" i="1" s="1"/>
  <c r="AU234" i="1" s="1"/>
  <c r="AW234" i="1" s="1"/>
  <c r="AY234" i="1" s="1"/>
  <c r="BA234" i="1" s="1"/>
  <c r="BC234" i="1" s="1"/>
  <c r="BE234" i="1" s="1"/>
  <c r="BG234" i="1" s="1"/>
  <c r="AG253" i="1"/>
  <c r="AI253" i="1" s="1"/>
  <c r="AK253" i="1" s="1"/>
  <c r="AM253" i="1" s="1"/>
  <c r="AO253" i="1" s="1"/>
  <c r="AQ253" i="1" s="1"/>
  <c r="AS253" i="1" s="1"/>
  <c r="AU253" i="1" s="1"/>
  <c r="AW253" i="1" s="1"/>
  <c r="AY253" i="1" s="1"/>
  <c r="BA253" i="1" s="1"/>
  <c r="BC253" i="1" s="1"/>
  <c r="BE253" i="1" s="1"/>
  <c r="BG253" i="1" s="1"/>
  <c r="AG258" i="1"/>
  <c r="AI258" i="1" s="1"/>
  <c r="AK258" i="1" s="1"/>
  <c r="AM258" i="1" s="1"/>
  <c r="AO258" i="1" s="1"/>
  <c r="AQ258" i="1" s="1"/>
  <c r="AS258" i="1" s="1"/>
  <c r="AU258" i="1" s="1"/>
  <c r="AW258" i="1" s="1"/>
  <c r="AY258" i="1" s="1"/>
  <c r="BA258" i="1" s="1"/>
  <c r="BC258" i="1" s="1"/>
  <c r="BE258" i="1" s="1"/>
  <c r="BG258" i="1" s="1"/>
  <c r="AG259" i="1"/>
  <c r="AI259" i="1" s="1"/>
  <c r="AK259" i="1" s="1"/>
  <c r="AM259" i="1" s="1"/>
  <c r="AO259" i="1" s="1"/>
  <c r="AQ259" i="1" s="1"/>
  <c r="AS259" i="1" s="1"/>
  <c r="AU259" i="1" s="1"/>
  <c r="AW259" i="1" s="1"/>
  <c r="AY259" i="1" s="1"/>
  <c r="BA259" i="1" s="1"/>
  <c r="BC259" i="1" s="1"/>
  <c r="BE259" i="1" s="1"/>
  <c r="BG259" i="1" s="1"/>
  <c r="AG262" i="1"/>
  <c r="AI262" i="1" s="1"/>
  <c r="AK262" i="1" s="1"/>
  <c r="AM262" i="1" s="1"/>
  <c r="AO262" i="1" s="1"/>
  <c r="AQ262" i="1" s="1"/>
  <c r="AS262" i="1" s="1"/>
  <c r="AU262" i="1" s="1"/>
  <c r="AW262" i="1" s="1"/>
  <c r="AY262" i="1" s="1"/>
  <c r="BA262" i="1" s="1"/>
  <c r="BC262" i="1" s="1"/>
  <c r="BE262" i="1" s="1"/>
  <c r="BG262" i="1" s="1"/>
  <c r="AG263" i="1"/>
  <c r="AI263" i="1" s="1"/>
  <c r="AK263" i="1" s="1"/>
  <c r="AM263" i="1" s="1"/>
  <c r="AO263" i="1" s="1"/>
  <c r="AQ263" i="1" s="1"/>
  <c r="AS263" i="1" s="1"/>
  <c r="AU263" i="1" s="1"/>
  <c r="AW263" i="1" s="1"/>
  <c r="AY263" i="1" s="1"/>
  <c r="BA263" i="1" s="1"/>
  <c r="BC263" i="1" s="1"/>
  <c r="BE263" i="1" s="1"/>
  <c r="BG263" i="1" s="1"/>
  <c r="AG268" i="1"/>
  <c r="AI268" i="1" s="1"/>
  <c r="AK268" i="1" s="1"/>
  <c r="AM268" i="1" s="1"/>
  <c r="AO268" i="1" s="1"/>
  <c r="AQ268" i="1" s="1"/>
  <c r="AS268" i="1" s="1"/>
  <c r="AU268" i="1" s="1"/>
  <c r="AW268" i="1" s="1"/>
  <c r="AY268" i="1" s="1"/>
  <c r="BA268" i="1" s="1"/>
  <c r="BC268" i="1" s="1"/>
  <c r="BE268" i="1" s="1"/>
  <c r="BG268" i="1" s="1"/>
  <c r="AG269" i="1"/>
  <c r="AI269" i="1" s="1"/>
  <c r="AK269" i="1" s="1"/>
  <c r="AM269" i="1" s="1"/>
  <c r="AO269" i="1" s="1"/>
  <c r="AQ269" i="1" s="1"/>
  <c r="AS269" i="1" s="1"/>
  <c r="AU269" i="1" s="1"/>
  <c r="AW269" i="1" s="1"/>
  <c r="AY269" i="1" s="1"/>
  <c r="BA269" i="1" s="1"/>
  <c r="BC269" i="1" s="1"/>
  <c r="BE269" i="1" s="1"/>
  <c r="BG269" i="1" s="1"/>
  <c r="AG270" i="1"/>
  <c r="AI270" i="1" s="1"/>
  <c r="AK270" i="1" s="1"/>
  <c r="AM270" i="1" s="1"/>
  <c r="AO270" i="1" s="1"/>
  <c r="AQ270" i="1" s="1"/>
  <c r="AS270" i="1" s="1"/>
  <c r="AU270" i="1" s="1"/>
  <c r="AW270" i="1" s="1"/>
  <c r="AY270" i="1" s="1"/>
  <c r="BA270" i="1" s="1"/>
  <c r="BC270" i="1" s="1"/>
  <c r="BE270" i="1" s="1"/>
  <c r="BG270" i="1" s="1"/>
  <c r="AG271" i="1"/>
  <c r="AI271" i="1" s="1"/>
  <c r="AK271" i="1" s="1"/>
  <c r="AM271" i="1" s="1"/>
  <c r="AO271" i="1" s="1"/>
  <c r="AQ271" i="1" s="1"/>
  <c r="AS271" i="1" s="1"/>
  <c r="AU271" i="1" s="1"/>
  <c r="AW271" i="1" s="1"/>
  <c r="AY271" i="1" s="1"/>
  <c r="BA271" i="1" s="1"/>
  <c r="BC271" i="1" s="1"/>
  <c r="BE271" i="1" s="1"/>
  <c r="BG271" i="1" s="1"/>
  <c r="AG272" i="1"/>
  <c r="AI272" i="1" s="1"/>
  <c r="AK272" i="1" s="1"/>
  <c r="AM272" i="1" s="1"/>
  <c r="AO272" i="1" s="1"/>
  <c r="AQ272" i="1" s="1"/>
  <c r="AS272" i="1" s="1"/>
  <c r="AU272" i="1" s="1"/>
  <c r="AW272" i="1" s="1"/>
  <c r="AY272" i="1" s="1"/>
  <c r="BA272" i="1" s="1"/>
  <c r="BC272" i="1" s="1"/>
  <c r="BE272" i="1" s="1"/>
  <c r="BG272" i="1" s="1"/>
  <c r="AG275" i="1"/>
  <c r="AI275" i="1" s="1"/>
  <c r="AK275" i="1" s="1"/>
  <c r="AM275" i="1" s="1"/>
  <c r="AO275" i="1" s="1"/>
  <c r="AQ275" i="1" s="1"/>
  <c r="AS275" i="1" s="1"/>
  <c r="AU275" i="1" s="1"/>
  <c r="AW275" i="1" s="1"/>
  <c r="AY275" i="1" s="1"/>
  <c r="BA275" i="1" s="1"/>
  <c r="BC275" i="1" s="1"/>
  <c r="BE275" i="1" s="1"/>
  <c r="BG275" i="1" s="1"/>
  <c r="AG276" i="1"/>
  <c r="AI276" i="1" s="1"/>
  <c r="AK276" i="1" s="1"/>
  <c r="AM276" i="1" s="1"/>
  <c r="AO276" i="1" s="1"/>
  <c r="AQ276" i="1" s="1"/>
  <c r="AS276" i="1" s="1"/>
  <c r="AU276" i="1" s="1"/>
  <c r="AW276" i="1" s="1"/>
  <c r="AY276" i="1" s="1"/>
  <c r="BA276" i="1" s="1"/>
  <c r="BC276" i="1" s="1"/>
  <c r="BE276" i="1" s="1"/>
  <c r="BG276" i="1" s="1"/>
  <c r="AG277" i="1"/>
  <c r="AI277" i="1" s="1"/>
  <c r="AK277" i="1" s="1"/>
  <c r="AM277" i="1" s="1"/>
  <c r="AO277" i="1" s="1"/>
  <c r="AQ277" i="1" s="1"/>
  <c r="AS277" i="1" s="1"/>
  <c r="AU277" i="1" s="1"/>
  <c r="AW277" i="1" s="1"/>
  <c r="AY277" i="1" s="1"/>
  <c r="BA277" i="1" s="1"/>
  <c r="BC277" i="1" s="1"/>
  <c r="BE277" i="1" s="1"/>
  <c r="BG277" i="1" s="1"/>
  <c r="AG281" i="1"/>
  <c r="AI281" i="1" s="1"/>
  <c r="AK281" i="1" s="1"/>
  <c r="AM281" i="1" s="1"/>
  <c r="AO281" i="1" s="1"/>
  <c r="AQ281" i="1" s="1"/>
  <c r="AS281" i="1" s="1"/>
  <c r="AU281" i="1" s="1"/>
  <c r="AW281" i="1" s="1"/>
  <c r="AY281" i="1" s="1"/>
  <c r="BA281" i="1" s="1"/>
  <c r="BC281" i="1" s="1"/>
  <c r="BE281" i="1" s="1"/>
  <c r="BG281" i="1" s="1"/>
  <c r="AG282" i="1"/>
  <c r="AI282" i="1" s="1"/>
  <c r="AK282" i="1" s="1"/>
  <c r="AM282" i="1" s="1"/>
  <c r="AO282" i="1" s="1"/>
  <c r="AQ282" i="1" s="1"/>
  <c r="AS282" i="1" s="1"/>
  <c r="AU282" i="1" s="1"/>
  <c r="AW282" i="1" s="1"/>
  <c r="AY282" i="1" s="1"/>
  <c r="BA282" i="1" s="1"/>
  <c r="BC282" i="1" s="1"/>
  <c r="BE282" i="1" s="1"/>
  <c r="BG282" i="1" s="1"/>
  <c r="AG284" i="1"/>
  <c r="AI284" i="1" s="1"/>
  <c r="AK284" i="1" s="1"/>
  <c r="AM284" i="1" s="1"/>
  <c r="AO284" i="1" s="1"/>
  <c r="AQ284" i="1" s="1"/>
  <c r="AS284" i="1" s="1"/>
  <c r="AU284" i="1" s="1"/>
  <c r="AW284" i="1" s="1"/>
  <c r="AY284" i="1" s="1"/>
  <c r="BA284" i="1" s="1"/>
  <c r="BC284" i="1" s="1"/>
  <c r="BE284" i="1" s="1"/>
  <c r="BG284" i="1" s="1"/>
  <c r="AG306" i="1"/>
  <c r="AI306" i="1" s="1"/>
  <c r="AK306" i="1" s="1"/>
  <c r="AM306" i="1" s="1"/>
  <c r="AO306" i="1" s="1"/>
  <c r="AQ306" i="1" s="1"/>
  <c r="AS306" i="1" s="1"/>
  <c r="AU306" i="1" s="1"/>
  <c r="AW306" i="1" s="1"/>
  <c r="AY306" i="1" s="1"/>
  <c r="BA306" i="1" s="1"/>
  <c r="BC306" i="1" s="1"/>
  <c r="BE306" i="1" s="1"/>
  <c r="BG306" i="1" s="1"/>
  <c r="AG307" i="1"/>
  <c r="AI307" i="1" s="1"/>
  <c r="AK307" i="1" s="1"/>
  <c r="AM307" i="1" s="1"/>
  <c r="AO307" i="1" s="1"/>
  <c r="AQ307" i="1" s="1"/>
  <c r="AS307" i="1" s="1"/>
  <c r="AU307" i="1" s="1"/>
  <c r="AW307" i="1" s="1"/>
  <c r="AY307" i="1" s="1"/>
  <c r="BA307" i="1" s="1"/>
  <c r="BC307" i="1" s="1"/>
  <c r="BE307" i="1" s="1"/>
  <c r="BG307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F29" i="1"/>
  <c r="H29" i="1" s="1"/>
  <c r="J29" i="1" s="1"/>
  <c r="L29" i="1" s="1"/>
  <c r="N29" i="1" s="1"/>
  <c r="P29" i="1" s="1"/>
  <c r="R29" i="1" s="1"/>
  <c r="T29" i="1" s="1"/>
  <c r="V29" i="1" s="1"/>
  <c r="X29" i="1" s="1"/>
  <c r="Z29" i="1" s="1"/>
  <c r="AB29" i="1" s="1"/>
  <c r="AD29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AD58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F123" i="1"/>
  <c r="H123" i="1" s="1"/>
  <c r="J123" i="1" s="1"/>
  <c r="L123" i="1" s="1"/>
  <c r="N123" i="1" s="1"/>
  <c r="P123" i="1" s="1"/>
  <c r="R123" i="1" s="1"/>
  <c r="T123" i="1" s="1"/>
  <c r="V123" i="1" s="1"/>
  <c r="X123" i="1" s="1"/>
  <c r="Z123" i="1" s="1"/>
  <c r="AB123" i="1" s="1"/>
  <c r="AD123" i="1" s="1"/>
  <c r="F126" i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F135" i="1"/>
  <c r="H135" i="1" s="1"/>
  <c r="J135" i="1" s="1"/>
  <c r="L135" i="1" s="1"/>
  <c r="N135" i="1" s="1"/>
  <c r="P135" i="1" s="1"/>
  <c r="R135" i="1" s="1"/>
  <c r="T135" i="1" s="1"/>
  <c r="V135" i="1" s="1"/>
  <c r="X135" i="1" s="1"/>
  <c r="Z135" i="1" s="1"/>
  <c r="AB135" i="1" s="1"/>
  <c r="AD135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AB161" i="1" s="1"/>
  <c r="AD161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F173" i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F212" i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F216" i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F220" i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F253" i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AB253" i="1" s="1"/>
  <c r="AD253" i="1" s="1"/>
  <c r="F258" i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D258" i="1" s="1"/>
  <c r="F259" i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F262" i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F263" i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AD263" i="1" s="1"/>
  <c r="F268" i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F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F270" i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F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F272" i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AB272" i="1" s="1"/>
  <c r="AD272" i="1" s="1"/>
  <c r="F275" i="1"/>
  <c r="H275" i="1" s="1"/>
  <c r="J275" i="1" s="1"/>
  <c r="L275" i="1" s="1"/>
  <c r="N275" i="1" s="1"/>
  <c r="P275" i="1" s="1"/>
  <c r="R275" i="1" s="1"/>
  <c r="T275" i="1" s="1"/>
  <c r="V275" i="1" s="1"/>
  <c r="X275" i="1" s="1"/>
  <c r="Z275" i="1" s="1"/>
  <c r="AB275" i="1" s="1"/>
  <c r="AD275" i="1" s="1"/>
  <c r="F276" i="1"/>
  <c r="H276" i="1" s="1"/>
  <c r="J276" i="1" s="1"/>
  <c r="L276" i="1" s="1"/>
  <c r="N276" i="1" s="1"/>
  <c r="P276" i="1" s="1"/>
  <c r="R276" i="1" s="1"/>
  <c r="T276" i="1" s="1"/>
  <c r="V276" i="1" s="1"/>
  <c r="X276" i="1" s="1"/>
  <c r="Z276" i="1" s="1"/>
  <c r="AB276" i="1" s="1"/>
  <c r="AD276" i="1" s="1"/>
  <c r="F277" i="1"/>
  <c r="H277" i="1" s="1"/>
  <c r="J277" i="1" s="1"/>
  <c r="L277" i="1" s="1"/>
  <c r="N277" i="1" s="1"/>
  <c r="P277" i="1" s="1"/>
  <c r="R277" i="1" s="1"/>
  <c r="T277" i="1" s="1"/>
  <c r="V277" i="1" s="1"/>
  <c r="X277" i="1" s="1"/>
  <c r="Z277" i="1" s="1"/>
  <c r="AB277" i="1" s="1"/>
  <c r="AD277" i="1" s="1"/>
  <c r="F281" i="1"/>
  <c r="H281" i="1" s="1"/>
  <c r="J281" i="1" s="1"/>
  <c r="L281" i="1" s="1"/>
  <c r="N281" i="1" s="1"/>
  <c r="P281" i="1" s="1"/>
  <c r="R281" i="1" s="1"/>
  <c r="T281" i="1" s="1"/>
  <c r="V281" i="1" s="1"/>
  <c r="X281" i="1" s="1"/>
  <c r="Z281" i="1" s="1"/>
  <c r="AB281" i="1" s="1"/>
  <c r="AD281" i="1" s="1"/>
  <c r="F282" i="1"/>
  <c r="H282" i="1" s="1"/>
  <c r="J282" i="1" s="1"/>
  <c r="L282" i="1" s="1"/>
  <c r="N282" i="1" s="1"/>
  <c r="P282" i="1" s="1"/>
  <c r="R282" i="1" s="1"/>
  <c r="T282" i="1" s="1"/>
  <c r="V282" i="1" s="1"/>
  <c r="X282" i="1" s="1"/>
  <c r="Z282" i="1" s="1"/>
  <c r="AB282" i="1" s="1"/>
  <c r="AD282" i="1" s="1"/>
  <c r="F284" i="1"/>
  <c r="H284" i="1" s="1"/>
  <c r="J284" i="1" s="1"/>
  <c r="L284" i="1" s="1"/>
  <c r="N284" i="1" s="1"/>
  <c r="P284" i="1" s="1"/>
  <c r="R284" i="1" s="1"/>
  <c r="T284" i="1" s="1"/>
  <c r="V284" i="1" s="1"/>
  <c r="X284" i="1" s="1"/>
  <c r="Z284" i="1" s="1"/>
  <c r="AB284" i="1" s="1"/>
  <c r="AD284" i="1" s="1"/>
  <c r="F306" i="1"/>
  <c r="H306" i="1" s="1"/>
  <c r="J306" i="1" s="1"/>
  <c r="L306" i="1" s="1"/>
  <c r="N306" i="1" s="1"/>
  <c r="P306" i="1" s="1"/>
  <c r="R306" i="1" s="1"/>
  <c r="T306" i="1" s="1"/>
  <c r="V306" i="1" s="1"/>
  <c r="X306" i="1" s="1"/>
  <c r="Z306" i="1" s="1"/>
  <c r="AB306" i="1" s="1"/>
  <c r="AD306" i="1" s="1"/>
  <c r="F307" i="1"/>
  <c r="H307" i="1" s="1"/>
  <c r="J307" i="1" s="1"/>
  <c r="L307" i="1" s="1"/>
  <c r="N307" i="1" s="1"/>
  <c r="P307" i="1" s="1"/>
  <c r="R307" i="1" s="1"/>
  <c r="T307" i="1" s="1"/>
  <c r="V307" i="1" s="1"/>
  <c r="X307" i="1" s="1"/>
  <c r="Z307" i="1" s="1"/>
  <c r="AB307" i="1" s="1"/>
  <c r="AD307" i="1" s="1"/>
  <c r="BI324" i="1"/>
  <c r="BI323" i="1"/>
  <c r="BI304" i="1"/>
  <c r="BI322" i="1" s="1"/>
  <c r="BI303" i="1"/>
  <c r="BI302" i="1"/>
  <c r="BI273" i="1"/>
  <c r="BI267" i="1"/>
  <c r="BI266" i="1"/>
  <c r="BI260" i="1"/>
  <c r="BI257" i="1"/>
  <c r="BI256" i="1"/>
  <c r="BI251" i="1"/>
  <c r="BI250" i="1"/>
  <c r="BI248" i="1" s="1"/>
  <c r="BI231" i="1"/>
  <c r="BI227" i="1"/>
  <c r="BI223" i="1"/>
  <c r="BI217" i="1"/>
  <c r="BI213" i="1"/>
  <c r="BI209" i="1"/>
  <c r="BI205" i="1"/>
  <c r="BI201" i="1"/>
  <c r="BI197" i="1"/>
  <c r="BI193" i="1"/>
  <c r="BI189" i="1"/>
  <c r="BI185" i="1"/>
  <c r="BI184" i="1"/>
  <c r="BI313" i="1" s="1"/>
  <c r="BI169" i="1"/>
  <c r="BI328" i="1" s="1"/>
  <c r="BI162" i="1"/>
  <c r="BI157" i="1"/>
  <c r="BI156" i="1"/>
  <c r="BI132" i="1"/>
  <c r="BI129" i="1"/>
  <c r="BI124" i="1"/>
  <c r="BI109" i="1"/>
  <c r="BI316" i="1" s="1"/>
  <c r="BI108" i="1"/>
  <c r="BI107" i="1"/>
  <c r="BI73" i="1"/>
  <c r="BI69" i="1"/>
  <c r="BI64" i="1"/>
  <c r="BI59" i="1"/>
  <c r="BI54" i="1"/>
  <c r="BI48" i="1"/>
  <c r="BI30" i="1"/>
  <c r="BI25" i="1"/>
  <c r="BI19" i="1"/>
  <c r="AF324" i="1"/>
  <c r="AF323" i="1"/>
  <c r="AF304" i="1"/>
  <c r="AF322" i="1" s="1"/>
  <c r="AF303" i="1"/>
  <c r="AF302" i="1"/>
  <c r="AF273" i="1"/>
  <c r="AF267" i="1"/>
  <c r="AF266" i="1"/>
  <c r="AF260" i="1"/>
  <c r="AF257" i="1"/>
  <c r="AF256" i="1"/>
  <c r="AF251" i="1"/>
  <c r="AF250" i="1"/>
  <c r="AF248" i="1" s="1"/>
  <c r="AF231" i="1"/>
  <c r="AF227" i="1"/>
  <c r="AF223" i="1"/>
  <c r="AF217" i="1"/>
  <c r="AF213" i="1"/>
  <c r="AF209" i="1"/>
  <c r="AF205" i="1"/>
  <c r="AF201" i="1"/>
  <c r="AF197" i="1"/>
  <c r="AF193" i="1"/>
  <c r="AF189" i="1"/>
  <c r="AF185" i="1"/>
  <c r="AF184" i="1"/>
  <c r="AF313" i="1" s="1"/>
  <c r="AF169" i="1"/>
  <c r="AF328" i="1" s="1"/>
  <c r="AF162" i="1"/>
  <c r="AF157" i="1"/>
  <c r="AF156" i="1"/>
  <c r="AF132" i="1"/>
  <c r="AF129" i="1"/>
  <c r="AF124" i="1"/>
  <c r="AF109" i="1"/>
  <c r="AF316" i="1" s="1"/>
  <c r="AF108" i="1"/>
  <c r="AF107" i="1"/>
  <c r="AF73" i="1"/>
  <c r="AF69" i="1"/>
  <c r="AF64" i="1"/>
  <c r="AF59" i="1"/>
  <c r="AF54" i="1"/>
  <c r="AF48" i="1"/>
  <c r="AF30" i="1"/>
  <c r="AF25" i="1"/>
  <c r="AF19" i="1"/>
  <c r="E223" i="1"/>
  <c r="E324" i="1"/>
  <c r="E323" i="1"/>
  <c r="E304" i="1"/>
  <c r="E322" i="1" s="1"/>
  <c r="E303" i="1"/>
  <c r="E302" i="1"/>
  <c r="E273" i="1"/>
  <c r="E267" i="1"/>
  <c r="E266" i="1"/>
  <c r="E260" i="1"/>
  <c r="E257" i="1"/>
  <c r="E256" i="1"/>
  <c r="E251" i="1"/>
  <c r="E250" i="1"/>
  <c r="E248" i="1" s="1"/>
  <c r="E231" i="1"/>
  <c r="E227" i="1"/>
  <c r="E217" i="1"/>
  <c r="E213" i="1"/>
  <c r="E209" i="1"/>
  <c r="E205" i="1"/>
  <c r="E201" i="1"/>
  <c r="E197" i="1"/>
  <c r="E193" i="1"/>
  <c r="E189" i="1"/>
  <c r="E185" i="1"/>
  <c r="E184" i="1"/>
  <c r="E313" i="1" s="1"/>
  <c r="E169" i="1"/>
  <c r="E162" i="1"/>
  <c r="E157" i="1"/>
  <c r="E156" i="1"/>
  <c r="E132" i="1"/>
  <c r="E129" i="1"/>
  <c r="E124" i="1"/>
  <c r="E109" i="1"/>
  <c r="E316" i="1" s="1"/>
  <c r="E108" i="1"/>
  <c r="E107" i="1"/>
  <c r="E73" i="1"/>
  <c r="E69" i="1"/>
  <c r="E64" i="1"/>
  <c r="E59" i="1"/>
  <c r="E54" i="1"/>
  <c r="E48" i="1"/>
  <c r="E30" i="1"/>
  <c r="E25" i="1"/>
  <c r="E19" i="1"/>
  <c r="AI20" i="1" l="1"/>
  <c r="BL20" i="1"/>
  <c r="AF318" i="1"/>
  <c r="BI318" i="1"/>
  <c r="E318" i="1"/>
  <c r="E104" i="1"/>
  <c r="AF321" i="1"/>
  <c r="AF320" i="1"/>
  <c r="E321" i="1"/>
  <c r="BI321" i="1"/>
  <c r="E320" i="1"/>
  <c r="BI320" i="1"/>
  <c r="BI15" i="1"/>
  <c r="BI315" i="1"/>
  <c r="BI153" i="1"/>
  <c r="BI300" i="1"/>
  <c r="AF300" i="1"/>
  <c r="E254" i="1"/>
  <c r="AF104" i="1"/>
  <c r="AF319" i="1"/>
  <c r="AF181" i="1"/>
  <c r="AF264" i="1"/>
  <c r="BI254" i="1"/>
  <c r="AF314" i="1"/>
  <c r="E319" i="1"/>
  <c r="E181" i="1"/>
  <c r="E300" i="1"/>
  <c r="AF15" i="1"/>
  <c r="AF315" i="1"/>
  <c r="AF153" i="1"/>
  <c r="AF254" i="1"/>
  <c r="BI104" i="1"/>
  <c r="BI319" i="1"/>
  <c r="BI181" i="1"/>
  <c r="BI264" i="1"/>
  <c r="BI314" i="1"/>
  <c r="E264" i="1"/>
  <c r="E153" i="1"/>
  <c r="E315" i="1"/>
  <c r="E314" i="1"/>
  <c r="E15" i="1"/>
  <c r="AE324" i="1"/>
  <c r="AG324" i="1" s="1"/>
  <c r="AI324" i="1" s="1"/>
  <c r="AK324" i="1" s="1"/>
  <c r="AM324" i="1" s="1"/>
  <c r="AO324" i="1" s="1"/>
  <c r="AQ324" i="1" s="1"/>
  <c r="AS324" i="1" s="1"/>
  <c r="AU324" i="1" s="1"/>
  <c r="AW324" i="1" s="1"/>
  <c r="AY324" i="1" s="1"/>
  <c r="BA324" i="1" s="1"/>
  <c r="BC324" i="1" s="1"/>
  <c r="BE324" i="1" s="1"/>
  <c r="BG324" i="1" s="1"/>
  <c r="BH324" i="1"/>
  <c r="BJ324" i="1" s="1"/>
  <c r="BL324" i="1" s="1"/>
  <c r="BN324" i="1" s="1"/>
  <c r="BP324" i="1" s="1"/>
  <c r="BR324" i="1" s="1"/>
  <c r="BT324" i="1" s="1"/>
  <c r="BV324" i="1" s="1"/>
  <c r="BX324" i="1" s="1"/>
  <c r="BZ324" i="1" s="1"/>
  <c r="CB324" i="1" s="1"/>
  <c r="CD324" i="1" s="1"/>
  <c r="CF324" i="1" s="1"/>
  <c r="CH324" i="1" s="1"/>
  <c r="D324" i="1"/>
  <c r="F324" i="1" s="1"/>
  <c r="H324" i="1" s="1"/>
  <c r="J324" i="1" s="1"/>
  <c r="L324" i="1" s="1"/>
  <c r="N324" i="1" s="1"/>
  <c r="P324" i="1" s="1"/>
  <c r="R324" i="1" s="1"/>
  <c r="T324" i="1" s="1"/>
  <c r="V324" i="1" s="1"/>
  <c r="X324" i="1" s="1"/>
  <c r="Z324" i="1" s="1"/>
  <c r="AB324" i="1" s="1"/>
  <c r="AD324" i="1" s="1"/>
  <c r="BN20" i="1" l="1"/>
  <c r="AK20" i="1"/>
  <c r="E311" i="1"/>
  <c r="E327" i="1" s="1"/>
  <c r="AF311" i="1"/>
  <c r="AF331" i="1" s="1"/>
  <c r="BI311" i="1"/>
  <c r="BI331" i="1" s="1"/>
  <c r="AE250" i="1"/>
  <c r="AG250" i="1" s="1"/>
  <c r="AI250" i="1" s="1"/>
  <c r="AK250" i="1" s="1"/>
  <c r="AM250" i="1" s="1"/>
  <c r="AO250" i="1" s="1"/>
  <c r="AQ250" i="1" s="1"/>
  <c r="AS250" i="1" s="1"/>
  <c r="AU250" i="1" s="1"/>
  <c r="AW250" i="1" s="1"/>
  <c r="AY250" i="1" s="1"/>
  <c r="BA250" i="1" s="1"/>
  <c r="BC250" i="1" s="1"/>
  <c r="BE250" i="1" s="1"/>
  <c r="BG250" i="1" s="1"/>
  <c r="BH250" i="1"/>
  <c r="BJ250" i="1" s="1"/>
  <c r="BL250" i="1" s="1"/>
  <c r="BN250" i="1" s="1"/>
  <c r="BP250" i="1" s="1"/>
  <c r="BR250" i="1" s="1"/>
  <c r="BT250" i="1" s="1"/>
  <c r="BV250" i="1" s="1"/>
  <c r="BX250" i="1" s="1"/>
  <c r="BZ250" i="1" s="1"/>
  <c r="CB250" i="1" s="1"/>
  <c r="CD250" i="1" s="1"/>
  <c r="CF250" i="1" s="1"/>
  <c r="CH250" i="1" s="1"/>
  <c r="D250" i="1"/>
  <c r="F250" i="1" s="1"/>
  <c r="H250" i="1" s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BI317" i="1" l="1"/>
  <c r="BI329" i="1"/>
  <c r="BI330" i="1" s="1"/>
  <c r="AF317" i="1"/>
  <c r="AF329" i="1"/>
  <c r="AF330" i="1" s="1"/>
  <c r="AM20" i="1"/>
  <c r="BP20" i="1"/>
  <c r="AE155" i="1"/>
  <c r="AG155" i="1" s="1"/>
  <c r="AI155" i="1" s="1"/>
  <c r="AK155" i="1" s="1"/>
  <c r="AM155" i="1" s="1"/>
  <c r="AO155" i="1" s="1"/>
  <c r="AQ155" i="1" s="1"/>
  <c r="AS155" i="1" s="1"/>
  <c r="AU155" i="1" s="1"/>
  <c r="AW155" i="1" s="1"/>
  <c r="AY155" i="1" s="1"/>
  <c r="BA155" i="1" s="1"/>
  <c r="BC155" i="1" s="1"/>
  <c r="BE155" i="1" s="1"/>
  <c r="BG155" i="1" s="1"/>
  <c r="BH155" i="1"/>
  <c r="BJ155" i="1" s="1"/>
  <c r="BL155" i="1" s="1"/>
  <c r="BN155" i="1" s="1"/>
  <c r="BP155" i="1" s="1"/>
  <c r="BR155" i="1" s="1"/>
  <c r="BT155" i="1" s="1"/>
  <c r="BV155" i="1" s="1"/>
  <c r="BX155" i="1" s="1"/>
  <c r="BZ155" i="1" s="1"/>
  <c r="CB155" i="1" s="1"/>
  <c r="CD155" i="1" s="1"/>
  <c r="CF155" i="1" s="1"/>
  <c r="CH155" i="1" s="1"/>
  <c r="AE156" i="1"/>
  <c r="AG156" i="1" s="1"/>
  <c r="AI156" i="1" s="1"/>
  <c r="AK156" i="1" s="1"/>
  <c r="AM156" i="1" s="1"/>
  <c r="AO156" i="1" s="1"/>
  <c r="AQ156" i="1" s="1"/>
  <c r="AS156" i="1" s="1"/>
  <c r="AU156" i="1" s="1"/>
  <c r="AW156" i="1" s="1"/>
  <c r="AY156" i="1" s="1"/>
  <c r="BA156" i="1" s="1"/>
  <c r="BC156" i="1" s="1"/>
  <c r="BE156" i="1" s="1"/>
  <c r="BG156" i="1" s="1"/>
  <c r="BH156" i="1"/>
  <c r="BJ156" i="1" s="1"/>
  <c r="BL156" i="1" s="1"/>
  <c r="BN156" i="1" s="1"/>
  <c r="BP156" i="1" s="1"/>
  <c r="BR156" i="1" s="1"/>
  <c r="BT156" i="1" s="1"/>
  <c r="BV156" i="1" s="1"/>
  <c r="BX156" i="1" s="1"/>
  <c r="BZ156" i="1" s="1"/>
  <c r="CB156" i="1" s="1"/>
  <c r="CD156" i="1" s="1"/>
  <c r="CF156" i="1" s="1"/>
  <c r="CH156" i="1" s="1"/>
  <c r="D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D155" i="1"/>
  <c r="F155" i="1" s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E162" i="1"/>
  <c r="AG162" i="1" s="1"/>
  <c r="AI162" i="1" s="1"/>
  <c r="AK162" i="1" s="1"/>
  <c r="AM162" i="1" s="1"/>
  <c r="AO162" i="1" s="1"/>
  <c r="AQ162" i="1" s="1"/>
  <c r="AS162" i="1" s="1"/>
  <c r="AU162" i="1" s="1"/>
  <c r="AW162" i="1" s="1"/>
  <c r="AY162" i="1" s="1"/>
  <c r="BA162" i="1" s="1"/>
  <c r="BC162" i="1" s="1"/>
  <c r="BE162" i="1" s="1"/>
  <c r="BG162" i="1" s="1"/>
  <c r="BH162" i="1"/>
  <c r="BJ162" i="1" s="1"/>
  <c r="BL162" i="1" s="1"/>
  <c r="BN162" i="1" s="1"/>
  <c r="BP162" i="1" s="1"/>
  <c r="BR162" i="1" s="1"/>
  <c r="BT162" i="1" s="1"/>
  <c r="BV162" i="1" s="1"/>
  <c r="BX162" i="1" s="1"/>
  <c r="BZ162" i="1" s="1"/>
  <c r="CB162" i="1" s="1"/>
  <c r="CD162" i="1" s="1"/>
  <c r="CF162" i="1" s="1"/>
  <c r="CH162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E169" i="1"/>
  <c r="AE328" i="1" s="1"/>
  <c r="BH169" i="1"/>
  <c r="BH328" i="1" s="1"/>
  <c r="D169" i="1"/>
  <c r="F169" i="1" s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BR20" i="1" l="1"/>
  <c r="AO20" i="1"/>
  <c r="BJ169" i="1"/>
  <c r="BJ328" i="1" s="1"/>
  <c r="AG169" i="1"/>
  <c r="AG328" i="1" s="1"/>
  <c r="AG17" i="1"/>
  <c r="AI17" i="1" s="1"/>
  <c r="AK17" i="1" s="1"/>
  <c r="AM17" i="1" s="1"/>
  <c r="AO17" i="1" s="1"/>
  <c r="AQ17" i="1" s="1"/>
  <c r="AS17" i="1" s="1"/>
  <c r="AU17" i="1" s="1"/>
  <c r="AW17" i="1" s="1"/>
  <c r="AY17" i="1" s="1"/>
  <c r="BA17" i="1" s="1"/>
  <c r="BC17" i="1" s="1"/>
  <c r="BE17" i="1" s="1"/>
  <c r="BG17" i="1" s="1"/>
  <c r="AE19" i="1"/>
  <c r="AG19" i="1" s="1"/>
  <c r="AI19" i="1" s="1"/>
  <c r="AK19" i="1" s="1"/>
  <c r="AM19" i="1" s="1"/>
  <c r="AO19" i="1" s="1"/>
  <c r="AQ19" i="1" s="1"/>
  <c r="AS19" i="1" s="1"/>
  <c r="AU19" i="1" s="1"/>
  <c r="AW19" i="1" s="1"/>
  <c r="AY19" i="1" s="1"/>
  <c r="BA19" i="1" s="1"/>
  <c r="BC19" i="1" s="1"/>
  <c r="BE19" i="1" s="1"/>
  <c r="BG19" i="1" s="1"/>
  <c r="BH19" i="1"/>
  <c r="BJ19" i="1" s="1"/>
  <c r="BL19" i="1" s="1"/>
  <c r="BN19" i="1" s="1"/>
  <c r="BP19" i="1" s="1"/>
  <c r="BR19" i="1" s="1"/>
  <c r="BT19" i="1" s="1"/>
  <c r="BV19" i="1" s="1"/>
  <c r="BX19" i="1" s="1"/>
  <c r="BZ19" i="1" s="1"/>
  <c r="CB19" i="1" s="1"/>
  <c r="CD19" i="1" s="1"/>
  <c r="CF19" i="1" s="1"/>
  <c r="CH19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BJ17" i="1"/>
  <c r="BL17" i="1" s="1"/>
  <c r="BN17" i="1" s="1"/>
  <c r="BP17" i="1" s="1"/>
  <c r="BR17" i="1" s="1"/>
  <c r="BT17" i="1" s="1"/>
  <c r="BV17" i="1" s="1"/>
  <c r="BX17" i="1" s="1"/>
  <c r="BZ17" i="1" s="1"/>
  <c r="CB17" i="1" s="1"/>
  <c r="CD17" i="1" s="1"/>
  <c r="CF17" i="1" s="1"/>
  <c r="CH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E30" i="1"/>
  <c r="BH30" i="1"/>
  <c r="D30" i="1"/>
  <c r="BT20" i="1" l="1"/>
  <c r="AQ20" i="1"/>
  <c r="AI169" i="1"/>
  <c r="AI328" i="1" s="1"/>
  <c r="BL169" i="1"/>
  <c r="BL328" i="1" s="1"/>
  <c r="BJ30" i="1"/>
  <c r="BL30" i="1" s="1"/>
  <c r="BN30" i="1" s="1"/>
  <c r="BP30" i="1" s="1"/>
  <c r="BR30" i="1" s="1"/>
  <c r="BT30" i="1" s="1"/>
  <c r="BV30" i="1" s="1"/>
  <c r="BX30" i="1" s="1"/>
  <c r="BZ30" i="1" s="1"/>
  <c r="CB30" i="1" s="1"/>
  <c r="CD30" i="1" s="1"/>
  <c r="CF30" i="1" s="1"/>
  <c r="CH30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G30" i="1"/>
  <c r="AI30" i="1" s="1"/>
  <c r="AK30" i="1" s="1"/>
  <c r="AM30" i="1" s="1"/>
  <c r="AO30" i="1" s="1"/>
  <c r="AQ30" i="1" s="1"/>
  <c r="AS30" i="1" s="1"/>
  <c r="AU30" i="1" s="1"/>
  <c r="AW30" i="1" s="1"/>
  <c r="AY30" i="1" s="1"/>
  <c r="BA30" i="1" s="1"/>
  <c r="BC30" i="1" s="1"/>
  <c r="BE30" i="1" s="1"/>
  <c r="BG30" i="1" s="1"/>
  <c r="AE266" i="1"/>
  <c r="AG266" i="1" s="1"/>
  <c r="AI266" i="1" s="1"/>
  <c r="AK266" i="1" s="1"/>
  <c r="AM266" i="1" s="1"/>
  <c r="AO266" i="1" s="1"/>
  <c r="AQ266" i="1" s="1"/>
  <c r="AS266" i="1" s="1"/>
  <c r="AU266" i="1" s="1"/>
  <c r="AW266" i="1" s="1"/>
  <c r="AY266" i="1" s="1"/>
  <c r="BA266" i="1" s="1"/>
  <c r="BC266" i="1" s="1"/>
  <c r="BE266" i="1" s="1"/>
  <c r="BG266" i="1" s="1"/>
  <c r="BH266" i="1"/>
  <c r="BJ266" i="1" s="1"/>
  <c r="BL266" i="1" s="1"/>
  <c r="BN266" i="1" s="1"/>
  <c r="BP266" i="1" s="1"/>
  <c r="BR266" i="1" s="1"/>
  <c r="BT266" i="1" s="1"/>
  <c r="BV266" i="1" s="1"/>
  <c r="BX266" i="1" s="1"/>
  <c r="BZ266" i="1" s="1"/>
  <c r="CB266" i="1" s="1"/>
  <c r="CD266" i="1" s="1"/>
  <c r="CF266" i="1" s="1"/>
  <c r="CH266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BV20" i="1" l="1"/>
  <c r="AS20" i="1"/>
  <c r="BN169" i="1"/>
  <c r="BN328" i="1" s="1"/>
  <c r="AK169" i="1"/>
  <c r="AK328" i="1" s="1"/>
  <c r="AE256" i="1"/>
  <c r="AG256" i="1" s="1"/>
  <c r="AI256" i="1" s="1"/>
  <c r="AK256" i="1" s="1"/>
  <c r="AM256" i="1" s="1"/>
  <c r="AO256" i="1" s="1"/>
  <c r="AQ256" i="1" s="1"/>
  <c r="AS256" i="1" s="1"/>
  <c r="AU256" i="1" s="1"/>
  <c r="AW256" i="1" s="1"/>
  <c r="AY256" i="1" s="1"/>
  <c r="BA256" i="1" s="1"/>
  <c r="BC256" i="1" s="1"/>
  <c r="BE256" i="1" s="1"/>
  <c r="BG256" i="1" s="1"/>
  <c r="BH256" i="1"/>
  <c r="BJ256" i="1" s="1"/>
  <c r="BL256" i="1" s="1"/>
  <c r="BN256" i="1" s="1"/>
  <c r="BP256" i="1" s="1"/>
  <c r="BR256" i="1" s="1"/>
  <c r="BT256" i="1" s="1"/>
  <c r="BV256" i="1" s="1"/>
  <c r="BX256" i="1" s="1"/>
  <c r="BZ256" i="1" s="1"/>
  <c r="CB256" i="1" s="1"/>
  <c r="CD256" i="1" s="1"/>
  <c r="CF256" i="1" s="1"/>
  <c r="CH256" i="1" s="1"/>
  <c r="AE257" i="1"/>
  <c r="AG257" i="1" s="1"/>
  <c r="AI257" i="1" s="1"/>
  <c r="AK257" i="1" s="1"/>
  <c r="AM257" i="1" s="1"/>
  <c r="AO257" i="1" s="1"/>
  <c r="AQ257" i="1" s="1"/>
  <c r="AS257" i="1" s="1"/>
  <c r="AU257" i="1" s="1"/>
  <c r="AW257" i="1" s="1"/>
  <c r="AY257" i="1" s="1"/>
  <c r="BA257" i="1" s="1"/>
  <c r="BC257" i="1" s="1"/>
  <c r="BE257" i="1" s="1"/>
  <c r="BG257" i="1" s="1"/>
  <c r="BH257" i="1"/>
  <c r="BJ257" i="1" s="1"/>
  <c r="BL257" i="1" s="1"/>
  <c r="BN257" i="1" s="1"/>
  <c r="BP257" i="1" s="1"/>
  <c r="BR257" i="1" s="1"/>
  <c r="BT257" i="1" s="1"/>
  <c r="BV257" i="1" s="1"/>
  <c r="BX257" i="1" s="1"/>
  <c r="BZ257" i="1" s="1"/>
  <c r="CB257" i="1" s="1"/>
  <c r="CD257" i="1" s="1"/>
  <c r="CF257" i="1" s="1"/>
  <c r="CH257" i="1" s="1"/>
  <c r="D257" i="1"/>
  <c r="F257" i="1" s="1"/>
  <c r="H257" i="1" s="1"/>
  <c r="J257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AE267" i="1"/>
  <c r="BH267" i="1"/>
  <c r="D267" i="1"/>
  <c r="AE323" i="1"/>
  <c r="AG323" i="1" s="1"/>
  <c r="AI323" i="1" s="1"/>
  <c r="AK323" i="1" s="1"/>
  <c r="AM323" i="1" s="1"/>
  <c r="AO323" i="1" s="1"/>
  <c r="AQ323" i="1" s="1"/>
  <c r="AS323" i="1" s="1"/>
  <c r="AU323" i="1" s="1"/>
  <c r="AW323" i="1" s="1"/>
  <c r="AY323" i="1" s="1"/>
  <c r="BA323" i="1" s="1"/>
  <c r="BC323" i="1" s="1"/>
  <c r="BE323" i="1" s="1"/>
  <c r="BG323" i="1" s="1"/>
  <c r="BH323" i="1"/>
  <c r="BJ323" i="1" s="1"/>
  <c r="BL323" i="1" s="1"/>
  <c r="BN323" i="1" s="1"/>
  <c r="BP323" i="1" s="1"/>
  <c r="BR323" i="1" s="1"/>
  <c r="BT323" i="1" s="1"/>
  <c r="BV323" i="1" s="1"/>
  <c r="BX323" i="1" s="1"/>
  <c r="BZ323" i="1" s="1"/>
  <c r="CB323" i="1" s="1"/>
  <c r="CD323" i="1" s="1"/>
  <c r="CF323" i="1" s="1"/>
  <c r="CH323" i="1" s="1"/>
  <c r="D323" i="1"/>
  <c r="F323" i="1" s="1"/>
  <c r="H323" i="1" s="1"/>
  <c r="J323" i="1" s="1"/>
  <c r="L323" i="1" s="1"/>
  <c r="N323" i="1" s="1"/>
  <c r="P323" i="1" s="1"/>
  <c r="R323" i="1" s="1"/>
  <c r="T323" i="1" s="1"/>
  <c r="V323" i="1" s="1"/>
  <c r="X323" i="1" s="1"/>
  <c r="Z323" i="1" s="1"/>
  <c r="AB323" i="1" s="1"/>
  <c r="AD323" i="1" s="1"/>
  <c r="BX20" i="1" l="1"/>
  <c r="AU20" i="1"/>
  <c r="L257" i="1"/>
  <c r="N257" i="1" s="1"/>
  <c r="P257" i="1" s="1"/>
  <c r="R257" i="1" s="1"/>
  <c r="T257" i="1" s="1"/>
  <c r="V257" i="1" s="1"/>
  <c r="X257" i="1" s="1"/>
  <c r="Z257" i="1" s="1"/>
  <c r="AB257" i="1" s="1"/>
  <c r="AD257" i="1" s="1"/>
  <c r="AM169" i="1"/>
  <c r="AM328" i="1" s="1"/>
  <c r="BP169" i="1"/>
  <c r="BP328" i="1" s="1"/>
  <c r="BH264" i="1"/>
  <c r="BJ264" i="1" s="1"/>
  <c r="BL264" i="1" s="1"/>
  <c r="BN264" i="1" s="1"/>
  <c r="BP264" i="1" s="1"/>
  <c r="BR264" i="1" s="1"/>
  <c r="BT264" i="1" s="1"/>
  <c r="BV264" i="1" s="1"/>
  <c r="BX264" i="1" s="1"/>
  <c r="BZ264" i="1" s="1"/>
  <c r="CB264" i="1" s="1"/>
  <c r="CD264" i="1" s="1"/>
  <c r="CF264" i="1" s="1"/>
  <c r="CH264" i="1" s="1"/>
  <c r="BJ267" i="1"/>
  <c r="BL267" i="1" s="1"/>
  <c r="BN267" i="1" s="1"/>
  <c r="BP267" i="1" s="1"/>
  <c r="BR267" i="1" s="1"/>
  <c r="BT267" i="1" s="1"/>
  <c r="BV267" i="1" s="1"/>
  <c r="BX267" i="1" s="1"/>
  <c r="BZ267" i="1" s="1"/>
  <c r="CB267" i="1" s="1"/>
  <c r="CD267" i="1" s="1"/>
  <c r="CF267" i="1" s="1"/>
  <c r="CH267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F267" i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E264" i="1"/>
  <c r="AG264" i="1" s="1"/>
  <c r="AI264" i="1" s="1"/>
  <c r="AK264" i="1" s="1"/>
  <c r="AM264" i="1" s="1"/>
  <c r="AO264" i="1" s="1"/>
  <c r="AQ264" i="1" s="1"/>
  <c r="AS264" i="1" s="1"/>
  <c r="AU264" i="1" s="1"/>
  <c r="AW264" i="1" s="1"/>
  <c r="AY264" i="1" s="1"/>
  <c r="BA264" i="1" s="1"/>
  <c r="BC264" i="1" s="1"/>
  <c r="BE264" i="1" s="1"/>
  <c r="BG264" i="1" s="1"/>
  <c r="AG267" i="1"/>
  <c r="AI267" i="1" s="1"/>
  <c r="AK267" i="1" s="1"/>
  <c r="AM267" i="1" s="1"/>
  <c r="AO267" i="1" s="1"/>
  <c r="AQ267" i="1" s="1"/>
  <c r="AS267" i="1" s="1"/>
  <c r="AU267" i="1" s="1"/>
  <c r="AW267" i="1" s="1"/>
  <c r="AY267" i="1" s="1"/>
  <c r="BA267" i="1" s="1"/>
  <c r="BC267" i="1" s="1"/>
  <c r="BE267" i="1" s="1"/>
  <c r="BG267" i="1" s="1"/>
  <c r="D254" i="1"/>
  <c r="F254" i="1" s="1"/>
  <c r="H254" i="1" s="1"/>
  <c r="J254" i="1" s="1"/>
  <c r="L254" i="1" s="1"/>
  <c r="N254" i="1" s="1"/>
  <c r="P254" i="1" s="1"/>
  <c r="R254" i="1" s="1"/>
  <c r="T254" i="1" s="1"/>
  <c r="V254" i="1" s="1"/>
  <c r="X254" i="1" s="1"/>
  <c r="Z254" i="1" s="1"/>
  <c r="AB254" i="1" s="1"/>
  <c r="AD254" i="1" s="1"/>
  <c r="AE254" i="1"/>
  <c r="AG254" i="1" s="1"/>
  <c r="AI254" i="1" s="1"/>
  <c r="AK254" i="1" s="1"/>
  <c r="AM254" i="1" s="1"/>
  <c r="AO254" i="1" s="1"/>
  <c r="AQ254" i="1" s="1"/>
  <c r="AS254" i="1" s="1"/>
  <c r="AU254" i="1" s="1"/>
  <c r="AW254" i="1" s="1"/>
  <c r="AY254" i="1" s="1"/>
  <c r="BA254" i="1" s="1"/>
  <c r="BC254" i="1" s="1"/>
  <c r="BE254" i="1" s="1"/>
  <c r="BG254" i="1" s="1"/>
  <c r="BH254" i="1"/>
  <c r="BJ254" i="1" s="1"/>
  <c r="BL254" i="1" s="1"/>
  <c r="BN254" i="1" s="1"/>
  <c r="BP254" i="1" s="1"/>
  <c r="BR254" i="1" s="1"/>
  <c r="BT254" i="1" s="1"/>
  <c r="BV254" i="1" s="1"/>
  <c r="BX254" i="1" s="1"/>
  <c r="BZ254" i="1" s="1"/>
  <c r="CB254" i="1" s="1"/>
  <c r="CD254" i="1" s="1"/>
  <c r="CF254" i="1" s="1"/>
  <c r="CH254" i="1" s="1"/>
  <c r="AE183" i="1"/>
  <c r="AG183" i="1" s="1"/>
  <c r="AI183" i="1" s="1"/>
  <c r="AK183" i="1" s="1"/>
  <c r="AM183" i="1" s="1"/>
  <c r="AO183" i="1" s="1"/>
  <c r="AQ183" i="1" s="1"/>
  <c r="AS183" i="1" s="1"/>
  <c r="AU183" i="1" s="1"/>
  <c r="AW183" i="1" s="1"/>
  <c r="AY183" i="1" s="1"/>
  <c r="BA183" i="1" s="1"/>
  <c r="BC183" i="1" s="1"/>
  <c r="BE183" i="1" s="1"/>
  <c r="BG183" i="1" s="1"/>
  <c r="BH183" i="1"/>
  <c r="BJ183" i="1" s="1"/>
  <c r="BL183" i="1" s="1"/>
  <c r="BN183" i="1" s="1"/>
  <c r="BP183" i="1" s="1"/>
  <c r="BR183" i="1" s="1"/>
  <c r="BT183" i="1" s="1"/>
  <c r="BV183" i="1" s="1"/>
  <c r="BX183" i="1" s="1"/>
  <c r="BZ183" i="1" s="1"/>
  <c r="CB183" i="1" s="1"/>
  <c r="CD183" i="1" s="1"/>
  <c r="CF183" i="1" s="1"/>
  <c r="CH183" i="1" s="1"/>
  <c r="D183" i="1"/>
  <c r="F183" i="1" s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E302" i="1"/>
  <c r="AG302" i="1" s="1"/>
  <c r="AI302" i="1" s="1"/>
  <c r="AK302" i="1" s="1"/>
  <c r="AM302" i="1" s="1"/>
  <c r="AO302" i="1" s="1"/>
  <c r="AQ302" i="1" s="1"/>
  <c r="AS302" i="1" s="1"/>
  <c r="AU302" i="1" s="1"/>
  <c r="AW302" i="1" s="1"/>
  <c r="AY302" i="1" s="1"/>
  <c r="BA302" i="1" s="1"/>
  <c r="BC302" i="1" s="1"/>
  <c r="BE302" i="1" s="1"/>
  <c r="BG302" i="1" s="1"/>
  <c r="BH302" i="1"/>
  <c r="BJ302" i="1" s="1"/>
  <c r="BL302" i="1" s="1"/>
  <c r="BN302" i="1" s="1"/>
  <c r="BP302" i="1" s="1"/>
  <c r="BR302" i="1" s="1"/>
  <c r="BT302" i="1" s="1"/>
  <c r="BV302" i="1" s="1"/>
  <c r="BX302" i="1" s="1"/>
  <c r="BZ302" i="1" s="1"/>
  <c r="CB302" i="1" s="1"/>
  <c r="CD302" i="1" s="1"/>
  <c r="CF302" i="1" s="1"/>
  <c r="CH302" i="1" s="1"/>
  <c r="AE303" i="1"/>
  <c r="AG303" i="1" s="1"/>
  <c r="AI303" i="1" s="1"/>
  <c r="AK303" i="1" s="1"/>
  <c r="AM303" i="1" s="1"/>
  <c r="AO303" i="1" s="1"/>
  <c r="AQ303" i="1" s="1"/>
  <c r="AS303" i="1" s="1"/>
  <c r="AU303" i="1" s="1"/>
  <c r="AW303" i="1" s="1"/>
  <c r="AY303" i="1" s="1"/>
  <c r="BA303" i="1" s="1"/>
  <c r="BC303" i="1" s="1"/>
  <c r="BE303" i="1" s="1"/>
  <c r="BG303" i="1" s="1"/>
  <c r="BH303" i="1"/>
  <c r="BJ303" i="1" s="1"/>
  <c r="BL303" i="1" s="1"/>
  <c r="BN303" i="1" s="1"/>
  <c r="BP303" i="1" s="1"/>
  <c r="BR303" i="1" s="1"/>
  <c r="BT303" i="1" s="1"/>
  <c r="BV303" i="1" s="1"/>
  <c r="BX303" i="1" s="1"/>
  <c r="BZ303" i="1" s="1"/>
  <c r="CB303" i="1" s="1"/>
  <c r="CD303" i="1" s="1"/>
  <c r="CF303" i="1" s="1"/>
  <c r="CH303" i="1" s="1"/>
  <c r="D303" i="1"/>
  <c r="F303" i="1" s="1"/>
  <c r="H303" i="1" s="1"/>
  <c r="J303" i="1" s="1"/>
  <c r="L303" i="1" s="1"/>
  <c r="N303" i="1" s="1"/>
  <c r="P303" i="1" s="1"/>
  <c r="R303" i="1" s="1"/>
  <c r="T303" i="1" s="1"/>
  <c r="V303" i="1" s="1"/>
  <c r="X303" i="1" s="1"/>
  <c r="Z303" i="1" s="1"/>
  <c r="AB303" i="1" s="1"/>
  <c r="AD303" i="1" s="1"/>
  <c r="D302" i="1"/>
  <c r="F302" i="1" s="1"/>
  <c r="H302" i="1" s="1"/>
  <c r="J302" i="1" s="1"/>
  <c r="L302" i="1" s="1"/>
  <c r="N302" i="1" s="1"/>
  <c r="P302" i="1" s="1"/>
  <c r="R302" i="1" s="1"/>
  <c r="T302" i="1" s="1"/>
  <c r="V302" i="1" s="1"/>
  <c r="X302" i="1" s="1"/>
  <c r="Z302" i="1" s="1"/>
  <c r="AB302" i="1" s="1"/>
  <c r="AD302" i="1" s="1"/>
  <c r="AE304" i="1"/>
  <c r="BH304" i="1"/>
  <c r="D304" i="1"/>
  <c r="BZ20" i="1" l="1"/>
  <c r="AW20" i="1"/>
  <c r="BR169" i="1"/>
  <c r="AO169" i="1"/>
  <c r="AO328" i="1" s="1"/>
  <c r="BH322" i="1"/>
  <c r="BJ322" i="1" s="1"/>
  <c r="BL322" i="1" s="1"/>
  <c r="BN322" i="1" s="1"/>
  <c r="BP322" i="1" s="1"/>
  <c r="BR322" i="1" s="1"/>
  <c r="BT322" i="1" s="1"/>
  <c r="BV322" i="1" s="1"/>
  <c r="BX322" i="1" s="1"/>
  <c r="BZ322" i="1" s="1"/>
  <c r="CB322" i="1" s="1"/>
  <c r="CD322" i="1" s="1"/>
  <c r="CF322" i="1" s="1"/>
  <c r="CH322" i="1" s="1"/>
  <c r="BJ304" i="1"/>
  <c r="BL304" i="1" s="1"/>
  <c r="BN304" i="1" s="1"/>
  <c r="BP304" i="1" s="1"/>
  <c r="BR304" i="1" s="1"/>
  <c r="BT304" i="1" s="1"/>
  <c r="BV304" i="1" s="1"/>
  <c r="BX304" i="1" s="1"/>
  <c r="BZ304" i="1" s="1"/>
  <c r="CB304" i="1" s="1"/>
  <c r="CD304" i="1" s="1"/>
  <c r="CF304" i="1" s="1"/>
  <c r="CH304" i="1" s="1"/>
  <c r="D322" i="1"/>
  <c r="F322" i="1" s="1"/>
  <c r="H322" i="1" s="1"/>
  <c r="J322" i="1" s="1"/>
  <c r="L322" i="1" s="1"/>
  <c r="N322" i="1" s="1"/>
  <c r="P322" i="1" s="1"/>
  <c r="R322" i="1" s="1"/>
  <c r="T322" i="1" s="1"/>
  <c r="V322" i="1" s="1"/>
  <c r="X322" i="1" s="1"/>
  <c r="Z322" i="1" s="1"/>
  <c r="AB322" i="1" s="1"/>
  <c r="AD322" i="1" s="1"/>
  <c r="F304" i="1"/>
  <c r="H304" i="1" s="1"/>
  <c r="J304" i="1" s="1"/>
  <c r="L304" i="1" s="1"/>
  <c r="N304" i="1" s="1"/>
  <c r="P304" i="1" s="1"/>
  <c r="R304" i="1" s="1"/>
  <c r="T304" i="1" s="1"/>
  <c r="V304" i="1" s="1"/>
  <c r="X304" i="1" s="1"/>
  <c r="Z304" i="1" s="1"/>
  <c r="AB304" i="1" s="1"/>
  <c r="AD304" i="1" s="1"/>
  <c r="AE322" i="1"/>
  <c r="AG322" i="1" s="1"/>
  <c r="AI322" i="1" s="1"/>
  <c r="AK322" i="1" s="1"/>
  <c r="AM322" i="1" s="1"/>
  <c r="AO322" i="1" s="1"/>
  <c r="AQ322" i="1" s="1"/>
  <c r="AS322" i="1" s="1"/>
  <c r="AU322" i="1" s="1"/>
  <c r="AW322" i="1" s="1"/>
  <c r="AY322" i="1" s="1"/>
  <c r="BA322" i="1" s="1"/>
  <c r="BC322" i="1" s="1"/>
  <c r="BE322" i="1" s="1"/>
  <c r="BG322" i="1" s="1"/>
  <c r="AG304" i="1"/>
  <c r="AI304" i="1" s="1"/>
  <c r="AK304" i="1" s="1"/>
  <c r="AM304" i="1" s="1"/>
  <c r="AO304" i="1" s="1"/>
  <c r="AQ304" i="1" s="1"/>
  <c r="AS304" i="1" s="1"/>
  <c r="AU304" i="1" s="1"/>
  <c r="AW304" i="1" s="1"/>
  <c r="AY304" i="1" s="1"/>
  <c r="BA304" i="1" s="1"/>
  <c r="BC304" i="1" s="1"/>
  <c r="BE304" i="1" s="1"/>
  <c r="BG304" i="1" s="1"/>
  <c r="D300" i="1"/>
  <c r="F300" i="1" s="1"/>
  <c r="H300" i="1" s="1"/>
  <c r="J300" i="1" s="1"/>
  <c r="L300" i="1" s="1"/>
  <c r="N300" i="1" s="1"/>
  <c r="P300" i="1" s="1"/>
  <c r="R300" i="1" s="1"/>
  <c r="T300" i="1" s="1"/>
  <c r="V300" i="1" s="1"/>
  <c r="X300" i="1" s="1"/>
  <c r="Z300" i="1" s="1"/>
  <c r="AB300" i="1" s="1"/>
  <c r="AD300" i="1" s="1"/>
  <c r="BH300" i="1"/>
  <c r="BJ300" i="1" s="1"/>
  <c r="BL300" i="1" s="1"/>
  <c r="BN300" i="1" s="1"/>
  <c r="BP300" i="1" s="1"/>
  <c r="BR300" i="1" s="1"/>
  <c r="BT300" i="1" s="1"/>
  <c r="BV300" i="1" s="1"/>
  <c r="BX300" i="1" s="1"/>
  <c r="BZ300" i="1" s="1"/>
  <c r="CB300" i="1" s="1"/>
  <c r="CD300" i="1" s="1"/>
  <c r="CF300" i="1" s="1"/>
  <c r="CH300" i="1" s="1"/>
  <c r="AE300" i="1"/>
  <c r="AG300" i="1" s="1"/>
  <c r="AI300" i="1" s="1"/>
  <c r="AK300" i="1" s="1"/>
  <c r="AM300" i="1" s="1"/>
  <c r="AO300" i="1" s="1"/>
  <c r="AQ300" i="1" s="1"/>
  <c r="AS300" i="1" s="1"/>
  <c r="AU300" i="1" s="1"/>
  <c r="AW300" i="1" s="1"/>
  <c r="AY300" i="1" s="1"/>
  <c r="BA300" i="1" s="1"/>
  <c r="BC300" i="1" s="1"/>
  <c r="BE300" i="1" s="1"/>
  <c r="BG300" i="1" s="1"/>
  <c r="BT169" i="1" l="1"/>
  <c r="BR328" i="1"/>
  <c r="CB20" i="1"/>
  <c r="AY20" i="1"/>
  <c r="AQ169" i="1"/>
  <c r="AE106" i="1"/>
  <c r="AG106" i="1" s="1"/>
  <c r="AI106" i="1" s="1"/>
  <c r="AK106" i="1" s="1"/>
  <c r="AM106" i="1" s="1"/>
  <c r="AO106" i="1" s="1"/>
  <c r="AQ106" i="1" s="1"/>
  <c r="AS106" i="1" s="1"/>
  <c r="AU106" i="1" s="1"/>
  <c r="AW106" i="1" s="1"/>
  <c r="AY106" i="1" s="1"/>
  <c r="BA106" i="1" s="1"/>
  <c r="BC106" i="1" s="1"/>
  <c r="BE106" i="1" s="1"/>
  <c r="BG106" i="1" s="1"/>
  <c r="BH106" i="1"/>
  <c r="BJ106" i="1" s="1"/>
  <c r="BL106" i="1" s="1"/>
  <c r="BN106" i="1" s="1"/>
  <c r="BP106" i="1" s="1"/>
  <c r="BR106" i="1" s="1"/>
  <c r="BT106" i="1" s="1"/>
  <c r="BV106" i="1" s="1"/>
  <c r="BX106" i="1" s="1"/>
  <c r="BZ106" i="1" s="1"/>
  <c r="CB106" i="1" s="1"/>
  <c r="CD106" i="1" s="1"/>
  <c r="CF106" i="1" s="1"/>
  <c r="CH106" i="1" s="1"/>
  <c r="AE107" i="1"/>
  <c r="AG107" i="1" s="1"/>
  <c r="AI107" i="1" s="1"/>
  <c r="AK107" i="1" s="1"/>
  <c r="AM107" i="1" s="1"/>
  <c r="AO107" i="1" s="1"/>
  <c r="AQ107" i="1" s="1"/>
  <c r="AS107" i="1" s="1"/>
  <c r="AU107" i="1" s="1"/>
  <c r="AW107" i="1" s="1"/>
  <c r="AY107" i="1" s="1"/>
  <c r="BA107" i="1" s="1"/>
  <c r="BC107" i="1" s="1"/>
  <c r="BE107" i="1" s="1"/>
  <c r="BG107" i="1" s="1"/>
  <c r="BH107" i="1"/>
  <c r="BJ107" i="1" s="1"/>
  <c r="BL107" i="1" s="1"/>
  <c r="BN107" i="1" s="1"/>
  <c r="BP107" i="1" s="1"/>
  <c r="BR107" i="1" s="1"/>
  <c r="BT107" i="1" s="1"/>
  <c r="BV107" i="1" s="1"/>
  <c r="BX107" i="1" s="1"/>
  <c r="BZ107" i="1" s="1"/>
  <c r="CB107" i="1" s="1"/>
  <c r="CD107" i="1" s="1"/>
  <c r="CF107" i="1" s="1"/>
  <c r="CH107" i="1" s="1"/>
  <c r="AE108" i="1"/>
  <c r="BH108" i="1"/>
  <c r="BJ108" i="1" s="1"/>
  <c r="BL108" i="1" s="1"/>
  <c r="BN108" i="1" s="1"/>
  <c r="BP108" i="1" s="1"/>
  <c r="BR108" i="1" s="1"/>
  <c r="BT108" i="1" s="1"/>
  <c r="BV108" i="1" s="1"/>
  <c r="BX108" i="1" s="1"/>
  <c r="BZ108" i="1" s="1"/>
  <c r="CB108" i="1" s="1"/>
  <c r="CD108" i="1" s="1"/>
  <c r="CF108" i="1" s="1"/>
  <c r="CH108" i="1" s="1"/>
  <c r="AE109" i="1"/>
  <c r="BH109" i="1"/>
  <c r="D109" i="1"/>
  <c r="D108" i="1"/>
  <c r="D107" i="1"/>
  <c r="F107" i="1" s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D106" i="1"/>
  <c r="F106" i="1" s="1"/>
  <c r="H106" i="1" s="1"/>
  <c r="J106" i="1" s="1"/>
  <c r="L106" i="1" s="1"/>
  <c r="N106" i="1" s="1"/>
  <c r="P106" i="1" s="1"/>
  <c r="R106" i="1" s="1"/>
  <c r="T106" i="1" s="1"/>
  <c r="V106" i="1" s="1"/>
  <c r="X106" i="1" s="1"/>
  <c r="Z106" i="1" s="1"/>
  <c r="AB106" i="1" s="1"/>
  <c r="AD106" i="1" s="1"/>
  <c r="AE132" i="1"/>
  <c r="AG132" i="1" s="1"/>
  <c r="AI132" i="1" s="1"/>
  <c r="AK132" i="1" s="1"/>
  <c r="AM132" i="1" s="1"/>
  <c r="AO132" i="1" s="1"/>
  <c r="AQ132" i="1" s="1"/>
  <c r="AS132" i="1" s="1"/>
  <c r="AU132" i="1" s="1"/>
  <c r="AW132" i="1" s="1"/>
  <c r="AY132" i="1" s="1"/>
  <c r="BA132" i="1" s="1"/>
  <c r="BC132" i="1" s="1"/>
  <c r="BE132" i="1" s="1"/>
  <c r="BG132" i="1" s="1"/>
  <c r="BH132" i="1"/>
  <c r="BJ132" i="1" s="1"/>
  <c r="BL132" i="1" s="1"/>
  <c r="BN132" i="1" s="1"/>
  <c r="BP132" i="1" s="1"/>
  <c r="BR132" i="1" s="1"/>
  <c r="BT132" i="1" s="1"/>
  <c r="BV132" i="1" s="1"/>
  <c r="BX132" i="1" s="1"/>
  <c r="BZ132" i="1" s="1"/>
  <c r="CB132" i="1" s="1"/>
  <c r="CD132" i="1" s="1"/>
  <c r="CF132" i="1" s="1"/>
  <c r="CH132" i="1" s="1"/>
  <c r="D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E129" i="1"/>
  <c r="AG129" i="1" s="1"/>
  <c r="AI129" i="1" s="1"/>
  <c r="AK129" i="1" s="1"/>
  <c r="AM129" i="1" s="1"/>
  <c r="AO129" i="1" s="1"/>
  <c r="AQ129" i="1" s="1"/>
  <c r="AS129" i="1" s="1"/>
  <c r="AU129" i="1" s="1"/>
  <c r="AW129" i="1" s="1"/>
  <c r="AY129" i="1" s="1"/>
  <c r="BA129" i="1" s="1"/>
  <c r="BC129" i="1" s="1"/>
  <c r="BE129" i="1" s="1"/>
  <c r="BG129" i="1" s="1"/>
  <c r="BH129" i="1"/>
  <c r="BJ129" i="1" s="1"/>
  <c r="BL129" i="1" s="1"/>
  <c r="BN129" i="1" s="1"/>
  <c r="BP129" i="1" s="1"/>
  <c r="BR129" i="1" s="1"/>
  <c r="BT129" i="1" s="1"/>
  <c r="BV129" i="1" s="1"/>
  <c r="BX129" i="1" s="1"/>
  <c r="BZ129" i="1" s="1"/>
  <c r="CB129" i="1" s="1"/>
  <c r="CD129" i="1" s="1"/>
  <c r="CF129" i="1" s="1"/>
  <c r="CH129" i="1" s="1"/>
  <c r="D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E124" i="1"/>
  <c r="AG124" i="1" s="1"/>
  <c r="AI124" i="1" s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BE124" i="1" s="1"/>
  <c r="BG124" i="1" s="1"/>
  <c r="BH124" i="1"/>
  <c r="BJ124" i="1" s="1"/>
  <c r="BL124" i="1" s="1"/>
  <c r="BN124" i="1" s="1"/>
  <c r="BP124" i="1" s="1"/>
  <c r="BR124" i="1" s="1"/>
  <c r="BT124" i="1" s="1"/>
  <c r="BV124" i="1" s="1"/>
  <c r="BX124" i="1" s="1"/>
  <c r="BZ124" i="1" s="1"/>
  <c r="CB124" i="1" s="1"/>
  <c r="CD124" i="1" s="1"/>
  <c r="CF124" i="1" s="1"/>
  <c r="CH124" i="1" s="1"/>
  <c r="D124" i="1"/>
  <c r="F124" i="1" s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BH315" i="1"/>
  <c r="BJ315" i="1" s="1"/>
  <c r="BL315" i="1" s="1"/>
  <c r="BN315" i="1" s="1"/>
  <c r="BP315" i="1" s="1"/>
  <c r="BR315" i="1" s="1"/>
  <c r="BT315" i="1" s="1"/>
  <c r="BV315" i="1" s="1"/>
  <c r="BX315" i="1" s="1"/>
  <c r="BZ315" i="1" s="1"/>
  <c r="CB315" i="1" s="1"/>
  <c r="CD315" i="1" s="1"/>
  <c r="CF315" i="1" s="1"/>
  <c r="CH315" i="1" s="1"/>
  <c r="AS169" i="1" l="1"/>
  <c r="AQ328" i="1"/>
  <c r="CD20" i="1"/>
  <c r="CF20" i="1" s="1"/>
  <c r="CH20" i="1" s="1"/>
  <c r="BA20" i="1"/>
  <c r="BV169" i="1"/>
  <c r="BT328" i="1"/>
  <c r="D315" i="1"/>
  <c r="F315" i="1" s="1"/>
  <c r="H315" i="1" s="1"/>
  <c r="J315" i="1" s="1"/>
  <c r="L315" i="1" s="1"/>
  <c r="N315" i="1" s="1"/>
  <c r="P315" i="1" s="1"/>
  <c r="R315" i="1" s="1"/>
  <c r="T315" i="1" s="1"/>
  <c r="V315" i="1" s="1"/>
  <c r="X315" i="1" s="1"/>
  <c r="Z315" i="1" s="1"/>
  <c r="AB315" i="1" s="1"/>
  <c r="AD315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BH316" i="1"/>
  <c r="BJ316" i="1" s="1"/>
  <c r="BL316" i="1" s="1"/>
  <c r="BN316" i="1" s="1"/>
  <c r="BP316" i="1" s="1"/>
  <c r="BR316" i="1" s="1"/>
  <c r="BT316" i="1" s="1"/>
  <c r="BV316" i="1" s="1"/>
  <c r="BX316" i="1" s="1"/>
  <c r="BZ316" i="1" s="1"/>
  <c r="CB316" i="1" s="1"/>
  <c r="CD316" i="1" s="1"/>
  <c r="CF316" i="1" s="1"/>
  <c r="CH316" i="1" s="1"/>
  <c r="BJ109" i="1"/>
  <c r="BL109" i="1" s="1"/>
  <c r="BN109" i="1" s="1"/>
  <c r="BP109" i="1" s="1"/>
  <c r="BR109" i="1" s="1"/>
  <c r="BT109" i="1" s="1"/>
  <c r="BV109" i="1" s="1"/>
  <c r="BX109" i="1" s="1"/>
  <c r="BZ109" i="1" s="1"/>
  <c r="CB109" i="1" s="1"/>
  <c r="CD109" i="1" s="1"/>
  <c r="CF109" i="1" s="1"/>
  <c r="CH109" i="1" s="1"/>
  <c r="D316" i="1"/>
  <c r="F316" i="1" s="1"/>
  <c r="H316" i="1" s="1"/>
  <c r="J316" i="1" s="1"/>
  <c r="L316" i="1" s="1"/>
  <c r="N316" i="1" s="1"/>
  <c r="P316" i="1" s="1"/>
  <c r="R316" i="1" s="1"/>
  <c r="T316" i="1" s="1"/>
  <c r="V316" i="1" s="1"/>
  <c r="X316" i="1" s="1"/>
  <c r="Z316" i="1" s="1"/>
  <c r="AB316" i="1" s="1"/>
  <c r="AD316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E316" i="1"/>
  <c r="AG316" i="1" s="1"/>
  <c r="AI316" i="1" s="1"/>
  <c r="AK316" i="1" s="1"/>
  <c r="AM316" i="1" s="1"/>
  <c r="AO316" i="1" s="1"/>
  <c r="AQ316" i="1" s="1"/>
  <c r="AS316" i="1" s="1"/>
  <c r="AU316" i="1" s="1"/>
  <c r="AW316" i="1" s="1"/>
  <c r="AY316" i="1" s="1"/>
  <c r="BA316" i="1" s="1"/>
  <c r="BC316" i="1" s="1"/>
  <c r="BE316" i="1" s="1"/>
  <c r="BG316" i="1" s="1"/>
  <c r="AG109" i="1"/>
  <c r="AI109" i="1" s="1"/>
  <c r="AK109" i="1" s="1"/>
  <c r="AM109" i="1" s="1"/>
  <c r="AO109" i="1" s="1"/>
  <c r="AQ109" i="1" s="1"/>
  <c r="AS109" i="1" s="1"/>
  <c r="AU109" i="1" s="1"/>
  <c r="AW109" i="1" s="1"/>
  <c r="AY109" i="1" s="1"/>
  <c r="BA109" i="1" s="1"/>
  <c r="BC109" i="1" s="1"/>
  <c r="BE109" i="1" s="1"/>
  <c r="BG109" i="1" s="1"/>
  <c r="AE315" i="1"/>
  <c r="AG315" i="1" s="1"/>
  <c r="AI315" i="1" s="1"/>
  <c r="AK315" i="1" s="1"/>
  <c r="AM315" i="1" s="1"/>
  <c r="AO315" i="1" s="1"/>
  <c r="AQ315" i="1" s="1"/>
  <c r="AS315" i="1" s="1"/>
  <c r="AU315" i="1" s="1"/>
  <c r="AW315" i="1" s="1"/>
  <c r="AY315" i="1" s="1"/>
  <c r="BA315" i="1" s="1"/>
  <c r="BC315" i="1" s="1"/>
  <c r="BE315" i="1" s="1"/>
  <c r="BG315" i="1" s="1"/>
  <c r="AG108" i="1"/>
  <c r="AI108" i="1" s="1"/>
  <c r="AK108" i="1" s="1"/>
  <c r="AM108" i="1" s="1"/>
  <c r="AO108" i="1" s="1"/>
  <c r="AQ108" i="1" s="1"/>
  <c r="AS108" i="1" s="1"/>
  <c r="AU108" i="1" s="1"/>
  <c r="AW108" i="1" s="1"/>
  <c r="AY108" i="1" s="1"/>
  <c r="BA108" i="1" s="1"/>
  <c r="BC108" i="1" s="1"/>
  <c r="BE108" i="1" s="1"/>
  <c r="BG108" i="1" s="1"/>
  <c r="BH319" i="1"/>
  <c r="BJ319" i="1" s="1"/>
  <c r="BL319" i="1" s="1"/>
  <c r="BN319" i="1" s="1"/>
  <c r="BP319" i="1" s="1"/>
  <c r="BR319" i="1" s="1"/>
  <c r="BT319" i="1" s="1"/>
  <c r="BV319" i="1" s="1"/>
  <c r="BX319" i="1" s="1"/>
  <c r="BZ319" i="1" s="1"/>
  <c r="CB319" i="1" s="1"/>
  <c r="CD319" i="1" s="1"/>
  <c r="CF319" i="1" s="1"/>
  <c r="CH319" i="1" s="1"/>
  <c r="D319" i="1"/>
  <c r="F319" i="1" s="1"/>
  <c r="H319" i="1" s="1"/>
  <c r="J319" i="1" s="1"/>
  <c r="L319" i="1" s="1"/>
  <c r="N319" i="1" s="1"/>
  <c r="P319" i="1" s="1"/>
  <c r="R319" i="1" s="1"/>
  <c r="T319" i="1" s="1"/>
  <c r="V319" i="1" s="1"/>
  <c r="X319" i="1" s="1"/>
  <c r="Z319" i="1" s="1"/>
  <c r="AB319" i="1" s="1"/>
  <c r="AD319" i="1" s="1"/>
  <c r="AE319" i="1"/>
  <c r="AG319" i="1" s="1"/>
  <c r="AI319" i="1" s="1"/>
  <c r="AK319" i="1" s="1"/>
  <c r="AM319" i="1" s="1"/>
  <c r="AO319" i="1" s="1"/>
  <c r="AQ319" i="1" s="1"/>
  <c r="AS319" i="1" s="1"/>
  <c r="AU319" i="1" s="1"/>
  <c r="AW319" i="1" s="1"/>
  <c r="AY319" i="1" s="1"/>
  <c r="BA319" i="1" s="1"/>
  <c r="BC319" i="1" s="1"/>
  <c r="BE319" i="1" s="1"/>
  <c r="BG319" i="1" s="1"/>
  <c r="AE73" i="1"/>
  <c r="AG73" i="1" s="1"/>
  <c r="AI73" i="1" s="1"/>
  <c r="AK73" i="1" s="1"/>
  <c r="AM73" i="1" s="1"/>
  <c r="AO73" i="1" s="1"/>
  <c r="AQ73" i="1" s="1"/>
  <c r="AS73" i="1" s="1"/>
  <c r="AU73" i="1" s="1"/>
  <c r="AW73" i="1" s="1"/>
  <c r="AY73" i="1" s="1"/>
  <c r="BA73" i="1" s="1"/>
  <c r="BC73" i="1" s="1"/>
  <c r="BE73" i="1" s="1"/>
  <c r="BG73" i="1" s="1"/>
  <c r="BH73" i="1"/>
  <c r="BJ73" i="1" s="1"/>
  <c r="BL73" i="1" s="1"/>
  <c r="BN73" i="1" s="1"/>
  <c r="BP73" i="1" s="1"/>
  <c r="BR73" i="1" s="1"/>
  <c r="BT73" i="1" s="1"/>
  <c r="BV73" i="1" s="1"/>
  <c r="BX73" i="1" s="1"/>
  <c r="BZ73" i="1" s="1"/>
  <c r="CB73" i="1" s="1"/>
  <c r="CD73" i="1" s="1"/>
  <c r="CF73" i="1" s="1"/>
  <c r="CH73" i="1" s="1"/>
  <c r="D73" i="1"/>
  <c r="F73" i="1" s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E69" i="1"/>
  <c r="BH69" i="1"/>
  <c r="D69" i="1"/>
  <c r="AE64" i="1"/>
  <c r="AG64" i="1" s="1"/>
  <c r="AI64" i="1" s="1"/>
  <c r="AK64" i="1" s="1"/>
  <c r="AM64" i="1" s="1"/>
  <c r="AO64" i="1" s="1"/>
  <c r="AQ64" i="1" s="1"/>
  <c r="AS64" i="1" s="1"/>
  <c r="AU64" i="1" s="1"/>
  <c r="AW64" i="1" s="1"/>
  <c r="AY64" i="1" s="1"/>
  <c r="BA64" i="1" s="1"/>
  <c r="BC64" i="1" s="1"/>
  <c r="BE64" i="1" s="1"/>
  <c r="BG64" i="1" s="1"/>
  <c r="D64" i="1"/>
  <c r="F64" i="1" s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BH67" i="1"/>
  <c r="BH18" i="1" s="1"/>
  <c r="BH59" i="1"/>
  <c r="BJ59" i="1" s="1"/>
  <c r="BL59" i="1" s="1"/>
  <c r="BN59" i="1" s="1"/>
  <c r="BP59" i="1" s="1"/>
  <c r="BR59" i="1" s="1"/>
  <c r="BT59" i="1" s="1"/>
  <c r="BV59" i="1" s="1"/>
  <c r="BX59" i="1" s="1"/>
  <c r="BZ59" i="1" s="1"/>
  <c r="CB59" i="1" s="1"/>
  <c r="CD59" i="1" s="1"/>
  <c r="CF59" i="1" s="1"/>
  <c r="CH59" i="1" s="1"/>
  <c r="D59" i="1"/>
  <c r="F59" i="1" s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AE62" i="1"/>
  <c r="AE18" i="1" s="1"/>
  <c r="AE54" i="1"/>
  <c r="AG54" i="1" s="1"/>
  <c r="AI54" i="1" s="1"/>
  <c r="AK54" i="1" s="1"/>
  <c r="AM54" i="1" s="1"/>
  <c r="AO54" i="1" s="1"/>
  <c r="AQ54" i="1" s="1"/>
  <c r="AS54" i="1" s="1"/>
  <c r="AU54" i="1" s="1"/>
  <c r="AW54" i="1" s="1"/>
  <c r="AY54" i="1" s="1"/>
  <c r="BA54" i="1" s="1"/>
  <c r="BC54" i="1" s="1"/>
  <c r="BE54" i="1" s="1"/>
  <c r="BG54" i="1" s="1"/>
  <c r="BH54" i="1"/>
  <c r="BJ54" i="1" s="1"/>
  <c r="BL54" i="1" s="1"/>
  <c r="BN54" i="1" s="1"/>
  <c r="BP54" i="1" s="1"/>
  <c r="BR54" i="1" s="1"/>
  <c r="BT54" i="1" s="1"/>
  <c r="BV54" i="1" s="1"/>
  <c r="BX54" i="1" s="1"/>
  <c r="BZ54" i="1" s="1"/>
  <c r="CB54" i="1" s="1"/>
  <c r="CD54" i="1" s="1"/>
  <c r="CF54" i="1" s="1"/>
  <c r="CH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E48" i="1"/>
  <c r="AG48" i="1" s="1"/>
  <c r="AI48" i="1" s="1"/>
  <c r="AK48" i="1" s="1"/>
  <c r="AM48" i="1" s="1"/>
  <c r="AO48" i="1" s="1"/>
  <c r="AQ48" i="1" s="1"/>
  <c r="AS48" i="1" s="1"/>
  <c r="AU48" i="1" s="1"/>
  <c r="AW48" i="1" s="1"/>
  <c r="AY48" i="1" s="1"/>
  <c r="BA48" i="1" s="1"/>
  <c r="BC48" i="1" s="1"/>
  <c r="BE48" i="1" s="1"/>
  <c r="BG48" i="1" s="1"/>
  <c r="BH48" i="1"/>
  <c r="BJ48" i="1" s="1"/>
  <c r="BL48" i="1" s="1"/>
  <c r="BN48" i="1" s="1"/>
  <c r="BP48" i="1" s="1"/>
  <c r="BR48" i="1" s="1"/>
  <c r="BT48" i="1" s="1"/>
  <c r="BV48" i="1" s="1"/>
  <c r="BX48" i="1" s="1"/>
  <c r="BZ48" i="1" s="1"/>
  <c r="CB48" i="1" s="1"/>
  <c r="CD48" i="1" s="1"/>
  <c r="CF48" i="1" s="1"/>
  <c r="CH48" i="1" s="1"/>
  <c r="D48" i="1"/>
  <c r="F48" i="1" s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E25" i="1"/>
  <c r="AG25" i="1" s="1"/>
  <c r="AI25" i="1" s="1"/>
  <c r="AK25" i="1" s="1"/>
  <c r="AM25" i="1" s="1"/>
  <c r="AO25" i="1" s="1"/>
  <c r="AQ25" i="1" s="1"/>
  <c r="AS25" i="1" s="1"/>
  <c r="AU25" i="1" s="1"/>
  <c r="AW25" i="1" s="1"/>
  <c r="AY25" i="1" s="1"/>
  <c r="BA25" i="1" s="1"/>
  <c r="BC25" i="1" s="1"/>
  <c r="BE25" i="1" s="1"/>
  <c r="BG25" i="1" s="1"/>
  <c r="BH25" i="1"/>
  <c r="BJ25" i="1" s="1"/>
  <c r="BL25" i="1" s="1"/>
  <c r="BN25" i="1" s="1"/>
  <c r="BP25" i="1" s="1"/>
  <c r="BR25" i="1" s="1"/>
  <c r="BT25" i="1" s="1"/>
  <c r="BV25" i="1" s="1"/>
  <c r="BX25" i="1" s="1"/>
  <c r="BZ25" i="1" s="1"/>
  <c r="CB25" i="1" s="1"/>
  <c r="CD25" i="1" s="1"/>
  <c r="CF25" i="1" s="1"/>
  <c r="CH25" i="1" s="1"/>
  <c r="D28" i="1"/>
  <c r="D18" i="1" s="1"/>
  <c r="AE248" i="1"/>
  <c r="AG248" i="1" s="1"/>
  <c r="AI248" i="1" s="1"/>
  <c r="AK248" i="1" s="1"/>
  <c r="AM248" i="1" s="1"/>
  <c r="AO248" i="1" s="1"/>
  <c r="AQ248" i="1" s="1"/>
  <c r="AS248" i="1" s="1"/>
  <c r="AU248" i="1" s="1"/>
  <c r="AW248" i="1" s="1"/>
  <c r="AY248" i="1" s="1"/>
  <c r="BA248" i="1" s="1"/>
  <c r="BC248" i="1" s="1"/>
  <c r="BE248" i="1" s="1"/>
  <c r="BG248" i="1" s="1"/>
  <c r="BH248" i="1"/>
  <c r="BJ248" i="1" s="1"/>
  <c r="BL248" i="1" s="1"/>
  <c r="BN248" i="1" s="1"/>
  <c r="BP248" i="1" s="1"/>
  <c r="BR248" i="1" s="1"/>
  <c r="BT248" i="1" s="1"/>
  <c r="BV248" i="1" s="1"/>
  <c r="BX248" i="1" s="1"/>
  <c r="BZ248" i="1" s="1"/>
  <c r="CB248" i="1" s="1"/>
  <c r="CD248" i="1" s="1"/>
  <c r="CF248" i="1" s="1"/>
  <c r="CH248" i="1" s="1"/>
  <c r="D248" i="1"/>
  <c r="F248" i="1" s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E184" i="1"/>
  <c r="AG184" i="1" s="1"/>
  <c r="AI184" i="1" s="1"/>
  <c r="AK184" i="1" s="1"/>
  <c r="AM184" i="1" s="1"/>
  <c r="AO184" i="1" s="1"/>
  <c r="AQ184" i="1" s="1"/>
  <c r="AS184" i="1" s="1"/>
  <c r="AU184" i="1" s="1"/>
  <c r="AW184" i="1" s="1"/>
  <c r="AY184" i="1" s="1"/>
  <c r="BA184" i="1" s="1"/>
  <c r="BC184" i="1" s="1"/>
  <c r="BE184" i="1" s="1"/>
  <c r="BG184" i="1" s="1"/>
  <c r="BH184" i="1"/>
  <c r="BJ184" i="1" s="1"/>
  <c r="BL184" i="1" s="1"/>
  <c r="BN184" i="1" s="1"/>
  <c r="BP184" i="1" s="1"/>
  <c r="BR184" i="1" s="1"/>
  <c r="BT184" i="1" s="1"/>
  <c r="BV184" i="1" s="1"/>
  <c r="BX184" i="1" s="1"/>
  <c r="BZ184" i="1" s="1"/>
  <c r="CB184" i="1" s="1"/>
  <c r="CD184" i="1" s="1"/>
  <c r="CF184" i="1" s="1"/>
  <c r="CH184" i="1" s="1"/>
  <c r="D184" i="1"/>
  <c r="F184" i="1" s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BH185" i="1"/>
  <c r="BJ185" i="1" s="1"/>
  <c r="BL185" i="1" s="1"/>
  <c r="BN185" i="1" s="1"/>
  <c r="BP185" i="1" s="1"/>
  <c r="BR185" i="1" s="1"/>
  <c r="BT185" i="1" s="1"/>
  <c r="BV185" i="1" s="1"/>
  <c r="BX185" i="1" s="1"/>
  <c r="BZ185" i="1" s="1"/>
  <c r="CB185" i="1" s="1"/>
  <c r="CD185" i="1" s="1"/>
  <c r="CF185" i="1" s="1"/>
  <c r="CH185" i="1" s="1"/>
  <c r="AE185" i="1"/>
  <c r="AG185" i="1" s="1"/>
  <c r="AI185" i="1" s="1"/>
  <c r="AK185" i="1" s="1"/>
  <c r="AM185" i="1" s="1"/>
  <c r="AO185" i="1" s="1"/>
  <c r="AQ185" i="1" s="1"/>
  <c r="AS185" i="1" s="1"/>
  <c r="AU185" i="1" s="1"/>
  <c r="AW185" i="1" s="1"/>
  <c r="AY185" i="1" s="1"/>
  <c r="BA185" i="1" s="1"/>
  <c r="BC185" i="1" s="1"/>
  <c r="BE185" i="1" s="1"/>
  <c r="BG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BX169" i="1" l="1"/>
  <c r="BV328" i="1"/>
  <c r="BC20" i="1"/>
  <c r="BE20" i="1" s="1"/>
  <c r="BG20" i="1" s="1"/>
  <c r="AU169" i="1"/>
  <c r="AS328" i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BJ18" i="1"/>
  <c r="BL18" i="1" s="1"/>
  <c r="BN18" i="1" s="1"/>
  <c r="BP18" i="1" s="1"/>
  <c r="BR18" i="1" s="1"/>
  <c r="BT18" i="1" s="1"/>
  <c r="BV18" i="1" s="1"/>
  <c r="BX18" i="1" s="1"/>
  <c r="BZ18" i="1" s="1"/>
  <c r="CB18" i="1" s="1"/>
  <c r="CD18" i="1" s="1"/>
  <c r="CF18" i="1" s="1"/>
  <c r="CH18" i="1" s="1"/>
  <c r="BJ67" i="1"/>
  <c r="BL67" i="1" s="1"/>
  <c r="BN67" i="1" s="1"/>
  <c r="BP67" i="1" s="1"/>
  <c r="BR67" i="1" s="1"/>
  <c r="BT67" i="1" s="1"/>
  <c r="BV67" i="1" s="1"/>
  <c r="BX67" i="1" s="1"/>
  <c r="BZ67" i="1" s="1"/>
  <c r="CB67" i="1" s="1"/>
  <c r="CD67" i="1" s="1"/>
  <c r="CF67" i="1" s="1"/>
  <c r="CH67" i="1" s="1"/>
  <c r="AG62" i="1"/>
  <c r="AI62" i="1" s="1"/>
  <c r="AK62" i="1" s="1"/>
  <c r="AM62" i="1" s="1"/>
  <c r="AO62" i="1" s="1"/>
  <c r="AQ62" i="1" s="1"/>
  <c r="AS62" i="1" s="1"/>
  <c r="AU62" i="1" s="1"/>
  <c r="AW62" i="1" s="1"/>
  <c r="AY62" i="1" s="1"/>
  <c r="BA62" i="1" s="1"/>
  <c r="BC62" i="1" s="1"/>
  <c r="BE62" i="1" s="1"/>
  <c r="BG62" i="1" s="1"/>
  <c r="D321" i="1"/>
  <c r="F321" i="1" s="1"/>
  <c r="H321" i="1" s="1"/>
  <c r="J321" i="1" s="1"/>
  <c r="L321" i="1" s="1"/>
  <c r="N321" i="1" s="1"/>
  <c r="P321" i="1" s="1"/>
  <c r="R321" i="1" s="1"/>
  <c r="T321" i="1" s="1"/>
  <c r="V321" i="1" s="1"/>
  <c r="X321" i="1" s="1"/>
  <c r="Z321" i="1" s="1"/>
  <c r="AB321" i="1" s="1"/>
  <c r="AD321" i="1" s="1"/>
  <c r="BJ69" i="1"/>
  <c r="BL69" i="1" s="1"/>
  <c r="BN69" i="1" s="1"/>
  <c r="BP69" i="1" s="1"/>
  <c r="BR69" i="1" s="1"/>
  <c r="BT69" i="1" s="1"/>
  <c r="BV69" i="1" s="1"/>
  <c r="BX69" i="1" s="1"/>
  <c r="BZ69" i="1" s="1"/>
  <c r="CB69" i="1" s="1"/>
  <c r="CD69" i="1" s="1"/>
  <c r="CF69" i="1" s="1"/>
  <c r="CH69" i="1" s="1"/>
  <c r="BH321" i="1"/>
  <c r="BJ321" i="1" s="1"/>
  <c r="BL321" i="1" s="1"/>
  <c r="BN321" i="1" s="1"/>
  <c r="BP321" i="1" s="1"/>
  <c r="BR321" i="1" s="1"/>
  <c r="BT321" i="1" s="1"/>
  <c r="BV321" i="1" s="1"/>
  <c r="BX321" i="1" s="1"/>
  <c r="BZ321" i="1" s="1"/>
  <c r="CB321" i="1" s="1"/>
  <c r="CD321" i="1" s="1"/>
  <c r="CF321" i="1" s="1"/>
  <c r="CH321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G69" i="1"/>
  <c r="AI69" i="1" s="1"/>
  <c r="AK69" i="1" s="1"/>
  <c r="AM69" i="1" s="1"/>
  <c r="AO69" i="1" s="1"/>
  <c r="AQ69" i="1" s="1"/>
  <c r="AS69" i="1" s="1"/>
  <c r="AU69" i="1" s="1"/>
  <c r="AW69" i="1" s="1"/>
  <c r="AY69" i="1" s="1"/>
  <c r="BA69" i="1" s="1"/>
  <c r="BC69" i="1" s="1"/>
  <c r="BE69" i="1" s="1"/>
  <c r="BG69" i="1" s="1"/>
  <c r="AE321" i="1"/>
  <c r="AG321" i="1" s="1"/>
  <c r="AI321" i="1" s="1"/>
  <c r="AK321" i="1" s="1"/>
  <c r="AM321" i="1" s="1"/>
  <c r="AO321" i="1" s="1"/>
  <c r="AQ321" i="1" s="1"/>
  <c r="AS321" i="1" s="1"/>
  <c r="AU321" i="1" s="1"/>
  <c r="AW321" i="1" s="1"/>
  <c r="AY321" i="1" s="1"/>
  <c r="BA321" i="1" s="1"/>
  <c r="BC321" i="1" s="1"/>
  <c r="BE321" i="1" s="1"/>
  <c r="BG321" i="1" s="1"/>
  <c r="BH64" i="1"/>
  <c r="BJ64" i="1" s="1"/>
  <c r="BL64" i="1" s="1"/>
  <c r="BN64" i="1" s="1"/>
  <c r="BP64" i="1" s="1"/>
  <c r="BR64" i="1" s="1"/>
  <c r="BT64" i="1" s="1"/>
  <c r="BV64" i="1" s="1"/>
  <c r="BX64" i="1" s="1"/>
  <c r="BZ64" i="1" s="1"/>
  <c r="CB64" i="1" s="1"/>
  <c r="CD64" i="1" s="1"/>
  <c r="CF64" i="1" s="1"/>
  <c r="CH64" i="1" s="1"/>
  <c r="AE59" i="1"/>
  <c r="AG59" i="1" s="1"/>
  <c r="AI59" i="1" s="1"/>
  <c r="AK59" i="1" s="1"/>
  <c r="AM59" i="1" s="1"/>
  <c r="AO59" i="1" s="1"/>
  <c r="AQ59" i="1" s="1"/>
  <c r="AS59" i="1" s="1"/>
  <c r="AU59" i="1" s="1"/>
  <c r="AW59" i="1" s="1"/>
  <c r="AY59" i="1" s="1"/>
  <c r="BA59" i="1" s="1"/>
  <c r="BC59" i="1" s="1"/>
  <c r="BE59" i="1" s="1"/>
  <c r="BG59" i="1" s="1"/>
  <c r="BH313" i="1"/>
  <c r="BJ313" i="1" s="1"/>
  <c r="BL313" i="1" s="1"/>
  <c r="BN313" i="1" s="1"/>
  <c r="BP313" i="1" s="1"/>
  <c r="BR313" i="1" s="1"/>
  <c r="BT313" i="1" s="1"/>
  <c r="BV313" i="1" s="1"/>
  <c r="BX313" i="1" s="1"/>
  <c r="BZ313" i="1" s="1"/>
  <c r="CB313" i="1" s="1"/>
  <c r="CD313" i="1" s="1"/>
  <c r="CF313" i="1" s="1"/>
  <c r="CH313" i="1" s="1"/>
  <c r="BH181" i="1"/>
  <c r="BJ181" i="1" s="1"/>
  <c r="BL181" i="1" s="1"/>
  <c r="BN181" i="1" s="1"/>
  <c r="BP181" i="1" s="1"/>
  <c r="BR181" i="1" s="1"/>
  <c r="BT181" i="1" s="1"/>
  <c r="BV181" i="1" s="1"/>
  <c r="BX181" i="1" s="1"/>
  <c r="BZ181" i="1" s="1"/>
  <c r="CB181" i="1" s="1"/>
  <c r="CD181" i="1" s="1"/>
  <c r="CF181" i="1" s="1"/>
  <c r="CH181" i="1" s="1"/>
  <c r="AE313" i="1"/>
  <c r="AG313" i="1" s="1"/>
  <c r="AI313" i="1" s="1"/>
  <c r="AK313" i="1" s="1"/>
  <c r="AM313" i="1" s="1"/>
  <c r="AO313" i="1" s="1"/>
  <c r="AQ313" i="1" s="1"/>
  <c r="AS313" i="1" s="1"/>
  <c r="AU313" i="1" s="1"/>
  <c r="AW313" i="1" s="1"/>
  <c r="AY313" i="1" s="1"/>
  <c r="BA313" i="1" s="1"/>
  <c r="BC313" i="1" s="1"/>
  <c r="BE313" i="1" s="1"/>
  <c r="BG313" i="1" s="1"/>
  <c r="AE181" i="1"/>
  <c r="AG181" i="1" s="1"/>
  <c r="AI181" i="1" s="1"/>
  <c r="AK181" i="1" s="1"/>
  <c r="AM181" i="1" s="1"/>
  <c r="AO181" i="1" s="1"/>
  <c r="AQ181" i="1" s="1"/>
  <c r="AS181" i="1" s="1"/>
  <c r="AU181" i="1" s="1"/>
  <c r="AW181" i="1" s="1"/>
  <c r="AY181" i="1" s="1"/>
  <c r="BA181" i="1" s="1"/>
  <c r="BC181" i="1" s="1"/>
  <c r="BE181" i="1" s="1"/>
  <c r="BG181" i="1" s="1"/>
  <c r="D313" i="1"/>
  <c r="F313" i="1" s="1"/>
  <c r="H313" i="1" s="1"/>
  <c r="J313" i="1" s="1"/>
  <c r="L313" i="1" s="1"/>
  <c r="N313" i="1" s="1"/>
  <c r="P313" i="1" s="1"/>
  <c r="R313" i="1" s="1"/>
  <c r="T313" i="1" s="1"/>
  <c r="V313" i="1" s="1"/>
  <c r="X313" i="1" s="1"/>
  <c r="Z313" i="1" s="1"/>
  <c r="AB313" i="1" s="1"/>
  <c r="AD313" i="1" s="1"/>
  <c r="D181" i="1"/>
  <c r="F181" i="1" s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D314" i="1"/>
  <c r="F314" i="1" s="1"/>
  <c r="H314" i="1" s="1"/>
  <c r="J314" i="1" s="1"/>
  <c r="L314" i="1" s="1"/>
  <c r="N314" i="1" s="1"/>
  <c r="P314" i="1" s="1"/>
  <c r="R314" i="1" s="1"/>
  <c r="T314" i="1" s="1"/>
  <c r="V314" i="1" s="1"/>
  <c r="X314" i="1" s="1"/>
  <c r="Z314" i="1" s="1"/>
  <c r="AB314" i="1" s="1"/>
  <c r="AD314" i="1" s="1"/>
  <c r="BH314" i="1"/>
  <c r="BJ314" i="1" s="1"/>
  <c r="BL314" i="1" s="1"/>
  <c r="BN314" i="1" s="1"/>
  <c r="BP314" i="1" s="1"/>
  <c r="BR314" i="1" s="1"/>
  <c r="BT314" i="1" s="1"/>
  <c r="BV314" i="1" s="1"/>
  <c r="BX314" i="1" s="1"/>
  <c r="BZ314" i="1" s="1"/>
  <c r="CB314" i="1" s="1"/>
  <c r="CD314" i="1" s="1"/>
  <c r="CF314" i="1" s="1"/>
  <c r="CH314" i="1" s="1"/>
  <c r="D25" i="1"/>
  <c r="F25" i="1" s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D280" i="1"/>
  <c r="F280" i="1" s="1"/>
  <c r="H280" i="1" s="1"/>
  <c r="J280" i="1" s="1"/>
  <c r="L280" i="1" s="1"/>
  <c r="N280" i="1" s="1"/>
  <c r="P280" i="1" s="1"/>
  <c r="R280" i="1" s="1"/>
  <c r="T280" i="1" s="1"/>
  <c r="V280" i="1" s="1"/>
  <c r="X280" i="1" s="1"/>
  <c r="Z280" i="1" s="1"/>
  <c r="AB280" i="1" s="1"/>
  <c r="AD280" i="1" s="1"/>
  <c r="AE260" i="1"/>
  <c r="BH260" i="1"/>
  <c r="D260" i="1"/>
  <c r="AE273" i="1"/>
  <c r="AG273" i="1" s="1"/>
  <c r="AI273" i="1" s="1"/>
  <c r="AK273" i="1" s="1"/>
  <c r="AM273" i="1" s="1"/>
  <c r="AO273" i="1" s="1"/>
  <c r="AQ273" i="1" s="1"/>
  <c r="AS273" i="1" s="1"/>
  <c r="AU273" i="1" s="1"/>
  <c r="AW273" i="1" s="1"/>
  <c r="AY273" i="1" s="1"/>
  <c r="BA273" i="1" s="1"/>
  <c r="BC273" i="1" s="1"/>
  <c r="BE273" i="1" s="1"/>
  <c r="BG273" i="1" s="1"/>
  <c r="BH273" i="1"/>
  <c r="BJ273" i="1" s="1"/>
  <c r="BL273" i="1" s="1"/>
  <c r="BN273" i="1" s="1"/>
  <c r="BP273" i="1" s="1"/>
  <c r="BR273" i="1" s="1"/>
  <c r="BT273" i="1" s="1"/>
  <c r="BV273" i="1" s="1"/>
  <c r="BX273" i="1" s="1"/>
  <c r="BZ273" i="1" s="1"/>
  <c r="CB273" i="1" s="1"/>
  <c r="CD273" i="1" s="1"/>
  <c r="CF273" i="1" s="1"/>
  <c r="CH273" i="1" s="1"/>
  <c r="D273" i="1"/>
  <c r="F273" i="1" s="1"/>
  <c r="H273" i="1" s="1"/>
  <c r="J273" i="1" s="1"/>
  <c r="L273" i="1" s="1"/>
  <c r="N273" i="1" s="1"/>
  <c r="P273" i="1" s="1"/>
  <c r="R273" i="1" s="1"/>
  <c r="T273" i="1" s="1"/>
  <c r="V273" i="1" s="1"/>
  <c r="X273" i="1" s="1"/>
  <c r="Z273" i="1" s="1"/>
  <c r="AB273" i="1" s="1"/>
  <c r="AD273" i="1" s="1"/>
  <c r="AE251" i="1"/>
  <c r="AG251" i="1" s="1"/>
  <c r="AI251" i="1" s="1"/>
  <c r="AK251" i="1" s="1"/>
  <c r="AM251" i="1" s="1"/>
  <c r="AO251" i="1" s="1"/>
  <c r="AQ251" i="1" s="1"/>
  <c r="AS251" i="1" s="1"/>
  <c r="AU251" i="1" s="1"/>
  <c r="AW251" i="1" s="1"/>
  <c r="AY251" i="1" s="1"/>
  <c r="BA251" i="1" s="1"/>
  <c r="BC251" i="1" s="1"/>
  <c r="BE251" i="1" s="1"/>
  <c r="BG251" i="1" s="1"/>
  <c r="BH251" i="1"/>
  <c r="BJ251" i="1" s="1"/>
  <c r="BL251" i="1" s="1"/>
  <c r="BN251" i="1" s="1"/>
  <c r="BP251" i="1" s="1"/>
  <c r="BR251" i="1" s="1"/>
  <c r="BT251" i="1" s="1"/>
  <c r="BV251" i="1" s="1"/>
  <c r="BX251" i="1" s="1"/>
  <c r="BZ251" i="1" s="1"/>
  <c r="CB251" i="1" s="1"/>
  <c r="CD251" i="1" s="1"/>
  <c r="CF251" i="1" s="1"/>
  <c r="CH251" i="1" s="1"/>
  <c r="D251" i="1"/>
  <c r="F251" i="1" s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E157" i="1"/>
  <c r="AG157" i="1" s="1"/>
  <c r="AI157" i="1" s="1"/>
  <c r="AK157" i="1" s="1"/>
  <c r="AM157" i="1" s="1"/>
  <c r="AO157" i="1" s="1"/>
  <c r="AQ157" i="1" s="1"/>
  <c r="AS157" i="1" s="1"/>
  <c r="AU157" i="1" s="1"/>
  <c r="AW157" i="1" s="1"/>
  <c r="AY157" i="1" s="1"/>
  <c r="BA157" i="1" s="1"/>
  <c r="BC157" i="1" s="1"/>
  <c r="BE157" i="1" s="1"/>
  <c r="BG157" i="1" s="1"/>
  <c r="BH157" i="1"/>
  <c r="BJ157" i="1" s="1"/>
  <c r="BL157" i="1" s="1"/>
  <c r="BN157" i="1" s="1"/>
  <c r="BP157" i="1" s="1"/>
  <c r="BR157" i="1" s="1"/>
  <c r="BT157" i="1" s="1"/>
  <c r="BV157" i="1" s="1"/>
  <c r="BX157" i="1" s="1"/>
  <c r="BZ157" i="1" s="1"/>
  <c r="CB157" i="1" s="1"/>
  <c r="CD157" i="1" s="1"/>
  <c r="CF157" i="1" s="1"/>
  <c r="CH157" i="1" s="1"/>
  <c r="D157" i="1"/>
  <c r="F157" i="1" s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E231" i="1"/>
  <c r="AG231" i="1" s="1"/>
  <c r="AI231" i="1" s="1"/>
  <c r="AK231" i="1" s="1"/>
  <c r="AM231" i="1" s="1"/>
  <c r="AO231" i="1" s="1"/>
  <c r="AQ231" i="1" s="1"/>
  <c r="AS231" i="1" s="1"/>
  <c r="AU231" i="1" s="1"/>
  <c r="AW231" i="1" s="1"/>
  <c r="AY231" i="1" s="1"/>
  <c r="BA231" i="1" s="1"/>
  <c r="BC231" i="1" s="1"/>
  <c r="BE231" i="1" s="1"/>
  <c r="BG231" i="1" s="1"/>
  <c r="BH231" i="1"/>
  <c r="BJ231" i="1" s="1"/>
  <c r="BL231" i="1" s="1"/>
  <c r="BN231" i="1" s="1"/>
  <c r="BP231" i="1" s="1"/>
  <c r="BR231" i="1" s="1"/>
  <c r="BT231" i="1" s="1"/>
  <c r="BV231" i="1" s="1"/>
  <c r="BX231" i="1" s="1"/>
  <c r="BZ231" i="1" s="1"/>
  <c r="CB231" i="1" s="1"/>
  <c r="CD231" i="1" s="1"/>
  <c r="CF231" i="1" s="1"/>
  <c r="CH231" i="1" s="1"/>
  <c r="D231" i="1"/>
  <c r="F231" i="1" s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E227" i="1"/>
  <c r="AG227" i="1" s="1"/>
  <c r="AI227" i="1" s="1"/>
  <c r="AK227" i="1" s="1"/>
  <c r="AM227" i="1" s="1"/>
  <c r="AO227" i="1" s="1"/>
  <c r="AQ227" i="1" s="1"/>
  <c r="AS227" i="1" s="1"/>
  <c r="AU227" i="1" s="1"/>
  <c r="AW227" i="1" s="1"/>
  <c r="AY227" i="1" s="1"/>
  <c r="BA227" i="1" s="1"/>
  <c r="BC227" i="1" s="1"/>
  <c r="BE227" i="1" s="1"/>
  <c r="BG227" i="1" s="1"/>
  <c r="BH227" i="1"/>
  <c r="BJ227" i="1" s="1"/>
  <c r="BL227" i="1" s="1"/>
  <c r="BN227" i="1" s="1"/>
  <c r="BP227" i="1" s="1"/>
  <c r="BR227" i="1" s="1"/>
  <c r="BT227" i="1" s="1"/>
  <c r="BV227" i="1" s="1"/>
  <c r="BX227" i="1" s="1"/>
  <c r="BZ227" i="1" s="1"/>
  <c r="CB227" i="1" s="1"/>
  <c r="CD227" i="1" s="1"/>
  <c r="CF227" i="1" s="1"/>
  <c r="CH227" i="1" s="1"/>
  <c r="D227" i="1"/>
  <c r="F227" i="1" s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E223" i="1"/>
  <c r="AG223" i="1" s="1"/>
  <c r="AI223" i="1" s="1"/>
  <c r="AK223" i="1" s="1"/>
  <c r="AM223" i="1" s="1"/>
  <c r="AO223" i="1" s="1"/>
  <c r="AQ223" i="1" s="1"/>
  <c r="AS223" i="1" s="1"/>
  <c r="AU223" i="1" s="1"/>
  <c r="AW223" i="1" s="1"/>
  <c r="AY223" i="1" s="1"/>
  <c r="BA223" i="1" s="1"/>
  <c r="BC223" i="1" s="1"/>
  <c r="BE223" i="1" s="1"/>
  <c r="BG223" i="1" s="1"/>
  <c r="BH223" i="1"/>
  <c r="BJ223" i="1" s="1"/>
  <c r="BL223" i="1" s="1"/>
  <c r="BN223" i="1" s="1"/>
  <c r="BP223" i="1" s="1"/>
  <c r="BR223" i="1" s="1"/>
  <c r="BT223" i="1" s="1"/>
  <c r="BV223" i="1" s="1"/>
  <c r="BX223" i="1" s="1"/>
  <c r="BZ223" i="1" s="1"/>
  <c r="CB223" i="1" s="1"/>
  <c r="CD223" i="1" s="1"/>
  <c r="CF223" i="1" s="1"/>
  <c r="CH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E217" i="1"/>
  <c r="AG217" i="1" s="1"/>
  <c r="AI217" i="1" s="1"/>
  <c r="AK217" i="1" s="1"/>
  <c r="AM217" i="1" s="1"/>
  <c r="AO217" i="1" s="1"/>
  <c r="AQ217" i="1" s="1"/>
  <c r="AS217" i="1" s="1"/>
  <c r="AU217" i="1" s="1"/>
  <c r="AW217" i="1" s="1"/>
  <c r="AY217" i="1" s="1"/>
  <c r="BA217" i="1" s="1"/>
  <c r="BC217" i="1" s="1"/>
  <c r="BE217" i="1" s="1"/>
  <c r="BG217" i="1" s="1"/>
  <c r="BH217" i="1"/>
  <c r="BJ217" i="1" s="1"/>
  <c r="BL217" i="1" s="1"/>
  <c r="BN217" i="1" s="1"/>
  <c r="BP217" i="1" s="1"/>
  <c r="BR217" i="1" s="1"/>
  <c r="BT217" i="1" s="1"/>
  <c r="BV217" i="1" s="1"/>
  <c r="BX217" i="1" s="1"/>
  <c r="BZ217" i="1" s="1"/>
  <c r="CB217" i="1" s="1"/>
  <c r="CD217" i="1" s="1"/>
  <c r="CF217" i="1" s="1"/>
  <c r="CH217" i="1" s="1"/>
  <c r="D217" i="1"/>
  <c r="F217" i="1" s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E213" i="1"/>
  <c r="AG213" i="1" s="1"/>
  <c r="AI213" i="1" s="1"/>
  <c r="AK213" i="1" s="1"/>
  <c r="AM213" i="1" s="1"/>
  <c r="AO213" i="1" s="1"/>
  <c r="AQ213" i="1" s="1"/>
  <c r="AS213" i="1" s="1"/>
  <c r="AU213" i="1" s="1"/>
  <c r="AW213" i="1" s="1"/>
  <c r="AY213" i="1" s="1"/>
  <c r="BA213" i="1" s="1"/>
  <c r="BC213" i="1" s="1"/>
  <c r="BE213" i="1" s="1"/>
  <c r="BG213" i="1" s="1"/>
  <c r="BH213" i="1"/>
  <c r="BJ213" i="1" s="1"/>
  <c r="BL213" i="1" s="1"/>
  <c r="BN213" i="1" s="1"/>
  <c r="BP213" i="1" s="1"/>
  <c r="BR213" i="1" s="1"/>
  <c r="BT213" i="1" s="1"/>
  <c r="BV213" i="1" s="1"/>
  <c r="BX213" i="1" s="1"/>
  <c r="BZ213" i="1" s="1"/>
  <c r="CB213" i="1" s="1"/>
  <c r="CD213" i="1" s="1"/>
  <c r="CF213" i="1" s="1"/>
  <c r="CH213" i="1" s="1"/>
  <c r="D213" i="1"/>
  <c r="F213" i="1" s="1"/>
  <c r="H213" i="1" s="1"/>
  <c r="J213" i="1" s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E209" i="1"/>
  <c r="AG209" i="1" s="1"/>
  <c r="AI209" i="1" s="1"/>
  <c r="AK209" i="1" s="1"/>
  <c r="AM209" i="1" s="1"/>
  <c r="AO209" i="1" s="1"/>
  <c r="AQ209" i="1" s="1"/>
  <c r="AS209" i="1" s="1"/>
  <c r="AU209" i="1" s="1"/>
  <c r="AW209" i="1" s="1"/>
  <c r="AY209" i="1" s="1"/>
  <c r="BA209" i="1" s="1"/>
  <c r="BC209" i="1" s="1"/>
  <c r="BE209" i="1" s="1"/>
  <c r="BG209" i="1" s="1"/>
  <c r="BH209" i="1"/>
  <c r="BJ209" i="1" s="1"/>
  <c r="BL209" i="1" s="1"/>
  <c r="BN209" i="1" s="1"/>
  <c r="BP209" i="1" s="1"/>
  <c r="BR209" i="1" s="1"/>
  <c r="BT209" i="1" s="1"/>
  <c r="BV209" i="1" s="1"/>
  <c r="BX209" i="1" s="1"/>
  <c r="BZ209" i="1" s="1"/>
  <c r="CB209" i="1" s="1"/>
  <c r="CD209" i="1" s="1"/>
  <c r="CF209" i="1" s="1"/>
  <c r="CH209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E205" i="1"/>
  <c r="AG205" i="1" s="1"/>
  <c r="AI205" i="1" s="1"/>
  <c r="AK205" i="1" s="1"/>
  <c r="AM205" i="1" s="1"/>
  <c r="AO205" i="1" s="1"/>
  <c r="AQ205" i="1" s="1"/>
  <c r="AS205" i="1" s="1"/>
  <c r="AU205" i="1" s="1"/>
  <c r="AW205" i="1" s="1"/>
  <c r="AY205" i="1" s="1"/>
  <c r="BA205" i="1" s="1"/>
  <c r="BC205" i="1" s="1"/>
  <c r="BE205" i="1" s="1"/>
  <c r="BG205" i="1" s="1"/>
  <c r="BH205" i="1"/>
  <c r="BJ205" i="1" s="1"/>
  <c r="BL205" i="1" s="1"/>
  <c r="BN205" i="1" s="1"/>
  <c r="BP205" i="1" s="1"/>
  <c r="BR205" i="1" s="1"/>
  <c r="BT205" i="1" s="1"/>
  <c r="BV205" i="1" s="1"/>
  <c r="BX205" i="1" s="1"/>
  <c r="BZ205" i="1" s="1"/>
  <c r="CB205" i="1" s="1"/>
  <c r="CD205" i="1" s="1"/>
  <c r="CF205" i="1" s="1"/>
  <c r="CH205" i="1" s="1"/>
  <c r="D205" i="1"/>
  <c r="F205" i="1" s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E201" i="1"/>
  <c r="AG201" i="1" s="1"/>
  <c r="AI201" i="1" s="1"/>
  <c r="AK201" i="1" s="1"/>
  <c r="AM201" i="1" s="1"/>
  <c r="AO201" i="1" s="1"/>
  <c r="AQ201" i="1" s="1"/>
  <c r="AS201" i="1" s="1"/>
  <c r="AU201" i="1" s="1"/>
  <c r="AW201" i="1" s="1"/>
  <c r="AY201" i="1" s="1"/>
  <c r="BA201" i="1" s="1"/>
  <c r="BC201" i="1" s="1"/>
  <c r="BE201" i="1" s="1"/>
  <c r="BG201" i="1" s="1"/>
  <c r="BH201" i="1"/>
  <c r="BJ201" i="1" s="1"/>
  <c r="BL201" i="1" s="1"/>
  <c r="BN201" i="1" s="1"/>
  <c r="BP201" i="1" s="1"/>
  <c r="BR201" i="1" s="1"/>
  <c r="BT201" i="1" s="1"/>
  <c r="BV201" i="1" s="1"/>
  <c r="BX201" i="1" s="1"/>
  <c r="BZ201" i="1" s="1"/>
  <c r="CB201" i="1" s="1"/>
  <c r="CD201" i="1" s="1"/>
  <c r="CF201" i="1" s="1"/>
  <c r="CH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E197" i="1"/>
  <c r="AG197" i="1" s="1"/>
  <c r="AI197" i="1" s="1"/>
  <c r="AK197" i="1" s="1"/>
  <c r="AM197" i="1" s="1"/>
  <c r="AO197" i="1" s="1"/>
  <c r="AQ197" i="1" s="1"/>
  <c r="AS197" i="1" s="1"/>
  <c r="AU197" i="1" s="1"/>
  <c r="AW197" i="1" s="1"/>
  <c r="AY197" i="1" s="1"/>
  <c r="BA197" i="1" s="1"/>
  <c r="BC197" i="1" s="1"/>
  <c r="BE197" i="1" s="1"/>
  <c r="BG197" i="1" s="1"/>
  <c r="BH197" i="1"/>
  <c r="BJ197" i="1" s="1"/>
  <c r="BL197" i="1" s="1"/>
  <c r="BN197" i="1" s="1"/>
  <c r="BP197" i="1" s="1"/>
  <c r="BR197" i="1" s="1"/>
  <c r="BT197" i="1" s="1"/>
  <c r="BV197" i="1" s="1"/>
  <c r="BX197" i="1" s="1"/>
  <c r="BZ197" i="1" s="1"/>
  <c r="CB197" i="1" s="1"/>
  <c r="CD197" i="1" s="1"/>
  <c r="CF197" i="1" s="1"/>
  <c r="CH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E193" i="1"/>
  <c r="AG193" i="1" s="1"/>
  <c r="AI193" i="1" s="1"/>
  <c r="AK193" i="1" s="1"/>
  <c r="AM193" i="1" s="1"/>
  <c r="AO193" i="1" s="1"/>
  <c r="AQ193" i="1" s="1"/>
  <c r="AS193" i="1" s="1"/>
  <c r="AU193" i="1" s="1"/>
  <c r="AW193" i="1" s="1"/>
  <c r="AY193" i="1" s="1"/>
  <c r="BA193" i="1" s="1"/>
  <c r="BC193" i="1" s="1"/>
  <c r="BE193" i="1" s="1"/>
  <c r="BG193" i="1" s="1"/>
  <c r="BH193" i="1"/>
  <c r="BJ193" i="1" s="1"/>
  <c r="BL193" i="1" s="1"/>
  <c r="BN193" i="1" s="1"/>
  <c r="BP193" i="1" s="1"/>
  <c r="BR193" i="1" s="1"/>
  <c r="BT193" i="1" s="1"/>
  <c r="BV193" i="1" s="1"/>
  <c r="BX193" i="1" s="1"/>
  <c r="BZ193" i="1" s="1"/>
  <c r="CB193" i="1" s="1"/>
  <c r="CD193" i="1" s="1"/>
  <c r="CF193" i="1" s="1"/>
  <c r="CH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E189" i="1"/>
  <c r="AG189" i="1" s="1"/>
  <c r="AI189" i="1" s="1"/>
  <c r="AK189" i="1" s="1"/>
  <c r="AM189" i="1" s="1"/>
  <c r="AO189" i="1" s="1"/>
  <c r="AQ189" i="1" s="1"/>
  <c r="AS189" i="1" s="1"/>
  <c r="AU189" i="1" s="1"/>
  <c r="AW189" i="1" s="1"/>
  <c r="AY189" i="1" s="1"/>
  <c r="BA189" i="1" s="1"/>
  <c r="BC189" i="1" s="1"/>
  <c r="BE189" i="1" s="1"/>
  <c r="BG189" i="1" s="1"/>
  <c r="BH189" i="1"/>
  <c r="BJ189" i="1" s="1"/>
  <c r="BL189" i="1" s="1"/>
  <c r="BN189" i="1" s="1"/>
  <c r="BP189" i="1" s="1"/>
  <c r="BR189" i="1" s="1"/>
  <c r="BT189" i="1" s="1"/>
  <c r="BV189" i="1" s="1"/>
  <c r="BX189" i="1" s="1"/>
  <c r="BZ189" i="1" s="1"/>
  <c r="CB189" i="1" s="1"/>
  <c r="CD189" i="1" s="1"/>
  <c r="CF189" i="1" s="1"/>
  <c r="CH189" i="1" s="1"/>
  <c r="AW169" i="1" l="1"/>
  <c r="AU328" i="1"/>
  <c r="BZ169" i="1"/>
  <c r="BX328" i="1"/>
  <c r="D318" i="1"/>
  <c r="F318" i="1" s="1"/>
  <c r="H318" i="1" s="1"/>
  <c r="J318" i="1" s="1"/>
  <c r="L318" i="1" s="1"/>
  <c r="N318" i="1" s="1"/>
  <c r="P318" i="1" s="1"/>
  <c r="R318" i="1" s="1"/>
  <c r="T318" i="1" s="1"/>
  <c r="V318" i="1" s="1"/>
  <c r="X318" i="1" s="1"/>
  <c r="Z318" i="1" s="1"/>
  <c r="AB318" i="1" s="1"/>
  <c r="AD318" i="1" s="1"/>
  <c r="BH318" i="1"/>
  <c r="BJ318" i="1" s="1"/>
  <c r="BL318" i="1" s="1"/>
  <c r="BN318" i="1" s="1"/>
  <c r="BP318" i="1" s="1"/>
  <c r="BR318" i="1" s="1"/>
  <c r="BT318" i="1" s="1"/>
  <c r="BV318" i="1" s="1"/>
  <c r="BX318" i="1" s="1"/>
  <c r="BZ318" i="1" s="1"/>
  <c r="CB318" i="1" s="1"/>
  <c r="CD318" i="1" s="1"/>
  <c r="CF318" i="1" s="1"/>
  <c r="CH318" i="1" s="1"/>
  <c r="AE318" i="1"/>
  <c r="AG318" i="1" s="1"/>
  <c r="AI318" i="1" s="1"/>
  <c r="AK318" i="1" s="1"/>
  <c r="AM318" i="1" s="1"/>
  <c r="AO318" i="1" s="1"/>
  <c r="AQ318" i="1" s="1"/>
  <c r="AS318" i="1" s="1"/>
  <c r="AU318" i="1" s="1"/>
  <c r="AW318" i="1" s="1"/>
  <c r="AY318" i="1" s="1"/>
  <c r="BA318" i="1" s="1"/>
  <c r="BC318" i="1" s="1"/>
  <c r="BE318" i="1" s="1"/>
  <c r="BG318" i="1" s="1"/>
  <c r="BJ260" i="1"/>
  <c r="BL260" i="1" s="1"/>
  <c r="BN260" i="1" s="1"/>
  <c r="BP260" i="1" s="1"/>
  <c r="BR260" i="1" s="1"/>
  <c r="BT260" i="1" s="1"/>
  <c r="BV260" i="1" s="1"/>
  <c r="BX260" i="1" s="1"/>
  <c r="BZ260" i="1" s="1"/>
  <c r="CB260" i="1" s="1"/>
  <c r="CD260" i="1" s="1"/>
  <c r="CF260" i="1" s="1"/>
  <c r="CH260" i="1" s="1"/>
  <c r="F260" i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D260" i="1" s="1"/>
  <c r="AG260" i="1"/>
  <c r="AI260" i="1" s="1"/>
  <c r="AK260" i="1" s="1"/>
  <c r="AM260" i="1" s="1"/>
  <c r="AO260" i="1" s="1"/>
  <c r="AQ260" i="1" s="1"/>
  <c r="AS260" i="1" s="1"/>
  <c r="AU260" i="1" s="1"/>
  <c r="AW260" i="1" s="1"/>
  <c r="AY260" i="1" s="1"/>
  <c r="BA260" i="1" s="1"/>
  <c r="BC260" i="1" s="1"/>
  <c r="BE260" i="1" s="1"/>
  <c r="BG260" i="1" s="1"/>
  <c r="AE314" i="1"/>
  <c r="AG314" i="1" s="1"/>
  <c r="AI314" i="1" s="1"/>
  <c r="AK314" i="1" s="1"/>
  <c r="AM314" i="1" s="1"/>
  <c r="AO314" i="1" s="1"/>
  <c r="AQ314" i="1" s="1"/>
  <c r="AS314" i="1" s="1"/>
  <c r="AU314" i="1" s="1"/>
  <c r="AW314" i="1" s="1"/>
  <c r="AY314" i="1" s="1"/>
  <c r="BA314" i="1" s="1"/>
  <c r="BC314" i="1" s="1"/>
  <c r="BE314" i="1" s="1"/>
  <c r="BG314" i="1" s="1"/>
  <c r="AG18" i="1"/>
  <c r="AI18" i="1" s="1"/>
  <c r="AK18" i="1" s="1"/>
  <c r="AM18" i="1" s="1"/>
  <c r="AO18" i="1" s="1"/>
  <c r="AQ18" i="1" s="1"/>
  <c r="AS18" i="1" s="1"/>
  <c r="AU18" i="1" s="1"/>
  <c r="AW18" i="1" s="1"/>
  <c r="AY18" i="1" s="1"/>
  <c r="BA18" i="1" s="1"/>
  <c r="BC18" i="1" s="1"/>
  <c r="BE18" i="1" s="1"/>
  <c r="BG18" i="1" s="1"/>
  <c r="BH320" i="1"/>
  <c r="BJ320" i="1" s="1"/>
  <c r="BL320" i="1" s="1"/>
  <c r="BN320" i="1" s="1"/>
  <c r="BP320" i="1" s="1"/>
  <c r="BR320" i="1" s="1"/>
  <c r="BT320" i="1" s="1"/>
  <c r="BV320" i="1" s="1"/>
  <c r="BX320" i="1" s="1"/>
  <c r="BZ320" i="1" s="1"/>
  <c r="CB320" i="1" s="1"/>
  <c r="CD320" i="1" s="1"/>
  <c r="CF320" i="1" s="1"/>
  <c r="CH320" i="1" s="1"/>
  <c r="AE320" i="1"/>
  <c r="AG320" i="1" s="1"/>
  <c r="AI320" i="1" s="1"/>
  <c r="AK320" i="1" s="1"/>
  <c r="AM320" i="1" s="1"/>
  <c r="AO320" i="1" s="1"/>
  <c r="AQ320" i="1" s="1"/>
  <c r="AS320" i="1" s="1"/>
  <c r="AU320" i="1" s="1"/>
  <c r="AW320" i="1" s="1"/>
  <c r="AY320" i="1" s="1"/>
  <c r="BA320" i="1" s="1"/>
  <c r="BC320" i="1" s="1"/>
  <c r="BE320" i="1" s="1"/>
  <c r="BG320" i="1" s="1"/>
  <c r="D320" i="1"/>
  <c r="F320" i="1" s="1"/>
  <c r="H320" i="1" s="1"/>
  <c r="J320" i="1" s="1"/>
  <c r="L320" i="1" s="1"/>
  <c r="N320" i="1" s="1"/>
  <c r="P320" i="1" s="1"/>
  <c r="R320" i="1" s="1"/>
  <c r="T320" i="1" s="1"/>
  <c r="V320" i="1" s="1"/>
  <c r="X320" i="1" s="1"/>
  <c r="Z320" i="1" s="1"/>
  <c r="AB320" i="1" s="1"/>
  <c r="AD320" i="1" s="1"/>
  <c r="D15" i="1"/>
  <c r="F15" i="1" s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CB169" i="1" l="1"/>
  <c r="BZ328" i="1"/>
  <c r="AY169" i="1"/>
  <c r="AW328" i="1"/>
  <c r="AE15" i="1"/>
  <c r="AG15" i="1" s="1"/>
  <c r="AI15" i="1" s="1"/>
  <c r="AK15" i="1" s="1"/>
  <c r="AM15" i="1" s="1"/>
  <c r="AO15" i="1" s="1"/>
  <c r="AQ15" i="1" s="1"/>
  <c r="AS15" i="1" s="1"/>
  <c r="AU15" i="1" s="1"/>
  <c r="AW15" i="1" s="1"/>
  <c r="AY15" i="1" s="1"/>
  <c r="BA15" i="1" s="1"/>
  <c r="BC15" i="1" s="1"/>
  <c r="BE15" i="1" s="1"/>
  <c r="BG15" i="1" s="1"/>
  <c r="BH15" i="1"/>
  <c r="BJ15" i="1" s="1"/>
  <c r="BL15" i="1" s="1"/>
  <c r="BN15" i="1" s="1"/>
  <c r="BP15" i="1" s="1"/>
  <c r="BR15" i="1" s="1"/>
  <c r="BT15" i="1" s="1"/>
  <c r="BV15" i="1" s="1"/>
  <c r="BX15" i="1" s="1"/>
  <c r="BZ15" i="1" s="1"/>
  <c r="CB15" i="1" s="1"/>
  <c r="CD15" i="1" s="1"/>
  <c r="CF15" i="1" s="1"/>
  <c r="CH15" i="1" s="1"/>
  <c r="CD169" i="1" l="1"/>
  <c r="CF169" i="1" s="1"/>
  <c r="CH169" i="1" s="1"/>
  <c r="CB328" i="1"/>
  <c r="BA169" i="1"/>
  <c r="AY328" i="1"/>
  <c r="AE280" i="1"/>
  <c r="AG280" i="1" s="1"/>
  <c r="AI280" i="1" s="1"/>
  <c r="AK280" i="1" s="1"/>
  <c r="AM280" i="1" s="1"/>
  <c r="AO280" i="1" s="1"/>
  <c r="AQ280" i="1" s="1"/>
  <c r="AS280" i="1" s="1"/>
  <c r="AU280" i="1" s="1"/>
  <c r="AW280" i="1" s="1"/>
  <c r="AY280" i="1" s="1"/>
  <c r="BA280" i="1" s="1"/>
  <c r="BC280" i="1" s="1"/>
  <c r="BE280" i="1" s="1"/>
  <c r="BG280" i="1" s="1"/>
  <c r="BH280" i="1"/>
  <c r="BJ280" i="1" s="1"/>
  <c r="BL280" i="1" s="1"/>
  <c r="BN280" i="1" s="1"/>
  <c r="BP280" i="1" s="1"/>
  <c r="BR280" i="1" s="1"/>
  <c r="BT280" i="1" s="1"/>
  <c r="BV280" i="1" s="1"/>
  <c r="BX280" i="1" s="1"/>
  <c r="BZ280" i="1" s="1"/>
  <c r="CB280" i="1" s="1"/>
  <c r="CD280" i="1" s="1"/>
  <c r="CF280" i="1" s="1"/>
  <c r="CH280" i="1" s="1"/>
  <c r="BC169" i="1" l="1"/>
  <c r="BE169" i="1" s="1"/>
  <c r="BG169" i="1" s="1"/>
  <c r="BA328" i="1"/>
  <c r="BH104" i="1"/>
  <c r="BJ104" i="1" s="1"/>
  <c r="BL104" i="1" s="1"/>
  <c r="BN104" i="1" s="1"/>
  <c r="BP104" i="1" s="1"/>
  <c r="BR104" i="1" s="1"/>
  <c r="BT104" i="1" s="1"/>
  <c r="BV104" i="1" s="1"/>
  <c r="BX104" i="1" s="1"/>
  <c r="BZ104" i="1" s="1"/>
  <c r="CB104" i="1" s="1"/>
  <c r="CD104" i="1" s="1"/>
  <c r="CF104" i="1" s="1"/>
  <c r="CH104" i="1" s="1"/>
  <c r="D104" i="1"/>
  <c r="F104" i="1" s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E104" i="1"/>
  <c r="AG104" i="1" s="1"/>
  <c r="AI104" i="1" s="1"/>
  <c r="AK104" i="1" s="1"/>
  <c r="AM104" i="1" s="1"/>
  <c r="AO104" i="1" s="1"/>
  <c r="AQ104" i="1" s="1"/>
  <c r="AS104" i="1" s="1"/>
  <c r="AU104" i="1" s="1"/>
  <c r="AW104" i="1" s="1"/>
  <c r="AY104" i="1" s="1"/>
  <c r="BA104" i="1" s="1"/>
  <c r="BC104" i="1" s="1"/>
  <c r="BE104" i="1" s="1"/>
  <c r="BG104" i="1" s="1"/>
  <c r="D153" i="1" l="1"/>
  <c r="AE153" i="1"/>
  <c r="BH153" i="1"/>
  <c r="AE311" i="1" l="1"/>
  <c r="AE331" i="1" s="1"/>
  <c r="AG153" i="1"/>
  <c r="AI153" i="1" s="1"/>
  <c r="AK153" i="1" s="1"/>
  <c r="AM153" i="1" s="1"/>
  <c r="AO153" i="1" s="1"/>
  <c r="AQ153" i="1" s="1"/>
  <c r="AS153" i="1" s="1"/>
  <c r="AU153" i="1" s="1"/>
  <c r="AW153" i="1" s="1"/>
  <c r="AY153" i="1" s="1"/>
  <c r="BA153" i="1" s="1"/>
  <c r="BC153" i="1" s="1"/>
  <c r="BE153" i="1" s="1"/>
  <c r="BG153" i="1" s="1"/>
  <c r="BH311" i="1"/>
  <c r="BH331" i="1" s="1"/>
  <c r="BJ153" i="1"/>
  <c r="BL153" i="1" s="1"/>
  <c r="BN153" i="1" s="1"/>
  <c r="BP153" i="1" s="1"/>
  <c r="BR153" i="1" s="1"/>
  <c r="BT153" i="1" s="1"/>
  <c r="BV153" i="1" s="1"/>
  <c r="BX153" i="1" s="1"/>
  <c r="BZ153" i="1" s="1"/>
  <c r="CB153" i="1" s="1"/>
  <c r="CD153" i="1" s="1"/>
  <c r="CF153" i="1" s="1"/>
  <c r="CH153" i="1" s="1"/>
  <c r="D311" i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BH317" i="1" l="1"/>
  <c r="BH329" i="1"/>
  <c r="BH330" i="1" s="1"/>
  <c r="AE317" i="1"/>
  <c r="AE329" i="1"/>
  <c r="AE330" i="1" s="1"/>
  <c r="F311" i="1"/>
  <c r="H311" i="1" s="1"/>
  <c r="J311" i="1" s="1"/>
  <c r="L311" i="1" s="1"/>
  <c r="N311" i="1" s="1"/>
  <c r="P311" i="1" s="1"/>
  <c r="R311" i="1" s="1"/>
  <c r="T311" i="1" s="1"/>
  <c r="V311" i="1" s="1"/>
  <c r="D327" i="1"/>
  <c r="BJ311" i="1"/>
  <c r="BJ331" i="1" s="1"/>
  <c r="AG311" i="1"/>
  <c r="AG331" i="1" s="1"/>
  <c r="BJ317" i="1" l="1"/>
  <c r="BJ329" i="1"/>
  <c r="BJ330" i="1" s="1"/>
  <c r="AG317" i="1"/>
  <c r="AG329" i="1"/>
  <c r="AG330" i="1" s="1"/>
  <c r="V317" i="1"/>
  <c r="X311" i="1"/>
  <c r="AI311" i="1"/>
  <c r="AI331" i="1" s="1"/>
  <c r="BL311" i="1"/>
  <c r="BL331" i="1" s="1"/>
  <c r="BL317" i="1" l="1"/>
  <c r="BL329" i="1"/>
  <c r="BL330" i="1" s="1"/>
  <c r="AI317" i="1"/>
  <c r="AI329" i="1"/>
  <c r="AI330" i="1" s="1"/>
  <c r="Z311" i="1"/>
  <c r="AB311" i="1" s="1"/>
  <c r="AD311" i="1" s="1"/>
  <c r="AD331" i="1" s="1"/>
  <c r="BN311" i="1"/>
  <c r="AK311" i="1"/>
  <c r="AK331" i="1" s="1"/>
  <c r="BN329" i="1" l="1"/>
  <c r="BN330" i="1" s="1"/>
  <c r="BN331" i="1"/>
  <c r="AK317" i="1"/>
  <c r="AK329" i="1"/>
  <c r="AK330" i="1" s="1"/>
  <c r="BN317" i="1"/>
  <c r="BP311" i="1"/>
  <c r="AM311" i="1"/>
  <c r="BP329" i="1" l="1"/>
  <c r="BP330" i="1" s="1"/>
  <c r="BP331" i="1"/>
  <c r="AM329" i="1"/>
  <c r="AM330" i="1" s="1"/>
  <c r="AM331" i="1"/>
  <c r="BP317" i="1"/>
  <c r="AM317" i="1"/>
  <c r="AO311" i="1"/>
  <c r="BR311" i="1"/>
  <c r="BR331" i="1" s="1"/>
  <c r="AO329" i="1" l="1"/>
  <c r="AO330" i="1" s="1"/>
  <c r="AO331" i="1"/>
  <c r="BR317" i="1"/>
  <c r="BR329" i="1"/>
  <c r="BR330" i="1" s="1"/>
  <c r="AO317" i="1"/>
  <c r="BT311" i="1"/>
  <c r="BT331" i="1" s="1"/>
  <c r="AQ311" i="1"/>
  <c r="AQ331" i="1" s="1"/>
  <c r="BT317" i="1" l="1"/>
  <c r="BT329" i="1"/>
  <c r="BT330" i="1" s="1"/>
  <c r="AQ317" i="1"/>
  <c r="AQ329" i="1"/>
  <c r="AQ330" i="1" s="1"/>
  <c r="AS311" i="1"/>
  <c r="AS331" i="1" s="1"/>
  <c r="BV311" i="1"/>
  <c r="BV331" i="1" s="1"/>
  <c r="BV317" i="1" l="1"/>
  <c r="BV329" i="1"/>
  <c r="BV330" i="1" s="1"/>
  <c r="AS317" i="1"/>
  <c r="AS329" i="1"/>
  <c r="AS330" i="1" s="1"/>
  <c r="BX311" i="1"/>
  <c r="BX331" i="1" s="1"/>
  <c r="AU311" i="1"/>
  <c r="AU331" i="1" s="1"/>
  <c r="AU317" i="1" l="1"/>
  <c r="AU329" i="1"/>
  <c r="AU330" i="1" s="1"/>
  <c r="BX317" i="1"/>
  <c r="BX329" i="1"/>
  <c r="BX330" i="1" s="1"/>
  <c r="AW311" i="1"/>
  <c r="AW331" i="1" s="1"/>
  <c r="BZ311" i="1"/>
  <c r="BZ329" i="1" l="1"/>
  <c r="BZ330" i="1" s="1"/>
  <c r="BZ331" i="1"/>
  <c r="AW317" i="1"/>
  <c r="AW329" i="1"/>
  <c r="AW330" i="1" s="1"/>
  <c r="BZ317" i="1"/>
  <c r="CB311" i="1"/>
  <c r="AY311" i="1"/>
  <c r="AY329" i="1" l="1"/>
  <c r="AY330" i="1" s="1"/>
  <c r="AY331" i="1"/>
  <c r="CB329" i="1"/>
  <c r="CB330" i="1" s="1"/>
  <c r="CB331" i="1"/>
  <c r="CD311" i="1"/>
  <c r="AY317" i="1"/>
  <c r="BA311" i="1"/>
  <c r="BA329" i="1" l="1"/>
  <c r="BA330" i="1" s="1"/>
  <c r="BA331" i="1"/>
  <c r="CF311" i="1"/>
  <c r="CD331" i="1"/>
  <c r="BC311" i="1"/>
  <c r="BE311" i="1" l="1"/>
  <c r="BC331" i="1"/>
  <c r="CH311" i="1"/>
  <c r="CH331" i="1" s="1"/>
  <c r="CF331" i="1"/>
  <c r="BG311" i="1" l="1"/>
  <c r="BG331" i="1" s="1"/>
  <c r="BE331" i="1"/>
</calcChain>
</file>

<file path=xl/sharedStrings.xml><?xml version="1.0" encoding="utf-8"?>
<sst xmlns="http://schemas.openxmlformats.org/spreadsheetml/2006/main" count="837" uniqueCount="425">
  <si>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</si>
  <si>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</si>
  <si>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</si>
  <si>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</si>
  <si>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</si>
  <si>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</si>
  <si>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</si>
  <si>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</si>
  <si>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</si>
  <si>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</si>
  <si>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</si>
  <si>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</si>
  <si>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</si>
  <si>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</si>
  <si>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</si>
  <si>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</si>
  <si>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</si>
  <si>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</si>
  <si>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</si>
  <si>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</si>
  <si>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</si>
  <si>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</si>
  <si>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</si>
  <si>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</si>
  <si>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</si>
  <si>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</si>
  <si>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</si>
  <si>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</si>
  <si>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</si>
  <si>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</si>
  <si>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</si>
  <si>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</si>
  <si>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</si>
  <si>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</si>
  <si>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</si>
  <si>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</si>
  <si>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</si>
  <si>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</si>
  <si>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</si>
  <si>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</si>
  <si>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</si>
  <si>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</si>
  <si>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</si>
  <si>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</si>
  <si>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</si>
  <si>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</si>
  <si>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</si>
  <si>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</si>
  <si>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</si>
  <si>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</si>
  <si>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</si>
  <si>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</si>
  <si>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</si>
  <si>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</si>
  <si>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</si>
  <si>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</si>
  <si>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</si>
  <si>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</si>
  <si>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</si>
  <si>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</si>
  <si>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</si>
  <si>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</si>
  <si>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</si>
  <si>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</si>
  <si>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</si>
  <si>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</si>
  <si>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</si>
  <si>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</si>
  <si>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</si>
  <si>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</si>
  <si>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</si>
  <si>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</si>
  <si>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</si>
  <si>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</si>
  <si>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</si>
  <si>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</si>
  <si>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</si>
  <si>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</si>
  <si>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</si>
  <si>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</si>
  <si>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</si>
  <si>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</si>
  <si>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</si>
  <si>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</si>
  <si>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</si>
  <si>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</si>
  <si>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</si>
  <si>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</si>
  <si>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</si>
  <si>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</si>
  <si>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</si>
  <si>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</si>
  <si>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</si>
  <si>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</si>
  <si>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</si>
  <si>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</si>
  <si>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</si>
  <si>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</si>
  <si>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</si>
  <si>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</si>
  <si>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</si>
  <si>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</si>
  <si>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</si>
  <si>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</si>
  <si>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</si>
  <si>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</si>
  <si>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</si>
  <si>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</si>
  <si>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</si>
  <si>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</si>
  <si>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</si>
  <si>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</si>
  <si>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</si>
  <si>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</si>
  <si>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</si>
  <si>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</si>
  <si>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</si>
  <si>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</si>
  <si>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</si>
  <si>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</si>
  <si>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</si>
  <si>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</si>
  <si>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</si>
  <si>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</si>
  <si>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</si>
  <si>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</si>
  <si>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</si>
  <si>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</si>
  <si>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</si>
  <si>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</si>
  <si>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</si>
  <si>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</si>
  <si>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</si>
  <si>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</si>
  <si>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</si>
  <si>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</si>
  <si>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</si>
  <si>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</si>
  <si>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</si>
  <si>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</si>
  <si>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</si>
  <si>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</si>
  <si>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</si>
  <si>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</si>
  <si>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</si>
  <si>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</si>
  <si>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</si>
  <si>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</si>
  <si>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</si>
  <si>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</si>
  <si>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</si>
  <si>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</si>
  <si>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</si>
  <si>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</si>
  <si>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</si>
  <si>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</si>
  <si>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</si>
  <si>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</si>
  <si>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</si>
  <si>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</si>
  <si>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</si>
  <si>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</si>
  <si>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</si>
  <si>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</si>
  <si>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</si>
  <si>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</si>
  <si>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</si>
  <si>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</si>
  <si>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</si>
  <si>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</si>
  <si>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</si>
  <si>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</si>
  <si>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</si>
  <si>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</si>
  <si>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</si>
  <si>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</si>
  <si>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</si>
  <si>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</si>
  <si>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</si>
  <si>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</si>
  <si>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</si>
  <si>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</si>
  <si>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</si>
  <si>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</si>
  <si>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</si>
  <si>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</si>
  <si>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</si>
  <si>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</si>
  <si>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</si>
  <si>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</si>
  <si>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</si>
  <si>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</si>
  <si>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</si>
  <si>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</si>
  <si>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</si>
  <si>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</si>
  <si>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</si>
  <si>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</si>
  <si>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</si>
  <si>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</si>
  <si>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</si>
  <si>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</si>
  <si>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</si>
  <si>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</si>
  <si>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</si>
  <si>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</si>
  <si>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</si>
  <si>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</si>
  <si>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</si>
  <si>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</si>
  <si>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</si>
  <si>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</si>
  <si>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</si>
  <si>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</si>
  <si>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</si>
  <si>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</si>
  <si>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</si>
  <si>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</si>
  <si>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</si>
  <si>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</si>
  <si>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</si>
  <si>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</si>
  <si>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</si>
  <si>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</si>
  <si>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</si>
  <si>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</si>
  <si>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</si>
  <si>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</si>
  <si>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</si>
  <si>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</si>
  <si>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</si>
  <si>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</si>
  <si>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</si>
  <si>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</si>
  <si>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</si>
  <si>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</si>
  <si>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</si>
  <si>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</si>
  <si>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</si>
  <si>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</si>
  <si>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</si>
  <si>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</si>
  <si>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</si>
  <si>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</si>
  <si>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</si>
  <si>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</si>
  <si>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</si>
  <si>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</si>
  <si>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</si>
  <si>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</si>
  <si>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</si>
  <si>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</si>
  <si>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</si>
  <si>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</si>
  <si>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</si>
  <si>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</si>
  <si>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</si>
  <si>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</si>
  <si>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</si>
  <si>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</si>
  <si>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</si>
  <si>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</si>
  <si>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</si>
  <si>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</si>
  <si>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</si>
  <si>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</si>
  <si>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</si>
  <si>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</si>
  <si>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</si>
  <si>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</si>
  <si>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</si>
  <si>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</si>
  <si>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</si>
  <si>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</si>
  <si>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</si>
  <si>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</si>
  <si>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</si>
  <si>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</si>
  <si>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</si>
  <si>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</si>
  <si>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</si>
  <si>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</si>
  <si>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</si>
  <si>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</si>
  <si>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</si>
  <si>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</si>
  <si>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</si>
  <si>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</si>
  <si>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</si>
  <si>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</si>
  <si>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</si>
  <si>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</si>
  <si>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</si>
  <si>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</si>
  <si>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</si>
  <si>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</si>
  <si>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</si>
  <si>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</si>
  <si>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</si>
  <si>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</si>
  <si>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</si>
  <si>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</si>
  <si>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</si>
  <si>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</si>
  <si>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</si>
  <si>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</si>
  <si>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</si>
  <si>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</si>
  <si>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</si>
  <si>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</si>
  <si>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</si>
  <si>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</si>
  <si>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</si>
  <si>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</si>
  <si>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</si>
  <si>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</si>
  <si>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</si>
  <si>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</si>
  <si>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</si>
  <si>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</si>
  <si>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</si>
  <si>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</si>
  <si>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</si>
  <si>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</si>
  <si>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</si>
  <si>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</si>
  <si>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</si>
  <si>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</si>
  <si>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</si>
  <si>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</si>
  <si>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</si>
  <si>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</si>
  <si>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</si>
  <si>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</si>
  <si>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</si>
  <si>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</si>
  <si>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</si>
  <si>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</si>
  <si>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</si>
  <si>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</si>
  <si>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</si>
  <si>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</si>
  <si>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</si>
  <si>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</si>
  <si>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</si>
  <si>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</si>
  <si>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</si>
  <si>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</si>
  <si>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</si>
  <si>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</si>
  <si>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</si>
  <si>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</si>
  <si>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</si>
  <si>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</si>
  <si>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</si>
  <si>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</si>
  <si>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</si>
  <si>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</si>
  <si>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</si>
  <si>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</si>
  <si>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</si>
  <si>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</si>
  <si>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</si>
  <si>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</si>
  <si>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</si>
  <si>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</si>
  <si>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</si>
  <si>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</si>
  <si>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</si>
  <si>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</si>
  <si>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</si>
  <si>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</si>
  <si>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</si>
  <si>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</si>
  <si>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</si>
  <si>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</si>
  <si>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</si>
  <si>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</si>
  <si>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</si>
  <si>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</si>
  <si>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</si>
  <si>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</si>
  <si>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</si>
  <si>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</si>
  <si>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</si>
  <si>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</si>
  <si>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</si>
  <si>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</si>
  <si>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</si>
  <si>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</si>
  <si>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Комитет июнь</t>
  </si>
  <si>
    <t>0820143250</t>
  </si>
  <si>
    <t>104.</t>
  </si>
  <si>
    <t>Реконструкция общежития по ул. Уральской, 110 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</si>
  <si>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</si>
  <si>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171F552430</t>
  </si>
  <si>
    <t>Уточнение август</t>
  </si>
  <si>
    <t>15101SЖ160, 1530143260, 1510121480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</si>
  <si>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</si>
  <si>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2010143380</t>
  </si>
  <si>
    <t>2010243370</t>
  </si>
  <si>
    <t>Реконструкция самотечного коллектора Д-360 мм/450 мм по бульвару Гагарина до шахты №13 ГРК</t>
  </si>
  <si>
    <t>Реконструкция здания МАОУ "Гимназия № 17" г. Перми (пристройка нового корпуса)</t>
  </si>
  <si>
    <t xml:space="preserve">Строительство здания для размещения общеобразовательного учреждения по ул. Юнг Прикамья, 3
</t>
  </si>
  <si>
    <t>105.</t>
  </si>
  <si>
    <t>Строительство (реконструкция) сетей наружного освещения на автомобильных дорогах города Перми</t>
  </si>
  <si>
    <t>Комитет август</t>
  </si>
  <si>
    <t>Уточнение октябрь</t>
  </si>
  <si>
    <t>08201SН070, 082Е153050</t>
  </si>
  <si>
    <t>082Е153050</t>
  </si>
  <si>
    <t>0820141390</t>
  </si>
  <si>
    <t xml:space="preserve"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 </t>
  </si>
  <si>
    <t>106.</t>
  </si>
  <si>
    <t>0510141440</t>
  </si>
  <si>
    <r>
      <t xml:space="preserve">Реконструкция здания муниципального автономного учреждения дополнительного образования </t>
    </r>
    <r>
      <rPr>
        <b/>
        <sz val="14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Детско-юношеский центр имени Василия Соломина"</t>
    </r>
  </si>
  <si>
    <t>Строительство спортивной базы "Летающий лыжник" г. Перми, ул. Тихая, 22</t>
  </si>
  <si>
    <t>Комитет октябрь</t>
  </si>
  <si>
    <t>Уточнение декабрь</t>
  </si>
  <si>
    <t>84.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</si>
  <si>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</si>
  <si>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</si>
  <si>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107.</t>
  </si>
  <si>
    <t>109.</t>
  </si>
  <si>
    <t>108.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</si>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</sst>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49" fontId="1" fillId="5" borderId="0" xfId="0" applyNumberFormat="1" applyFont="1" applyFill="1" applyAlignment="1">
      <alignment horizontal="left" vertical="center"/>
    </xf>
    <xf numFmtId="1" fontId="1" fillId="5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2" fontId="1" fillId="2" borderId="7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8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J331"/>
  <sheetViews>
    <sheetView tabSelected="1" zoomScale="70" zoomScaleNormal="70" workbookViewId="0">
      <pane xSplit="2" ySplit="14" topLeftCell="C312" activePane="bottomRight" state="frozen"/>
      <selection pane="topRight" activeCell="C1" sqref="C1"/>
      <selection pane="bottomLeft" activeCell="A15" sqref="A15"/>
      <selection pane="bottomRight" activeCell="CH5" sqref="CH5"/>
    </sheetView>
  </sheetViews>
  <sheetFormatPr defaultColWidth="9.109375" defaultRowHeight="18" x14ac:dyDescent="0.35"/>
  <cols>
    <col min="1" max="1" width="5.5546875" style="3" customWidth="1"/>
    <col min="2" max="2" width="82.6640625" style="10" customWidth="1"/>
    <col min="3" max="3" width="21.33203125" style="10" customWidth="1"/>
    <col min="4" max="4" width="17.5546875" style="12" hidden="1" customWidth="1"/>
    <col min="5" max="5" width="17.5546875" style="43" hidden="1" customWidth="1"/>
    <col min="6" max="27" width="17.5546875" style="12" hidden="1" customWidth="1"/>
    <col min="28" max="28" width="19.88671875" style="12" hidden="1" customWidth="1"/>
    <col min="29" max="29" width="17.5546875" style="23" hidden="1" customWidth="1"/>
    <col min="30" max="30" width="20.109375" style="12" customWidth="1"/>
    <col min="31" max="31" width="17.5546875" style="12" hidden="1" customWidth="1"/>
    <col min="32" max="32" width="17.5546875" style="43" hidden="1" customWidth="1"/>
    <col min="33" max="57" width="17.5546875" style="12" hidden="1" customWidth="1"/>
    <col min="58" max="58" width="17.5546875" style="23" hidden="1" customWidth="1"/>
    <col min="59" max="59" width="17.5546875" style="12" customWidth="1"/>
    <col min="60" max="84" width="17.5546875" style="12" hidden="1" customWidth="1"/>
    <col min="85" max="85" width="19.33203125" style="23" hidden="1" customWidth="1"/>
    <col min="86" max="86" width="17.5546875" style="12" customWidth="1"/>
    <col min="87" max="87" width="15" style="9" hidden="1" customWidth="1"/>
    <col min="88" max="88" width="9.44140625" style="3" hidden="1" customWidth="1"/>
    <col min="89" max="90" width="9.109375" style="3" customWidth="1"/>
    <col min="91" max="16384" width="9.109375" style="3"/>
  </cols>
  <sheetData>
    <row r="1" spans="1:88" ht="18" customHeight="1" x14ac:dyDescent="0.35">
      <c r="CH1" s="12" t="s">
        <v>424</v>
      </c>
    </row>
    <row r="2" spans="1:88" ht="18" customHeight="1" x14ac:dyDescent="0.35">
      <c r="CH2" s="12" t="s">
        <v>17</v>
      </c>
    </row>
    <row r="3" spans="1:88" ht="18" customHeight="1" x14ac:dyDescent="0.35">
      <c r="CH3" s="12" t="s">
        <v>18</v>
      </c>
    </row>
    <row r="4" spans="1:88" ht="18" customHeight="1" x14ac:dyDescent="0.35"/>
    <row r="5" spans="1:88" ht="18" customHeight="1" x14ac:dyDescent="0.35">
      <c r="BL5" s="62"/>
      <c r="BN5" s="62"/>
      <c r="BP5" s="62"/>
      <c r="BR5" s="62"/>
      <c r="BT5" s="62"/>
      <c r="BV5" s="62"/>
      <c r="BX5" s="62"/>
      <c r="BZ5" s="62"/>
      <c r="CB5" s="62"/>
      <c r="CD5" s="62"/>
      <c r="CF5" s="62"/>
      <c r="CH5" s="62" t="s">
        <v>33</v>
      </c>
    </row>
    <row r="6" spans="1:88" ht="18" customHeight="1" x14ac:dyDescent="0.35">
      <c r="BL6" s="62"/>
      <c r="BN6" s="62"/>
      <c r="BP6" s="62"/>
      <c r="BR6" s="62"/>
      <c r="BT6" s="62"/>
      <c r="BV6" s="62"/>
      <c r="BX6" s="62"/>
      <c r="BZ6" s="62"/>
      <c r="CB6" s="62"/>
      <c r="CD6" s="62"/>
      <c r="CF6" s="62"/>
      <c r="CH6" s="62" t="s">
        <v>17</v>
      </c>
    </row>
    <row r="7" spans="1:88" ht="18" customHeight="1" x14ac:dyDescent="0.35">
      <c r="BL7" s="62"/>
      <c r="BN7" s="62"/>
      <c r="BP7" s="62"/>
      <c r="BR7" s="62"/>
      <c r="BT7" s="62"/>
      <c r="BV7" s="62"/>
      <c r="BX7" s="62"/>
      <c r="BZ7" s="62"/>
      <c r="CB7" s="62"/>
      <c r="CD7" s="62"/>
      <c r="CF7" s="62"/>
      <c r="CH7" s="62" t="s">
        <v>18</v>
      </c>
    </row>
    <row r="8" spans="1:88" ht="18" customHeight="1" x14ac:dyDescent="0.35">
      <c r="CH8" s="12" t="s">
        <v>351</v>
      </c>
    </row>
    <row r="9" spans="1:88" ht="18" customHeight="1" x14ac:dyDescent="0.35">
      <c r="A9" s="129" t="s">
        <v>22</v>
      </c>
      <c r="B9" s="130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2"/>
      <c r="BI9" s="133"/>
      <c r="BJ9" s="132"/>
      <c r="BK9" s="133"/>
      <c r="BL9" s="132"/>
      <c r="BM9" s="133"/>
      <c r="BN9" s="132"/>
      <c r="BO9" s="133"/>
      <c r="BP9" s="132"/>
      <c r="BQ9" s="133"/>
      <c r="BR9" s="132"/>
      <c r="BS9" s="133"/>
      <c r="BT9" s="133"/>
      <c r="BU9" s="133"/>
      <c r="BV9" s="132"/>
      <c r="BW9" s="133"/>
      <c r="BX9" s="132"/>
      <c r="BY9" s="133"/>
      <c r="BZ9" s="132"/>
      <c r="CA9" s="133"/>
      <c r="CB9" s="133"/>
      <c r="CC9" s="133"/>
      <c r="CD9" s="132"/>
      <c r="CE9" s="133"/>
      <c r="CF9" s="133"/>
      <c r="CG9" s="133"/>
      <c r="CH9" s="133"/>
    </row>
    <row r="10" spans="1:88" ht="18" customHeight="1" x14ac:dyDescent="0.35">
      <c r="A10" s="129" t="s">
        <v>34</v>
      </c>
      <c r="B10" s="130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2"/>
      <c r="BI10" s="133"/>
      <c r="BJ10" s="132"/>
      <c r="BK10" s="133"/>
      <c r="BL10" s="132"/>
      <c r="BM10" s="133"/>
      <c r="BN10" s="132"/>
      <c r="BO10" s="133"/>
      <c r="BP10" s="132"/>
      <c r="BQ10" s="133"/>
      <c r="BR10" s="132"/>
      <c r="BS10" s="133"/>
      <c r="BT10" s="133"/>
      <c r="BU10" s="133"/>
      <c r="BV10" s="132"/>
      <c r="BW10" s="133"/>
      <c r="BX10" s="132"/>
      <c r="BY10" s="133"/>
      <c r="BZ10" s="132"/>
      <c r="CA10" s="133"/>
      <c r="CB10" s="133"/>
      <c r="CC10" s="133"/>
      <c r="CD10" s="132"/>
      <c r="CE10" s="133"/>
      <c r="CF10" s="133"/>
      <c r="CG10" s="133"/>
      <c r="CH10" s="133"/>
    </row>
    <row r="11" spans="1:88" ht="18" customHeight="1" x14ac:dyDescent="0.35">
      <c r="A11" s="134"/>
      <c r="B11" s="130"/>
      <c r="C11" s="130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2"/>
      <c r="BI11" s="133"/>
      <c r="BJ11" s="132"/>
      <c r="BK11" s="133"/>
      <c r="BL11" s="132"/>
      <c r="BM11" s="133"/>
      <c r="BN11" s="132"/>
      <c r="BO11" s="133"/>
      <c r="BP11" s="132"/>
      <c r="BQ11" s="133"/>
      <c r="BR11" s="132"/>
      <c r="BS11" s="133"/>
      <c r="BT11" s="133"/>
      <c r="BU11" s="133"/>
      <c r="BV11" s="132"/>
      <c r="BW11" s="133"/>
      <c r="BX11" s="132"/>
      <c r="BY11" s="133"/>
      <c r="BZ11" s="132"/>
      <c r="CA11" s="133"/>
      <c r="CB11" s="133"/>
      <c r="CC11" s="133"/>
      <c r="CD11" s="132"/>
      <c r="CE11" s="133"/>
      <c r="CF11" s="133"/>
      <c r="CG11" s="133"/>
      <c r="CH11" s="133"/>
    </row>
    <row r="12" spans="1:88" x14ac:dyDescent="0.35">
      <c r="A12" s="4"/>
      <c r="B12" s="11"/>
      <c r="C12" s="11"/>
      <c r="CH12" s="12" t="s">
        <v>16</v>
      </c>
    </row>
    <row r="13" spans="1:88" ht="18.75" customHeight="1" x14ac:dyDescent="0.35">
      <c r="A13" s="114" t="s">
        <v>0</v>
      </c>
      <c r="B13" s="114" t="s">
        <v>13</v>
      </c>
      <c r="C13" s="114" t="s">
        <v>1</v>
      </c>
      <c r="D13" s="97" t="s">
        <v>23</v>
      </c>
      <c r="E13" s="127" t="s">
        <v>244</v>
      </c>
      <c r="F13" s="97" t="s">
        <v>23</v>
      </c>
      <c r="G13" s="95" t="s">
        <v>288</v>
      </c>
      <c r="H13" s="97" t="s">
        <v>23</v>
      </c>
      <c r="I13" s="95" t="s">
        <v>354</v>
      </c>
      <c r="J13" s="97" t="s">
        <v>23</v>
      </c>
      <c r="K13" s="95" t="s">
        <v>355</v>
      </c>
      <c r="L13" s="97" t="s">
        <v>23</v>
      </c>
      <c r="M13" s="95" t="s">
        <v>358</v>
      </c>
      <c r="N13" s="97" t="s">
        <v>23</v>
      </c>
      <c r="O13" s="95" t="s">
        <v>376</v>
      </c>
      <c r="P13" s="97" t="s">
        <v>23</v>
      </c>
      <c r="Q13" s="95" t="s">
        <v>378</v>
      </c>
      <c r="R13" s="97" t="s">
        <v>23</v>
      </c>
      <c r="S13" s="95" t="s">
        <v>390</v>
      </c>
      <c r="T13" s="97" t="s">
        <v>23</v>
      </c>
      <c r="U13" s="95" t="s">
        <v>396</v>
      </c>
      <c r="V13" s="97" t="s">
        <v>23</v>
      </c>
      <c r="W13" s="95" t="s">
        <v>406</v>
      </c>
      <c r="X13" s="97" t="s">
        <v>23</v>
      </c>
      <c r="Y13" s="95" t="s">
        <v>407</v>
      </c>
      <c r="Z13" s="97" t="s">
        <v>23</v>
      </c>
      <c r="AA13" s="95" t="s">
        <v>416</v>
      </c>
      <c r="AB13" s="97" t="s">
        <v>23</v>
      </c>
      <c r="AC13" s="99" t="s">
        <v>417</v>
      </c>
      <c r="AD13" s="97" t="s">
        <v>23</v>
      </c>
      <c r="AE13" s="93" t="s">
        <v>24</v>
      </c>
      <c r="AF13" s="127" t="s">
        <v>244</v>
      </c>
      <c r="AG13" s="93" t="s">
        <v>24</v>
      </c>
      <c r="AH13" s="95" t="s">
        <v>288</v>
      </c>
      <c r="AI13" s="93" t="s">
        <v>24</v>
      </c>
      <c r="AJ13" s="95" t="s">
        <v>353</v>
      </c>
      <c r="AK13" s="93" t="s">
        <v>24</v>
      </c>
      <c r="AL13" s="95" t="s">
        <v>354</v>
      </c>
      <c r="AM13" s="93" t="s">
        <v>24</v>
      </c>
      <c r="AN13" s="95" t="s">
        <v>355</v>
      </c>
      <c r="AO13" s="93" t="s">
        <v>24</v>
      </c>
      <c r="AP13" s="95" t="s">
        <v>358</v>
      </c>
      <c r="AQ13" s="93" t="s">
        <v>24</v>
      </c>
      <c r="AR13" s="95" t="s">
        <v>376</v>
      </c>
      <c r="AS13" s="93" t="s">
        <v>24</v>
      </c>
      <c r="AT13" s="95" t="s">
        <v>378</v>
      </c>
      <c r="AU13" s="93" t="s">
        <v>24</v>
      </c>
      <c r="AV13" s="95" t="s">
        <v>390</v>
      </c>
      <c r="AW13" s="93" t="s">
        <v>24</v>
      </c>
      <c r="AX13" s="95" t="s">
        <v>396</v>
      </c>
      <c r="AY13" s="93" t="s">
        <v>24</v>
      </c>
      <c r="AZ13" s="95" t="s">
        <v>406</v>
      </c>
      <c r="BA13" s="93" t="s">
        <v>24</v>
      </c>
      <c r="BB13" s="95" t="s">
        <v>407</v>
      </c>
      <c r="BC13" s="93" t="s">
        <v>24</v>
      </c>
      <c r="BD13" s="95" t="s">
        <v>416</v>
      </c>
      <c r="BE13" s="93" t="s">
        <v>24</v>
      </c>
      <c r="BF13" s="99" t="s">
        <v>417</v>
      </c>
      <c r="BG13" s="93" t="s">
        <v>24</v>
      </c>
      <c r="BH13" s="93" t="s">
        <v>35</v>
      </c>
      <c r="BI13" s="95" t="s">
        <v>244</v>
      </c>
      <c r="BJ13" s="93" t="s">
        <v>35</v>
      </c>
      <c r="BK13" s="95" t="s">
        <v>288</v>
      </c>
      <c r="BL13" s="93" t="s">
        <v>35</v>
      </c>
      <c r="BM13" s="95" t="s">
        <v>354</v>
      </c>
      <c r="BN13" s="93" t="s">
        <v>35</v>
      </c>
      <c r="BO13" s="95" t="s">
        <v>354</v>
      </c>
      <c r="BP13" s="93" t="s">
        <v>35</v>
      </c>
      <c r="BQ13" s="95" t="s">
        <v>358</v>
      </c>
      <c r="BR13" s="93" t="s">
        <v>35</v>
      </c>
      <c r="BS13" s="95" t="s">
        <v>376</v>
      </c>
      <c r="BT13" s="93" t="s">
        <v>35</v>
      </c>
      <c r="BU13" s="95" t="s">
        <v>378</v>
      </c>
      <c r="BV13" s="93" t="s">
        <v>35</v>
      </c>
      <c r="BW13" s="95" t="s">
        <v>390</v>
      </c>
      <c r="BX13" s="93" t="s">
        <v>35</v>
      </c>
      <c r="BY13" s="95" t="s">
        <v>396</v>
      </c>
      <c r="BZ13" s="93" t="s">
        <v>35</v>
      </c>
      <c r="CA13" s="95" t="s">
        <v>406</v>
      </c>
      <c r="CB13" s="93" t="s">
        <v>35</v>
      </c>
      <c r="CC13" s="95" t="s">
        <v>407</v>
      </c>
      <c r="CD13" s="93" t="s">
        <v>35</v>
      </c>
      <c r="CE13" s="95" t="s">
        <v>416</v>
      </c>
      <c r="CF13" s="93" t="s">
        <v>35</v>
      </c>
      <c r="CG13" s="99" t="s">
        <v>417</v>
      </c>
      <c r="CH13" s="93" t="s">
        <v>35</v>
      </c>
    </row>
    <row r="14" spans="1:88" x14ac:dyDescent="0.35">
      <c r="A14" s="123"/>
      <c r="B14" s="115"/>
      <c r="C14" s="123"/>
      <c r="D14" s="98"/>
      <c r="E14" s="128"/>
      <c r="F14" s="98"/>
      <c r="G14" s="96"/>
      <c r="H14" s="98"/>
      <c r="I14" s="96"/>
      <c r="J14" s="98"/>
      <c r="K14" s="96"/>
      <c r="L14" s="98"/>
      <c r="M14" s="96"/>
      <c r="N14" s="98"/>
      <c r="O14" s="96"/>
      <c r="P14" s="98"/>
      <c r="Q14" s="96"/>
      <c r="R14" s="98"/>
      <c r="S14" s="96"/>
      <c r="T14" s="98"/>
      <c r="U14" s="96"/>
      <c r="V14" s="98"/>
      <c r="W14" s="96"/>
      <c r="X14" s="98"/>
      <c r="Y14" s="96"/>
      <c r="Z14" s="98"/>
      <c r="AA14" s="96"/>
      <c r="AB14" s="98"/>
      <c r="AC14" s="100"/>
      <c r="AD14" s="98"/>
      <c r="AE14" s="94"/>
      <c r="AF14" s="128"/>
      <c r="AG14" s="94"/>
      <c r="AH14" s="96"/>
      <c r="AI14" s="94"/>
      <c r="AJ14" s="96"/>
      <c r="AK14" s="94"/>
      <c r="AL14" s="96"/>
      <c r="AM14" s="94"/>
      <c r="AN14" s="96"/>
      <c r="AO14" s="94"/>
      <c r="AP14" s="96"/>
      <c r="AQ14" s="94"/>
      <c r="AR14" s="96"/>
      <c r="AS14" s="94"/>
      <c r="AT14" s="96"/>
      <c r="AU14" s="94"/>
      <c r="AV14" s="96"/>
      <c r="AW14" s="94"/>
      <c r="AX14" s="96"/>
      <c r="AY14" s="94"/>
      <c r="AZ14" s="96"/>
      <c r="BA14" s="94"/>
      <c r="BB14" s="96"/>
      <c r="BC14" s="94"/>
      <c r="BD14" s="96"/>
      <c r="BE14" s="94"/>
      <c r="BF14" s="100"/>
      <c r="BG14" s="94"/>
      <c r="BH14" s="94"/>
      <c r="BI14" s="96"/>
      <c r="BJ14" s="94"/>
      <c r="BK14" s="96"/>
      <c r="BL14" s="94"/>
      <c r="BM14" s="96"/>
      <c r="BN14" s="94"/>
      <c r="BO14" s="96"/>
      <c r="BP14" s="94"/>
      <c r="BQ14" s="96"/>
      <c r="BR14" s="94"/>
      <c r="BS14" s="96"/>
      <c r="BT14" s="94"/>
      <c r="BU14" s="96"/>
      <c r="BV14" s="94"/>
      <c r="BW14" s="96"/>
      <c r="BX14" s="94"/>
      <c r="BY14" s="96"/>
      <c r="BZ14" s="94"/>
      <c r="CA14" s="96"/>
      <c r="CB14" s="94"/>
      <c r="CC14" s="96"/>
      <c r="CD14" s="94"/>
      <c r="CE14" s="96"/>
      <c r="CF14" s="94"/>
      <c r="CG14" s="100"/>
      <c r="CH14" s="94"/>
    </row>
    <row r="15" spans="1:88" x14ac:dyDescent="0.35">
      <c r="A15" s="57"/>
      <c r="B15" s="7" t="s">
        <v>2</v>
      </c>
      <c r="C15" s="7"/>
      <c r="D15" s="29">
        <f>D17+D18+D19</f>
        <v>1392505.5</v>
      </c>
      <c r="E15" s="29">
        <f>E17+E18+E19</f>
        <v>-160420.6</v>
      </c>
      <c r="F15" s="29">
        <f>D15+E15</f>
        <v>1232084.8999999999</v>
      </c>
      <c r="G15" s="29">
        <f>G17+G18+G19</f>
        <v>180275.78900000002</v>
      </c>
      <c r="H15" s="29">
        <f>F15+G15</f>
        <v>1412360.689</v>
      </c>
      <c r="I15" s="29">
        <f>I17+I18+I19</f>
        <v>-1481.5470000000005</v>
      </c>
      <c r="J15" s="29">
        <f>H15+I15</f>
        <v>1410879.142</v>
      </c>
      <c r="K15" s="29">
        <f>K17+K18+K19</f>
        <v>-26082.3</v>
      </c>
      <c r="L15" s="29">
        <f>J15+K15</f>
        <v>1384796.8419999999</v>
      </c>
      <c r="M15" s="29">
        <f>M17+M18+M19</f>
        <v>-136280.77800000002</v>
      </c>
      <c r="N15" s="29">
        <f>L15+M15</f>
        <v>1248516.064</v>
      </c>
      <c r="O15" s="29">
        <f>O17+O18+O19</f>
        <v>0</v>
      </c>
      <c r="P15" s="29">
        <f>N15+O15</f>
        <v>1248516.064</v>
      </c>
      <c r="Q15" s="29">
        <f>Q17+Q18+Q19</f>
        <v>-60400.86</v>
      </c>
      <c r="R15" s="29">
        <f>P15+Q15</f>
        <v>1188115.2039999999</v>
      </c>
      <c r="S15" s="29">
        <f>S17+S18+S19</f>
        <v>44439.759000000005</v>
      </c>
      <c r="T15" s="29">
        <f>R15+S15</f>
        <v>1232554.963</v>
      </c>
      <c r="U15" s="29">
        <f>U17+U18+U19</f>
        <v>-254227.87899999999</v>
      </c>
      <c r="V15" s="29">
        <f>T15+U15</f>
        <v>978327.08400000003</v>
      </c>
      <c r="W15" s="29">
        <f>W17+W18+W19</f>
        <v>-10430.071</v>
      </c>
      <c r="X15" s="29">
        <f>V15+W15</f>
        <v>967897.01300000004</v>
      </c>
      <c r="Y15" s="29">
        <f>Y17+Y18+Y19</f>
        <v>136955.72599999997</v>
      </c>
      <c r="Z15" s="29">
        <f>X15+Y15</f>
        <v>1104852.7390000001</v>
      </c>
      <c r="AA15" s="15">
        <f>AA17+AA18+AA19</f>
        <v>-6491.95</v>
      </c>
      <c r="AB15" s="29">
        <f>Z15+AA15</f>
        <v>1098360.7890000001</v>
      </c>
      <c r="AC15" s="29">
        <f>AC17+AC18+AC19</f>
        <v>46465.282999999996</v>
      </c>
      <c r="AD15" s="15">
        <f>AB15+AC15</f>
        <v>1144826.0720000002</v>
      </c>
      <c r="AE15" s="29">
        <f t="shared" ref="AE15:BH15" si="0">AE17+AE18+AE19</f>
        <v>1411436.5</v>
      </c>
      <c r="AF15" s="29">
        <f>AF17+AF18+AF19</f>
        <v>144990.90000000002</v>
      </c>
      <c r="AG15" s="29">
        <f>AE15+AF15</f>
        <v>1556427.4</v>
      </c>
      <c r="AH15" s="29">
        <f>AH17+AH18+AH19</f>
        <v>0</v>
      </c>
      <c r="AI15" s="29">
        <f>AG15+AH15</f>
        <v>1556427.4</v>
      </c>
      <c r="AJ15" s="29">
        <f>AJ17+AJ18+AJ19</f>
        <v>0</v>
      </c>
      <c r="AK15" s="29">
        <f>AI15+AJ15</f>
        <v>1556427.4</v>
      </c>
      <c r="AL15" s="29">
        <f>AL17+AL18+AL19</f>
        <v>0</v>
      </c>
      <c r="AM15" s="29">
        <f>AK15+AL15</f>
        <v>1556427.4</v>
      </c>
      <c r="AN15" s="29">
        <f>AN17+AN18+AN19</f>
        <v>-28858.976999999999</v>
      </c>
      <c r="AO15" s="29">
        <f>AM15+AN15</f>
        <v>1527568.423</v>
      </c>
      <c r="AP15" s="29">
        <f>AP17+AP18+AP19</f>
        <v>216664.13500000001</v>
      </c>
      <c r="AQ15" s="29">
        <f>AO15+AP15</f>
        <v>1744232.558</v>
      </c>
      <c r="AR15" s="29">
        <f>AR17+AR18+AR19</f>
        <v>0</v>
      </c>
      <c r="AS15" s="29">
        <f>AQ15+AR15</f>
        <v>1744232.558</v>
      </c>
      <c r="AT15" s="29">
        <f>AT17+AT18+AT19</f>
        <v>55158.9</v>
      </c>
      <c r="AU15" s="29">
        <f>AS15+AT15</f>
        <v>1799391.4579999999</v>
      </c>
      <c r="AV15" s="29">
        <f>AV17+AV18+AV19</f>
        <v>29908.492999999999</v>
      </c>
      <c r="AW15" s="29">
        <f>AU15+AV15</f>
        <v>1829299.9509999999</v>
      </c>
      <c r="AX15" s="29">
        <f>AX17+AX18+AX19</f>
        <v>-484802.30000000005</v>
      </c>
      <c r="AY15" s="29">
        <f>AW15+AX15</f>
        <v>1344497.6509999998</v>
      </c>
      <c r="AZ15" s="29">
        <f>AZ17+AZ18+AZ19</f>
        <v>0</v>
      </c>
      <c r="BA15" s="29">
        <f>AY15+AZ15</f>
        <v>1344497.6509999998</v>
      </c>
      <c r="BB15" s="15">
        <f>BB17+BB18+BB19</f>
        <v>-217655.95300000004</v>
      </c>
      <c r="BC15" s="29">
        <f>BA15+BB15</f>
        <v>1126841.6979999999</v>
      </c>
      <c r="BD15" s="15">
        <f>BD17+BD18+BD19</f>
        <v>6221.95</v>
      </c>
      <c r="BE15" s="29">
        <f>BC15+BD15</f>
        <v>1133063.6479999998</v>
      </c>
      <c r="BF15" s="29">
        <f>BF17+BF18+BF19</f>
        <v>-16892.216000000004</v>
      </c>
      <c r="BG15" s="15">
        <f>BE15+BF15</f>
        <v>1116171.4319999998</v>
      </c>
      <c r="BH15" s="29">
        <f t="shared" si="0"/>
        <v>1015988</v>
      </c>
      <c r="BI15" s="30">
        <f>BI17+BI18+BI19</f>
        <v>-106010.1</v>
      </c>
      <c r="BJ15" s="30">
        <f>BH15+BI15</f>
        <v>909977.9</v>
      </c>
      <c r="BK15" s="30">
        <f>BK17+BK18+BK19</f>
        <v>0</v>
      </c>
      <c r="BL15" s="30">
        <f>BJ15+BK15</f>
        <v>909977.9</v>
      </c>
      <c r="BM15" s="30">
        <f>BM17+BM18+BM19</f>
        <v>0</v>
      </c>
      <c r="BN15" s="30">
        <f>BL15+BM15</f>
        <v>909977.9</v>
      </c>
      <c r="BO15" s="30">
        <f>BO17+BO18+BO19</f>
        <v>0</v>
      </c>
      <c r="BP15" s="30">
        <f>BN15+BO15</f>
        <v>909977.9</v>
      </c>
      <c r="BQ15" s="30">
        <f>BQ17+BQ18+BQ19</f>
        <v>203684.962</v>
      </c>
      <c r="BR15" s="30">
        <f>BP15+BQ15</f>
        <v>1113662.862</v>
      </c>
      <c r="BS15" s="30">
        <f>BS17+BS18+BS19</f>
        <v>0</v>
      </c>
      <c r="BT15" s="30">
        <f>BR15+BS15</f>
        <v>1113662.862</v>
      </c>
      <c r="BU15" s="30">
        <f>BU17+BU18+BU19</f>
        <v>0</v>
      </c>
      <c r="BV15" s="30">
        <f>BT15+BU15</f>
        <v>1113662.862</v>
      </c>
      <c r="BW15" s="30">
        <f>BW17+BW18+BW19</f>
        <v>0</v>
      </c>
      <c r="BX15" s="30">
        <f>BV15+BW15</f>
        <v>1113662.862</v>
      </c>
      <c r="BY15" s="30">
        <f>BY17+BY18+BY19</f>
        <v>-605410.21399999992</v>
      </c>
      <c r="BZ15" s="30">
        <f>BX15+BY15</f>
        <v>508252.64800000004</v>
      </c>
      <c r="CA15" s="30">
        <f>CA17+CA18+CA19</f>
        <v>0</v>
      </c>
      <c r="CB15" s="30">
        <f>BZ15+CA15</f>
        <v>508252.64800000004</v>
      </c>
      <c r="CC15" s="16">
        <f>CC17+CC18+CC19</f>
        <v>174193.5</v>
      </c>
      <c r="CD15" s="30">
        <f>CB15+CC15</f>
        <v>682446.14800000004</v>
      </c>
      <c r="CE15" s="16">
        <f>CE17+CE18+CE19</f>
        <v>0</v>
      </c>
      <c r="CF15" s="30">
        <f>CD15+CE15</f>
        <v>682446.14800000004</v>
      </c>
      <c r="CG15" s="30">
        <f>CG17+CG18+CG19</f>
        <v>-14622.656000000001</v>
      </c>
      <c r="CH15" s="16">
        <f>CF15+CG15</f>
        <v>667823.49200000009</v>
      </c>
      <c r="CI15" s="31"/>
      <c r="CJ15" s="32"/>
    </row>
    <row r="16" spans="1:88" x14ac:dyDescent="0.35">
      <c r="A16" s="57"/>
      <c r="B16" s="7" t="s">
        <v>5</v>
      </c>
      <c r="C16" s="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15"/>
      <c r="AB16" s="29"/>
      <c r="AC16" s="29"/>
      <c r="AD16" s="15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5"/>
      <c r="BC16" s="29"/>
      <c r="BD16" s="15"/>
      <c r="BE16" s="29"/>
      <c r="BF16" s="29"/>
      <c r="BG16" s="15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16"/>
      <c r="CD16" s="30"/>
      <c r="CE16" s="16"/>
      <c r="CF16" s="30"/>
      <c r="CG16" s="30"/>
      <c r="CH16" s="16"/>
      <c r="CI16" s="31"/>
      <c r="CJ16" s="32"/>
    </row>
    <row r="17" spans="1:88" s="32" customFormat="1" ht="18.75" hidden="1" customHeight="1" x14ac:dyDescent="0.35">
      <c r="A17" s="28"/>
      <c r="B17" s="37" t="s">
        <v>6</v>
      </c>
      <c r="C17" s="38"/>
      <c r="D17" s="39">
        <f>D20+D21+D22+D23+D27+D39+D50+D56+D61+D66+D68+D71+D75+D78+D79+D80+D81+D82+D83+D84+D24+D53+D77+D32+D43+D58+D63+D37</f>
        <v>611119.5</v>
      </c>
      <c r="E17" s="39">
        <f>E20+E21+E22+E23+E27+E39+E50+E56+E61+E66+E68+E71+E75+E78+E79+E80+E81+E82+E83+E84+E24+E53+E77+E32+E43+E58+E63+E37</f>
        <v>-160420.6</v>
      </c>
      <c r="F17" s="29">
        <f t="shared" ref="F17:F109" si="1">D17+E17</f>
        <v>450698.9</v>
      </c>
      <c r="G17" s="39">
        <f>G20+G21+G22+G23+G27+G50+G56+G61+G66+G68+G71+G75+G78+G79+G80+G81+G82+G83+G84+G24+G53+G77+G32+G43+G58+G63+G37+G41+G85+G91+G92+G94+G86+G93</f>
        <v>180275.78900000002</v>
      </c>
      <c r="H17" s="29">
        <f t="shared" ref="H17:H25" si="2">F17+G17</f>
        <v>630974.68900000001</v>
      </c>
      <c r="I17" s="39">
        <f>I20+I21+I22+I23+I27+I50+I56+I61+I66+I68+I71+I75+I78+I79+I80+I81+I82+I83+I84+I24+I53+I77+I32+I43+I58+I63+I37+I41+I85+I91+I92+I94+I86+I93</f>
        <v>-5690.5220000000008</v>
      </c>
      <c r="J17" s="29">
        <f t="shared" ref="J17:J25" si="3">H17+I17</f>
        <v>625284.16700000002</v>
      </c>
      <c r="K17" s="39">
        <f>K20+K21+K22+K23+K27+K50+K56+K61+K66+K68+K71+K75+K78+K79+K80+K81+K82+K83+K84+K24+K53+K77+K32+K43+K58+K63+K37+K41+K85+K91+K92+K94+K86+K93</f>
        <v>0</v>
      </c>
      <c r="L17" s="29">
        <f t="shared" ref="L17:L25" si="4">J17+K17</f>
        <v>625284.16700000002</v>
      </c>
      <c r="M17" s="39">
        <f>M20+M21+M22+M23+M27+M50+M56+M61+M66+M68+M71+M75+M78+M79+M80+M81+M82+M83+M84+M24+M53+M77+M32+M43+M58+M63+M37+M41+M85+M91+M92+M94+M93+M95+M96+M98+M88+M97+M99</f>
        <v>-145632.04100000003</v>
      </c>
      <c r="N17" s="29">
        <f t="shared" ref="N17:N25" si="5">L17+M17</f>
        <v>479652.12599999999</v>
      </c>
      <c r="O17" s="39">
        <f>O20+O21+O22+O23+O27+O50+O56+O61+O66+O68+O71+O75+O78+O79+O80+O81+O82+O83+O84+O24+O53+O77+O32+O43+O58+O63+O37+O41+O85+O91+O92+O94+O93+O95+O96+O98+O88+O97+O99</f>
        <v>0</v>
      </c>
      <c r="P17" s="29">
        <f t="shared" ref="P17:P25" si="6">N17+O17</f>
        <v>479652.12599999999</v>
      </c>
      <c r="Q17" s="39">
        <f>Q20+Q21+Q22+Q23+Q27+Q50+Q56+Q61+Q66+Q68+Q71+Q75+Q78+Q79+Q80+Q81+Q82+Q83+Q84+Q24+Q53+Q77+Q32+Q43+Q58+Q63+Q37+Q41+Q85+Q91+Q92+Q94+Q93+Q95+Q96+Q98+Q88+Q97+Q99+Q100+Q101</f>
        <v>-60400.86</v>
      </c>
      <c r="R17" s="29">
        <f t="shared" ref="R17:R25" si="7">P17+Q17</f>
        <v>419251.266</v>
      </c>
      <c r="S17" s="39">
        <f>S20+S21+S22+S23+S27+S50+S56+S61+S66+S68+S71+S75+S78+S79+S80+S81+S82+S83+S84+S24+S53+S77+S32+S43+S58+S63+S37+S41+S85+S91+S92+S94+S93+S95+S96+S98+S88+S97+S99+S100+S101+S102</f>
        <v>44439.759000000005</v>
      </c>
      <c r="T17" s="29">
        <f t="shared" ref="T17:T25" si="8">R17+S17</f>
        <v>463691.02500000002</v>
      </c>
      <c r="U17" s="39">
        <f>U20+U21+U22+U23+U27+U50+U56+U61+U66+U68+U71+U75+U78+U79+U80+U81+U82+U83+U84+U24+U53+U77+U32+U43+U58+U63+U37+U41+U85+U91+U92+U94+U93+U95+U96+U98+U88+U97+U99+U100+U101+U102</f>
        <v>-11422.579000000002</v>
      </c>
      <c r="V17" s="29">
        <f t="shared" ref="V17:V25" si="9">T17+U17</f>
        <v>452268.446</v>
      </c>
      <c r="W17" s="39">
        <f>W20+W21+W22+W23+W27+W50+W56+W61+W66+W68+W71+W75+W78+W79+W80+W81+W82+W83+W84+W24+W53+W77+W32+W43+W58+W63+W37+W41+W85+W91+W92+W94+W93+W95+W96+W98+W88+W97+W99+W100+W101+W102</f>
        <v>-10430.071</v>
      </c>
      <c r="X17" s="29">
        <f t="shared" ref="X17:X25" si="10">V17+W17</f>
        <v>441838.375</v>
      </c>
      <c r="Y17" s="39">
        <f>Y20+Y21+Y22+Y23+Y27+Y50+Y56+Y61+Y66+Y68+Y71+Y75+Y78+Y79+Y80+Y81+Y82+Y83+Y84+Y24+Y53+Y77+Y32+Y43+Y58+Y63+Y37+Y41+Y85+Y91+Y92+Y94+Y93+Y95+Y96+Y98+Y88+Y97+Y99+Y100+Y101+Y102+Y103</f>
        <v>-88086.574000000008</v>
      </c>
      <c r="Z17" s="29">
        <f t="shared" ref="Z17:Z25" si="11">X17+Y17</f>
        <v>353751.80099999998</v>
      </c>
      <c r="AA17" s="18">
        <f>AA20+AA21+AA22+AA23+AA27+AA50+AA56+AA61+AA66+AA68+AA71+AA75+AA78+AA79+AA80+AA81+AA82+AA83+AA84+AA24+AA53+AA77+AA32+AA43+AA58+AA63+AA37+AA41+AA85+AA91+AA92+AA94+AA93+AA95+AA96+AA98+AA88+AA97+AA99+AA100+AA101+AA102+AA103</f>
        <v>-6491.95</v>
      </c>
      <c r="AB17" s="29">
        <f t="shared" ref="AB17:AB25" si="12">Z17+AA17</f>
        <v>347259.85099999997</v>
      </c>
      <c r="AC17" s="39">
        <f>AC20+AC21+AC22+AC23+AC27+AC50+AC56+AC61+AC66+AC68+AC71+AC75+AC78+AC79+AC80+AC81+AC82+AC83+AC84+AC24+AC53+AC77+AC32+AC58+AC63+AC37+AC41+AC85+AC91+AC92+AC94+AC93+AC95+AC96+AC98+AC88+AC97+AC99+AC100+AC101+AC102+AC103+AC45</f>
        <v>46465.282999999996</v>
      </c>
      <c r="AD17" s="29">
        <f t="shared" ref="AD17:AD25" si="13">AB17+AC17</f>
        <v>393725.13399999996</v>
      </c>
      <c r="AE17" s="39">
        <f>AE20+AE21+AE22+AE23+AE27+AE39+AE50+AE56+AE61+AE66+AE68+AE71+AE75+AE78+AE79+AE80+AE81+AE82+AE83+AE84+AE24+AE53+AE77+AE32+AE43+AE58+AE63+AE37</f>
        <v>524618.50000000012</v>
      </c>
      <c r="AF17" s="39">
        <f>AF20+AF21+AF22+AF23+AF27+AF39+AF50+AF56+AF61+AF66+AF68+AF71+AF75+AF78+AF79+AF80+AF81+AF82+AF83+AF84+AF24+AF53+AF77+AF32+AF43+AF58+AF63+AF37</f>
        <v>144990.90000000002</v>
      </c>
      <c r="AG17" s="29">
        <f t="shared" ref="AG17:AG109" si="14">AE17+AF17</f>
        <v>669609.40000000014</v>
      </c>
      <c r="AH17" s="39">
        <f>AH20+AH21+AH22+AH23+AH27+AH50+AH56+AH61+AH66+AH68+AH71+AH75+AH78+AH79+AH80+AH81+AH82+AH83+AH84+AH24+AH53+AH77+AH32+AH43+AH58+AH63+AH37+AH41+AH87+AH91+AH92+AH94+AH86+AH93</f>
        <v>0</v>
      </c>
      <c r="AI17" s="29">
        <f t="shared" ref="AI17:AI25" si="15">AG17+AH17</f>
        <v>669609.40000000014</v>
      </c>
      <c r="AJ17" s="39">
        <f>AJ20+AJ21+AJ22+AJ23+AJ27+AJ50+AJ56+AJ61+AJ66+AJ68+AJ71+AJ75+AJ78+AJ79+AJ80+AJ81+AJ82+AJ83+AJ84+AJ24+AJ53+AJ77+AJ32+AJ43+AJ58+AJ63+AJ37+AJ41+AJ87+AJ91+AJ92+AJ94+AJ86+AJ93</f>
        <v>0</v>
      </c>
      <c r="AK17" s="29">
        <f t="shared" ref="AK17:AK25" si="16">AI17+AJ17</f>
        <v>669609.40000000014</v>
      </c>
      <c r="AL17" s="39">
        <f>AL20+AL21+AL22+AL23+AL27+AL50+AL56+AL61+AL66+AL68+AL71+AL75+AL78+AL79+AL80+AL81+AL82+AL83+AL84+AL24+AL53+AL77+AL32+AL43+AL58+AL63+AL37+AL41+AL87+AL91+AL92+AL94+AL86+AL93</f>
        <v>0</v>
      </c>
      <c r="AM17" s="29">
        <f t="shared" ref="AM17:AM25" si="17">AK17+AL17</f>
        <v>669609.40000000014</v>
      </c>
      <c r="AN17" s="39">
        <f>AN20+AN21+AN22+AN23+AN27+AN50+AN56+AN61+AN66+AN68+AN71+AN75+AN78+AN79+AN80+AN81+AN82+AN83+AN84+AN24+AN53+AN77+AN32+AN43+AN58+AN63+AN37+AN41+AN87+AN91+AN92+AN94+AN86+AN93</f>
        <v>-1537.377</v>
      </c>
      <c r="AO17" s="29">
        <f t="shared" ref="AO17:AO25" si="18">AM17+AN17</f>
        <v>668072.02300000016</v>
      </c>
      <c r="AP17" s="39">
        <f>AP20+AP21+AP22+AP23+AP27+AP50+AP56+AP61+AP66+AP68+AP71+AP75+AP78+AP79+AP80+AP81+AP82+AP83+AP84+AP24+AP53+AP77+AP32+AP43+AP58+AP63+AP37+AP41+AP85+AP91+AP92+AP94+AP93+AP95+AP96+AP98+AP88+AP97+AP99</f>
        <v>216664.13500000001</v>
      </c>
      <c r="AQ17" s="29">
        <f t="shared" ref="AQ17:AQ25" si="19">AO17+AP17</f>
        <v>884736.15800000017</v>
      </c>
      <c r="AR17" s="39">
        <f>AR20+AR21+AR22+AR23+AR27+AR50+AR56+AR61+AR66+AR68+AR71+AR75+AR78+AR79+AR80+AR81+AR82+AR83+AR84+AR24+AR53+AR77+AR32+AR43+AR58+AR63+AR37+AR41+AR85+AR91+AR92+AR94+AR93+AR95+AR96+AR98+AR88+AR97+AR99</f>
        <v>0</v>
      </c>
      <c r="AS17" s="29">
        <f t="shared" ref="AS17:AS25" si="20">AQ17+AR17</f>
        <v>884736.15800000017</v>
      </c>
      <c r="AT17" s="39">
        <f>AT20+AT21+AT22+AT23+AT27+AT50+AT56+AT61+AT66+AT68+AT71+AT75+AT78+AT79+AT80+AT81+AT82+AT83+AT84+AT24+AT53+AT77+AT32+AT43+AT58+AT63+AT37+AT41+AT85+AT91+AT92+AT94+AT93+AT95+AT96+AT98+AT88+AT97+AT99+AT100+AT101</f>
        <v>55158.9</v>
      </c>
      <c r="AU17" s="29">
        <f t="shared" ref="AU17:AU25" si="21">AS17+AT17</f>
        <v>939895.05800000019</v>
      </c>
      <c r="AV17" s="39">
        <f>AV20+AV21+AV22+AV23+AV27+AV50+AV56+AV61+AV66+AV68+AV71+AV75+AV78+AV79+AV80+AV81+AV82+AV83+AV84+AV24+AV53+AV77+AV32+AV43+AV58+AV63+AV37+AV41+AV85+AV91+AV92+AV94+AV93+AV95+AV96+AV98+AV88+AV97+AV99+AV100+AV101+AV102</f>
        <v>29908.492999999999</v>
      </c>
      <c r="AW17" s="29">
        <f t="shared" ref="AW17:AW25" si="22">AU17+AV17</f>
        <v>969803.55100000021</v>
      </c>
      <c r="AX17" s="39">
        <f>AX20+AX21+AX22+AX23+AX27+AX50+AX56+AX61+AX66+AX68+AX71+AX75+AX78+AX79+AX80+AX81+AX82+AX83+AX84+AX24+AX53+AX77+AX32+AX43+AX58+AX63+AX37+AX41+AX85+AX91+AX92+AX94+AX93+AX95+AX96+AX98+AX88+AX97+AX99+AX100+AX101+AX102</f>
        <v>-1.4551915228366852E-11</v>
      </c>
      <c r="AY17" s="29">
        <f t="shared" ref="AY17:AY25" si="23">AW17+AX17</f>
        <v>969803.55100000021</v>
      </c>
      <c r="AZ17" s="39">
        <f>AZ20+AZ21+AZ22+AZ23+AZ27+AZ50+AZ56+AZ61+AZ66+AZ68+AZ71+AZ75+AZ78+AZ79+AZ80+AZ81+AZ82+AZ83+AZ84+AZ24+AZ53+AZ77+AZ32+AZ43+AZ58+AZ63+AZ37+AZ41+AZ85+AZ91+AZ92+AZ94+AZ93+AZ95+AZ96+AZ98+AZ88+AZ97+AZ99+AZ100+AZ101+AZ102</f>
        <v>0</v>
      </c>
      <c r="BA17" s="29">
        <f t="shared" ref="BA17:BA25" si="24">AY17+AZ17</f>
        <v>969803.55100000021</v>
      </c>
      <c r="BB17" s="18">
        <f>BB20+BB21+BB22+BB23+BB27+BB50+BB56+BB61+BB66+BB68+BB71+BB75+BB78+BB79+BB80+BB81+BB82+BB83+BB84+BB24+BB53+BB77+BB32+BB43+BB58+BB63+BB37+BB41+BB85+BB91+BB92+BB94+BB93+BB95+BB96+BB98+BB88+BB97+BB99+BB100+BB101+BB102+BB103</f>
        <v>-442698.15300000005</v>
      </c>
      <c r="BC17" s="29">
        <f t="shared" ref="BC17:BC25" si="25">BA17+BB17</f>
        <v>527105.39800000016</v>
      </c>
      <c r="BD17" s="18">
        <f>BD20+BD21+BD22+BD23+BD27+BD50+BD56+BD61+BD66+BD68+BD71+BD75+BD78+BD79+BD80+BD81+BD82+BD83+BD84+BD24+BD53+BD77+BD32+BD43+BD58+BD63+BD37+BD41+BD85+BD91+BD92+BD94+BD93+BD95+BD96+BD98+BD88+BD97+BD99+BD100+BD101+BD102+BD103</f>
        <v>6221.95</v>
      </c>
      <c r="BE17" s="29">
        <f t="shared" ref="BE17:BE25" si="26">BC17+BD17</f>
        <v>533327.34800000011</v>
      </c>
      <c r="BF17" s="39">
        <f>BF20+BF21+BF22+BF23+BF27+BF50+BF56+BF61+BF66+BF68+BF71+BF75+BF78+BF79+BF80+BF81+BF82+BF83+BF84+BF24+BF53+BF77+BF32+BF58+BF63+BF37+BF41+BF85+BF91+BF92+BF94+BF93+BF95+BF96+BF98+BF88+BF97+BF99+BF100+BF101+BF102+BF103+BF45</f>
        <v>-16892.216000000004</v>
      </c>
      <c r="BG17" s="29">
        <f t="shared" ref="BG17:BG25" si="27">BE17+BF17</f>
        <v>516435.1320000001</v>
      </c>
      <c r="BH17" s="39">
        <f>BH20+BH21+BH22+BH23+BH27+BH39+BH50+BH56+BH61+BH66+BH68+BH71+BH75+BH78+BH79+BH80+BH81+BH82+BH83+BH84+BH24+BH53+BH77+BH32+BH43+BH58+BH63+BH37</f>
        <v>618176.1</v>
      </c>
      <c r="BI17" s="40">
        <f>BI20+BI21+BI22+BI23+BI27+BI39+BI50+BI56+BI61+BI66+BI68+BI71+BI75+BI78+BI79+BI80+BI81+BI82+BI83+BI84+BI24+BI53+BI77+BI32+BI43+BI58+BI63+BI37</f>
        <v>-106010.1</v>
      </c>
      <c r="BJ17" s="30">
        <f t="shared" ref="BJ17:BJ109" si="28">BH17+BI17</f>
        <v>512166</v>
      </c>
      <c r="BK17" s="40">
        <f>BK20+BK21+BK22+BK23+BK27+BK50+BK56+BK61+BK66+BK68+BK71+BK75+BK78+BK79+BK80+BK81+BK82+BK83+BK84+BK24+BK53+BK77+BK32+BK43+BK58+BK63+BK37+BK41+BK87+BK91+BK92+BK94+BK86+BK93</f>
        <v>0</v>
      </c>
      <c r="BL17" s="30">
        <f t="shared" ref="BL17:BL25" si="29">BJ17+BK17</f>
        <v>512166</v>
      </c>
      <c r="BM17" s="40">
        <f>BM20+BM21+BM22+BM23+BM27+BM50+BM56+BM61+BM66+BM68+BM71+BM75+BM78+BM79+BM80+BM81+BM82+BM83+BM84+BM24+BM53+BM77+BM32+BM43+BM58+BM63+BM37+BM41+BM87+BM91+BM92+BM94+BM86+BM93</f>
        <v>0</v>
      </c>
      <c r="BN17" s="30">
        <f t="shared" ref="BN17:BN25" si="30">BL17+BM17</f>
        <v>512166</v>
      </c>
      <c r="BO17" s="40">
        <f>BO20+BO21+BO22+BO23+BO27+BO50+BO56+BO61+BO66+BO68+BO71+BO75+BO78+BO79+BO80+BO81+BO82+BO83+BO84+BO24+BO53+BO77+BO32+BO43+BO58+BO63+BO37+BO41+BO87+BO91+BO92+BO94+BO86+BO93</f>
        <v>0</v>
      </c>
      <c r="BP17" s="30">
        <f t="shared" ref="BP17:BP25" si="31">BN17+BO17</f>
        <v>512166</v>
      </c>
      <c r="BQ17" s="40">
        <f>BQ20+BQ21+BQ22+BQ23+BQ27+BQ50+BQ56+BQ61+BQ66+BQ68+BQ71+BQ75+BQ78+BQ79+BQ80+BQ81+BQ82+BQ83+BQ84+BQ24+BQ53+BQ77+BQ32+BQ43+BQ58+BQ63+BQ37+BQ41+BQ85+BQ91+BQ92+BQ94+BQ93+BQ95+BQ96+BQ98+BQ88+BQ97+BQ99</f>
        <v>203684.962</v>
      </c>
      <c r="BR17" s="30">
        <f t="shared" ref="BR17:BR25" si="32">BP17+BQ17</f>
        <v>715850.96200000006</v>
      </c>
      <c r="BS17" s="40">
        <f>BS20+BS21+BS22+BS23+BS27+BS50+BS56+BS61+BS66+BS68+BS71+BS75+BS78+BS79+BS80+BS81+BS82+BS83+BS84+BS24+BS53+BS77+BS32+BS43+BS58+BS63+BS37+BS41+BS85+BS91+BS92+BS94+BS93+BS95+BS96+BS98+BS88+BS97+BS99</f>
        <v>0</v>
      </c>
      <c r="BT17" s="30">
        <f t="shared" ref="BT17:BT25" si="33">BR17+BS17</f>
        <v>715850.96200000006</v>
      </c>
      <c r="BU17" s="40">
        <f>BU20+BU21+BU22+BU23+BU27+BU50+BU56+BU61+BU66+BU68+BU71+BU75+BU78+BU79+BU80+BU81+BU82+BU83+BU84+BU24+BU53+BU77+BU32+BU43+BU58+BU63+BU37+BU41+BU85+BU91+BU92+BU94+BU93+BU95+BU96+BU98+BU88+BU97+BU99+BU100+BU101</f>
        <v>0</v>
      </c>
      <c r="BV17" s="30">
        <f t="shared" ref="BV17:BV25" si="34">BT17+BU17</f>
        <v>715850.96200000006</v>
      </c>
      <c r="BW17" s="40">
        <f>BW20+BW21+BW22+BW23+BW27+BW50+BW56+BW61+BW66+BW68+BW71+BW75+BW78+BW79+BW80+BW81+BW82+BW83+BW84+BW24+BW53+BW77+BW32+BW43+BW58+BW63+BW37+BW41+BW85+BW91+BW92+BW94+BW93+BW95+BW96+BW98+BW88+BW97+BW99+BW100+BW101+BW102</f>
        <v>0</v>
      </c>
      <c r="BX17" s="30">
        <f t="shared" ref="BX17:BX25" si="35">BV17+BW17</f>
        <v>715850.96200000006</v>
      </c>
      <c r="BY17" s="40">
        <f>BY20+BY21+BY22+BY23+BY27+BY50+BY56+BY61+BY66+BY68+BY71+BY75+BY78+BY79+BY80+BY81+BY82+BY83+BY84+BY24+BY53+BY77+BY32+BY43+BY58+BY63+BY37+BY41+BY85+BY91+BY92+BY94+BY93+BY95+BY96+BY98+BY88+BY97+BY99+BY100+BY101+BY102</f>
        <v>-228710.11399999997</v>
      </c>
      <c r="BZ17" s="30">
        <f t="shared" ref="BZ17:BZ25" si="36">BX17+BY17</f>
        <v>487140.84800000011</v>
      </c>
      <c r="CA17" s="40">
        <f>CA20+CA21+CA22+CA23+CA27+CA50+CA56+CA61+CA66+CA68+CA71+CA75+CA78+CA79+CA80+CA81+CA82+CA83+CA84+CA24+CA53+CA77+CA32+CA43+CA58+CA63+CA37+CA41+CA85+CA91+CA92+CA94+CA93+CA95+CA96+CA98+CA88+CA97+CA99+CA100+CA101+CA102</f>
        <v>0</v>
      </c>
      <c r="CB17" s="30">
        <f t="shared" ref="CB17:CB25" si="37">BZ17+CA17</f>
        <v>487140.84800000011</v>
      </c>
      <c r="CC17" s="17">
        <f>CC20+CC21+CC22+CC23+CC27+CC50+CC56+CC61+CC66+CC68+CC71+CC75+CC78+CC79+CC80+CC81+CC82+CC83+CC84+CC24+CC53+CC77+CC32+CC43+CC58+CC63+CC37+CC41+CC85+CC91+CC92+CC94+CC93+CC95+CC96+CC98+CC88+CC97+CC99+CC100+CC101+CC102+CC103</f>
        <v>174193.5</v>
      </c>
      <c r="CD17" s="30">
        <f t="shared" ref="CD17:CD25" si="38">CB17+CC17</f>
        <v>661334.34800000011</v>
      </c>
      <c r="CE17" s="17">
        <f>CE20+CE21+CE22+CE23+CE27+CE50+CE56+CE61+CE66+CE68+CE71+CE75+CE78+CE79+CE80+CE81+CE82+CE83+CE84+CE24+CE53+CE77+CE32+CE43+CE58+CE63+CE37+CE41+CE85+CE91+CE92+CE94+CE93+CE95+CE96+CE98+CE88+CE97+CE99+CE100+CE101+CE102+CE103</f>
        <v>0</v>
      </c>
      <c r="CF17" s="30">
        <f t="shared" ref="CF17:CF25" si="39">CD17+CE17</f>
        <v>661334.34800000011</v>
      </c>
      <c r="CG17" s="40">
        <f>CG20+CG21+CG22+CG23+CG27+CG50+CG56+CG61+CG66+CG68+CG71+CG75+CG78+CG79+CG80+CG81+CG82+CG83+CG84+CG24+CG53+CG77+CG32+CG58+CG63+CG37+CG41+CG85+CG91+CG92+CG94+CG93+CG95+CG96+CG98+CG88+CG97+CG99+CG100+CG101+CG102+CG103+CG45</f>
        <v>-14622.656000000001</v>
      </c>
      <c r="CH17" s="30">
        <f t="shared" ref="CH17:CH25" si="40">CF17+CG17</f>
        <v>646711.69200000016</v>
      </c>
      <c r="CI17" s="31"/>
      <c r="CJ17" s="33">
        <v>0</v>
      </c>
    </row>
    <row r="18" spans="1:88" x14ac:dyDescent="0.35">
      <c r="A18" s="57"/>
      <c r="B18" s="85" t="s">
        <v>12</v>
      </c>
      <c r="C18" s="7"/>
      <c r="D18" s="29">
        <f>D28+D51+D62+D67+D72+D76+D57+D33+D38</f>
        <v>523839.19999999995</v>
      </c>
      <c r="E18" s="29">
        <f>E28+E51+E62+E67+E72+E76+E57+E33+E38</f>
        <v>0</v>
      </c>
      <c r="F18" s="29">
        <f t="shared" si="1"/>
        <v>523839.19999999995</v>
      </c>
      <c r="G18" s="29">
        <f>G28+G51+G62+G67+G72+G76+G57+G33+G38+G42</f>
        <v>0</v>
      </c>
      <c r="H18" s="29">
        <f t="shared" si="2"/>
        <v>523839.19999999995</v>
      </c>
      <c r="I18" s="29">
        <f>I28+I51+I62+I67+I72+I76+I57+I33+I38+I42</f>
        <v>4208.9750000000004</v>
      </c>
      <c r="J18" s="29">
        <f t="shared" si="3"/>
        <v>528048.17499999993</v>
      </c>
      <c r="K18" s="29">
        <f>K28+K51+K62+K67+K72+K76+K57+K33+K38+K42</f>
        <v>0</v>
      </c>
      <c r="L18" s="29">
        <f t="shared" si="4"/>
        <v>528048.17499999993</v>
      </c>
      <c r="M18" s="29">
        <f>M28+M51+M62+M67+M72+M76+M57+M33+M38+M42+M89</f>
        <v>467.56299999999999</v>
      </c>
      <c r="N18" s="29">
        <f t="shared" si="5"/>
        <v>528515.7379999999</v>
      </c>
      <c r="O18" s="29">
        <f>O28+O51+O62+O67+O72+O76+O57+O33+O38+O42+O89</f>
        <v>0</v>
      </c>
      <c r="P18" s="29">
        <f t="shared" si="6"/>
        <v>528515.7379999999</v>
      </c>
      <c r="Q18" s="29">
        <f>Q28+Q51+Q62+Q67+Q72+Q76+Q57+Q33+Q38+Q42+Q89</f>
        <v>0</v>
      </c>
      <c r="R18" s="29">
        <f t="shared" si="7"/>
        <v>528515.7379999999</v>
      </c>
      <c r="S18" s="29">
        <f>S28+S51+S62+S67+S72+S76+S57+S33+S38+S42+S89</f>
        <v>0</v>
      </c>
      <c r="T18" s="29">
        <f t="shared" si="8"/>
        <v>528515.7379999999</v>
      </c>
      <c r="U18" s="29">
        <f>U28+U51+U62+U67+U72+U76+U57+U33+U38+U42+U89</f>
        <v>-242805.3</v>
      </c>
      <c r="V18" s="29">
        <f t="shared" si="9"/>
        <v>285710.43799999991</v>
      </c>
      <c r="W18" s="29">
        <f>W28+W51+W62+W67+W72+W76+W57+W33+W38+W42+W89</f>
        <v>0</v>
      </c>
      <c r="X18" s="29">
        <f t="shared" si="10"/>
        <v>285710.43799999991</v>
      </c>
      <c r="Y18" s="29">
        <f>Y28+Y51+Y62+Y67+Y72+Y76+Y57+Y33+Y38+Y42+Y89</f>
        <v>0</v>
      </c>
      <c r="Z18" s="29">
        <f t="shared" si="11"/>
        <v>285710.43799999991</v>
      </c>
      <c r="AA18" s="15">
        <f>AA28+AA51+AA62+AA67+AA72+AA76+AA57+AA33+AA38+AA42+AA89</f>
        <v>0</v>
      </c>
      <c r="AB18" s="29">
        <f t="shared" si="12"/>
        <v>285710.43799999991</v>
      </c>
      <c r="AC18" s="29">
        <f>AC28+AC51+AC62+AC67+AC72+AC76+AC57+AC33+AC38+AC42+AC89+AC46</f>
        <v>0</v>
      </c>
      <c r="AD18" s="15">
        <f t="shared" si="13"/>
        <v>285710.43799999991</v>
      </c>
      <c r="AE18" s="29">
        <f>AE28+AE51+AE62+AE67+AE72+AE76+AE57+AE33+AE38</f>
        <v>629271.1</v>
      </c>
      <c r="AF18" s="29">
        <f>AF28+AF51+AF62+AF67+AF72+AF76+AF57+AF33+AF38</f>
        <v>0</v>
      </c>
      <c r="AG18" s="29">
        <f t="shared" si="14"/>
        <v>629271.1</v>
      </c>
      <c r="AH18" s="29">
        <f>AH28+AH51+AH62+AH67+AH72+AH76+AH57+AH33+AH38+AH42</f>
        <v>0</v>
      </c>
      <c r="AI18" s="29">
        <f t="shared" si="15"/>
        <v>629271.1</v>
      </c>
      <c r="AJ18" s="29">
        <f>AJ28+AJ51+AJ62+AJ67+AJ72+AJ76+AJ57+AJ33+AJ38+AJ42</f>
        <v>0</v>
      </c>
      <c r="AK18" s="29">
        <f t="shared" si="16"/>
        <v>629271.1</v>
      </c>
      <c r="AL18" s="29">
        <f>AL28+AL51+AL62+AL67+AL72+AL76+AL57+AL33+AL38+AL42</f>
        <v>0</v>
      </c>
      <c r="AM18" s="29">
        <f t="shared" si="17"/>
        <v>629271.1</v>
      </c>
      <c r="AN18" s="29">
        <f>AN28+AN51+AN62+AN67+AN72+AN76+AN57+AN33+AN38+AN42</f>
        <v>0</v>
      </c>
      <c r="AO18" s="29">
        <f t="shared" si="18"/>
        <v>629271.1</v>
      </c>
      <c r="AP18" s="29">
        <f>AP28+AP51+AP62+AP67+AP72+AP76+AP57+AP33+AP38+AP42+AP89</f>
        <v>0</v>
      </c>
      <c r="AQ18" s="29">
        <f t="shared" si="19"/>
        <v>629271.1</v>
      </c>
      <c r="AR18" s="29">
        <f>AR28+AR51+AR62+AR67+AR72+AR76+AR57+AR33+AR38+AR42+AR89</f>
        <v>0</v>
      </c>
      <c r="AS18" s="29">
        <f t="shared" si="20"/>
        <v>629271.1</v>
      </c>
      <c r="AT18" s="29">
        <f>AT28+AT51+AT62+AT67+AT72+AT76+AT57+AT33+AT38+AT42+AT89</f>
        <v>0</v>
      </c>
      <c r="AU18" s="29">
        <f t="shared" si="21"/>
        <v>629271.1</v>
      </c>
      <c r="AV18" s="29">
        <f>AV28+AV51+AV62+AV67+AV72+AV76+AV57+AV33+AV38+AV42+AV89</f>
        <v>0</v>
      </c>
      <c r="AW18" s="29">
        <f t="shared" si="22"/>
        <v>629271.1</v>
      </c>
      <c r="AX18" s="29">
        <f>AX28+AX51+AX62+AX67+AX72+AX76+AX57+AX33+AX38+AX42+AX89</f>
        <v>-484802.30000000005</v>
      </c>
      <c r="AY18" s="29">
        <f t="shared" si="23"/>
        <v>144468.79999999993</v>
      </c>
      <c r="AZ18" s="29">
        <f>AZ28+AZ51+AZ62+AZ67+AZ72+AZ76+AZ57+AZ33+AZ38+AZ42+AZ89</f>
        <v>0</v>
      </c>
      <c r="BA18" s="29">
        <f t="shared" si="24"/>
        <v>144468.79999999993</v>
      </c>
      <c r="BB18" s="15">
        <f>BB28+BB51+BB62+BB67+BB72+BB76+BB57+BB33+BB38+BB42+BB89</f>
        <v>0</v>
      </c>
      <c r="BC18" s="29">
        <f t="shared" si="25"/>
        <v>144468.79999999993</v>
      </c>
      <c r="BD18" s="15">
        <f>BD28+BD51+BD62+BD67+BD72+BD76+BD57+BD33+BD38+BD42+BD89</f>
        <v>0</v>
      </c>
      <c r="BE18" s="29">
        <f t="shared" si="26"/>
        <v>144468.79999999993</v>
      </c>
      <c r="BF18" s="29">
        <f>BF28+BF51+BF62+BF67+BF72+BF76+BF57+BF33+BF38+BF42+BF89+BF46</f>
        <v>0</v>
      </c>
      <c r="BG18" s="15">
        <f>BE18+BF18</f>
        <v>144468.79999999993</v>
      </c>
      <c r="BH18" s="29">
        <f>BH28+BH51+BH62+BH67+BH72+BH76+BH57+BH33+BH38</f>
        <v>397811.89999999997</v>
      </c>
      <c r="BI18" s="30">
        <f>BI28+BI51+BI62+BI67+BI72+BI76+BI57+BI33+BI38</f>
        <v>0</v>
      </c>
      <c r="BJ18" s="30">
        <f t="shared" si="28"/>
        <v>397811.89999999997</v>
      </c>
      <c r="BK18" s="30">
        <f>BK28+BK51+BK62+BK67+BK72+BK76+BK57+BK33+BK38+BK42</f>
        <v>0</v>
      </c>
      <c r="BL18" s="30">
        <f t="shared" si="29"/>
        <v>397811.89999999997</v>
      </c>
      <c r="BM18" s="30">
        <f>BM28+BM51+BM62+BM67+BM72+BM76+BM57+BM33+BM38+BM42</f>
        <v>0</v>
      </c>
      <c r="BN18" s="30">
        <f t="shared" si="30"/>
        <v>397811.89999999997</v>
      </c>
      <c r="BO18" s="30">
        <f>BO28+BO51+BO62+BO67+BO72+BO76+BO57+BO33+BO38+BO42</f>
        <v>0</v>
      </c>
      <c r="BP18" s="30">
        <f t="shared" si="31"/>
        <v>397811.89999999997</v>
      </c>
      <c r="BQ18" s="30">
        <f>BQ28+BQ51+BQ62+BQ67+BQ72+BQ76+BQ57+BQ33+BQ38+BQ42+BQ89</f>
        <v>0</v>
      </c>
      <c r="BR18" s="30">
        <f t="shared" si="32"/>
        <v>397811.89999999997</v>
      </c>
      <c r="BS18" s="30">
        <f>BS28+BS51+BS62+BS67+BS72+BS76+BS57+BS33+BS38+BS42+BS89</f>
        <v>0</v>
      </c>
      <c r="BT18" s="30">
        <f t="shared" si="33"/>
        <v>397811.89999999997</v>
      </c>
      <c r="BU18" s="30">
        <f>BU28+BU51+BU62+BU67+BU72+BU76+BU57+BU33+BU38+BU42+BU89</f>
        <v>0</v>
      </c>
      <c r="BV18" s="30">
        <f t="shared" si="34"/>
        <v>397811.89999999997</v>
      </c>
      <c r="BW18" s="30">
        <f>BW28+BW51+BW62+BW67+BW72+BW76+BW57+BW33+BW38+BW42+BW89</f>
        <v>0</v>
      </c>
      <c r="BX18" s="30">
        <f t="shared" si="35"/>
        <v>397811.89999999997</v>
      </c>
      <c r="BY18" s="30">
        <f>BY28+BY51+BY62+BY67+BY72+BY76+BY57+BY33+BY38+BY42+BY89</f>
        <v>-376700.1</v>
      </c>
      <c r="BZ18" s="30">
        <f t="shared" si="36"/>
        <v>21111.799999999988</v>
      </c>
      <c r="CA18" s="30">
        <f>CA28+CA51+CA62+CA67+CA72+CA76+CA57+CA33+CA38+CA42+CA89</f>
        <v>0</v>
      </c>
      <c r="CB18" s="30">
        <f t="shared" si="37"/>
        <v>21111.799999999988</v>
      </c>
      <c r="CC18" s="16">
        <f>CC28+CC51+CC62+CC67+CC72+CC76+CC57+CC33+CC38+CC42+CC89</f>
        <v>0</v>
      </c>
      <c r="CD18" s="30">
        <f t="shared" si="38"/>
        <v>21111.799999999988</v>
      </c>
      <c r="CE18" s="16">
        <f>CE28+CE51+CE62+CE67+CE72+CE76+CE57+CE33+CE38+CE42+CE89</f>
        <v>0</v>
      </c>
      <c r="CF18" s="30">
        <f t="shared" si="39"/>
        <v>21111.799999999988</v>
      </c>
      <c r="CG18" s="30">
        <f>CG28+CG51+CG62+CG67+CG72+CG76+CG57+CG33+CG38+CG42+CG89+CG46</f>
        <v>0</v>
      </c>
      <c r="CH18" s="16">
        <f t="shared" si="40"/>
        <v>21111.799999999988</v>
      </c>
      <c r="CI18" s="31"/>
      <c r="CJ18" s="33"/>
    </row>
    <row r="19" spans="1:88" x14ac:dyDescent="0.35">
      <c r="A19" s="57"/>
      <c r="B19" s="87" t="s">
        <v>29</v>
      </c>
      <c r="C19" s="7"/>
      <c r="D19" s="29">
        <f>D29+D34</f>
        <v>257546.8</v>
      </c>
      <c r="E19" s="29">
        <f>E29+E34</f>
        <v>0</v>
      </c>
      <c r="F19" s="29">
        <f t="shared" si="1"/>
        <v>257546.8</v>
      </c>
      <c r="G19" s="29">
        <f>G29+G34</f>
        <v>0</v>
      </c>
      <c r="H19" s="29">
        <f t="shared" si="2"/>
        <v>257546.8</v>
      </c>
      <c r="I19" s="29">
        <f>I29+I34</f>
        <v>0</v>
      </c>
      <c r="J19" s="29">
        <f t="shared" si="3"/>
        <v>257546.8</v>
      </c>
      <c r="K19" s="29">
        <f>K29+K34</f>
        <v>-26082.3</v>
      </c>
      <c r="L19" s="29">
        <f t="shared" si="4"/>
        <v>231464.5</v>
      </c>
      <c r="M19" s="29">
        <f>M29+M34+M90</f>
        <v>8883.7000000000007</v>
      </c>
      <c r="N19" s="29">
        <f t="shared" si="5"/>
        <v>240348.2</v>
      </c>
      <c r="O19" s="29">
        <f>O29+O34+O90</f>
        <v>0</v>
      </c>
      <c r="P19" s="29">
        <f t="shared" si="6"/>
        <v>240348.2</v>
      </c>
      <c r="Q19" s="29">
        <f>Q29+Q34+Q90</f>
        <v>0</v>
      </c>
      <c r="R19" s="29">
        <f t="shared" si="7"/>
        <v>240348.2</v>
      </c>
      <c r="S19" s="29">
        <f>S29+S34+S90</f>
        <v>0</v>
      </c>
      <c r="T19" s="29">
        <f t="shared" si="8"/>
        <v>240348.2</v>
      </c>
      <c r="U19" s="29">
        <f>U29+U34+U90</f>
        <v>0</v>
      </c>
      <c r="V19" s="29">
        <f t="shared" si="9"/>
        <v>240348.2</v>
      </c>
      <c r="W19" s="29">
        <f>W29+W34+W90</f>
        <v>0</v>
      </c>
      <c r="X19" s="29">
        <f t="shared" si="10"/>
        <v>240348.2</v>
      </c>
      <c r="Y19" s="29">
        <f>Y29+Y34+Y90+Y52</f>
        <v>225042.3</v>
      </c>
      <c r="Z19" s="29">
        <f t="shared" si="11"/>
        <v>465390.5</v>
      </c>
      <c r="AA19" s="15">
        <f>AA29+AA34+AA90+AA52</f>
        <v>0</v>
      </c>
      <c r="AB19" s="29">
        <f t="shared" si="12"/>
        <v>465390.5</v>
      </c>
      <c r="AC19" s="29">
        <f>AC29+AC34+AC90+AC52+AC47</f>
        <v>0</v>
      </c>
      <c r="AD19" s="15">
        <f>AB19+AC19</f>
        <v>465390.5</v>
      </c>
      <c r="AE19" s="29">
        <f t="shared" ref="AE19:BH19" si="41">AE29+AE34</f>
        <v>257546.9</v>
      </c>
      <c r="AF19" s="29">
        <f>AF29+AF34</f>
        <v>0</v>
      </c>
      <c r="AG19" s="29">
        <f t="shared" si="14"/>
        <v>257546.9</v>
      </c>
      <c r="AH19" s="29">
        <f>AH29+AH34</f>
        <v>0</v>
      </c>
      <c r="AI19" s="29">
        <f t="shared" si="15"/>
        <v>257546.9</v>
      </c>
      <c r="AJ19" s="29">
        <f>AJ29+AJ34</f>
        <v>0</v>
      </c>
      <c r="AK19" s="29">
        <f t="shared" si="16"/>
        <v>257546.9</v>
      </c>
      <c r="AL19" s="29">
        <f>AL29+AL34</f>
        <v>0</v>
      </c>
      <c r="AM19" s="29">
        <f t="shared" si="17"/>
        <v>257546.9</v>
      </c>
      <c r="AN19" s="29">
        <f>AN29+AN34</f>
        <v>-27321.599999999999</v>
      </c>
      <c r="AO19" s="29">
        <f t="shared" si="18"/>
        <v>230225.3</v>
      </c>
      <c r="AP19" s="29">
        <f>AP29+AP34+AP90</f>
        <v>0</v>
      </c>
      <c r="AQ19" s="29">
        <f t="shared" si="19"/>
        <v>230225.3</v>
      </c>
      <c r="AR19" s="29">
        <f>AR29+AR34+AR90</f>
        <v>0</v>
      </c>
      <c r="AS19" s="29">
        <f t="shared" si="20"/>
        <v>230225.3</v>
      </c>
      <c r="AT19" s="29">
        <f>AT29+AT34+AT90</f>
        <v>0</v>
      </c>
      <c r="AU19" s="29">
        <f t="shared" si="21"/>
        <v>230225.3</v>
      </c>
      <c r="AV19" s="29">
        <f>AV29+AV34+AV90</f>
        <v>0</v>
      </c>
      <c r="AW19" s="29">
        <f t="shared" si="22"/>
        <v>230225.3</v>
      </c>
      <c r="AX19" s="29">
        <f>AX29+AX34+AX90</f>
        <v>0</v>
      </c>
      <c r="AY19" s="29">
        <f t="shared" si="23"/>
        <v>230225.3</v>
      </c>
      <c r="AZ19" s="29">
        <f>AZ29+AZ34+AZ90</f>
        <v>0</v>
      </c>
      <c r="BA19" s="29">
        <f t="shared" si="24"/>
        <v>230225.3</v>
      </c>
      <c r="BB19" s="15">
        <f>BB29+BB34+BB90+BB52</f>
        <v>225042.2</v>
      </c>
      <c r="BC19" s="29">
        <f t="shared" si="25"/>
        <v>455267.5</v>
      </c>
      <c r="BD19" s="15">
        <f>BD29+BD34+BD90+BD52</f>
        <v>0</v>
      </c>
      <c r="BE19" s="29">
        <f t="shared" si="26"/>
        <v>455267.5</v>
      </c>
      <c r="BF19" s="29">
        <f>BF29+BF34+BF90+BF52+BF47</f>
        <v>0</v>
      </c>
      <c r="BG19" s="15">
        <f t="shared" si="27"/>
        <v>455267.5</v>
      </c>
      <c r="BH19" s="29">
        <f t="shared" si="41"/>
        <v>0</v>
      </c>
      <c r="BI19" s="30">
        <f>BI29+BI34</f>
        <v>0</v>
      </c>
      <c r="BJ19" s="30">
        <f t="shared" si="28"/>
        <v>0</v>
      </c>
      <c r="BK19" s="30">
        <f>BK29+BK34</f>
        <v>0</v>
      </c>
      <c r="BL19" s="30">
        <f t="shared" si="29"/>
        <v>0</v>
      </c>
      <c r="BM19" s="30">
        <f>BM29+BM34</f>
        <v>0</v>
      </c>
      <c r="BN19" s="30">
        <f t="shared" si="30"/>
        <v>0</v>
      </c>
      <c r="BO19" s="30">
        <f>BO29+BO34</f>
        <v>0</v>
      </c>
      <c r="BP19" s="30">
        <f t="shared" si="31"/>
        <v>0</v>
      </c>
      <c r="BQ19" s="30">
        <f>BQ29+BQ34+BQ90</f>
        <v>0</v>
      </c>
      <c r="BR19" s="30">
        <f t="shared" si="32"/>
        <v>0</v>
      </c>
      <c r="BS19" s="30">
        <f>BS29+BS34+BS90</f>
        <v>0</v>
      </c>
      <c r="BT19" s="30">
        <f t="shared" si="33"/>
        <v>0</v>
      </c>
      <c r="BU19" s="30">
        <f>BU29+BU34+BU90</f>
        <v>0</v>
      </c>
      <c r="BV19" s="30">
        <f t="shared" si="34"/>
        <v>0</v>
      </c>
      <c r="BW19" s="30">
        <f>BW29+BW34+BW90</f>
        <v>0</v>
      </c>
      <c r="BX19" s="30">
        <f t="shared" si="35"/>
        <v>0</v>
      </c>
      <c r="BY19" s="30">
        <f>BY29+BY34+BY90</f>
        <v>0</v>
      </c>
      <c r="BZ19" s="30">
        <f t="shared" si="36"/>
        <v>0</v>
      </c>
      <c r="CA19" s="30">
        <f>CA29+CA34+CA90</f>
        <v>0</v>
      </c>
      <c r="CB19" s="30">
        <f t="shared" si="37"/>
        <v>0</v>
      </c>
      <c r="CC19" s="16">
        <f>CC29+CC34+CC90+CC52</f>
        <v>0</v>
      </c>
      <c r="CD19" s="30">
        <f t="shared" si="38"/>
        <v>0</v>
      </c>
      <c r="CE19" s="16">
        <f>CE29+CE34+CE90+CE52</f>
        <v>0</v>
      </c>
      <c r="CF19" s="30">
        <f t="shared" si="39"/>
        <v>0</v>
      </c>
      <c r="CG19" s="30">
        <f>CG29+CG34+CG90+CG52+CG47</f>
        <v>0</v>
      </c>
      <c r="CH19" s="16">
        <f t="shared" si="40"/>
        <v>0</v>
      </c>
      <c r="CI19" s="31"/>
      <c r="CJ19" s="33"/>
    </row>
    <row r="20" spans="1:88" ht="56.25" customHeight="1" x14ac:dyDescent="0.35">
      <c r="A20" s="58" t="s">
        <v>30</v>
      </c>
      <c r="B20" s="85" t="s">
        <v>50</v>
      </c>
      <c r="C20" s="85" t="s">
        <v>126</v>
      </c>
      <c r="D20" s="15">
        <v>0</v>
      </c>
      <c r="E20" s="44">
        <v>0</v>
      </c>
      <c r="F20" s="15">
        <f t="shared" si="1"/>
        <v>0</v>
      </c>
      <c r="G20" s="15">
        <v>0</v>
      </c>
      <c r="H20" s="15">
        <f t="shared" si="2"/>
        <v>0</v>
      </c>
      <c r="I20" s="15">
        <v>0</v>
      </c>
      <c r="J20" s="15">
        <f t="shared" si="3"/>
        <v>0</v>
      </c>
      <c r="K20" s="15">
        <v>0</v>
      </c>
      <c r="L20" s="15">
        <f t="shared" si="4"/>
        <v>0</v>
      </c>
      <c r="M20" s="15">
        <v>0</v>
      </c>
      <c r="N20" s="15">
        <f t="shared" si="5"/>
        <v>0</v>
      </c>
      <c r="O20" s="15">
        <v>0</v>
      </c>
      <c r="P20" s="15">
        <f t="shared" si="6"/>
        <v>0</v>
      </c>
      <c r="Q20" s="15">
        <v>0</v>
      </c>
      <c r="R20" s="15">
        <f t="shared" si="7"/>
        <v>0</v>
      </c>
      <c r="S20" s="15">
        <v>0</v>
      </c>
      <c r="T20" s="15">
        <f t="shared" si="8"/>
        <v>0</v>
      </c>
      <c r="U20" s="15">
        <v>0</v>
      </c>
      <c r="V20" s="15">
        <f t="shared" si="9"/>
        <v>0</v>
      </c>
      <c r="W20" s="15">
        <v>0</v>
      </c>
      <c r="X20" s="15">
        <f t="shared" si="10"/>
        <v>0</v>
      </c>
      <c r="Y20" s="15">
        <v>0</v>
      </c>
      <c r="Z20" s="15">
        <f t="shared" si="11"/>
        <v>0</v>
      </c>
      <c r="AA20" s="15">
        <v>0</v>
      </c>
      <c r="AB20" s="15">
        <f t="shared" si="12"/>
        <v>0</v>
      </c>
      <c r="AC20" s="24">
        <v>0</v>
      </c>
      <c r="AD20" s="15">
        <f>AB20+AC20</f>
        <v>0</v>
      </c>
      <c r="AE20" s="15">
        <v>0</v>
      </c>
      <c r="AF20" s="44">
        <v>0</v>
      </c>
      <c r="AG20" s="15">
        <f t="shared" si="14"/>
        <v>0</v>
      </c>
      <c r="AH20" s="15">
        <v>0</v>
      </c>
      <c r="AI20" s="15">
        <f t="shared" si="15"/>
        <v>0</v>
      </c>
      <c r="AJ20" s="15">
        <v>0</v>
      </c>
      <c r="AK20" s="15">
        <f t="shared" si="16"/>
        <v>0</v>
      </c>
      <c r="AL20" s="15">
        <v>0</v>
      </c>
      <c r="AM20" s="15">
        <f t="shared" si="17"/>
        <v>0</v>
      </c>
      <c r="AN20" s="15">
        <v>0</v>
      </c>
      <c r="AO20" s="15">
        <f t="shared" si="18"/>
        <v>0</v>
      </c>
      <c r="AP20" s="15">
        <v>0</v>
      </c>
      <c r="AQ20" s="15">
        <f t="shared" si="19"/>
        <v>0</v>
      </c>
      <c r="AR20" s="15">
        <v>0</v>
      </c>
      <c r="AS20" s="15">
        <f t="shared" si="20"/>
        <v>0</v>
      </c>
      <c r="AT20" s="15">
        <v>0</v>
      </c>
      <c r="AU20" s="15">
        <f t="shared" si="21"/>
        <v>0</v>
      </c>
      <c r="AV20" s="15">
        <v>0</v>
      </c>
      <c r="AW20" s="15">
        <f t="shared" si="22"/>
        <v>0</v>
      </c>
      <c r="AX20" s="15">
        <v>0</v>
      </c>
      <c r="AY20" s="15">
        <f t="shared" si="23"/>
        <v>0</v>
      </c>
      <c r="AZ20" s="15">
        <v>0</v>
      </c>
      <c r="BA20" s="15">
        <f t="shared" si="24"/>
        <v>0</v>
      </c>
      <c r="BB20" s="15">
        <v>0</v>
      </c>
      <c r="BC20" s="15">
        <f t="shared" si="25"/>
        <v>0</v>
      </c>
      <c r="BD20" s="15">
        <v>0</v>
      </c>
      <c r="BE20" s="15">
        <f t="shared" si="26"/>
        <v>0</v>
      </c>
      <c r="BF20" s="24">
        <v>0</v>
      </c>
      <c r="BG20" s="15">
        <f t="shared" si="27"/>
        <v>0</v>
      </c>
      <c r="BH20" s="16">
        <v>5984</v>
      </c>
      <c r="BI20" s="16">
        <v>0</v>
      </c>
      <c r="BJ20" s="16">
        <f t="shared" si="28"/>
        <v>5984</v>
      </c>
      <c r="BK20" s="16">
        <v>0</v>
      </c>
      <c r="BL20" s="16">
        <f t="shared" si="29"/>
        <v>5984</v>
      </c>
      <c r="BM20" s="16">
        <v>0</v>
      </c>
      <c r="BN20" s="16">
        <f t="shared" si="30"/>
        <v>5984</v>
      </c>
      <c r="BO20" s="16">
        <v>0</v>
      </c>
      <c r="BP20" s="16">
        <f t="shared" si="31"/>
        <v>5984</v>
      </c>
      <c r="BQ20" s="16">
        <v>0</v>
      </c>
      <c r="BR20" s="16">
        <f t="shared" si="32"/>
        <v>5984</v>
      </c>
      <c r="BS20" s="16">
        <v>0</v>
      </c>
      <c r="BT20" s="16">
        <f t="shared" si="33"/>
        <v>5984</v>
      </c>
      <c r="BU20" s="16">
        <v>0</v>
      </c>
      <c r="BV20" s="16">
        <f t="shared" si="34"/>
        <v>5984</v>
      </c>
      <c r="BW20" s="16">
        <v>0</v>
      </c>
      <c r="BX20" s="16">
        <f t="shared" si="35"/>
        <v>5984</v>
      </c>
      <c r="BY20" s="16">
        <v>0</v>
      </c>
      <c r="BZ20" s="16">
        <f t="shared" si="36"/>
        <v>5984</v>
      </c>
      <c r="CA20" s="16">
        <v>0</v>
      </c>
      <c r="CB20" s="16">
        <f t="shared" si="37"/>
        <v>5984</v>
      </c>
      <c r="CC20" s="16">
        <v>0</v>
      </c>
      <c r="CD20" s="16">
        <f t="shared" si="38"/>
        <v>5984</v>
      </c>
      <c r="CE20" s="16">
        <v>0</v>
      </c>
      <c r="CF20" s="16">
        <f t="shared" si="39"/>
        <v>5984</v>
      </c>
      <c r="CG20" s="26">
        <v>0</v>
      </c>
      <c r="CH20" s="16">
        <f t="shared" si="40"/>
        <v>5984</v>
      </c>
      <c r="CI20" s="9" t="s">
        <v>82</v>
      </c>
      <c r="CJ20" s="13"/>
    </row>
    <row r="21" spans="1:88" ht="56.25" customHeight="1" x14ac:dyDescent="0.35">
      <c r="A21" s="58" t="s">
        <v>133</v>
      </c>
      <c r="B21" s="85" t="s">
        <v>51</v>
      </c>
      <c r="C21" s="85" t="s">
        <v>126</v>
      </c>
      <c r="D21" s="15">
        <v>0</v>
      </c>
      <c r="E21" s="44">
        <v>0</v>
      </c>
      <c r="F21" s="15">
        <f t="shared" si="1"/>
        <v>0</v>
      </c>
      <c r="G21" s="15">
        <v>0</v>
      </c>
      <c r="H21" s="15">
        <f t="shared" si="2"/>
        <v>0</v>
      </c>
      <c r="I21" s="15">
        <v>0</v>
      </c>
      <c r="J21" s="15">
        <f t="shared" si="3"/>
        <v>0</v>
      </c>
      <c r="K21" s="15">
        <v>0</v>
      </c>
      <c r="L21" s="15">
        <f t="shared" si="4"/>
        <v>0</v>
      </c>
      <c r="M21" s="15">
        <v>0</v>
      </c>
      <c r="N21" s="15">
        <f t="shared" si="5"/>
        <v>0</v>
      </c>
      <c r="O21" s="15">
        <v>0</v>
      </c>
      <c r="P21" s="15">
        <f t="shared" si="6"/>
        <v>0</v>
      </c>
      <c r="Q21" s="15">
        <v>0</v>
      </c>
      <c r="R21" s="15">
        <f t="shared" si="7"/>
        <v>0</v>
      </c>
      <c r="S21" s="15">
        <v>0</v>
      </c>
      <c r="T21" s="15">
        <f t="shared" si="8"/>
        <v>0</v>
      </c>
      <c r="U21" s="15">
        <v>0</v>
      </c>
      <c r="V21" s="15">
        <f t="shared" si="9"/>
        <v>0</v>
      </c>
      <c r="W21" s="15">
        <v>0</v>
      </c>
      <c r="X21" s="15">
        <f t="shared" si="10"/>
        <v>0</v>
      </c>
      <c r="Y21" s="15">
        <v>0</v>
      </c>
      <c r="Z21" s="15">
        <f t="shared" si="11"/>
        <v>0</v>
      </c>
      <c r="AA21" s="15">
        <v>0</v>
      </c>
      <c r="AB21" s="15">
        <f t="shared" si="12"/>
        <v>0</v>
      </c>
      <c r="AC21" s="24">
        <v>0</v>
      </c>
      <c r="AD21" s="15">
        <f t="shared" si="13"/>
        <v>0</v>
      </c>
      <c r="AE21" s="15">
        <v>0</v>
      </c>
      <c r="AF21" s="44">
        <v>0</v>
      </c>
      <c r="AG21" s="15">
        <f t="shared" si="14"/>
        <v>0</v>
      </c>
      <c r="AH21" s="15">
        <v>0</v>
      </c>
      <c r="AI21" s="15">
        <f t="shared" si="15"/>
        <v>0</v>
      </c>
      <c r="AJ21" s="15">
        <v>0</v>
      </c>
      <c r="AK21" s="15">
        <f t="shared" si="16"/>
        <v>0</v>
      </c>
      <c r="AL21" s="15">
        <v>0</v>
      </c>
      <c r="AM21" s="15">
        <f t="shared" si="17"/>
        <v>0</v>
      </c>
      <c r="AN21" s="15">
        <v>0</v>
      </c>
      <c r="AO21" s="15">
        <f t="shared" si="18"/>
        <v>0</v>
      </c>
      <c r="AP21" s="15">
        <v>0</v>
      </c>
      <c r="AQ21" s="15">
        <f t="shared" si="19"/>
        <v>0</v>
      </c>
      <c r="AR21" s="15">
        <v>0</v>
      </c>
      <c r="AS21" s="15">
        <f t="shared" si="20"/>
        <v>0</v>
      </c>
      <c r="AT21" s="15">
        <v>0</v>
      </c>
      <c r="AU21" s="15">
        <f t="shared" si="21"/>
        <v>0</v>
      </c>
      <c r="AV21" s="15">
        <v>0</v>
      </c>
      <c r="AW21" s="15">
        <f t="shared" si="22"/>
        <v>0</v>
      </c>
      <c r="AX21" s="15">
        <v>0</v>
      </c>
      <c r="AY21" s="15">
        <f t="shared" si="23"/>
        <v>0</v>
      </c>
      <c r="AZ21" s="15">
        <v>0</v>
      </c>
      <c r="BA21" s="15">
        <f t="shared" si="24"/>
        <v>0</v>
      </c>
      <c r="BB21" s="15">
        <v>0</v>
      </c>
      <c r="BC21" s="15">
        <f t="shared" si="25"/>
        <v>0</v>
      </c>
      <c r="BD21" s="15">
        <v>0</v>
      </c>
      <c r="BE21" s="15">
        <f t="shared" si="26"/>
        <v>0</v>
      </c>
      <c r="BF21" s="24">
        <v>0</v>
      </c>
      <c r="BG21" s="15">
        <f t="shared" si="27"/>
        <v>0</v>
      </c>
      <c r="BH21" s="16">
        <v>6874.9</v>
      </c>
      <c r="BI21" s="16">
        <v>0</v>
      </c>
      <c r="BJ21" s="16">
        <f t="shared" si="28"/>
        <v>6874.9</v>
      </c>
      <c r="BK21" s="16">
        <v>0</v>
      </c>
      <c r="BL21" s="16">
        <f t="shared" si="29"/>
        <v>6874.9</v>
      </c>
      <c r="BM21" s="16">
        <v>0</v>
      </c>
      <c r="BN21" s="16">
        <f t="shared" si="30"/>
        <v>6874.9</v>
      </c>
      <c r="BO21" s="16">
        <v>0</v>
      </c>
      <c r="BP21" s="16">
        <f t="shared" si="31"/>
        <v>6874.9</v>
      </c>
      <c r="BQ21" s="16">
        <v>0</v>
      </c>
      <c r="BR21" s="16">
        <f t="shared" si="32"/>
        <v>6874.9</v>
      </c>
      <c r="BS21" s="16">
        <v>0</v>
      </c>
      <c r="BT21" s="16">
        <f t="shared" si="33"/>
        <v>6874.9</v>
      </c>
      <c r="BU21" s="16">
        <v>0</v>
      </c>
      <c r="BV21" s="16">
        <f t="shared" si="34"/>
        <v>6874.9</v>
      </c>
      <c r="BW21" s="16">
        <v>0</v>
      </c>
      <c r="BX21" s="16">
        <f t="shared" si="35"/>
        <v>6874.9</v>
      </c>
      <c r="BY21" s="16">
        <v>0</v>
      </c>
      <c r="BZ21" s="16">
        <f t="shared" si="36"/>
        <v>6874.9</v>
      </c>
      <c r="CA21" s="16">
        <v>0</v>
      </c>
      <c r="CB21" s="16">
        <f t="shared" si="37"/>
        <v>6874.9</v>
      </c>
      <c r="CC21" s="16">
        <v>0</v>
      </c>
      <c r="CD21" s="16">
        <f t="shared" si="38"/>
        <v>6874.9</v>
      </c>
      <c r="CE21" s="16">
        <v>0</v>
      </c>
      <c r="CF21" s="16">
        <f t="shared" si="39"/>
        <v>6874.9</v>
      </c>
      <c r="CG21" s="26">
        <v>0</v>
      </c>
      <c r="CH21" s="16">
        <f t="shared" si="40"/>
        <v>6874.9</v>
      </c>
      <c r="CI21" s="9" t="s">
        <v>83</v>
      </c>
      <c r="CJ21" s="13"/>
    </row>
    <row r="22" spans="1:88" ht="56.25" hidden="1" customHeight="1" x14ac:dyDescent="0.35">
      <c r="A22" s="58" t="s">
        <v>134</v>
      </c>
      <c r="B22" s="71" t="s">
        <v>52</v>
      </c>
      <c r="C22" s="72" t="s">
        <v>126</v>
      </c>
      <c r="D22" s="18">
        <v>0</v>
      </c>
      <c r="E22" s="44">
        <v>0</v>
      </c>
      <c r="F22" s="15">
        <f t="shared" si="1"/>
        <v>0</v>
      </c>
      <c r="G22" s="15">
        <v>0</v>
      </c>
      <c r="H22" s="15">
        <f t="shared" si="2"/>
        <v>0</v>
      </c>
      <c r="I22" s="15">
        <v>0</v>
      </c>
      <c r="J22" s="15">
        <f t="shared" si="3"/>
        <v>0</v>
      </c>
      <c r="K22" s="15">
        <v>0</v>
      </c>
      <c r="L22" s="15">
        <f t="shared" si="4"/>
        <v>0</v>
      </c>
      <c r="M22" s="15">
        <v>0</v>
      </c>
      <c r="N22" s="15">
        <f t="shared" si="5"/>
        <v>0</v>
      </c>
      <c r="O22" s="15">
        <v>0</v>
      </c>
      <c r="P22" s="15">
        <f t="shared" si="6"/>
        <v>0</v>
      </c>
      <c r="Q22" s="15"/>
      <c r="R22" s="15">
        <f t="shared" si="7"/>
        <v>0</v>
      </c>
      <c r="S22" s="15"/>
      <c r="T22" s="15">
        <f t="shared" si="8"/>
        <v>0</v>
      </c>
      <c r="U22" s="15"/>
      <c r="V22" s="15">
        <f t="shared" si="9"/>
        <v>0</v>
      </c>
      <c r="W22" s="15"/>
      <c r="X22" s="15">
        <f t="shared" si="10"/>
        <v>0</v>
      </c>
      <c r="Y22" s="15"/>
      <c r="Z22" s="15">
        <f t="shared" si="11"/>
        <v>0</v>
      </c>
      <c r="AA22" s="15"/>
      <c r="AB22" s="15">
        <f t="shared" si="12"/>
        <v>0</v>
      </c>
      <c r="AC22" s="24"/>
      <c r="AD22" s="15">
        <f t="shared" si="13"/>
        <v>0</v>
      </c>
      <c r="AE22" s="18">
        <v>5817.9</v>
      </c>
      <c r="AF22" s="44">
        <v>0</v>
      </c>
      <c r="AG22" s="15">
        <f t="shared" si="14"/>
        <v>5817.9</v>
      </c>
      <c r="AH22" s="15">
        <v>0</v>
      </c>
      <c r="AI22" s="15">
        <f t="shared" si="15"/>
        <v>5817.9</v>
      </c>
      <c r="AJ22" s="15">
        <v>0</v>
      </c>
      <c r="AK22" s="15">
        <f t="shared" si="16"/>
        <v>5817.9</v>
      </c>
      <c r="AL22" s="15">
        <v>0</v>
      </c>
      <c r="AM22" s="15">
        <f t="shared" si="17"/>
        <v>5817.9</v>
      </c>
      <c r="AN22" s="15">
        <v>0</v>
      </c>
      <c r="AO22" s="15">
        <f t="shared" si="18"/>
        <v>5817.9</v>
      </c>
      <c r="AP22" s="15">
        <v>0</v>
      </c>
      <c r="AQ22" s="15">
        <f t="shared" si="19"/>
        <v>5817.9</v>
      </c>
      <c r="AR22" s="15">
        <v>0</v>
      </c>
      <c r="AS22" s="15">
        <f t="shared" si="20"/>
        <v>5817.9</v>
      </c>
      <c r="AT22" s="15">
        <v>-5817.9</v>
      </c>
      <c r="AU22" s="15">
        <f t="shared" si="21"/>
        <v>0</v>
      </c>
      <c r="AV22" s="15"/>
      <c r="AW22" s="15">
        <f t="shared" si="22"/>
        <v>0</v>
      </c>
      <c r="AX22" s="15"/>
      <c r="AY22" s="15">
        <f t="shared" si="23"/>
        <v>0</v>
      </c>
      <c r="AZ22" s="15"/>
      <c r="BA22" s="15">
        <f t="shared" si="24"/>
        <v>0</v>
      </c>
      <c r="BB22" s="15"/>
      <c r="BC22" s="15">
        <f t="shared" si="25"/>
        <v>0</v>
      </c>
      <c r="BD22" s="15"/>
      <c r="BE22" s="15">
        <f t="shared" si="26"/>
        <v>0</v>
      </c>
      <c r="BF22" s="24"/>
      <c r="BG22" s="15">
        <f t="shared" si="27"/>
        <v>0</v>
      </c>
      <c r="BH22" s="17">
        <v>137141.1</v>
      </c>
      <c r="BI22" s="15">
        <v>0</v>
      </c>
      <c r="BJ22" s="16">
        <f t="shared" si="28"/>
        <v>137141.1</v>
      </c>
      <c r="BK22" s="15">
        <v>0</v>
      </c>
      <c r="BL22" s="16">
        <f t="shared" si="29"/>
        <v>137141.1</v>
      </c>
      <c r="BM22" s="15">
        <v>0</v>
      </c>
      <c r="BN22" s="16">
        <f t="shared" si="30"/>
        <v>137141.1</v>
      </c>
      <c r="BO22" s="15">
        <v>0</v>
      </c>
      <c r="BP22" s="16">
        <f t="shared" si="31"/>
        <v>137141.1</v>
      </c>
      <c r="BQ22" s="15">
        <v>0</v>
      </c>
      <c r="BR22" s="16">
        <f t="shared" si="32"/>
        <v>137141.1</v>
      </c>
      <c r="BS22" s="15">
        <v>0</v>
      </c>
      <c r="BT22" s="16">
        <f t="shared" si="33"/>
        <v>137141.1</v>
      </c>
      <c r="BU22" s="15">
        <v>-137141.1</v>
      </c>
      <c r="BV22" s="16">
        <f t="shared" si="34"/>
        <v>0</v>
      </c>
      <c r="BW22" s="15"/>
      <c r="BX22" s="16">
        <f t="shared" si="35"/>
        <v>0</v>
      </c>
      <c r="BY22" s="15"/>
      <c r="BZ22" s="16">
        <f t="shared" si="36"/>
        <v>0</v>
      </c>
      <c r="CA22" s="15"/>
      <c r="CB22" s="16">
        <f t="shared" si="37"/>
        <v>0</v>
      </c>
      <c r="CC22" s="15"/>
      <c r="CD22" s="16">
        <f t="shared" si="38"/>
        <v>0</v>
      </c>
      <c r="CE22" s="15"/>
      <c r="CF22" s="16">
        <f t="shared" si="39"/>
        <v>0</v>
      </c>
      <c r="CG22" s="24"/>
      <c r="CH22" s="16">
        <f t="shared" si="40"/>
        <v>0</v>
      </c>
      <c r="CI22" s="9" t="s">
        <v>84</v>
      </c>
      <c r="CJ22" s="13">
        <v>0</v>
      </c>
    </row>
    <row r="23" spans="1:88" ht="56.25" customHeight="1" x14ac:dyDescent="0.35">
      <c r="A23" s="58" t="s">
        <v>134</v>
      </c>
      <c r="B23" s="87" t="s">
        <v>53</v>
      </c>
      <c r="C23" s="85" t="s">
        <v>126</v>
      </c>
      <c r="D23" s="15">
        <v>0</v>
      </c>
      <c r="E23" s="44">
        <v>137239.1</v>
      </c>
      <c r="F23" s="15">
        <f t="shared" si="1"/>
        <v>137239.1</v>
      </c>
      <c r="G23" s="15"/>
      <c r="H23" s="15">
        <f t="shared" si="2"/>
        <v>137239.1</v>
      </c>
      <c r="I23" s="15"/>
      <c r="J23" s="15">
        <f t="shared" si="3"/>
        <v>137239.1</v>
      </c>
      <c r="K23" s="15"/>
      <c r="L23" s="15">
        <f t="shared" si="4"/>
        <v>137239.1</v>
      </c>
      <c r="M23" s="15">
        <v>-50000</v>
      </c>
      <c r="N23" s="15">
        <f t="shared" si="5"/>
        <v>87239.1</v>
      </c>
      <c r="O23" s="15"/>
      <c r="P23" s="15">
        <f t="shared" si="6"/>
        <v>87239.1</v>
      </c>
      <c r="Q23" s="15"/>
      <c r="R23" s="15">
        <f t="shared" si="7"/>
        <v>87239.1</v>
      </c>
      <c r="S23" s="15">
        <v>-29908.492999999999</v>
      </c>
      <c r="T23" s="15">
        <f t="shared" si="8"/>
        <v>57330.607000000004</v>
      </c>
      <c r="U23" s="15"/>
      <c r="V23" s="15">
        <f t="shared" si="9"/>
        <v>57330.607000000004</v>
      </c>
      <c r="W23" s="15"/>
      <c r="X23" s="15">
        <f t="shared" si="10"/>
        <v>57330.607000000004</v>
      </c>
      <c r="Y23" s="15">
        <v>-53612</v>
      </c>
      <c r="Z23" s="15">
        <f t="shared" si="11"/>
        <v>3718.6070000000036</v>
      </c>
      <c r="AA23" s="15">
        <v>1063.289</v>
      </c>
      <c r="AB23" s="15">
        <f t="shared" si="12"/>
        <v>4781.8960000000034</v>
      </c>
      <c r="AC23" s="24"/>
      <c r="AD23" s="15">
        <f t="shared" si="13"/>
        <v>4781.8960000000034</v>
      </c>
      <c r="AE23" s="15">
        <v>0</v>
      </c>
      <c r="AF23" s="44">
        <v>108101.7</v>
      </c>
      <c r="AG23" s="15">
        <f t="shared" si="14"/>
        <v>108101.7</v>
      </c>
      <c r="AH23" s="15"/>
      <c r="AI23" s="15">
        <f t="shared" si="15"/>
        <v>108101.7</v>
      </c>
      <c r="AJ23" s="15"/>
      <c r="AK23" s="15">
        <f t="shared" si="16"/>
        <v>108101.7</v>
      </c>
      <c r="AL23" s="15"/>
      <c r="AM23" s="15">
        <f t="shared" si="17"/>
        <v>108101.7</v>
      </c>
      <c r="AN23" s="15"/>
      <c r="AO23" s="15">
        <f t="shared" si="18"/>
        <v>108101.7</v>
      </c>
      <c r="AP23" s="15">
        <v>50000</v>
      </c>
      <c r="AQ23" s="15">
        <f t="shared" si="19"/>
        <v>158101.70000000001</v>
      </c>
      <c r="AR23" s="15"/>
      <c r="AS23" s="15">
        <f t="shared" si="20"/>
        <v>158101.70000000001</v>
      </c>
      <c r="AT23" s="15"/>
      <c r="AU23" s="15">
        <f t="shared" si="21"/>
        <v>158101.70000000001</v>
      </c>
      <c r="AV23" s="15">
        <v>29908.492999999999</v>
      </c>
      <c r="AW23" s="15">
        <f t="shared" si="22"/>
        <v>188010.193</v>
      </c>
      <c r="AX23" s="15">
        <v>-64533.73</v>
      </c>
      <c r="AY23" s="15">
        <f t="shared" si="23"/>
        <v>123476.46299999999</v>
      </c>
      <c r="AZ23" s="15"/>
      <c r="BA23" s="15">
        <f t="shared" si="24"/>
        <v>123476.46299999999</v>
      </c>
      <c r="BB23" s="15"/>
      <c r="BC23" s="15">
        <f t="shared" si="25"/>
        <v>123476.46299999999</v>
      </c>
      <c r="BD23" s="15"/>
      <c r="BE23" s="15">
        <f t="shared" si="26"/>
        <v>123476.46299999999</v>
      </c>
      <c r="BF23" s="24"/>
      <c r="BG23" s="15">
        <f t="shared" si="27"/>
        <v>123476.46299999999</v>
      </c>
      <c r="BH23" s="16">
        <v>6601.1</v>
      </c>
      <c r="BI23" s="16">
        <v>-924.5</v>
      </c>
      <c r="BJ23" s="16">
        <f t="shared" si="28"/>
        <v>5676.6</v>
      </c>
      <c r="BK23" s="16"/>
      <c r="BL23" s="16">
        <f t="shared" si="29"/>
        <v>5676.6</v>
      </c>
      <c r="BM23" s="16"/>
      <c r="BN23" s="16">
        <f t="shared" si="30"/>
        <v>5676.6</v>
      </c>
      <c r="BO23" s="16"/>
      <c r="BP23" s="16">
        <f t="shared" si="31"/>
        <v>5676.6</v>
      </c>
      <c r="BQ23" s="16"/>
      <c r="BR23" s="16">
        <f t="shared" si="32"/>
        <v>5676.6</v>
      </c>
      <c r="BS23" s="16"/>
      <c r="BT23" s="16">
        <f t="shared" si="33"/>
        <v>5676.6</v>
      </c>
      <c r="BU23" s="16"/>
      <c r="BV23" s="16">
        <f t="shared" si="34"/>
        <v>5676.6</v>
      </c>
      <c r="BW23" s="16"/>
      <c r="BX23" s="16">
        <f t="shared" si="35"/>
        <v>5676.6</v>
      </c>
      <c r="BY23" s="16">
        <v>64533.73</v>
      </c>
      <c r="BZ23" s="16">
        <f t="shared" si="36"/>
        <v>70210.33</v>
      </c>
      <c r="CA23" s="16"/>
      <c r="CB23" s="16">
        <f t="shared" si="37"/>
        <v>70210.33</v>
      </c>
      <c r="CC23" s="16">
        <v>53612</v>
      </c>
      <c r="CD23" s="16">
        <f t="shared" si="38"/>
        <v>123822.33</v>
      </c>
      <c r="CE23" s="16">
        <v>-1063.289</v>
      </c>
      <c r="CF23" s="16">
        <f t="shared" si="39"/>
        <v>122759.041</v>
      </c>
      <c r="CG23" s="26"/>
      <c r="CH23" s="16">
        <f t="shared" si="40"/>
        <v>122759.041</v>
      </c>
      <c r="CI23" s="9" t="s">
        <v>85</v>
      </c>
      <c r="CJ23" s="13"/>
    </row>
    <row r="24" spans="1:88" ht="56.25" customHeight="1" x14ac:dyDescent="0.35">
      <c r="A24" s="58" t="s">
        <v>135</v>
      </c>
      <c r="B24" s="87" t="s">
        <v>54</v>
      </c>
      <c r="C24" s="85" t="s">
        <v>126</v>
      </c>
      <c r="D24" s="15">
        <v>218006.30000000002</v>
      </c>
      <c r="E24" s="44">
        <f>-114032.7-1.4</f>
        <v>-114034.09999999999</v>
      </c>
      <c r="F24" s="15">
        <f t="shared" si="1"/>
        <v>103972.20000000003</v>
      </c>
      <c r="G24" s="15">
        <v>117652.06</v>
      </c>
      <c r="H24" s="15">
        <f t="shared" si="2"/>
        <v>221624.26</v>
      </c>
      <c r="I24" s="15">
        <v>-1481.547</v>
      </c>
      <c r="J24" s="15">
        <f t="shared" si="3"/>
        <v>220142.71300000002</v>
      </c>
      <c r="K24" s="15"/>
      <c r="L24" s="15">
        <f t="shared" si="4"/>
        <v>220142.71300000002</v>
      </c>
      <c r="M24" s="15">
        <v>-68605.801000000007</v>
      </c>
      <c r="N24" s="15">
        <f t="shared" si="5"/>
        <v>151536.91200000001</v>
      </c>
      <c r="O24" s="15"/>
      <c r="P24" s="15">
        <f t="shared" si="6"/>
        <v>151536.91200000001</v>
      </c>
      <c r="Q24" s="15">
        <v>-50000</v>
      </c>
      <c r="R24" s="15">
        <f t="shared" si="7"/>
        <v>101536.91200000001</v>
      </c>
      <c r="S24" s="15"/>
      <c r="T24" s="15">
        <f t="shared" si="8"/>
        <v>101536.91200000001</v>
      </c>
      <c r="U24" s="15"/>
      <c r="V24" s="15">
        <f t="shared" si="9"/>
        <v>101536.91200000001</v>
      </c>
      <c r="W24" s="15"/>
      <c r="X24" s="15">
        <f t="shared" si="10"/>
        <v>101536.91200000001</v>
      </c>
      <c r="Y24" s="15">
        <v>-35248.173000000003</v>
      </c>
      <c r="Z24" s="15">
        <f t="shared" si="11"/>
        <v>66288.739000000001</v>
      </c>
      <c r="AA24" s="15">
        <v>-7285.2389999999996</v>
      </c>
      <c r="AB24" s="15">
        <f t="shared" si="12"/>
        <v>59003.5</v>
      </c>
      <c r="AC24" s="24"/>
      <c r="AD24" s="15">
        <f t="shared" si="13"/>
        <v>59003.5</v>
      </c>
      <c r="AE24" s="15">
        <v>0</v>
      </c>
      <c r="AF24" s="44">
        <v>114032.7</v>
      </c>
      <c r="AG24" s="15">
        <f t="shared" si="14"/>
        <v>114032.7</v>
      </c>
      <c r="AH24" s="15"/>
      <c r="AI24" s="15">
        <f t="shared" si="15"/>
        <v>114032.7</v>
      </c>
      <c r="AJ24" s="15"/>
      <c r="AK24" s="15">
        <f t="shared" si="16"/>
        <v>114032.7</v>
      </c>
      <c r="AL24" s="15"/>
      <c r="AM24" s="15">
        <f t="shared" si="17"/>
        <v>114032.7</v>
      </c>
      <c r="AN24" s="15">
        <v>-1537.377</v>
      </c>
      <c r="AO24" s="15">
        <f t="shared" si="18"/>
        <v>112495.323</v>
      </c>
      <c r="AP24" s="15">
        <v>68605.801000000007</v>
      </c>
      <c r="AQ24" s="15">
        <f t="shared" si="19"/>
        <v>181101.12400000001</v>
      </c>
      <c r="AR24" s="15"/>
      <c r="AS24" s="15">
        <f t="shared" si="20"/>
        <v>181101.12400000001</v>
      </c>
      <c r="AT24" s="15">
        <v>50000</v>
      </c>
      <c r="AU24" s="15">
        <f t="shared" si="21"/>
        <v>231101.12400000001</v>
      </c>
      <c r="AV24" s="15"/>
      <c r="AW24" s="15">
        <f t="shared" si="22"/>
        <v>231101.12400000001</v>
      </c>
      <c r="AX24" s="15"/>
      <c r="AY24" s="15">
        <f t="shared" si="23"/>
        <v>231101.12400000001</v>
      </c>
      <c r="AZ24" s="15"/>
      <c r="BA24" s="15">
        <f t="shared" si="24"/>
        <v>231101.12400000001</v>
      </c>
      <c r="BB24" s="15">
        <v>10445.1</v>
      </c>
      <c r="BC24" s="15">
        <f t="shared" si="25"/>
        <v>241546.22400000002</v>
      </c>
      <c r="BD24" s="15">
        <v>6221.95</v>
      </c>
      <c r="BE24" s="15">
        <f t="shared" si="26"/>
        <v>247768.17400000003</v>
      </c>
      <c r="BF24" s="24"/>
      <c r="BG24" s="15">
        <f t="shared" si="27"/>
        <v>247768.17400000003</v>
      </c>
      <c r="BH24" s="15">
        <v>0</v>
      </c>
      <c r="BI24" s="16"/>
      <c r="BJ24" s="16">
        <f t="shared" si="28"/>
        <v>0</v>
      </c>
      <c r="BK24" s="16"/>
      <c r="BL24" s="16">
        <f t="shared" si="29"/>
        <v>0</v>
      </c>
      <c r="BM24" s="16"/>
      <c r="BN24" s="16">
        <f t="shared" si="30"/>
        <v>0</v>
      </c>
      <c r="BO24" s="16"/>
      <c r="BP24" s="16">
        <f t="shared" si="31"/>
        <v>0</v>
      </c>
      <c r="BQ24" s="16"/>
      <c r="BR24" s="16">
        <f t="shared" si="32"/>
        <v>0</v>
      </c>
      <c r="BS24" s="16"/>
      <c r="BT24" s="16">
        <f t="shared" si="33"/>
        <v>0</v>
      </c>
      <c r="BU24" s="16"/>
      <c r="BV24" s="16">
        <f t="shared" si="34"/>
        <v>0</v>
      </c>
      <c r="BW24" s="16"/>
      <c r="BX24" s="16">
        <f t="shared" si="35"/>
        <v>0</v>
      </c>
      <c r="BY24" s="16"/>
      <c r="BZ24" s="16">
        <f t="shared" si="36"/>
        <v>0</v>
      </c>
      <c r="CA24" s="16"/>
      <c r="CB24" s="16">
        <f t="shared" si="37"/>
        <v>0</v>
      </c>
      <c r="CC24" s="16">
        <f>35248.173+79515.427</f>
        <v>114763.6</v>
      </c>
      <c r="CD24" s="16">
        <f t="shared" si="38"/>
        <v>114763.6</v>
      </c>
      <c r="CE24" s="16">
        <v>1063.289</v>
      </c>
      <c r="CF24" s="16">
        <f t="shared" si="39"/>
        <v>115826.88900000001</v>
      </c>
      <c r="CG24" s="26"/>
      <c r="CH24" s="16">
        <f t="shared" si="40"/>
        <v>115826.88900000001</v>
      </c>
      <c r="CI24" s="9" t="s">
        <v>86</v>
      </c>
      <c r="CJ24" s="13"/>
    </row>
    <row r="25" spans="1:88" ht="56.25" customHeight="1" x14ac:dyDescent="0.35">
      <c r="A25" s="116" t="s">
        <v>136</v>
      </c>
      <c r="B25" s="87" t="s">
        <v>403</v>
      </c>
      <c r="C25" s="85" t="s">
        <v>126</v>
      </c>
      <c r="D25" s="15">
        <f>D27+D28+D29</f>
        <v>390645</v>
      </c>
      <c r="E25" s="44">
        <f>E27+E28+E29</f>
        <v>-13775.400000000001</v>
      </c>
      <c r="F25" s="15">
        <f t="shared" si="1"/>
        <v>376869.6</v>
      </c>
      <c r="G25" s="15">
        <f>G27+G28+G29</f>
        <v>7.0000000000000001E-3</v>
      </c>
      <c r="H25" s="15">
        <f t="shared" si="2"/>
        <v>376869.60699999996</v>
      </c>
      <c r="I25" s="15">
        <f>I27+I28+I29</f>
        <v>0</v>
      </c>
      <c r="J25" s="15">
        <f t="shared" si="3"/>
        <v>376869.60699999996</v>
      </c>
      <c r="K25" s="15">
        <f>K27+K28+K29</f>
        <v>-26082.3</v>
      </c>
      <c r="L25" s="15">
        <f t="shared" si="4"/>
        <v>350787.30699999997</v>
      </c>
      <c r="M25" s="15">
        <f>M27+M28+M29</f>
        <v>0</v>
      </c>
      <c r="N25" s="15">
        <f t="shared" si="5"/>
        <v>350787.30699999997</v>
      </c>
      <c r="O25" s="15">
        <f>O27+O28+O29</f>
        <v>0</v>
      </c>
      <c r="P25" s="15">
        <f t="shared" si="6"/>
        <v>350787.30699999997</v>
      </c>
      <c r="Q25" s="15">
        <f>Q27+Q28+Q29</f>
        <v>0</v>
      </c>
      <c r="R25" s="15">
        <f t="shared" si="7"/>
        <v>350787.30699999997</v>
      </c>
      <c r="S25" s="15">
        <f>S27+S28+S29</f>
        <v>0</v>
      </c>
      <c r="T25" s="15">
        <f t="shared" si="8"/>
        <v>350787.30699999997</v>
      </c>
      <c r="U25" s="15">
        <f>U27+U28+U29</f>
        <v>9107.2000000000007</v>
      </c>
      <c r="V25" s="15">
        <f t="shared" si="9"/>
        <v>359894.50699999998</v>
      </c>
      <c r="W25" s="15">
        <f>W27+W28+W29</f>
        <v>0</v>
      </c>
      <c r="X25" s="15">
        <f t="shared" si="10"/>
        <v>359894.50699999998</v>
      </c>
      <c r="Y25" s="15">
        <f>Y27+Y28+Y29</f>
        <v>58778.2</v>
      </c>
      <c r="Z25" s="15">
        <f t="shared" si="11"/>
        <v>418672.70699999999</v>
      </c>
      <c r="AA25" s="15">
        <f>AA27+AA28+AA29</f>
        <v>0</v>
      </c>
      <c r="AB25" s="15">
        <f t="shared" si="12"/>
        <v>418672.70699999999</v>
      </c>
      <c r="AC25" s="24">
        <f>AC27+AC28+AC29</f>
        <v>58882.841999999997</v>
      </c>
      <c r="AD25" s="15">
        <f t="shared" si="13"/>
        <v>477555.549</v>
      </c>
      <c r="AE25" s="15">
        <f t="shared" ref="AE25:BH25" si="42">AE27+AE28+AE29</f>
        <v>293033.8</v>
      </c>
      <c r="AF25" s="44">
        <f>AF27+AF28+AF29</f>
        <v>0</v>
      </c>
      <c r="AG25" s="15">
        <f t="shared" si="14"/>
        <v>293033.8</v>
      </c>
      <c r="AH25" s="15">
        <f>AH27+AH28+AH29</f>
        <v>0</v>
      </c>
      <c r="AI25" s="15">
        <f t="shared" si="15"/>
        <v>293033.8</v>
      </c>
      <c r="AJ25" s="15">
        <f>AJ27+AJ28+AJ29</f>
        <v>0</v>
      </c>
      <c r="AK25" s="15">
        <f t="shared" si="16"/>
        <v>293033.8</v>
      </c>
      <c r="AL25" s="15">
        <f>AL27+AL28+AL29</f>
        <v>50151</v>
      </c>
      <c r="AM25" s="15">
        <f t="shared" si="17"/>
        <v>343184.8</v>
      </c>
      <c r="AN25" s="15">
        <f>AN27+AN28+AN29</f>
        <v>-27321.599999999999</v>
      </c>
      <c r="AO25" s="15">
        <f t="shared" si="18"/>
        <v>315863.2</v>
      </c>
      <c r="AP25" s="15">
        <f>AP27+AP28+AP29</f>
        <v>0</v>
      </c>
      <c r="AQ25" s="15">
        <f t="shared" si="19"/>
        <v>315863.2</v>
      </c>
      <c r="AR25" s="15">
        <f>AR27+AR28+AR29</f>
        <v>0</v>
      </c>
      <c r="AS25" s="15">
        <f t="shared" si="20"/>
        <v>315863.2</v>
      </c>
      <c r="AT25" s="15">
        <f>AT27+AT28+AT29</f>
        <v>0</v>
      </c>
      <c r="AU25" s="15">
        <f t="shared" si="21"/>
        <v>315863.2</v>
      </c>
      <c r="AV25" s="15">
        <f>AV27+AV28+AV29</f>
        <v>0</v>
      </c>
      <c r="AW25" s="15">
        <f t="shared" si="22"/>
        <v>315863.2</v>
      </c>
      <c r="AX25" s="15">
        <f>AX27+AX28+AX29</f>
        <v>-9107.2000000000007</v>
      </c>
      <c r="AY25" s="15">
        <f t="shared" si="23"/>
        <v>306756</v>
      </c>
      <c r="AZ25" s="15">
        <f>AZ27+AZ28+AZ29</f>
        <v>0</v>
      </c>
      <c r="BA25" s="15">
        <f t="shared" si="24"/>
        <v>306756</v>
      </c>
      <c r="BB25" s="15">
        <f>BB27+BB28+BB29</f>
        <v>-54778.2</v>
      </c>
      <c r="BC25" s="15">
        <f t="shared" si="25"/>
        <v>251977.8</v>
      </c>
      <c r="BD25" s="15">
        <f>BD27+BD28+BD29</f>
        <v>0</v>
      </c>
      <c r="BE25" s="15">
        <f t="shared" si="26"/>
        <v>251977.8</v>
      </c>
      <c r="BF25" s="24">
        <f>BF27+BF28+BF29</f>
        <v>0</v>
      </c>
      <c r="BG25" s="15">
        <f t="shared" si="27"/>
        <v>251977.8</v>
      </c>
      <c r="BH25" s="15">
        <f t="shared" si="42"/>
        <v>0</v>
      </c>
      <c r="BI25" s="16">
        <f>BI27+BI28+BI29</f>
        <v>0</v>
      </c>
      <c r="BJ25" s="16">
        <f t="shared" si="28"/>
        <v>0</v>
      </c>
      <c r="BK25" s="16">
        <f>BK27+BK28+BK29</f>
        <v>0</v>
      </c>
      <c r="BL25" s="16">
        <f t="shared" si="29"/>
        <v>0</v>
      </c>
      <c r="BM25" s="16">
        <f>BM27+BM28+BM29</f>
        <v>0</v>
      </c>
      <c r="BN25" s="16">
        <f t="shared" si="30"/>
        <v>0</v>
      </c>
      <c r="BO25" s="16">
        <f>BO27+BO28+BO29</f>
        <v>0</v>
      </c>
      <c r="BP25" s="16">
        <f t="shared" si="31"/>
        <v>0</v>
      </c>
      <c r="BQ25" s="16">
        <f>BQ27+BQ28+BQ29</f>
        <v>0</v>
      </c>
      <c r="BR25" s="16">
        <f t="shared" si="32"/>
        <v>0</v>
      </c>
      <c r="BS25" s="16">
        <f>BS27+BS28+BS29</f>
        <v>0</v>
      </c>
      <c r="BT25" s="16">
        <f t="shared" si="33"/>
        <v>0</v>
      </c>
      <c r="BU25" s="16">
        <f>BU27+BU28+BU29</f>
        <v>0</v>
      </c>
      <c r="BV25" s="16">
        <f t="shared" si="34"/>
        <v>0</v>
      </c>
      <c r="BW25" s="16">
        <f>BW27+BW28+BW29</f>
        <v>0</v>
      </c>
      <c r="BX25" s="16">
        <f t="shared" si="35"/>
        <v>0</v>
      </c>
      <c r="BY25" s="16">
        <f>BY27+BY28+BY29</f>
        <v>0</v>
      </c>
      <c r="BZ25" s="16">
        <f t="shared" si="36"/>
        <v>0</v>
      </c>
      <c r="CA25" s="16">
        <f>CA27+CA28+CA29</f>
        <v>0</v>
      </c>
      <c r="CB25" s="16">
        <f t="shared" si="37"/>
        <v>0</v>
      </c>
      <c r="CC25" s="16">
        <f>CC27+CC28+CC29</f>
        <v>0</v>
      </c>
      <c r="CD25" s="16">
        <f t="shared" si="38"/>
        <v>0</v>
      </c>
      <c r="CE25" s="16">
        <f>CE27+CE28+CE29</f>
        <v>0</v>
      </c>
      <c r="CF25" s="16">
        <f t="shared" si="39"/>
        <v>0</v>
      </c>
      <c r="CG25" s="26">
        <f>CG27+CG28+CG29</f>
        <v>0</v>
      </c>
      <c r="CH25" s="16">
        <f t="shared" si="40"/>
        <v>0</v>
      </c>
      <c r="CJ25" s="13"/>
    </row>
    <row r="26" spans="1:88" ht="18.75" customHeight="1" x14ac:dyDescent="0.35">
      <c r="A26" s="117"/>
      <c r="B26" s="87" t="s">
        <v>5</v>
      </c>
      <c r="C26" s="85"/>
      <c r="D26" s="15"/>
      <c r="E26" s="4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24"/>
      <c r="AD26" s="15"/>
      <c r="AE26" s="15"/>
      <c r="AF26" s="44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24"/>
      <c r="BG26" s="15"/>
      <c r="BH26" s="15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26"/>
      <c r="CH26" s="16"/>
      <c r="CJ26" s="13"/>
    </row>
    <row r="27" spans="1:88" ht="18.75" hidden="1" customHeight="1" x14ac:dyDescent="0.35">
      <c r="A27" s="118"/>
      <c r="B27" s="20" t="s">
        <v>6</v>
      </c>
      <c r="C27" s="6"/>
      <c r="D27" s="15">
        <v>22843.7</v>
      </c>
      <c r="E27" s="44">
        <v>-10.199999999999999</v>
      </c>
      <c r="F27" s="15">
        <f t="shared" si="1"/>
        <v>22833.5</v>
      </c>
      <c r="G27" s="15">
        <v>7.0000000000000001E-3</v>
      </c>
      <c r="H27" s="15">
        <f t="shared" ref="H27:H30" si="43">F27+G27</f>
        <v>22833.507000000001</v>
      </c>
      <c r="I27" s="15"/>
      <c r="J27" s="15">
        <f t="shared" ref="J27:J30" si="44">H27+I27</f>
        <v>22833.507000000001</v>
      </c>
      <c r="K27" s="15"/>
      <c r="L27" s="15">
        <f t="shared" ref="L27:L30" si="45">J27+K27</f>
        <v>22833.507000000001</v>
      </c>
      <c r="M27" s="15"/>
      <c r="N27" s="15">
        <f t="shared" ref="N27:N30" si="46">L27+M27</f>
        <v>22833.507000000001</v>
      </c>
      <c r="O27" s="15"/>
      <c r="P27" s="15">
        <f t="shared" ref="P27:P30" si="47">N27+O27</f>
        <v>22833.507000000001</v>
      </c>
      <c r="Q27" s="15"/>
      <c r="R27" s="15">
        <f t="shared" ref="R27:R30" si="48">P27+Q27</f>
        <v>22833.507000000001</v>
      </c>
      <c r="S27" s="15"/>
      <c r="T27" s="15">
        <f t="shared" ref="T27:T30" si="49">R27+S27</f>
        <v>22833.507000000001</v>
      </c>
      <c r="U27" s="15"/>
      <c r="V27" s="15">
        <f t="shared" ref="V27:V30" si="50">T27+U27</f>
        <v>22833.507000000001</v>
      </c>
      <c r="W27" s="15"/>
      <c r="X27" s="15">
        <f t="shared" ref="X27:X30" si="51">V27+W27</f>
        <v>22833.507000000001</v>
      </c>
      <c r="Y27" s="15">
        <v>4627.2</v>
      </c>
      <c r="Z27" s="15">
        <f t="shared" ref="Z27:Z30" si="52">X27+Y27</f>
        <v>27460.707000000002</v>
      </c>
      <c r="AA27" s="15"/>
      <c r="AB27" s="15">
        <f t="shared" ref="AB27:AB30" si="53">Z27+AA27</f>
        <v>27460.707000000002</v>
      </c>
      <c r="AC27" s="24">
        <v>58882.841999999997</v>
      </c>
      <c r="AD27" s="15">
        <f t="shared" ref="AD27:AD30" si="54">AB27+AC27</f>
        <v>86343.548999999999</v>
      </c>
      <c r="AE27" s="15">
        <v>4627.2</v>
      </c>
      <c r="AF27" s="44"/>
      <c r="AG27" s="15">
        <f t="shared" si="14"/>
        <v>4627.2</v>
      </c>
      <c r="AH27" s="15"/>
      <c r="AI27" s="15">
        <f t="shared" ref="AI27:AI30" si="55">AG27+AH27</f>
        <v>4627.2</v>
      </c>
      <c r="AJ27" s="15"/>
      <c r="AK27" s="15">
        <f>AI27+AJ27</f>
        <v>4627.2</v>
      </c>
      <c r="AL27" s="15"/>
      <c r="AM27" s="15">
        <f>AK27+AL27</f>
        <v>4627.2</v>
      </c>
      <c r="AN27" s="15"/>
      <c r="AO27" s="15">
        <f>AM27+AN27</f>
        <v>4627.2</v>
      </c>
      <c r="AP27" s="15"/>
      <c r="AQ27" s="15">
        <f>AO27+AP27</f>
        <v>4627.2</v>
      </c>
      <c r="AR27" s="15"/>
      <c r="AS27" s="15">
        <f>AQ27+AR27</f>
        <v>4627.2</v>
      </c>
      <c r="AT27" s="15"/>
      <c r="AU27" s="15">
        <f>AS27+AT27</f>
        <v>4627.2</v>
      </c>
      <c r="AV27" s="15"/>
      <c r="AW27" s="15">
        <f>AU27+AV27</f>
        <v>4627.2</v>
      </c>
      <c r="AX27" s="15"/>
      <c r="AY27" s="15">
        <f>AW27+AX27</f>
        <v>4627.2</v>
      </c>
      <c r="AZ27" s="15"/>
      <c r="BA27" s="15">
        <f>AY27+AZ27</f>
        <v>4627.2</v>
      </c>
      <c r="BB27" s="15">
        <v>-4627.2</v>
      </c>
      <c r="BC27" s="15">
        <f>BA27+BB27</f>
        <v>0</v>
      </c>
      <c r="BD27" s="15"/>
      <c r="BE27" s="15">
        <f>BC27+BD27</f>
        <v>0</v>
      </c>
      <c r="BF27" s="24"/>
      <c r="BG27" s="15">
        <f>BE27+BF27</f>
        <v>0</v>
      </c>
      <c r="BH27" s="15">
        <v>0</v>
      </c>
      <c r="BI27" s="16"/>
      <c r="BJ27" s="16">
        <f t="shared" si="28"/>
        <v>0</v>
      </c>
      <c r="BK27" s="16"/>
      <c r="BL27" s="16">
        <f t="shared" ref="BL27:BL30" si="56">BJ27+BK27</f>
        <v>0</v>
      </c>
      <c r="BM27" s="16"/>
      <c r="BN27" s="16">
        <f t="shared" ref="BN27:BN30" si="57">BL27+BM27</f>
        <v>0</v>
      </c>
      <c r="BO27" s="16"/>
      <c r="BP27" s="16">
        <f t="shared" ref="BP27:BP30" si="58">BN27+BO27</f>
        <v>0</v>
      </c>
      <c r="BQ27" s="16"/>
      <c r="BR27" s="16">
        <f t="shared" ref="BR27:BR30" si="59">BP27+BQ27</f>
        <v>0</v>
      </c>
      <c r="BS27" s="16"/>
      <c r="BT27" s="16">
        <f t="shared" ref="BT27:BT30" si="60">BR27+BS27</f>
        <v>0</v>
      </c>
      <c r="BU27" s="16"/>
      <c r="BV27" s="16">
        <f t="shared" ref="BV27:BV30" si="61">BT27+BU27</f>
        <v>0</v>
      </c>
      <c r="BW27" s="16"/>
      <c r="BX27" s="16">
        <f t="shared" ref="BX27:BX30" si="62">BV27+BW27</f>
        <v>0</v>
      </c>
      <c r="BY27" s="16"/>
      <c r="BZ27" s="16">
        <f t="shared" ref="BZ27:BZ30" si="63">BX27+BY27</f>
        <v>0</v>
      </c>
      <c r="CA27" s="16"/>
      <c r="CB27" s="16">
        <f t="shared" ref="CB27:CB30" si="64">BZ27+CA27</f>
        <v>0</v>
      </c>
      <c r="CC27" s="16"/>
      <c r="CD27" s="16">
        <f t="shared" ref="CD27:CD30" si="65">CB27+CC27</f>
        <v>0</v>
      </c>
      <c r="CE27" s="16"/>
      <c r="CF27" s="16">
        <f t="shared" ref="CF27:CF30" si="66">CD27+CE27</f>
        <v>0</v>
      </c>
      <c r="CG27" s="26"/>
      <c r="CH27" s="16">
        <f t="shared" ref="CH27:CH30" si="67">CF27+CG27</f>
        <v>0</v>
      </c>
      <c r="CI27" s="9" t="s">
        <v>239</v>
      </c>
      <c r="CJ27" s="13">
        <v>0</v>
      </c>
    </row>
    <row r="28" spans="1:88" ht="18.75" customHeight="1" x14ac:dyDescent="0.35">
      <c r="A28" s="117"/>
      <c r="B28" s="87" t="s">
        <v>12</v>
      </c>
      <c r="C28" s="85"/>
      <c r="D28" s="15">
        <f>13765.2+96489.3</f>
        <v>110254.5</v>
      </c>
      <c r="E28" s="44">
        <v>-13765.2</v>
      </c>
      <c r="F28" s="15">
        <f t="shared" si="1"/>
        <v>96489.3</v>
      </c>
      <c r="G28" s="15"/>
      <c r="H28" s="15">
        <f t="shared" si="43"/>
        <v>96489.3</v>
      </c>
      <c r="I28" s="15"/>
      <c r="J28" s="15">
        <f t="shared" si="44"/>
        <v>96489.3</v>
      </c>
      <c r="K28" s="15">
        <f>9646.9-9646.9</f>
        <v>0</v>
      </c>
      <c r="L28" s="15">
        <f t="shared" si="45"/>
        <v>96489.3</v>
      </c>
      <c r="M28" s="15">
        <f>9646.9-9646.9</f>
        <v>0</v>
      </c>
      <c r="N28" s="15">
        <f t="shared" si="46"/>
        <v>96489.3</v>
      </c>
      <c r="O28" s="15"/>
      <c r="P28" s="15">
        <f t="shared" si="47"/>
        <v>96489.3</v>
      </c>
      <c r="Q28" s="15"/>
      <c r="R28" s="15">
        <f t="shared" si="48"/>
        <v>96489.3</v>
      </c>
      <c r="S28" s="15"/>
      <c r="T28" s="15">
        <f t="shared" si="49"/>
        <v>96489.3</v>
      </c>
      <c r="U28" s="15">
        <v>9107.2000000000007</v>
      </c>
      <c r="V28" s="15">
        <f t="shared" si="50"/>
        <v>105596.5</v>
      </c>
      <c r="W28" s="15"/>
      <c r="X28" s="15">
        <f t="shared" si="51"/>
        <v>105596.5</v>
      </c>
      <c r="Y28" s="15">
        <f>54151</f>
        <v>54151</v>
      </c>
      <c r="Z28" s="15">
        <f t="shared" si="52"/>
        <v>159747.5</v>
      </c>
      <c r="AA28" s="15"/>
      <c r="AB28" s="15">
        <f t="shared" si="53"/>
        <v>159747.5</v>
      </c>
      <c r="AC28" s="24"/>
      <c r="AD28" s="15">
        <f t="shared" si="54"/>
        <v>159747.5</v>
      </c>
      <c r="AE28" s="15">
        <v>66424.3</v>
      </c>
      <c r="AF28" s="44"/>
      <c r="AG28" s="15">
        <f t="shared" si="14"/>
        <v>66424.3</v>
      </c>
      <c r="AH28" s="15"/>
      <c r="AI28" s="15">
        <f t="shared" si="55"/>
        <v>66424.3</v>
      </c>
      <c r="AJ28" s="15"/>
      <c r="AK28" s="15">
        <f>AI28+AJ28</f>
        <v>66424.3</v>
      </c>
      <c r="AL28" s="15">
        <v>50151</v>
      </c>
      <c r="AM28" s="15">
        <f>AK28+AL28</f>
        <v>116575.3</v>
      </c>
      <c r="AN28" s="15">
        <f>9107.2-9107.2</f>
        <v>0</v>
      </c>
      <c r="AO28" s="15">
        <f>AM28+AN28</f>
        <v>116575.3</v>
      </c>
      <c r="AP28" s="15">
        <f>9107.2-9107.2</f>
        <v>0</v>
      </c>
      <c r="AQ28" s="15">
        <f>AO28+AP28</f>
        <v>116575.3</v>
      </c>
      <c r="AR28" s="15"/>
      <c r="AS28" s="15">
        <f>AQ28+AR28</f>
        <v>116575.3</v>
      </c>
      <c r="AT28" s="15"/>
      <c r="AU28" s="15">
        <f>AS28+AT28</f>
        <v>116575.3</v>
      </c>
      <c r="AV28" s="15"/>
      <c r="AW28" s="15">
        <f>AU28+AV28</f>
        <v>116575.3</v>
      </c>
      <c r="AX28" s="15">
        <v>-9107.2000000000007</v>
      </c>
      <c r="AY28" s="15">
        <f>AW28+AX28</f>
        <v>107468.1</v>
      </c>
      <c r="AZ28" s="15"/>
      <c r="BA28" s="15">
        <f>AY28+AZ28</f>
        <v>107468.1</v>
      </c>
      <c r="BB28" s="15">
        <f>-50151</f>
        <v>-50151</v>
      </c>
      <c r="BC28" s="15">
        <f>BA28+BB28</f>
        <v>57317.100000000006</v>
      </c>
      <c r="BD28" s="15"/>
      <c r="BE28" s="15">
        <f>BC28+BD28</f>
        <v>57317.100000000006</v>
      </c>
      <c r="BF28" s="24"/>
      <c r="BG28" s="15">
        <f>BE28+BF28</f>
        <v>57317.100000000006</v>
      </c>
      <c r="BH28" s="15">
        <v>0</v>
      </c>
      <c r="BI28" s="16"/>
      <c r="BJ28" s="16">
        <f t="shared" si="28"/>
        <v>0</v>
      </c>
      <c r="BK28" s="16"/>
      <c r="BL28" s="16">
        <f t="shared" si="56"/>
        <v>0</v>
      </c>
      <c r="BM28" s="16"/>
      <c r="BN28" s="16">
        <f t="shared" si="57"/>
        <v>0</v>
      </c>
      <c r="BO28" s="16"/>
      <c r="BP28" s="16">
        <f t="shared" si="58"/>
        <v>0</v>
      </c>
      <c r="BQ28" s="16"/>
      <c r="BR28" s="16">
        <f t="shared" si="59"/>
        <v>0</v>
      </c>
      <c r="BS28" s="16"/>
      <c r="BT28" s="16">
        <f t="shared" si="60"/>
        <v>0</v>
      </c>
      <c r="BU28" s="16"/>
      <c r="BV28" s="16">
        <f t="shared" si="61"/>
        <v>0</v>
      </c>
      <c r="BW28" s="16"/>
      <c r="BX28" s="16">
        <f t="shared" si="62"/>
        <v>0</v>
      </c>
      <c r="BY28" s="16"/>
      <c r="BZ28" s="16">
        <f t="shared" si="63"/>
        <v>0</v>
      </c>
      <c r="CA28" s="16"/>
      <c r="CB28" s="16">
        <f t="shared" si="64"/>
        <v>0</v>
      </c>
      <c r="CC28" s="16"/>
      <c r="CD28" s="16">
        <f t="shared" si="65"/>
        <v>0</v>
      </c>
      <c r="CE28" s="16"/>
      <c r="CF28" s="16">
        <f t="shared" si="66"/>
        <v>0</v>
      </c>
      <c r="CG28" s="26"/>
      <c r="CH28" s="16">
        <f t="shared" si="67"/>
        <v>0</v>
      </c>
      <c r="CI28" s="9" t="s">
        <v>217</v>
      </c>
      <c r="CJ28" s="13"/>
    </row>
    <row r="29" spans="1:88" ht="18.75" customHeight="1" x14ac:dyDescent="0.35">
      <c r="A29" s="117"/>
      <c r="B29" s="87" t="s">
        <v>29</v>
      </c>
      <c r="C29" s="85"/>
      <c r="D29" s="15">
        <v>257546.8</v>
      </c>
      <c r="E29" s="44"/>
      <c r="F29" s="15">
        <f t="shared" si="1"/>
        <v>257546.8</v>
      </c>
      <c r="G29" s="15"/>
      <c r="H29" s="15">
        <f t="shared" si="43"/>
        <v>257546.8</v>
      </c>
      <c r="I29" s="15"/>
      <c r="J29" s="15">
        <f t="shared" si="44"/>
        <v>257546.8</v>
      </c>
      <c r="K29" s="15">
        <v>-26082.3</v>
      </c>
      <c r="L29" s="15">
        <f t="shared" si="45"/>
        <v>231464.5</v>
      </c>
      <c r="M29" s="15"/>
      <c r="N29" s="15">
        <f t="shared" si="46"/>
        <v>231464.5</v>
      </c>
      <c r="O29" s="15"/>
      <c r="P29" s="15">
        <f t="shared" si="47"/>
        <v>231464.5</v>
      </c>
      <c r="Q29" s="15"/>
      <c r="R29" s="15">
        <f t="shared" si="48"/>
        <v>231464.5</v>
      </c>
      <c r="S29" s="15"/>
      <c r="T29" s="15">
        <f t="shared" si="49"/>
        <v>231464.5</v>
      </c>
      <c r="U29" s="15"/>
      <c r="V29" s="15">
        <f t="shared" si="50"/>
        <v>231464.5</v>
      </c>
      <c r="W29" s="15"/>
      <c r="X29" s="15">
        <f t="shared" si="51"/>
        <v>231464.5</v>
      </c>
      <c r="Y29" s="15"/>
      <c r="Z29" s="15">
        <f t="shared" si="52"/>
        <v>231464.5</v>
      </c>
      <c r="AA29" s="15"/>
      <c r="AB29" s="15">
        <f t="shared" si="53"/>
        <v>231464.5</v>
      </c>
      <c r="AC29" s="24"/>
      <c r="AD29" s="15">
        <f t="shared" si="54"/>
        <v>231464.5</v>
      </c>
      <c r="AE29" s="15">
        <v>221982.3</v>
      </c>
      <c r="AF29" s="44"/>
      <c r="AG29" s="15">
        <f t="shared" si="14"/>
        <v>221982.3</v>
      </c>
      <c r="AH29" s="15"/>
      <c r="AI29" s="15">
        <f t="shared" si="55"/>
        <v>221982.3</v>
      </c>
      <c r="AJ29" s="15"/>
      <c r="AK29" s="15">
        <f>AI29+AJ29</f>
        <v>221982.3</v>
      </c>
      <c r="AL29" s="15"/>
      <c r="AM29" s="15">
        <f>AK29+AL29</f>
        <v>221982.3</v>
      </c>
      <c r="AN29" s="15">
        <v>-27321.599999999999</v>
      </c>
      <c r="AO29" s="15">
        <f>AM29+AN29</f>
        <v>194660.69999999998</v>
      </c>
      <c r="AP29" s="15"/>
      <c r="AQ29" s="15">
        <f>AO29+AP29</f>
        <v>194660.69999999998</v>
      </c>
      <c r="AR29" s="15"/>
      <c r="AS29" s="15">
        <f>AQ29+AR29</f>
        <v>194660.69999999998</v>
      </c>
      <c r="AT29" s="15"/>
      <c r="AU29" s="15">
        <f>AS29+AT29</f>
        <v>194660.69999999998</v>
      </c>
      <c r="AV29" s="15"/>
      <c r="AW29" s="15">
        <f>AU29+AV29</f>
        <v>194660.69999999998</v>
      </c>
      <c r="AX29" s="15"/>
      <c r="AY29" s="15">
        <f>AW29+AX29</f>
        <v>194660.69999999998</v>
      </c>
      <c r="AZ29" s="15"/>
      <c r="BA29" s="15">
        <f>AY29+AZ29</f>
        <v>194660.69999999998</v>
      </c>
      <c r="BB29" s="15"/>
      <c r="BC29" s="15">
        <f>BA29+BB29</f>
        <v>194660.69999999998</v>
      </c>
      <c r="BD29" s="15"/>
      <c r="BE29" s="15">
        <f>BC29+BD29</f>
        <v>194660.69999999998</v>
      </c>
      <c r="BF29" s="24"/>
      <c r="BG29" s="15">
        <f>BE29+BF29</f>
        <v>194660.69999999998</v>
      </c>
      <c r="BH29" s="15">
        <v>0</v>
      </c>
      <c r="BI29" s="16"/>
      <c r="BJ29" s="16">
        <f t="shared" si="28"/>
        <v>0</v>
      </c>
      <c r="BK29" s="16"/>
      <c r="BL29" s="16">
        <f t="shared" si="56"/>
        <v>0</v>
      </c>
      <c r="BM29" s="16"/>
      <c r="BN29" s="16">
        <f t="shared" si="57"/>
        <v>0</v>
      </c>
      <c r="BO29" s="16"/>
      <c r="BP29" s="16">
        <f t="shared" si="58"/>
        <v>0</v>
      </c>
      <c r="BQ29" s="16"/>
      <c r="BR29" s="16">
        <f t="shared" si="59"/>
        <v>0</v>
      </c>
      <c r="BS29" s="16"/>
      <c r="BT29" s="16">
        <f t="shared" si="60"/>
        <v>0</v>
      </c>
      <c r="BU29" s="16"/>
      <c r="BV29" s="16">
        <f t="shared" si="61"/>
        <v>0</v>
      </c>
      <c r="BW29" s="16"/>
      <c r="BX29" s="16">
        <f t="shared" si="62"/>
        <v>0</v>
      </c>
      <c r="BY29" s="16"/>
      <c r="BZ29" s="16">
        <f t="shared" si="63"/>
        <v>0</v>
      </c>
      <c r="CA29" s="16"/>
      <c r="CB29" s="16">
        <f t="shared" si="64"/>
        <v>0</v>
      </c>
      <c r="CC29" s="16"/>
      <c r="CD29" s="16">
        <f t="shared" si="65"/>
        <v>0</v>
      </c>
      <c r="CE29" s="16"/>
      <c r="CF29" s="16">
        <f t="shared" si="66"/>
        <v>0</v>
      </c>
      <c r="CG29" s="26"/>
      <c r="CH29" s="16">
        <f t="shared" si="67"/>
        <v>0</v>
      </c>
      <c r="CI29" s="9" t="s">
        <v>216</v>
      </c>
      <c r="CJ29" s="13"/>
    </row>
    <row r="30" spans="1:88" ht="56.25" customHeight="1" x14ac:dyDescent="0.35">
      <c r="A30" s="119"/>
      <c r="B30" s="87" t="s">
        <v>403</v>
      </c>
      <c r="C30" s="85" t="s">
        <v>11</v>
      </c>
      <c r="D30" s="15">
        <f>D32+D33+D34</f>
        <v>0</v>
      </c>
      <c r="E30" s="44">
        <f>E32+E33+E34</f>
        <v>0</v>
      </c>
      <c r="F30" s="15">
        <f t="shared" si="1"/>
        <v>0</v>
      </c>
      <c r="G30" s="15">
        <f>G32+G33+G34</f>
        <v>0</v>
      </c>
      <c r="H30" s="15">
        <f t="shared" si="43"/>
        <v>0</v>
      </c>
      <c r="I30" s="15">
        <f>I32+I33+I34</f>
        <v>0</v>
      </c>
      <c r="J30" s="15">
        <f t="shared" si="44"/>
        <v>0</v>
      </c>
      <c r="K30" s="15">
        <f>K32+K33+K34</f>
        <v>0</v>
      </c>
      <c r="L30" s="15">
        <f t="shared" si="45"/>
        <v>0</v>
      </c>
      <c r="M30" s="15">
        <f>M32+M33+M34</f>
        <v>0</v>
      </c>
      <c r="N30" s="15">
        <f t="shared" si="46"/>
        <v>0</v>
      </c>
      <c r="O30" s="15">
        <f>O32+O33+O34</f>
        <v>0</v>
      </c>
      <c r="P30" s="15">
        <f t="shared" si="47"/>
        <v>0</v>
      </c>
      <c r="Q30" s="15">
        <f>Q32+Q33+Q34</f>
        <v>0</v>
      </c>
      <c r="R30" s="15">
        <f t="shared" si="48"/>
        <v>0</v>
      </c>
      <c r="S30" s="15">
        <f>S32+S33+S34</f>
        <v>0</v>
      </c>
      <c r="T30" s="15">
        <f t="shared" si="49"/>
        <v>0</v>
      </c>
      <c r="U30" s="15">
        <f>U32+U33+U34</f>
        <v>0</v>
      </c>
      <c r="V30" s="15">
        <f t="shared" si="50"/>
        <v>0</v>
      </c>
      <c r="W30" s="15">
        <f>W32+W33+W34</f>
        <v>0</v>
      </c>
      <c r="X30" s="15">
        <f t="shared" si="51"/>
        <v>0</v>
      </c>
      <c r="Y30" s="15">
        <f>Y32+Y33+Y34</f>
        <v>0</v>
      </c>
      <c r="Z30" s="15">
        <f t="shared" si="52"/>
        <v>0</v>
      </c>
      <c r="AA30" s="15">
        <f>AA32+AA33+AA34</f>
        <v>0</v>
      </c>
      <c r="AB30" s="15">
        <f t="shared" si="53"/>
        <v>0</v>
      </c>
      <c r="AC30" s="24">
        <f>AC32+AC33+AC34</f>
        <v>0</v>
      </c>
      <c r="AD30" s="15">
        <f t="shared" si="54"/>
        <v>0</v>
      </c>
      <c r="AE30" s="15">
        <f t="shared" ref="AE30:BH30" si="68">AE32+AE33+AE34</f>
        <v>54989.3</v>
      </c>
      <c r="AF30" s="44">
        <f>AF32+AF33+AF34</f>
        <v>0</v>
      </c>
      <c r="AG30" s="15">
        <f t="shared" si="14"/>
        <v>54989.3</v>
      </c>
      <c r="AH30" s="15">
        <f>AH32+AH33+AH34</f>
        <v>0</v>
      </c>
      <c r="AI30" s="15">
        <f t="shared" si="55"/>
        <v>54989.3</v>
      </c>
      <c r="AJ30" s="15">
        <f>AJ32+AJ33+AJ34</f>
        <v>0</v>
      </c>
      <c r="AK30" s="15">
        <f>AI30+AJ30</f>
        <v>54989.3</v>
      </c>
      <c r="AL30" s="15">
        <f>AL32+AL33+AL34</f>
        <v>0</v>
      </c>
      <c r="AM30" s="15">
        <f>AK30+AL30</f>
        <v>54989.3</v>
      </c>
      <c r="AN30" s="15">
        <f>AN32+AN33+AN34</f>
        <v>0</v>
      </c>
      <c r="AO30" s="15">
        <f>AM30+AN30</f>
        <v>54989.3</v>
      </c>
      <c r="AP30" s="15">
        <f>AP32+AP33+AP34</f>
        <v>0</v>
      </c>
      <c r="AQ30" s="15">
        <f>AO30+AP30</f>
        <v>54989.3</v>
      </c>
      <c r="AR30" s="15">
        <f>AR32+AR33+AR34</f>
        <v>0</v>
      </c>
      <c r="AS30" s="15">
        <f>AQ30+AR30</f>
        <v>54989.3</v>
      </c>
      <c r="AT30" s="15">
        <f>AT32+AT33+AT34</f>
        <v>0</v>
      </c>
      <c r="AU30" s="15">
        <f>AS30+AT30</f>
        <v>54989.3</v>
      </c>
      <c r="AV30" s="15">
        <f>AV32+AV33+AV34</f>
        <v>0</v>
      </c>
      <c r="AW30" s="15">
        <f>AU30+AV30</f>
        <v>54989.3</v>
      </c>
      <c r="AX30" s="15">
        <f>AX32+AX33+AX34</f>
        <v>0</v>
      </c>
      <c r="AY30" s="15">
        <f>AW30+AX30</f>
        <v>54989.3</v>
      </c>
      <c r="AZ30" s="15">
        <f>AZ32+AZ33+AZ34</f>
        <v>0</v>
      </c>
      <c r="BA30" s="15">
        <f>AY30+AZ30</f>
        <v>54989.3</v>
      </c>
      <c r="BB30" s="15">
        <f>BB32+BB33+BB34</f>
        <v>0</v>
      </c>
      <c r="BC30" s="15">
        <f>BA30+BB30</f>
        <v>54989.3</v>
      </c>
      <c r="BD30" s="15">
        <f>BD32+BD33+BD34</f>
        <v>0</v>
      </c>
      <c r="BE30" s="15">
        <f>BC30+BD30</f>
        <v>54989.3</v>
      </c>
      <c r="BF30" s="24">
        <f>BF32+BF33+BF34</f>
        <v>0</v>
      </c>
      <c r="BG30" s="15">
        <f>BE30+BF30</f>
        <v>54989.3</v>
      </c>
      <c r="BH30" s="15">
        <f t="shared" si="68"/>
        <v>0</v>
      </c>
      <c r="BI30" s="16">
        <f>BI32+BI33+BI34</f>
        <v>0</v>
      </c>
      <c r="BJ30" s="16">
        <f t="shared" si="28"/>
        <v>0</v>
      </c>
      <c r="BK30" s="16">
        <f>BK32+BK33+BK34</f>
        <v>0</v>
      </c>
      <c r="BL30" s="16">
        <f t="shared" si="56"/>
        <v>0</v>
      </c>
      <c r="BM30" s="16">
        <f>BM32+BM33+BM34</f>
        <v>0</v>
      </c>
      <c r="BN30" s="16">
        <f t="shared" si="57"/>
        <v>0</v>
      </c>
      <c r="BO30" s="16">
        <f>BO32+BO33+BO34</f>
        <v>0</v>
      </c>
      <c r="BP30" s="16">
        <f t="shared" si="58"/>
        <v>0</v>
      </c>
      <c r="BQ30" s="16">
        <f>BQ32+BQ33+BQ34</f>
        <v>0</v>
      </c>
      <c r="BR30" s="16">
        <f t="shared" si="59"/>
        <v>0</v>
      </c>
      <c r="BS30" s="16">
        <f>BS32+BS33+BS34</f>
        <v>0</v>
      </c>
      <c r="BT30" s="16">
        <f t="shared" si="60"/>
        <v>0</v>
      </c>
      <c r="BU30" s="16">
        <f>BU32+BU33+BU34</f>
        <v>0</v>
      </c>
      <c r="BV30" s="16">
        <f t="shared" si="61"/>
        <v>0</v>
      </c>
      <c r="BW30" s="16">
        <f>BW32+BW33+BW34</f>
        <v>0</v>
      </c>
      <c r="BX30" s="16">
        <f t="shared" si="62"/>
        <v>0</v>
      </c>
      <c r="BY30" s="16">
        <f>BY32+BY33+BY34</f>
        <v>0</v>
      </c>
      <c r="BZ30" s="16">
        <f t="shared" si="63"/>
        <v>0</v>
      </c>
      <c r="CA30" s="16">
        <f>CA32+CA33+CA34</f>
        <v>0</v>
      </c>
      <c r="CB30" s="16">
        <f t="shared" si="64"/>
        <v>0</v>
      </c>
      <c r="CC30" s="16">
        <f>CC32+CC33+CC34</f>
        <v>0</v>
      </c>
      <c r="CD30" s="16">
        <f t="shared" si="65"/>
        <v>0</v>
      </c>
      <c r="CE30" s="16">
        <f>CE32+CE33+CE34</f>
        <v>0</v>
      </c>
      <c r="CF30" s="16">
        <f t="shared" si="66"/>
        <v>0</v>
      </c>
      <c r="CG30" s="26">
        <f>CG32+CG33+CG34</f>
        <v>0</v>
      </c>
      <c r="CH30" s="16">
        <f t="shared" si="67"/>
        <v>0</v>
      </c>
      <c r="CJ30" s="13"/>
    </row>
    <row r="31" spans="1:88" ht="18.75" customHeight="1" x14ac:dyDescent="0.35">
      <c r="A31" s="90"/>
      <c r="B31" s="87" t="s">
        <v>5</v>
      </c>
      <c r="C31" s="85"/>
      <c r="D31" s="15"/>
      <c r="E31" s="4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24"/>
      <c r="AD31" s="15"/>
      <c r="AE31" s="15"/>
      <c r="AF31" s="44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24"/>
      <c r="BG31" s="15"/>
      <c r="BH31" s="15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26"/>
      <c r="CH31" s="16"/>
      <c r="CJ31" s="13"/>
    </row>
    <row r="32" spans="1:88" ht="18.75" hidden="1" customHeight="1" x14ac:dyDescent="0.35">
      <c r="A32" s="79"/>
      <c r="B32" s="20" t="s">
        <v>6</v>
      </c>
      <c r="C32" s="21"/>
      <c r="D32" s="15"/>
      <c r="E32" s="44"/>
      <c r="F32" s="15">
        <f t="shared" si="1"/>
        <v>0</v>
      </c>
      <c r="G32" s="15"/>
      <c r="H32" s="15">
        <f t="shared" ref="H32:H42" si="69">F32+G32</f>
        <v>0</v>
      </c>
      <c r="I32" s="15"/>
      <c r="J32" s="15">
        <f t="shared" ref="J32:J34" si="70">H32+I32</f>
        <v>0</v>
      </c>
      <c r="K32" s="15"/>
      <c r="L32" s="15">
        <f t="shared" ref="L32:L34" si="71">J32+K32</f>
        <v>0</v>
      </c>
      <c r="M32" s="15"/>
      <c r="N32" s="15">
        <f t="shared" ref="N32:N34" si="72">L32+M32</f>
        <v>0</v>
      </c>
      <c r="O32" s="15"/>
      <c r="P32" s="15">
        <f t="shared" ref="P32:P34" si="73">N32+O32</f>
        <v>0</v>
      </c>
      <c r="Q32" s="15"/>
      <c r="R32" s="15">
        <f t="shared" ref="R32:R34" si="74">P32+Q32</f>
        <v>0</v>
      </c>
      <c r="S32" s="15"/>
      <c r="T32" s="15">
        <f t="shared" ref="T32:T34" si="75">R32+S32</f>
        <v>0</v>
      </c>
      <c r="U32" s="15"/>
      <c r="V32" s="15">
        <f t="shared" ref="V32:V34" si="76">T32+U32</f>
        <v>0</v>
      </c>
      <c r="W32" s="15"/>
      <c r="X32" s="15">
        <f t="shared" ref="X32:X34" si="77">V32+W32</f>
        <v>0</v>
      </c>
      <c r="Y32" s="15"/>
      <c r="Z32" s="15">
        <f t="shared" ref="Z32:Z34" si="78">X32+Y32</f>
        <v>0</v>
      </c>
      <c r="AA32" s="15"/>
      <c r="AB32" s="15">
        <f t="shared" ref="AB32:AB34" si="79">Z32+AA32</f>
        <v>0</v>
      </c>
      <c r="AC32" s="24"/>
      <c r="AD32" s="15">
        <f t="shared" ref="AD32:AD34" si="80">AB32+AC32</f>
        <v>0</v>
      </c>
      <c r="AE32" s="15"/>
      <c r="AF32" s="44"/>
      <c r="AG32" s="15">
        <f t="shared" si="14"/>
        <v>0</v>
      </c>
      <c r="AH32" s="15"/>
      <c r="AI32" s="15">
        <f t="shared" ref="AI32:AI42" si="81">AG32+AH32</f>
        <v>0</v>
      </c>
      <c r="AJ32" s="15"/>
      <c r="AK32" s="15">
        <f t="shared" ref="AK32:AK39" si="82">AI32+AJ32</f>
        <v>0</v>
      </c>
      <c r="AL32" s="15"/>
      <c r="AM32" s="15">
        <f t="shared" ref="AM32:AM39" si="83">AK32+AL32</f>
        <v>0</v>
      </c>
      <c r="AN32" s="15"/>
      <c r="AO32" s="15">
        <f t="shared" ref="AO32:AO39" si="84">AM32+AN32</f>
        <v>0</v>
      </c>
      <c r="AP32" s="15"/>
      <c r="AQ32" s="15">
        <f t="shared" ref="AQ32:AQ39" si="85">AO32+AP32</f>
        <v>0</v>
      </c>
      <c r="AR32" s="15"/>
      <c r="AS32" s="15">
        <f t="shared" ref="AS32:AS39" si="86">AQ32+AR32</f>
        <v>0</v>
      </c>
      <c r="AT32" s="15"/>
      <c r="AU32" s="15">
        <f t="shared" ref="AU32:AU39" si="87">AS32+AT32</f>
        <v>0</v>
      </c>
      <c r="AV32" s="15"/>
      <c r="AW32" s="15">
        <f t="shared" ref="AW32:AW39" si="88">AU32+AV32</f>
        <v>0</v>
      </c>
      <c r="AX32" s="15"/>
      <c r="AY32" s="15">
        <f t="shared" ref="AY32:AY39" si="89">AW32+AX32</f>
        <v>0</v>
      </c>
      <c r="AZ32" s="15"/>
      <c r="BA32" s="15">
        <f t="shared" ref="BA32:BA39" si="90">AY32+AZ32</f>
        <v>0</v>
      </c>
      <c r="BB32" s="15"/>
      <c r="BC32" s="15">
        <f t="shared" ref="BC32:BC39" si="91">BA32+BB32</f>
        <v>0</v>
      </c>
      <c r="BD32" s="15"/>
      <c r="BE32" s="15">
        <f t="shared" ref="BE32:BE39" si="92">BC32+BD32</f>
        <v>0</v>
      </c>
      <c r="BF32" s="24"/>
      <c r="BG32" s="15">
        <f t="shared" ref="BG32:BG39" si="93">BE32+BF32</f>
        <v>0</v>
      </c>
      <c r="BH32" s="15"/>
      <c r="BI32" s="16"/>
      <c r="BJ32" s="16">
        <f t="shared" si="28"/>
        <v>0</v>
      </c>
      <c r="BK32" s="16"/>
      <c r="BL32" s="16">
        <f t="shared" ref="BL32:BL42" si="94">BJ32+BK32</f>
        <v>0</v>
      </c>
      <c r="BM32" s="16"/>
      <c r="BN32" s="16">
        <f t="shared" ref="BN32:BN39" si="95">BL32+BM32</f>
        <v>0</v>
      </c>
      <c r="BO32" s="16"/>
      <c r="BP32" s="16">
        <f t="shared" ref="BP32:BP39" si="96">BN32+BO32</f>
        <v>0</v>
      </c>
      <c r="BQ32" s="16"/>
      <c r="BR32" s="16">
        <f t="shared" ref="BR32:BR39" si="97">BP32+BQ32</f>
        <v>0</v>
      </c>
      <c r="BS32" s="16"/>
      <c r="BT32" s="16">
        <f t="shared" ref="BT32:BT39" si="98">BR32+BS32</f>
        <v>0</v>
      </c>
      <c r="BU32" s="16"/>
      <c r="BV32" s="16">
        <f t="shared" ref="BV32:BV39" si="99">BT32+BU32</f>
        <v>0</v>
      </c>
      <c r="BW32" s="16"/>
      <c r="BX32" s="16">
        <f t="shared" ref="BX32:BX39" si="100">BV32+BW32</f>
        <v>0</v>
      </c>
      <c r="BY32" s="16"/>
      <c r="BZ32" s="16">
        <f t="shared" ref="BZ32:BZ39" si="101">BX32+BY32</f>
        <v>0</v>
      </c>
      <c r="CA32" s="16"/>
      <c r="CB32" s="16">
        <f t="shared" ref="CB32:CB39" si="102">BZ32+CA32</f>
        <v>0</v>
      </c>
      <c r="CC32" s="16"/>
      <c r="CD32" s="16">
        <f t="shared" ref="CD32:CD39" si="103">CB32+CC32</f>
        <v>0</v>
      </c>
      <c r="CE32" s="16"/>
      <c r="CF32" s="16">
        <f t="shared" ref="CF32:CF39" si="104">CD32+CE32</f>
        <v>0</v>
      </c>
      <c r="CG32" s="26"/>
      <c r="CH32" s="16">
        <f t="shared" ref="CH32:CH39" si="105">CF32+CG32</f>
        <v>0</v>
      </c>
      <c r="CJ32" s="13">
        <v>0</v>
      </c>
    </row>
    <row r="33" spans="1:88" ht="18.75" customHeight="1" x14ac:dyDescent="0.35">
      <c r="A33" s="90"/>
      <c r="B33" s="87" t="s">
        <v>12</v>
      </c>
      <c r="C33" s="85"/>
      <c r="D33" s="15">
        <v>0</v>
      </c>
      <c r="E33" s="44">
        <v>0</v>
      </c>
      <c r="F33" s="15">
        <f t="shared" si="1"/>
        <v>0</v>
      </c>
      <c r="G33" s="15">
        <v>0</v>
      </c>
      <c r="H33" s="15">
        <f t="shared" si="69"/>
        <v>0</v>
      </c>
      <c r="I33" s="15">
        <v>0</v>
      </c>
      <c r="J33" s="15">
        <f t="shared" si="70"/>
        <v>0</v>
      </c>
      <c r="K33" s="15">
        <v>0</v>
      </c>
      <c r="L33" s="15">
        <f t="shared" si="71"/>
        <v>0</v>
      </c>
      <c r="M33" s="15">
        <v>0</v>
      </c>
      <c r="N33" s="15">
        <f t="shared" si="72"/>
        <v>0</v>
      </c>
      <c r="O33" s="15">
        <v>0</v>
      </c>
      <c r="P33" s="15">
        <f t="shared" si="73"/>
        <v>0</v>
      </c>
      <c r="Q33" s="15">
        <v>0</v>
      </c>
      <c r="R33" s="15">
        <f t="shared" si="74"/>
        <v>0</v>
      </c>
      <c r="S33" s="15">
        <v>0</v>
      </c>
      <c r="T33" s="15">
        <f t="shared" si="75"/>
        <v>0</v>
      </c>
      <c r="U33" s="15">
        <v>0</v>
      </c>
      <c r="V33" s="15">
        <f t="shared" si="76"/>
        <v>0</v>
      </c>
      <c r="W33" s="15">
        <v>0</v>
      </c>
      <c r="X33" s="15">
        <f t="shared" si="77"/>
        <v>0</v>
      </c>
      <c r="Y33" s="15">
        <v>0</v>
      </c>
      <c r="Z33" s="15">
        <f t="shared" si="78"/>
        <v>0</v>
      </c>
      <c r="AA33" s="15">
        <v>0</v>
      </c>
      <c r="AB33" s="15">
        <f t="shared" si="79"/>
        <v>0</v>
      </c>
      <c r="AC33" s="24"/>
      <c r="AD33" s="15">
        <f t="shared" si="80"/>
        <v>0</v>
      </c>
      <c r="AE33" s="15">
        <v>19424.7</v>
      </c>
      <c r="AF33" s="44">
        <v>0</v>
      </c>
      <c r="AG33" s="15">
        <f t="shared" si="14"/>
        <v>19424.7</v>
      </c>
      <c r="AH33" s="15">
        <v>0</v>
      </c>
      <c r="AI33" s="15">
        <f t="shared" si="81"/>
        <v>19424.7</v>
      </c>
      <c r="AJ33" s="15">
        <v>0</v>
      </c>
      <c r="AK33" s="15">
        <f t="shared" si="82"/>
        <v>19424.7</v>
      </c>
      <c r="AL33" s="15">
        <v>0</v>
      </c>
      <c r="AM33" s="15">
        <f t="shared" si="83"/>
        <v>19424.7</v>
      </c>
      <c r="AN33" s="15">
        <v>0</v>
      </c>
      <c r="AO33" s="15">
        <f t="shared" si="84"/>
        <v>19424.7</v>
      </c>
      <c r="AP33" s="15">
        <v>0</v>
      </c>
      <c r="AQ33" s="15">
        <f t="shared" si="85"/>
        <v>19424.7</v>
      </c>
      <c r="AR33" s="15">
        <v>0</v>
      </c>
      <c r="AS33" s="15">
        <f t="shared" si="86"/>
        <v>19424.7</v>
      </c>
      <c r="AT33" s="15">
        <v>0</v>
      </c>
      <c r="AU33" s="15">
        <f t="shared" si="87"/>
        <v>19424.7</v>
      </c>
      <c r="AV33" s="15">
        <v>0</v>
      </c>
      <c r="AW33" s="15">
        <f t="shared" si="88"/>
        <v>19424.7</v>
      </c>
      <c r="AX33" s="15">
        <v>0</v>
      </c>
      <c r="AY33" s="15">
        <f t="shared" si="89"/>
        <v>19424.7</v>
      </c>
      <c r="AZ33" s="15">
        <v>0</v>
      </c>
      <c r="BA33" s="15">
        <f t="shared" si="90"/>
        <v>19424.7</v>
      </c>
      <c r="BB33" s="15">
        <v>0</v>
      </c>
      <c r="BC33" s="15">
        <f t="shared" si="91"/>
        <v>19424.7</v>
      </c>
      <c r="BD33" s="15">
        <v>0</v>
      </c>
      <c r="BE33" s="15">
        <f t="shared" si="92"/>
        <v>19424.7</v>
      </c>
      <c r="BF33" s="24"/>
      <c r="BG33" s="15">
        <f t="shared" si="93"/>
        <v>19424.7</v>
      </c>
      <c r="BH33" s="15">
        <v>0</v>
      </c>
      <c r="BI33" s="16">
        <v>0</v>
      </c>
      <c r="BJ33" s="16">
        <f t="shared" si="28"/>
        <v>0</v>
      </c>
      <c r="BK33" s="16">
        <v>0</v>
      </c>
      <c r="BL33" s="16">
        <f t="shared" si="94"/>
        <v>0</v>
      </c>
      <c r="BM33" s="16">
        <v>0</v>
      </c>
      <c r="BN33" s="16">
        <f t="shared" si="95"/>
        <v>0</v>
      </c>
      <c r="BO33" s="16">
        <v>0</v>
      </c>
      <c r="BP33" s="16">
        <f t="shared" si="96"/>
        <v>0</v>
      </c>
      <c r="BQ33" s="16">
        <v>0</v>
      </c>
      <c r="BR33" s="16">
        <f t="shared" si="97"/>
        <v>0</v>
      </c>
      <c r="BS33" s="16">
        <v>0</v>
      </c>
      <c r="BT33" s="16">
        <f t="shared" si="98"/>
        <v>0</v>
      </c>
      <c r="BU33" s="16">
        <v>0</v>
      </c>
      <c r="BV33" s="16">
        <f t="shared" si="99"/>
        <v>0</v>
      </c>
      <c r="BW33" s="16">
        <v>0</v>
      </c>
      <c r="BX33" s="16">
        <f t="shared" si="100"/>
        <v>0</v>
      </c>
      <c r="BY33" s="16">
        <v>0</v>
      </c>
      <c r="BZ33" s="16">
        <f t="shared" si="101"/>
        <v>0</v>
      </c>
      <c r="CA33" s="16">
        <v>0</v>
      </c>
      <c r="CB33" s="16">
        <f t="shared" si="102"/>
        <v>0</v>
      </c>
      <c r="CC33" s="16">
        <v>0</v>
      </c>
      <c r="CD33" s="16">
        <f t="shared" si="103"/>
        <v>0</v>
      </c>
      <c r="CE33" s="16">
        <v>0</v>
      </c>
      <c r="CF33" s="16">
        <f t="shared" si="104"/>
        <v>0</v>
      </c>
      <c r="CG33" s="26">
        <v>0</v>
      </c>
      <c r="CH33" s="16">
        <f t="shared" si="105"/>
        <v>0</v>
      </c>
      <c r="CI33" s="9" t="s">
        <v>216</v>
      </c>
      <c r="CJ33" s="13"/>
    </row>
    <row r="34" spans="1:88" ht="18.75" customHeight="1" x14ac:dyDescent="0.35">
      <c r="A34" s="90"/>
      <c r="B34" s="87" t="s">
        <v>29</v>
      </c>
      <c r="C34" s="85"/>
      <c r="D34" s="15">
        <v>0</v>
      </c>
      <c r="E34" s="44">
        <v>0</v>
      </c>
      <c r="F34" s="15">
        <f t="shared" si="1"/>
        <v>0</v>
      </c>
      <c r="G34" s="15">
        <v>0</v>
      </c>
      <c r="H34" s="15">
        <f t="shared" si="69"/>
        <v>0</v>
      </c>
      <c r="I34" s="15">
        <v>0</v>
      </c>
      <c r="J34" s="15">
        <f t="shared" si="70"/>
        <v>0</v>
      </c>
      <c r="K34" s="15">
        <v>0</v>
      </c>
      <c r="L34" s="15">
        <f t="shared" si="71"/>
        <v>0</v>
      </c>
      <c r="M34" s="15">
        <v>0</v>
      </c>
      <c r="N34" s="15">
        <f t="shared" si="72"/>
        <v>0</v>
      </c>
      <c r="O34" s="15">
        <v>0</v>
      </c>
      <c r="P34" s="15">
        <f t="shared" si="73"/>
        <v>0</v>
      </c>
      <c r="Q34" s="15">
        <v>0</v>
      </c>
      <c r="R34" s="15">
        <f t="shared" si="74"/>
        <v>0</v>
      </c>
      <c r="S34" s="15">
        <v>0</v>
      </c>
      <c r="T34" s="15">
        <f t="shared" si="75"/>
        <v>0</v>
      </c>
      <c r="U34" s="15">
        <v>0</v>
      </c>
      <c r="V34" s="15">
        <f t="shared" si="76"/>
        <v>0</v>
      </c>
      <c r="W34" s="15">
        <v>0</v>
      </c>
      <c r="X34" s="15">
        <f t="shared" si="77"/>
        <v>0</v>
      </c>
      <c r="Y34" s="15">
        <v>0</v>
      </c>
      <c r="Z34" s="15">
        <f t="shared" si="78"/>
        <v>0</v>
      </c>
      <c r="AA34" s="15">
        <v>0</v>
      </c>
      <c r="AB34" s="15">
        <f t="shared" si="79"/>
        <v>0</v>
      </c>
      <c r="AC34" s="24"/>
      <c r="AD34" s="15">
        <f t="shared" si="80"/>
        <v>0</v>
      </c>
      <c r="AE34" s="15">
        <v>35564.6</v>
      </c>
      <c r="AF34" s="44">
        <v>0</v>
      </c>
      <c r="AG34" s="15">
        <f t="shared" si="14"/>
        <v>35564.6</v>
      </c>
      <c r="AH34" s="15">
        <v>0</v>
      </c>
      <c r="AI34" s="15">
        <f t="shared" si="81"/>
        <v>35564.6</v>
      </c>
      <c r="AJ34" s="15">
        <v>0</v>
      </c>
      <c r="AK34" s="15">
        <f t="shared" si="82"/>
        <v>35564.6</v>
      </c>
      <c r="AL34" s="15">
        <v>0</v>
      </c>
      <c r="AM34" s="15">
        <f t="shared" si="83"/>
        <v>35564.6</v>
      </c>
      <c r="AN34" s="15">
        <v>0</v>
      </c>
      <c r="AO34" s="15">
        <f t="shared" si="84"/>
        <v>35564.6</v>
      </c>
      <c r="AP34" s="15">
        <v>0</v>
      </c>
      <c r="AQ34" s="15">
        <f t="shared" si="85"/>
        <v>35564.6</v>
      </c>
      <c r="AR34" s="15">
        <v>0</v>
      </c>
      <c r="AS34" s="15">
        <f t="shared" si="86"/>
        <v>35564.6</v>
      </c>
      <c r="AT34" s="15">
        <v>0</v>
      </c>
      <c r="AU34" s="15">
        <f t="shared" si="87"/>
        <v>35564.6</v>
      </c>
      <c r="AV34" s="15">
        <v>0</v>
      </c>
      <c r="AW34" s="15">
        <f t="shared" si="88"/>
        <v>35564.6</v>
      </c>
      <c r="AX34" s="15">
        <v>0</v>
      </c>
      <c r="AY34" s="15">
        <f t="shared" si="89"/>
        <v>35564.6</v>
      </c>
      <c r="AZ34" s="15">
        <v>0</v>
      </c>
      <c r="BA34" s="15">
        <f t="shared" si="90"/>
        <v>35564.6</v>
      </c>
      <c r="BB34" s="15">
        <v>0</v>
      </c>
      <c r="BC34" s="15">
        <f t="shared" si="91"/>
        <v>35564.6</v>
      </c>
      <c r="BD34" s="15">
        <v>0</v>
      </c>
      <c r="BE34" s="15">
        <f t="shared" si="92"/>
        <v>35564.6</v>
      </c>
      <c r="BF34" s="24"/>
      <c r="BG34" s="15">
        <f t="shared" si="93"/>
        <v>35564.6</v>
      </c>
      <c r="BH34" s="15">
        <v>0</v>
      </c>
      <c r="BI34" s="16">
        <v>0</v>
      </c>
      <c r="BJ34" s="16">
        <f t="shared" si="28"/>
        <v>0</v>
      </c>
      <c r="BK34" s="16">
        <v>0</v>
      </c>
      <c r="BL34" s="16">
        <f t="shared" si="94"/>
        <v>0</v>
      </c>
      <c r="BM34" s="16">
        <v>0</v>
      </c>
      <c r="BN34" s="16">
        <f t="shared" si="95"/>
        <v>0</v>
      </c>
      <c r="BO34" s="16">
        <v>0</v>
      </c>
      <c r="BP34" s="16">
        <f t="shared" si="96"/>
        <v>0</v>
      </c>
      <c r="BQ34" s="16">
        <v>0</v>
      </c>
      <c r="BR34" s="16">
        <f t="shared" si="97"/>
        <v>0</v>
      </c>
      <c r="BS34" s="16">
        <v>0</v>
      </c>
      <c r="BT34" s="16">
        <f t="shared" si="98"/>
        <v>0</v>
      </c>
      <c r="BU34" s="16">
        <v>0</v>
      </c>
      <c r="BV34" s="16">
        <f t="shared" si="99"/>
        <v>0</v>
      </c>
      <c r="BW34" s="16">
        <v>0</v>
      </c>
      <c r="BX34" s="16">
        <f t="shared" si="100"/>
        <v>0</v>
      </c>
      <c r="BY34" s="16">
        <v>0</v>
      </c>
      <c r="BZ34" s="16">
        <f t="shared" si="101"/>
        <v>0</v>
      </c>
      <c r="CA34" s="16">
        <v>0</v>
      </c>
      <c r="CB34" s="16">
        <f t="shared" si="102"/>
        <v>0</v>
      </c>
      <c r="CC34" s="16">
        <v>0</v>
      </c>
      <c r="CD34" s="16">
        <f t="shared" si="103"/>
        <v>0</v>
      </c>
      <c r="CE34" s="16">
        <v>0</v>
      </c>
      <c r="CF34" s="16">
        <f t="shared" si="104"/>
        <v>0</v>
      </c>
      <c r="CG34" s="26">
        <v>0</v>
      </c>
      <c r="CH34" s="16">
        <f t="shared" si="105"/>
        <v>0</v>
      </c>
      <c r="CI34" s="9" t="s">
        <v>216</v>
      </c>
      <c r="CJ34" s="13"/>
    </row>
    <row r="35" spans="1:88" ht="56.25" customHeight="1" x14ac:dyDescent="0.35">
      <c r="A35" s="104" t="s">
        <v>137</v>
      </c>
      <c r="B35" s="120" t="s">
        <v>203</v>
      </c>
      <c r="C35" s="85" t="s">
        <v>126</v>
      </c>
      <c r="D35" s="15">
        <f>D37+D38</f>
        <v>15981.7</v>
      </c>
      <c r="E35" s="44">
        <f>E37+E38</f>
        <v>13765.2</v>
      </c>
      <c r="F35" s="15">
        <f t="shared" ref="F35" si="106">D35+E35</f>
        <v>29746.9</v>
      </c>
      <c r="G35" s="15">
        <f>G37+G38</f>
        <v>-27317.764000000003</v>
      </c>
      <c r="H35" s="15">
        <f>F35+G35</f>
        <v>2429.1359999999986</v>
      </c>
      <c r="I35" s="15">
        <f>I37+I38</f>
        <v>0</v>
      </c>
      <c r="J35" s="15">
        <f>H35+I35</f>
        <v>2429.1359999999986</v>
      </c>
      <c r="K35" s="15">
        <f>K37+K38</f>
        <v>0</v>
      </c>
      <c r="L35" s="15">
        <f>J35+K35</f>
        <v>2429.1359999999986</v>
      </c>
      <c r="M35" s="15">
        <f>M37+M38</f>
        <v>0</v>
      </c>
      <c r="N35" s="15">
        <f>L35+M35</f>
        <v>2429.1359999999986</v>
      </c>
      <c r="O35" s="15">
        <f>O37+O38</f>
        <v>0</v>
      </c>
      <c r="P35" s="15">
        <f>N35+O35</f>
        <v>2429.1359999999986</v>
      </c>
      <c r="Q35" s="15">
        <f>Q37+Q38</f>
        <v>0</v>
      </c>
      <c r="R35" s="15">
        <f>P35+Q35</f>
        <v>2429.1359999999986</v>
      </c>
      <c r="S35" s="15">
        <f>S37+S38</f>
        <v>0</v>
      </c>
      <c r="T35" s="15">
        <f>R35+S35</f>
        <v>2429.1359999999986</v>
      </c>
      <c r="U35" s="15">
        <f>U37+U38</f>
        <v>0</v>
      </c>
      <c r="V35" s="15">
        <f>T35+U35</f>
        <v>2429.1359999999986</v>
      </c>
      <c r="W35" s="15">
        <f>W37+W38</f>
        <v>0</v>
      </c>
      <c r="X35" s="15">
        <f>V35+W35</f>
        <v>2429.1359999999986</v>
      </c>
      <c r="Y35" s="15">
        <f>Y37+Y38</f>
        <v>0</v>
      </c>
      <c r="Z35" s="15">
        <f>X35+Y35</f>
        <v>2429.1359999999986</v>
      </c>
      <c r="AA35" s="15">
        <f>AA37+AA38</f>
        <v>0</v>
      </c>
      <c r="AB35" s="15">
        <f>Z35+AA35</f>
        <v>2429.1359999999986</v>
      </c>
      <c r="AC35" s="24">
        <f>AC37+AC38</f>
        <v>0</v>
      </c>
      <c r="AD35" s="15">
        <f>AB35+AC35</f>
        <v>2429.1359999999986</v>
      </c>
      <c r="AE35" s="15"/>
      <c r="AF35" s="44"/>
      <c r="AG35" s="15"/>
      <c r="AH35" s="15"/>
      <c r="AI35" s="15">
        <f t="shared" si="81"/>
        <v>0</v>
      </c>
      <c r="AJ35" s="15"/>
      <c r="AK35" s="15">
        <f t="shared" si="82"/>
        <v>0</v>
      </c>
      <c r="AL35" s="15"/>
      <c r="AM35" s="15">
        <f t="shared" si="83"/>
        <v>0</v>
      </c>
      <c r="AN35" s="15"/>
      <c r="AO35" s="15">
        <f t="shared" si="84"/>
        <v>0</v>
      </c>
      <c r="AP35" s="15"/>
      <c r="AQ35" s="15">
        <f t="shared" si="85"/>
        <v>0</v>
      </c>
      <c r="AR35" s="15"/>
      <c r="AS35" s="15">
        <f t="shared" si="86"/>
        <v>0</v>
      </c>
      <c r="AT35" s="15"/>
      <c r="AU35" s="15">
        <f t="shared" si="87"/>
        <v>0</v>
      </c>
      <c r="AV35" s="15"/>
      <c r="AW35" s="15">
        <f t="shared" si="88"/>
        <v>0</v>
      </c>
      <c r="AX35" s="15"/>
      <c r="AY35" s="15">
        <f t="shared" si="89"/>
        <v>0</v>
      </c>
      <c r="AZ35" s="15"/>
      <c r="BA35" s="15">
        <f t="shared" si="90"/>
        <v>0</v>
      </c>
      <c r="BB35" s="15"/>
      <c r="BC35" s="15">
        <f t="shared" si="91"/>
        <v>0</v>
      </c>
      <c r="BD35" s="15"/>
      <c r="BE35" s="15">
        <f t="shared" si="92"/>
        <v>0</v>
      </c>
      <c r="BF35" s="24">
        <f>BF37+BF38</f>
        <v>0</v>
      </c>
      <c r="BG35" s="15">
        <f t="shared" si="93"/>
        <v>0</v>
      </c>
      <c r="BH35" s="15"/>
      <c r="BI35" s="16"/>
      <c r="BJ35" s="16"/>
      <c r="BK35" s="16"/>
      <c r="BL35" s="16">
        <f t="shared" si="94"/>
        <v>0</v>
      </c>
      <c r="BM35" s="16"/>
      <c r="BN35" s="16">
        <f t="shared" si="95"/>
        <v>0</v>
      </c>
      <c r="BO35" s="16"/>
      <c r="BP35" s="16">
        <f t="shared" si="96"/>
        <v>0</v>
      </c>
      <c r="BQ35" s="16"/>
      <c r="BR35" s="16">
        <f t="shared" si="97"/>
        <v>0</v>
      </c>
      <c r="BS35" s="16"/>
      <c r="BT35" s="16">
        <f t="shared" si="98"/>
        <v>0</v>
      </c>
      <c r="BU35" s="16"/>
      <c r="BV35" s="16">
        <f t="shared" si="99"/>
        <v>0</v>
      </c>
      <c r="BW35" s="16"/>
      <c r="BX35" s="16">
        <f t="shared" si="100"/>
        <v>0</v>
      </c>
      <c r="BY35" s="16"/>
      <c r="BZ35" s="16">
        <f t="shared" si="101"/>
        <v>0</v>
      </c>
      <c r="CA35" s="16"/>
      <c r="CB35" s="16">
        <f t="shared" si="102"/>
        <v>0</v>
      </c>
      <c r="CC35" s="16"/>
      <c r="CD35" s="16">
        <f t="shared" si="103"/>
        <v>0</v>
      </c>
      <c r="CE35" s="16"/>
      <c r="CF35" s="16">
        <f t="shared" si="104"/>
        <v>0</v>
      </c>
      <c r="CG35" s="26">
        <f>CG37+CG38</f>
        <v>0</v>
      </c>
      <c r="CH35" s="16">
        <f t="shared" si="105"/>
        <v>0</v>
      </c>
      <c r="CJ35" s="13"/>
    </row>
    <row r="36" spans="1:88" ht="18.75" hidden="1" customHeight="1" x14ac:dyDescent="0.35">
      <c r="A36" s="113"/>
      <c r="B36" s="121"/>
      <c r="C36" s="55"/>
      <c r="D36" s="15"/>
      <c r="E36" s="4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4"/>
      <c r="AD36" s="15"/>
      <c r="AE36" s="15"/>
      <c r="AF36" s="44"/>
      <c r="AG36" s="15"/>
      <c r="AH36" s="15"/>
      <c r="AI36" s="15">
        <f t="shared" si="81"/>
        <v>0</v>
      </c>
      <c r="AJ36" s="15"/>
      <c r="AK36" s="15">
        <f t="shared" si="82"/>
        <v>0</v>
      </c>
      <c r="AL36" s="15"/>
      <c r="AM36" s="15">
        <f t="shared" si="83"/>
        <v>0</v>
      </c>
      <c r="AN36" s="15"/>
      <c r="AO36" s="15">
        <f t="shared" si="84"/>
        <v>0</v>
      </c>
      <c r="AP36" s="15"/>
      <c r="AQ36" s="15">
        <f t="shared" si="85"/>
        <v>0</v>
      </c>
      <c r="AR36" s="15"/>
      <c r="AS36" s="15">
        <f t="shared" si="86"/>
        <v>0</v>
      </c>
      <c r="AT36" s="15"/>
      <c r="AU36" s="15">
        <f t="shared" si="87"/>
        <v>0</v>
      </c>
      <c r="AV36" s="15"/>
      <c r="AW36" s="15">
        <f t="shared" si="88"/>
        <v>0</v>
      </c>
      <c r="AX36" s="15"/>
      <c r="AY36" s="15">
        <f t="shared" si="89"/>
        <v>0</v>
      </c>
      <c r="AZ36" s="15"/>
      <c r="BA36" s="15">
        <f t="shared" si="90"/>
        <v>0</v>
      </c>
      <c r="BB36" s="15"/>
      <c r="BC36" s="15">
        <f t="shared" si="91"/>
        <v>0</v>
      </c>
      <c r="BD36" s="15"/>
      <c r="BE36" s="15">
        <f t="shared" si="92"/>
        <v>0</v>
      </c>
      <c r="BF36" s="24"/>
      <c r="BG36" s="15">
        <f t="shared" si="93"/>
        <v>0</v>
      </c>
      <c r="BH36" s="15"/>
      <c r="BI36" s="16"/>
      <c r="BJ36" s="16"/>
      <c r="BK36" s="16"/>
      <c r="BL36" s="16">
        <f t="shared" si="94"/>
        <v>0</v>
      </c>
      <c r="BM36" s="16"/>
      <c r="BN36" s="16">
        <f t="shared" si="95"/>
        <v>0</v>
      </c>
      <c r="BO36" s="16"/>
      <c r="BP36" s="16">
        <f t="shared" si="96"/>
        <v>0</v>
      </c>
      <c r="BQ36" s="16"/>
      <c r="BR36" s="16">
        <f t="shared" si="97"/>
        <v>0</v>
      </c>
      <c r="BS36" s="16"/>
      <c r="BT36" s="16">
        <f t="shared" si="98"/>
        <v>0</v>
      </c>
      <c r="BU36" s="16"/>
      <c r="BV36" s="16">
        <f t="shared" si="99"/>
        <v>0</v>
      </c>
      <c r="BW36" s="16"/>
      <c r="BX36" s="16">
        <f t="shared" si="100"/>
        <v>0</v>
      </c>
      <c r="BY36" s="16"/>
      <c r="BZ36" s="16">
        <f t="shared" si="101"/>
        <v>0</v>
      </c>
      <c r="CA36" s="16"/>
      <c r="CB36" s="16">
        <f t="shared" si="102"/>
        <v>0</v>
      </c>
      <c r="CC36" s="16"/>
      <c r="CD36" s="16">
        <f t="shared" si="103"/>
        <v>0</v>
      </c>
      <c r="CE36" s="16"/>
      <c r="CF36" s="16">
        <f t="shared" si="104"/>
        <v>0</v>
      </c>
      <c r="CG36" s="26"/>
      <c r="CH36" s="16">
        <f t="shared" si="105"/>
        <v>0</v>
      </c>
      <c r="CJ36" s="13">
        <v>0</v>
      </c>
    </row>
    <row r="37" spans="1:88" ht="18.75" hidden="1" customHeight="1" x14ac:dyDescent="0.35">
      <c r="A37" s="113"/>
      <c r="B37" s="121"/>
      <c r="C37" s="55"/>
      <c r="D37" s="15">
        <v>15981.7</v>
      </c>
      <c r="E37" s="44"/>
      <c r="F37" s="15">
        <f t="shared" ref="F37:F38" si="107">D37+E37</f>
        <v>15981.7</v>
      </c>
      <c r="G37" s="15">
        <f>2429.136-15981.7</f>
        <v>-13552.564</v>
      </c>
      <c r="H37" s="15">
        <f t="shared" ref="H37:H38" si="108">F37+G37</f>
        <v>2429.1360000000004</v>
      </c>
      <c r="I37" s="15"/>
      <c r="J37" s="15">
        <f t="shared" ref="J37:J39" si="109">H37+I37</f>
        <v>2429.1360000000004</v>
      </c>
      <c r="K37" s="15"/>
      <c r="L37" s="15">
        <f t="shared" ref="L37:L39" si="110">J37+K37</f>
        <v>2429.1360000000004</v>
      </c>
      <c r="M37" s="15"/>
      <c r="N37" s="15">
        <f t="shared" ref="N37:N39" si="111">L37+M37</f>
        <v>2429.1360000000004</v>
      </c>
      <c r="O37" s="15"/>
      <c r="P37" s="15">
        <f t="shared" ref="P37:P39" si="112">N37+O37</f>
        <v>2429.1360000000004</v>
      </c>
      <c r="Q37" s="15"/>
      <c r="R37" s="15">
        <f t="shared" ref="R37:R39" si="113">P37+Q37</f>
        <v>2429.1360000000004</v>
      </c>
      <c r="S37" s="15"/>
      <c r="T37" s="15">
        <f t="shared" ref="T37:T39" si="114">R37+S37</f>
        <v>2429.1360000000004</v>
      </c>
      <c r="U37" s="15"/>
      <c r="V37" s="15">
        <f t="shared" ref="V37:V39" si="115">T37+U37</f>
        <v>2429.1360000000004</v>
      </c>
      <c r="W37" s="15"/>
      <c r="X37" s="15">
        <f t="shared" ref="X37:X39" si="116">V37+W37</f>
        <v>2429.1360000000004</v>
      </c>
      <c r="Y37" s="15"/>
      <c r="Z37" s="15">
        <f t="shared" ref="Z37:Z39" si="117">X37+Y37</f>
        <v>2429.1360000000004</v>
      </c>
      <c r="AA37" s="15"/>
      <c r="AB37" s="15">
        <f t="shared" ref="AB37:AB39" si="118">Z37+AA37</f>
        <v>2429.1360000000004</v>
      </c>
      <c r="AC37" s="24"/>
      <c r="AD37" s="15">
        <f t="shared" ref="AD37:AD39" si="119">AB37+AC37</f>
        <v>2429.1360000000004</v>
      </c>
      <c r="AE37" s="15"/>
      <c r="AF37" s="44"/>
      <c r="AG37" s="15"/>
      <c r="AH37" s="15"/>
      <c r="AI37" s="15">
        <f t="shared" si="81"/>
        <v>0</v>
      </c>
      <c r="AJ37" s="15"/>
      <c r="AK37" s="15">
        <f t="shared" si="82"/>
        <v>0</v>
      </c>
      <c r="AL37" s="15"/>
      <c r="AM37" s="15">
        <f t="shared" si="83"/>
        <v>0</v>
      </c>
      <c r="AN37" s="15"/>
      <c r="AO37" s="15">
        <f t="shared" si="84"/>
        <v>0</v>
      </c>
      <c r="AP37" s="15"/>
      <c r="AQ37" s="15">
        <f t="shared" si="85"/>
        <v>0</v>
      </c>
      <c r="AR37" s="15"/>
      <c r="AS37" s="15">
        <f t="shared" si="86"/>
        <v>0</v>
      </c>
      <c r="AT37" s="15"/>
      <c r="AU37" s="15">
        <f t="shared" si="87"/>
        <v>0</v>
      </c>
      <c r="AV37" s="15"/>
      <c r="AW37" s="15">
        <f t="shared" si="88"/>
        <v>0</v>
      </c>
      <c r="AX37" s="15"/>
      <c r="AY37" s="15">
        <f t="shared" si="89"/>
        <v>0</v>
      </c>
      <c r="AZ37" s="15"/>
      <c r="BA37" s="15">
        <f t="shared" si="90"/>
        <v>0</v>
      </c>
      <c r="BB37" s="15"/>
      <c r="BC37" s="15">
        <f t="shared" si="91"/>
        <v>0</v>
      </c>
      <c r="BD37" s="15"/>
      <c r="BE37" s="15">
        <f t="shared" si="92"/>
        <v>0</v>
      </c>
      <c r="BF37" s="24"/>
      <c r="BG37" s="15">
        <f t="shared" si="93"/>
        <v>0</v>
      </c>
      <c r="BH37" s="15"/>
      <c r="BI37" s="16"/>
      <c r="BJ37" s="16"/>
      <c r="BK37" s="16"/>
      <c r="BL37" s="16">
        <f t="shared" si="94"/>
        <v>0</v>
      </c>
      <c r="BM37" s="16"/>
      <c r="BN37" s="16">
        <f t="shared" si="95"/>
        <v>0</v>
      </c>
      <c r="BO37" s="16"/>
      <c r="BP37" s="16">
        <f t="shared" si="96"/>
        <v>0</v>
      </c>
      <c r="BQ37" s="16"/>
      <c r="BR37" s="16">
        <f t="shared" si="97"/>
        <v>0</v>
      </c>
      <c r="BS37" s="16"/>
      <c r="BT37" s="16">
        <f t="shared" si="98"/>
        <v>0</v>
      </c>
      <c r="BU37" s="16"/>
      <c r="BV37" s="16">
        <f t="shared" si="99"/>
        <v>0</v>
      </c>
      <c r="BW37" s="16"/>
      <c r="BX37" s="16">
        <f t="shared" si="100"/>
        <v>0</v>
      </c>
      <c r="BY37" s="16"/>
      <c r="BZ37" s="16">
        <f t="shared" si="101"/>
        <v>0</v>
      </c>
      <c r="CA37" s="16"/>
      <c r="CB37" s="16">
        <f t="shared" si="102"/>
        <v>0</v>
      </c>
      <c r="CC37" s="16"/>
      <c r="CD37" s="16">
        <f t="shared" si="103"/>
        <v>0</v>
      </c>
      <c r="CE37" s="16"/>
      <c r="CF37" s="16">
        <f t="shared" si="104"/>
        <v>0</v>
      </c>
      <c r="CG37" s="26"/>
      <c r="CH37" s="16">
        <f t="shared" si="105"/>
        <v>0</v>
      </c>
      <c r="CI37" s="9" t="s">
        <v>210</v>
      </c>
      <c r="CJ37" s="13">
        <v>0</v>
      </c>
    </row>
    <row r="38" spans="1:88" ht="18.75" hidden="1" customHeight="1" x14ac:dyDescent="0.35">
      <c r="A38" s="113"/>
      <c r="B38" s="121"/>
      <c r="C38" s="55"/>
      <c r="D38" s="15"/>
      <c r="E38" s="44">
        <v>13765.2</v>
      </c>
      <c r="F38" s="15">
        <f t="shared" si="107"/>
        <v>13765.2</v>
      </c>
      <c r="G38" s="15">
        <v>-13765.2</v>
      </c>
      <c r="H38" s="15">
        <f t="shared" si="108"/>
        <v>0</v>
      </c>
      <c r="I38" s="15"/>
      <c r="J38" s="15">
        <f t="shared" si="109"/>
        <v>0</v>
      </c>
      <c r="K38" s="15"/>
      <c r="L38" s="15">
        <f t="shared" si="110"/>
        <v>0</v>
      </c>
      <c r="M38" s="15"/>
      <c r="N38" s="15">
        <f t="shared" si="111"/>
        <v>0</v>
      </c>
      <c r="O38" s="15"/>
      <c r="P38" s="15">
        <f t="shared" si="112"/>
        <v>0</v>
      </c>
      <c r="Q38" s="15"/>
      <c r="R38" s="15">
        <f t="shared" si="113"/>
        <v>0</v>
      </c>
      <c r="S38" s="15"/>
      <c r="T38" s="15">
        <f t="shared" si="114"/>
        <v>0</v>
      </c>
      <c r="U38" s="15"/>
      <c r="V38" s="15">
        <f t="shared" si="115"/>
        <v>0</v>
      </c>
      <c r="W38" s="15"/>
      <c r="X38" s="15">
        <f t="shared" si="116"/>
        <v>0</v>
      </c>
      <c r="Y38" s="15"/>
      <c r="Z38" s="15">
        <f t="shared" si="117"/>
        <v>0</v>
      </c>
      <c r="AA38" s="15"/>
      <c r="AB38" s="15">
        <f t="shared" si="118"/>
        <v>0</v>
      </c>
      <c r="AC38" s="24"/>
      <c r="AD38" s="15">
        <f t="shared" si="119"/>
        <v>0</v>
      </c>
      <c r="AE38" s="15"/>
      <c r="AF38" s="44"/>
      <c r="AG38" s="15"/>
      <c r="AH38" s="15"/>
      <c r="AI38" s="15">
        <f t="shared" si="81"/>
        <v>0</v>
      </c>
      <c r="AJ38" s="15"/>
      <c r="AK38" s="15">
        <f t="shared" si="82"/>
        <v>0</v>
      </c>
      <c r="AL38" s="15"/>
      <c r="AM38" s="15">
        <f t="shared" si="83"/>
        <v>0</v>
      </c>
      <c r="AN38" s="15"/>
      <c r="AO38" s="15">
        <f t="shared" si="84"/>
        <v>0</v>
      </c>
      <c r="AP38" s="15"/>
      <c r="AQ38" s="15">
        <f t="shared" si="85"/>
        <v>0</v>
      </c>
      <c r="AR38" s="15"/>
      <c r="AS38" s="15">
        <f t="shared" si="86"/>
        <v>0</v>
      </c>
      <c r="AT38" s="15"/>
      <c r="AU38" s="15">
        <f t="shared" si="87"/>
        <v>0</v>
      </c>
      <c r="AV38" s="15"/>
      <c r="AW38" s="15">
        <f t="shared" si="88"/>
        <v>0</v>
      </c>
      <c r="AX38" s="15"/>
      <c r="AY38" s="15">
        <f t="shared" si="89"/>
        <v>0</v>
      </c>
      <c r="AZ38" s="15"/>
      <c r="BA38" s="15">
        <f t="shared" si="90"/>
        <v>0</v>
      </c>
      <c r="BB38" s="15"/>
      <c r="BC38" s="15">
        <f t="shared" si="91"/>
        <v>0</v>
      </c>
      <c r="BD38" s="15"/>
      <c r="BE38" s="15">
        <f t="shared" si="92"/>
        <v>0</v>
      </c>
      <c r="BF38" s="24"/>
      <c r="BG38" s="15">
        <f t="shared" si="93"/>
        <v>0</v>
      </c>
      <c r="BH38" s="15"/>
      <c r="BI38" s="16"/>
      <c r="BJ38" s="16"/>
      <c r="BK38" s="16"/>
      <c r="BL38" s="16">
        <f t="shared" si="94"/>
        <v>0</v>
      </c>
      <c r="BM38" s="16"/>
      <c r="BN38" s="16">
        <f t="shared" si="95"/>
        <v>0</v>
      </c>
      <c r="BO38" s="16"/>
      <c r="BP38" s="16">
        <f t="shared" si="96"/>
        <v>0</v>
      </c>
      <c r="BQ38" s="16"/>
      <c r="BR38" s="16">
        <f t="shared" si="97"/>
        <v>0</v>
      </c>
      <c r="BS38" s="16"/>
      <c r="BT38" s="16">
        <f t="shared" si="98"/>
        <v>0</v>
      </c>
      <c r="BU38" s="16"/>
      <c r="BV38" s="16">
        <f t="shared" si="99"/>
        <v>0</v>
      </c>
      <c r="BW38" s="16"/>
      <c r="BX38" s="16">
        <f t="shared" si="100"/>
        <v>0</v>
      </c>
      <c r="BY38" s="16"/>
      <c r="BZ38" s="16">
        <f t="shared" si="101"/>
        <v>0</v>
      </c>
      <c r="CA38" s="16"/>
      <c r="CB38" s="16">
        <f t="shared" si="102"/>
        <v>0</v>
      </c>
      <c r="CC38" s="16"/>
      <c r="CD38" s="16">
        <f t="shared" si="103"/>
        <v>0</v>
      </c>
      <c r="CE38" s="16"/>
      <c r="CF38" s="16">
        <f t="shared" si="104"/>
        <v>0</v>
      </c>
      <c r="CG38" s="26"/>
      <c r="CH38" s="16">
        <f t="shared" si="105"/>
        <v>0</v>
      </c>
      <c r="CI38" s="9" t="s">
        <v>215</v>
      </c>
      <c r="CJ38" s="13">
        <v>0</v>
      </c>
    </row>
    <row r="39" spans="1:88" ht="37.5" customHeight="1" x14ac:dyDescent="0.35">
      <c r="A39" s="105"/>
      <c r="B39" s="122"/>
      <c r="C39" s="85" t="s">
        <v>11</v>
      </c>
      <c r="D39" s="15">
        <v>20807.900000000001</v>
      </c>
      <c r="E39" s="44"/>
      <c r="F39" s="15">
        <f t="shared" si="1"/>
        <v>20807.900000000001</v>
      </c>
      <c r="G39" s="15">
        <f>G41+G42</f>
        <v>29746.9</v>
      </c>
      <c r="H39" s="15">
        <f t="shared" si="69"/>
        <v>50554.8</v>
      </c>
      <c r="I39" s="15">
        <f>I41+I42</f>
        <v>0</v>
      </c>
      <c r="J39" s="15">
        <f t="shared" si="109"/>
        <v>50554.8</v>
      </c>
      <c r="K39" s="15">
        <f>K41+K42</f>
        <v>0</v>
      </c>
      <c r="L39" s="15">
        <f t="shared" si="110"/>
        <v>50554.8</v>
      </c>
      <c r="M39" s="15">
        <f>M41+M42</f>
        <v>0</v>
      </c>
      <c r="N39" s="15">
        <f t="shared" si="111"/>
        <v>50554.8</v>
      </c>
      <c r="O39" s="15">
        <f>O41+O42</f>
        <v>0</v>
      </c>
      <c r="P39" s="15">
        <f t="shared" si="112"/>
        <v>50554.8</v>
      </c>
      <c r="Q39" s="15">
        <f>Q41+Q42</f>
        <v>-5241.96</v>
      </c>
      <c r="R39" s="15">
        <f t="shared" si="113"/>
        <v>45312.840000000004</v>
      </c>
      <c r="S39" s="15">
        <f>S41+S42</f>
        <v>5241.96</v>
      </c>
      <c r="T39" s="15">
        <f t="shared" si="114"/>
        <v>50554.8</v>
      </c>
      <c r="U39" s="15">
        <f>U41+U42</f>
        <v>-13348.037</v>
      </c>
      <c r="V39" s="15">
        <f t="shared" si="115"/>
        <v>37206.763000000006</v>
      </c>
      <c r="W39" s="15">
        <f>W41+W42</f>
        <v>0</v>
      </c>
      <c r="X39" s="15">
        <f t="shared" si="116"/>
        <v>37206.763000000006</v>
      </c>
      <c r="Y39" s="15">
        <f>Y41+Y42</f>
        <v>-469.79899999999998</v>
      </c>
      <c r="Z39" s="15">
        <f t="shared" si="117"/>
        <v>36736.964000000007</v>
      </c>
      <c r="AA39" s="15">
        <f>AA41+AA42</f>
        <v>0</v>
      </c>
      <c r="AB39" s="15">
        <f t="shared" si="118"/>
        <v>36736.964000000007</v>
      </c>
      <c r="AC39" s="24">
        <f>AC41+AC42</f>
        <v>0</v>
      </c>
      <c r="AD39" s="15">
        <f t="shared" si="119"/>
        <v>36736.964000000007</v>
      </c>
      <c r="AE39" s="15">
        <v>0</v>
      </c>
      <c r="AF39" s="44"/>
      <c r="AG39" s="15">
        <f t="shared" si="14"/>
        <v>0</v>
      </c>
      <c r="AH39" s="15">
        <f>AH41+AH42</f>
        <v>0</v>
      </c>
      <c r="AI39" s="15">
        <f t="shared" si="81"/>
        <v>0</v>
      </c>
      <c r="AJ39" s="15">
        <f>AJ41+AJ42</f>
        <v>0</v>
      </c>
      <c r="AK39" s="15">
        <f t="shared" si="82"/>
        <v>0</v>
      </c>
      <c r="AL39" s="15">
        <f>AL41+AL42</f>
        <v>0</v>
      </c>
      <c r="AM39" s="15">
        <f t="shared" si="83"/>
        <v>0</v>
      </c>
      <c r="AN39" s="15">
        <f>AN41+AN42</f>
        <v>0</v>
      </c>
      <c r="AO39" s="15">
        <f t="shared" si="84"/>
        <v>0</v>
      </c>
      <c r="AP39" s="15">
        <f>AP41+AP42</f>
        <v>0</v>
      </c>
      <c r="AQ39" s="15">
        <f t="shared" si="85"/>
        <v>0</v>
      </c>
      <c r="AR39" s="15">
        <f>AR41+AR42</f>
        <v>0</v>
      </c>
      <c r="AS39" s="15">
        <f t="shared" si="86"/>
        <v>0</v>
      </c>
      <c r="AT39" s="15">
        <f>AT41+AT42</f>
        <v>0</v>
      </c>
      <c r="AU39" s="15">
        <f t="shared" si="87"/>
        <v>0</v>
      </c>
      <c r="AV39" s="15">
        <f>AV41+AV42</f>
        <v>0</v>
      </c>
      <c r="AW39" s="15">
        <f t="shared" si="88"/>
        <v>0</v>
      </c>
      <c r="AX39" s="15">
        <f>AX41+AX42</f>
        <v>0</v>
      </c>
      <c r="AY39" s="15">
        <f t="shared" si="89"/>
        <v>0</v>
      </c>
      <c r="AZ39" s="15">
        <f>AZ41+AZ42</f>
        <v>0</v>
      </c>
      <c r="BA39" s="15">
        <f t="shared" si="90"/>
        <v>0</v>
      </c>
      <c r="BB39" s="15">
        <f>BB41+BB42</f>
        <v>0</v>
      </c>
      <c r="BC39" s="15">
        <f t="shared" si="91"/>
        <v>0</v>
      </c>
      <c r="BD39" s="15">
        <f>BD41+BD42</f>
        <v>0</v>
      </c>
      <c r="BE39" s="15">
        <f t="shared" si="92"/>
        <v>0</v>
      </c>
      <c r="BF39" s="24">
        <f>BF41+BF42</f>
        <v>0</v>
      </c>
      <c r="BG39" s="15">
        <f t="shared" si="93"/>
        <v>0</v>
      </c>
      <c r="BH39" s="15">
        <v>0</v>
      </c>
      <c r="BI39" s="16"/>
      <c r="BJ39" s="16">
        <f t="shared" si="28"/>
        <v>0</v>
      </c>
      <c r="BK39" s="16">
        <f>BK41+BK42</f>
        <v>0</v>
      </c>
      <c r="BL39" s="16">
        <f t="shared" si="94"/>
        <v>0</v>
      </c>
      <c r="BM39" s="16">
        <f>BM41+BM42</f>
        <v>0</v>
      </c>
      <c r="BN39" s="16">
        <f t="shared" si="95"/>
        <v>0</v>
      </c>
      <c r="BO39" s="16">
        <f>BO41+BO42</f>
        <v>0</v>
      </c>
      <c r="BP39" s="16">
        <f t="shared" si="96"/>
        <v>0</v>
      </c>
      <c r="BQ39" s="16">
        <f>BQ41+BQ42</f>
        <v>0</v>
      </c>
      <c r="BR39" s="16">
        <f t="shared" si="97"/>
        <v>0</v>
      </c>
      <c r="BS39" s="16">
        <f>BS41+BS42</f>
        <v>0</v>
      </c>
      <c r="BT39" s="16">
        <f t="shared" si="98"/>
        <v>0</v>
      </c>
      <c r="BU39" s="16">
        <f>BU41+BU42</f>
        <v>0</v>
      </c>
      <c r="BV39" s="16">
        <f t="shared" si="99"/>
        <v>0</v>
      </c>
      <c r="BW39" s="16">
        <f>BW41+BW42</f>
        <v>0</v>
      </c>
      <c r="BX39" s="16">
        <f t="shared" si="100"/>
        <v>0</v>
      </c>
      <c r="BY39" s="16">
        <f>BY41+BY42</f>
        <v>0</v>
      </c>
      <c r="BZ39" s="16">
        <f t="shared" si="101"/>
        <v>0</v>
      </c>
      <c r="CA39" s="16">
        <f>CA41+CA42</f>
        <v>0</v>
      </c>
      <c r="CB39" s="16">
        <f t="shared" si="102"/>
        <v>0</v>
      </c>
      <c r="CC39" s="16">
        <f>CC41+CC42</f>
        <v>0</v>
      </c>
      <c r="CD39" s="16">
        <f t="shared" si="103"/>
        <v>0</v>
      </c>
      <c r="CE39" s="16">
        <f>CE41+CE42</f>
        <v>0</v>
      </c>
      <c r="CF39" s="16">
        <f t="shared" si="104"/>
        <v>0</v>
      </c>
      <c r="CG39" s="26">
        <f>CG41+CG42</f>
        <v>0</v>
      </c>
      <c r="CH39" s="16">
        <f t="shared" si="105"/>
        <v>0</v>
      </c>
      <c r="CJ39" s="13"/>
    </row>
    <row r="40" spans="1:88" ht="18.75" customHeight="1" x14ac:dyDescent="0.35">
      <c r="A40" s="63"/>
      <c r="B40" s="85" t="s">
        <v>5</v>
      </c>
      <c r="C40" s="85"/>
      <c r="D40" s="15"/>
      <c r="E40" s="4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24"/>
      <c r="AD40" s="15"/>
      <c r="AE40" s="15"/>
      <c r="AF40" s="44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24"/>
      <c r="BG40" s="15"/>
      <c r="BH40" s="15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26"/>
      <c r="CH40" s="16"/>
      <c r="CJ40" s="13"/>
    </row>
    <row r="41" spans="1:88" ht="18.75" hidden="1" customHeight="1" x14ac:dyDescent="0.35">
      <c r="A41" s="59"/>
      <c r="B41" s="55" t="s">
        <v>6</v>
      </c>
      <c r="C41" s="55"/>
      <c r="D41" s="15">
        <v>20807.900000000001</v>
      </c>
      <c r="E41" s="44"/>
      <c r="F41" s="15">
        <f t="shared" si="1"/>
        <v>20807.900000000001</v>
      </c>
      <c r="G41" s="15">
        <v>15981.7</v>
      </c>
      <c r="H41" s="15">
        <f t="shared" si="69"/>
        <v>36789.600000000006</v>
      </c>
      <c r="I41" s="15"/>
      <c r="J41" s="15">
        <f t="shared" ref="J41:J48" si="120">H41+I41</f>
        <v>36789.600000000006</v>
      </c>
      <c r="K41" s="15"/>
      <c r="L41" s="15">
        <f t="shared" ref="L41:L48" si="121">J41+K41</f>
        <v>36789.600000000006</v>
      </c>
      <c r="M41" s="15"/>
      <c r="N41" s="15">
        <f t="shared" ref="N41:N48" si="122">L41+M41</f>
        <v>36789.600000000006</v>
      </c>
      <c r="O41" s="15"/>
      <c r="P41" s="15">
        <f t="shared" ref="P41:P48" si="123">N41+O41</f>
        <v>36789.600000000006</v>
      </c>
      <c r="Q41" s="15">
        <v>-5241.96</v>
      </c>
      <c r="R41" s="15">
        <f t="shared" ref="R41:R48" si="124">P41+Q41</f>
        <v>31547.640000000007</v>
      </c>
      <c r="S41" s="15">
        <v>5241.96</v>
      </c>
      <c r="T41" s="15">
        <f t="shared" ref="T41:T48" si="125">R41+S41</f>
        <v>36789.600000000006</v>
      </c>
      <c r="U41" s="15">
        <f>-2708.988-10639.049</f>
        <v>-13348.037</v>
      </c>
      <c r="V41" s="15">
        <f t="shared" ref="V41:V48" si="126">T41+U41</f>
        <v>23441.563000000006</v>
      </c>
      <c r="W41" s="15"/>
      <c r="X41" s="15">
        <f t="shared" ref="X41:X48" si="127">V41+W41</f>
        <v>23441.563000000006</v>
      </c>
      <c r="Y41" s="15">
        <v>-469.79899999999998</v>
      </c>
      <c r="Z41" s="15">
        <f t="shared" ref="Z41:Z48" si="128">X41+Y41</f>
        <v>22971.764000000006</v>
      </c>
      <c r="AA41" s="15"/>
      <c r="AB41" s="15">
        <f t="shared" ref="AB41:AB48" si="129">Z41+AA41</f>
        <v>22971.764000000006</v>
      </c>
      <c r="AC41" s="24"/>
      <c r="AD41" s="15">
        <f t="shared" ref="AD41:AD48" si="130">AB41+AC41</f>
        <v>22971.764000000006</v>
      </c>
      <c r="AE41" s="15"/>
      <c r="AF41" s="44"/>
      <c r="AG41" s="15"/>
      <c r="AH41" s="15"/>
      <c r="AI41" s="15">
        <f t="shared" si="81"/>
        <v>0</v>
      </c>
      <c r="AJ41" s="15"/>
      <c r="AK41" s="15">
        <f>AI41+AJ41</f>
        <v>0</v>
      </c>
      <c r="AL41" s="15"/>
      <c r="AM41" s="15">
        <f>AK41+AL41</f>
        <v>0</v>
      </c>
      <c r="AN41" s="15"/>
      <c r="AO41" s="15">
        <f>AM41+AN41</f>
        <v>0</v>
      </c>
      <c r="AP41" s="15"/>
      <c r="AQ41" s="15">
        <f>AO41+AP41</f>
        <v>0</v>
      </c>
      <c r="AR41" s="15"/>
      <c r="AS41" s="15">
        <f>AQ41+AR41</f>
        <v>0</v>
      </c>
      <c r="AT41" s="15"/>
      <c r="AU41" s="15">
        <f>AS41+AT41</f>
        <v>0</v>
      </c>
      <c r="AV41" s="15"/>
      <c r="AW41" s="15">
        <f>AU41+AV41</f>
        <v>0</v>
      </c>
      <c r="AX41" s="15"/>
      <c r="AY41" s="15">
        <f>AW41+AX41</f>
        <v>0</v>
      </c>
      <c r="AZ41" s="15"/>
      <c r="BA41" s="15">
        <f>AY41+AZ41</f>
        <v>0</v>
      </c>
      <c r="BB41" s="15"/>
      <c r="BC41" s="15">
        <f>BA41+BB41</f>
        <v>0</v>
      </c>
      <c r="BD41" s="15"/>
      <c r="BE41" s="15">
        <f>BC41+BD41</f>
        <v>0</v>
      </c>
      <c r="BF41" s="24"/>
      <c r="BG41" s="15">
        <f>BE41+BF41</f>
        <v>0</v>
      </c>
      <c r="BH41" s="15"/>
      <c r="BI41" s="16"/>
      <c r="BJ41" s="16"/>
      <c r="BK41" s="16"/>
      <c r="BL41" s="16">
        <f t="shared" si="94"/>
        <v>0</v>
      </c>
      <c r="BM41" s="16"/>
      <c r="BN41" s="16">
        <f t="shared" ref="BN41:BN48" si="131">BL41+BM41</f>
        <v>0</v>
      </c>
      <c r="BO41" s="16"/>
      <c r="BP41" s="16">
        <f t="shared" ref="BP41:BP48" si="132">BN41+BO41</f>
        <v>0</v>
      </c>
      <c r="BQ41" s="16"/>
      <c r="BR41" s="16">
        <f t="shared" ref="BR41:BR48" si="133">BP41+BQ41</f>
        <v>0</v>
      </c>
      <c r="BS41" s="16"/>
      <c r="BT41" s="16">
        <f t="shared" ref="BT41:BT48" si="134">BR41+BS41</f>
        <v>0</v>
      </c>
      <c r="BU41" s="16"/>
      <c r="BV41" s="16">
        <f t="shared" ref="BV41:BV48" si="135">BT41+BU41</f>
        <v>0</v>
      </c>
      <c r="BW41" s="16"/>
      <c r="BX41" s="16">
        <f t="shared" ref="BX41:BX48" si="136">BV41+BW41</f>
        <v>0</v>
      </c>
      <c r="BY41" s="16"/>
      <c r="BZ41" s="16">
        <f t="shared" ref="BZ41:BZ48" si="137">BX41+BY41</f>
        <v>0</v>
      </c>
      <c r="CA41" s="16"/>
      <c r="CB41" s="16">
        <f t="shared" ref="CB41:CB48" si="138">BZ41+CA41</f>
        <v>0</v>
      </c>
      <c r="CC41" s="16"/>
      <c r="CD41" s="16">
        <f t="shared" ref="CD41:CD48" si="139">CB41+CC41</f>
        <v>0</v>
      </c>
      <c r="CE41" s="16"/>
      <c r="CF41" s="16">
        <f t="shared" ref="CF41:CF48" si="140">CD41+CE41</f>
        <v>0</v>
      </c>
      <c r="CG41" s="26"/>
      <c r="CH41" s="16">
        <f t="shared" ref="CH41:CH48" si="141">CF41+CG41</f>
        <v>0</v>
      </c>
      <c r="CI41" s="9" t="s">
        <v>210</v>
      </c>
      <c r="CJ41" s="13">
        <v>0</v>
      </c>
    </row>
    <row r="42" spans="1:88" ht="18.75" customHeight="1" x14ac:dyDescent="0.35">
      <c r="A42" s="63"/>
      <c r="B42" s="85" t="s">
        <v>12</v>
      </c>
      <c r="C42" s="85"/>
      <c r="D42" s="15"/>
      <c r="E42" s="44"/>
      <c r="F42" s="15"/>
      <c r="G42" s="15">
        <v>13765.2</v>
      </c>
      <c r="H42" s="15">
        <f t="shared" si="69"/>
        <v>13765.2</v>
      </c>
      <c r="I42" s="15"/>
      <c r="J42" s="15">
        <f t="shared" si="120"/>
        <v>13765.2</v>
      </c>
      <c r="K42" s="15"/>
      <c r="L42" s="15">
        <f t="shared" si="121"/>
        <v>13765.2</v>
      </c>
      <c r="M42" s="15"/>
      <c r="N42" s="15">
        <f t="shared" si="122"/>
        <v>13765.2</v>
      </c>
      <c r="O42" s="15"/>
      <c r="P42" s="15">
        <f t="shared" si="123"/>
        <v>13765.2</v>
      </c>
      <c r="Q42" s="15"/>
      <c r="R42" s="15">
        <f t="shared" si="124"/>
        <v>13765.2</v>
      </c>
      <c r="S42" s="15"/>
      <c r="T42" s="15">
        <f t="shared" si="125"/>
        <v>13765.2</v>
      </c>
      <c r="U42" s="15"/>
      <c r="V42" s="15">
        <f t="shared" si="126"/>
        <v>13765.2</v>
      </c>
      <c r="W42" s="15"/>
      <c r="X42" s="15">
        <f t="shared" si="127"/>
        <v>13765.2</v>
      </c>
      <c r="Y42" s="15"/>
      <c r="Z42" s="15">
        <f t="shared" si="128"/>
        <v>13765.2</v>
      </c>
      <c r="AA42" s="15"/>
      <c r="AB42" s="15">
        <f t="shared" si="129"/>
        <v>13765.2</v>
      </c>
      <c r="AC42" s="24"/>
      <c r="AD42" s="15">
        <f t="shared" si="130"/>
        <v>13765.2</v>
      </c>
      <c r="AE42" s="15"/>
      <c r="AF42" s="44"/>
      <c r="AG42" s="15"/>
      <c r="AH42" s="15"/>
      <c r="AI42" s="15">
        <f t="shared" si="81"/>
        <v>0</v>
      </c>
      <c r="AJ42" s="15"/>
      <c r="AK42" s="15">
        <f>AI42+AJ42</f>
        <v>0</v>
      </c>
      <c r="AL42" s="15"/>
      <c r="AM42" s="15">
        <f>AK42+AL42</f>
        <v>0</v>
      </c>
      <c r="AN42" s="15"/>
      <c r="AO42" s="15">
        <f>AM42+AN42</f>
        <v>0</v>
      </c>
      <c r="AP42" s="15"/>
      <c r="AQ42" s="15">
        <f>AO42+AP42</f>
        <v>0</v>
      </c>
      <c r="AR42" s="15"/>
      <c r="AS42" s="15">
        <f>AQ42+AR42</f>
        <v>0</v>
      </c>
      <c r="AT42" s="15"/>
      <c r="AU42" s="15">
        <f>AS42+AT42</f>
        <v>0</v>
      </c>
      <c r="AV42" s="15"/>
      <c r="AW42" s="15">
        <f>AU42+AV42</f>
        <v>0</v>
      </c>
      <c r="AX42" s="15"/>
      <c r="AY42" s="15">
        <f>AW42+AX42</f>
        <v>0</v>
      </c>
      <c r="AZ42" s="15"/>
      <c r="BA42" s="15">
        <f>AY42+AZ42</f>
        <v>0</v>
      </c>
      <c r="BB42" s="15"/>
      <c r="BC42" s="15">
        <f>BA42+BB42</f>
        <v>0</v>
      </c>
      <c r="BD42" s="15"/>
      <c r="BE42" s="15">
        <f>BC42+BD42</f>
        <v>0</v>
      </c>
      <c r="BF42" s="24"/>
      <c r="BG42" s="15">
        <f>BE42+BF42</f>
        <v>0</v>
      </c>
      <c r="BH42" s="15"/>
      <c r="BI42" s="16"/>
      <c r="BJ42" s="16"/>
      <c r="BK42" s="16"/>
      <c r="BL42" s="16">
        <f t="shared" si="94"/>
        <v>0</v>
      </c>
      <c r="BM42" s="16"/>
      <c r="BN42" s="16">
        <f t="shared" si="131"/>
        <v>0</v>
      </c>
      <c r="BO42" s="16"/>
      <c r="BP42" s="16">
        <f t="shared" si="132"/>
        <v>0</v>
      </c>
      <c r="BQ42" s="16"/>
      <c r="BR42" s="16">
        <f t="shared" si="133"/>
        <v>0</v>
      </c>
      <c r="BS42" s="16"/>
      <c r="BT42" s="16">
        <f t="shared" si="134"/>
        <v>0</v>
      </c>
      <c r="BU42" s="16"/>
      <c r="BV42" s="16">
        <f t="shared" si="135"/>
        <v>0</v>
      </c>
      <c r="BW42" s="16"/>
      <c r="BX42" s="16">
        <f t="shared" si="136"/>
        <v>0</v>
      </c>
      <c r="BY42" s="16"/>
      <c r="BZ42" s="16">
        <f t="shared" si="137"/>
        <v>0</v>
      </c>
      <c r="CA42" s="16"/>
      <c r="CB42" s="16">
        <f t="shared" si="138"/>
        <v>0</v>
      </c>
      <c r="CC42" s="16"/>
      <c r="CD42" s="16">
        <f t="shared" si="139"/>
        <v>0</v>
      </c>
      <c r="CE42" s="16"/>
      <c r="CF42" s="16">
        <f t="shared" si="140"/>
        <v>0</v>
      </c>
      <c r="CG42" s="26"/>
      <c r="CH42" s="16">
        <f t="shared" si="141"/>
        <v>0</v>
      </c>
      <c r="CI42" s="9" t="s">
        <v>215</v>
      </c>
      <c r="CJ42" s="13"/>
    </row>
    <row r="43" spans="1:88" ht="37.5" customHeight="1" x14ac:dyDescent="0.35">
      <c r="A43" s="108" t="s">
        <v>138</v>
      </c>
      <c r="B43" s="85" t="s">
        <v>402</v>
      </c>
      <c r="C43" s="85" t="s">
        <v>11</v>
      </c>
      <c r="D43" s="15">
        <v>0</v>
      </c>
      <c r="E43" s="44">
        <v>0</v>
      </c>
      <c r="F43" s="15">
        <f t="shared" si="1"/>
        <v>0</v>
      </c>
      <c r="G43" s="15">
        <v>0</v>
      </c>
      <c r="H43" s="15">
        <f t="shared" ref="H43:H48" si="142">F43+G43</f>
        <v>0</v>
      </c>
      <c r="I43" s="15">
        <v>0</v>
      </c>
      <c r="J43" s="15">
        <f t="shared" si="120"/>
        <v>0</v>
      </c>
      <c r="K43" s="15">
        <v>0</v>
      </c>
      <c r="L43" s="15">
        <f t="shared" si="121"/>
        <v>0</v>
      </c>
      <c r="M43" s="15">
        <v>0</v>
      </c>
      <c r="N43" s="15">
        <f t="shared" si="122"/>
        <v>0</v>
      </c>
      <c r="O43" s="15">
        <v>0</v>
      </c>
      <c r="P43" s="15">
        <f t="shared" si="123"/>
        <v>0</v>
      </c>
      <c r="Q43" s="15">
        <v>0</v>
      </c>
      <c r="R43" s="15">
        <f t="shared" si="124"/>
        <v>0</v>
      </c>
      <c r="S43" s="15">
        <v>0</v>
      </c>
      <c r="T43" s="15">
        <f t="shared" si="125"/>
        <v>0</v>
      </c>
      <c r="U43" s="15">
        <v>0</v>
      </c>
      <c r="V43" s="15">
        <f t="shared" si="126"/>
        <v>0</v>
      </c>
      <c r="W43" s="15">
        <v>0</v>
      </c>
      <c r="X43" s="15">
        <f t="shared" si="127"/>
        <v>0</v>
      </c>
      <c r="Y43" s="15">
        <v>0</v>
      </c>
      <c r="Z43" s="15">
        <f t="shared" si="128"/>
        <v>0</v>
      </c>
      <c r="AA43" s="15">
        <v>0</v>
      </c>
      <c r="AB43" s="15">
        <f t="shared" si="129"/>
        <v>0</v>
      </c>
      <c r="AC43" s="24">
        <f>AC45+AC46+AC47</f>
        <v>213647.245</v>
      </c>
      <c r="AD43" s="15">
        <f t="shared" si="130"/>
        <v>213647.245</v>
      </c>
      <c r="AE43" s="15">
        <v>31027.3</v>
      </c>
      <c r="AF43" s="44">
        <v>-31027.3</v>
      </c>
      <c r="AG43" s="15">
        <f t="shared" si="14"/>
        <v>0</v>
      </c>
      <c r="AH43" s="15"/>
      <c r="AI43" s="15">
        <f t="shared" ref="AI43:AI48" si="143">AG43+AH43</f>
        <v>0</v>
      </c>
      <c r="AJ43" s="15"/>
      <c r="AK43" s="15">
        <f>AI43+AJ43</f>
        <v>0</v>
      </c>
      <c r="AL43" s="15"/>
      <c r="AM43" s="15">
        <f>AK43+AL43</f>
        <v>0</v>
      </c>
      <c r="AN43" s="15"/>
      <c r="AO43" s="15">
        <f>AM43+AN43</f>
        <v>0</v>
      </c>
      <c r="AP43" s="15"/>
      <c r="AQ43" s="15">
        <f>AO43+AP43</f>
        <v>0</v>
      </c>
      <c r="AR43" s="15"/>
      <c r="AS43" s="15">
        <f>AQ43+AR43</f>
        <v>0</v>
      </c>
      <c r="AT43" s="15"/>
      <c r="AU43" s="15">
        <f>AS43+AT43</f>
        <v>0</v>
      </c>
      <c r="AV43" s="15"/>
      <c r="AW43" s="15">
        <f>AU43+AV43</f>
        <v>0</v>
      </c>
      <c r="AX43" s="15"/>
      <c r="AY43" s="15">
        <f>AW43+AX43</f>
        <v>0</v>
      </c>
      <c r="AZ43" s="15"/>
      <c r="BA43" s="15">
        <f>AY43+AZ43</f>
        <v>0</v>
      </c>
      <c r="BB43" s="15"/>
      <c r="BC43" s="15">
        <f>BA43+BB43</f>
        <v>0</v>
      </c>
      <c r="BD43" s="15"/>
      <c r="BE43" s="15">
        <f>BC43+BD43</f>
        <v>0</v>
      </c>
      <c r="BF43" s="24">
        <f>BF45+BF46+BF47</f>
        <v>311345.37100000004</v>
      </c>
      <c r="BG43" s="15">
        <f>BE43+BF43</f>
        <v>311345.37100000004</v>
      </c>
      <c r="BH43" s="15">
        <v>0</v>
      </c>
      <c r="BI43" s="16">
        <v>0</v>
      </c>
      <c r="BJ43" s="16">
        <f t="shared" si="28"/>
        <v>0</v>
      </c>
      <c r="BK43" s="16">
        <v>0</v>
      </c>
      <c r="BL43" s="16">
        <f t="shared" ref="BL43:BL48" si="144">BJ43+BK43</f>
        <v>0</v>
      </c>
      <c r="BM43" s="16">
        <v>0</v>
      </c>
      <c r="BN43" s="16">
        <f t="shared" si="131"/>
        <v>0</v>
      </c>
      <c r="BO43" s="16">
        <v>0</v>
      </c>
      <c r="BP43" s="16">
        <f t="shared" si="132"/>
        <v>0</v>
      </c>
      <c r="BQ43" s="16">
        <v>0</v>
      </c>
      <c r="BR43" s="16">
        <f t="shared" si="133"/>
        <v>0</v>
      </c>
      <c r="BS43" s="16">
        <v>0</v>
      </c>
      <c r="BT43" s="16">
        <f t="shared" si="134"/>
        <v>0</v>
      </c>
      <c r="BU43" s="16">
        <v>0</v>
      </c>
      <c r="BV43" s="16">
        <f t="shared" si="135"/>
        <v>0</v>
      </c>
      <c r="BW43" s="16">
        <v>0</v>
      </c>
      <c r="BX43" s="16">
        <f t="shared" si="136"/>
        <v>0</v>
      </c>
      <c r="BY43" s="16">
        <v>0</v>
      </c>
      <c r="BZ43" s="16">
        <f t="shared" si="137"/>
        <v>0</v>
      </c>
      <c r="CA43" s="16">
        <v>0</v>
      </c>
      <c r="CB43" s="16">
        <f t="shared" si="138"/>
        <v>0</v>
      </c>
      <c r="CC43" s="16">
        <v>0</v>
      </c>
      <c r="CD43" s="16">
        <f t="shared" si="139"/>
        <v>0</v>
      </c>
      <c r="CE43" s="16">
        <v>0</v>
      </c>
      <c r="CF43" s="16">
        <f t="shared" si="140"/>
        <v>0</v>
      </c>
      <c r="CG43" s="26">
        <f>CG45+CG46+CG47</f>
        <v>0</v>
      </c>
      <c r="CH43" s="16">
        <f t="shared" si="141"/>
        <v>0</v>
      </c>
      <c r="CI43" s="9" t="s">
        <v>212</v>
      </c>
      <c r="CJ43" s="13"/>
    </row>
    <row r="44" spans="1:88" ht="18.75" customHeight="1" x14ac:dyDescent="0.35">
      <c r="A44" s="124"/>
      <c r="B44" s="85" t="s">
        <v>5</v>
      </c>
      <c r="C44" s="85"/>
      <c r="D44" s="15"/>
      <c r="E44" s="4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24"/>
      <c r="AD44" s="15"/>
      <c r="AE44" s="15"/>
      <c r="AF44" s="44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24"/>
      <c r="BG44" s="15"/>
      <c r="BH44" s="15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26"/>
      <c r="CH44" s="16"/>
      <c r="CJ44" s="13"/>
    </row>
    <row r="45" spans="1:88" ht="18.75" hidden="1" customHeight="1" x14ac:dyDescent="0.35">
      <c r="A45" s="124"/>
      <c r="B45" s="83" t="s">
        <v>6</v>
      </c>
      <c r="C45" s="83"/>
      <c r="D45" s="15"/>
      <c r="E45" s="4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24"/>
      <c r="AD45" s="15">
        <f t="shared" si="130"/>
        <v>0</v>
      </c>
      <c r="AE45" s="15"/>
      <c r="AF45" s="44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24">
        <v>18576.223999999998</v>
      </c>
      <c r="BG45" s="15">
        <f t="shared" ref="BG45:BG47" si="145">BE45+BF45</f>
        <v>18576.223999999998</v>
      </c>
      <c r="BH45" s="15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26"/>
      <c r="CH45" s="16">
        <f t="shared" si="141"/>
        <v>0</v>
      </c>
      <c r="CI45" s="9" t="s">
        <v>212</v>
      </c>
      <c r="CJ45" s="13">
        <v>0</v>
      </c>
    </row>
    <row r="46" spans="1:88" ht="18.75" customHeight="1" x14ac:dyDescent="0.35">
      <c r="A46" s="124"/>
      <c r="B46" s="85" t="s">
        <v>12</v>
      </c>
      <c r="C46" s="85"/>
      <c r="D46" s="15"/>
      <c r="E46" s="4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24">
        <f>74669.352-279.407</f>
        <v>74389.944999999992</v>
      </c>
      <c r="AD46" s="15">
        <f t="shared" si="130"/>
        <v>74389.944999999992</v>
      </c>
      <c r="AE46" s="15"/>
      <c r="AF46" s="44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24">
        <f>11844.327+55882.62</f>
        <v>67726.947</v>
      </c>
      <c r="BG46" s="15">
        <f t="shared" si="145"/>
        <v>67726.947</v>
      </c>
      <c r="BH46" s="15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26"/>
      <c r="CH46" s="16">
        <f t="shared" si="141"/>
        <v>0</v>
      </c>
      <c r="CI46" s="9" t="s">
        <v>408</v>
      </c>
      <c r="CJ46" s="13"/>
    </row>
    <row r="47" spans="1:88" ht="18.75" customHeight="1" x14ac:dyDescent="0.35">
      <c r="A47" s="124"/>
      <c r="B47" s="85" t="s">
        <v>19</v>
      </c>
      <c r="C47" s="85"/>
      <c r="D47" s="15"/>
      <c r="E47" s="4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24">
        <f>144566.035-5308.735</f>
        <v>139257.30000000002</v>
      </c>
      <c r="AD47" s="15">
        <f t="shared" si="130"/>
        <v>139257.30000000002</v>
      </c>
      <c r="AE47" s="15"/>
      <c r="AF47" s="44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24">
        <v>225042.2</v>
      </c>
      <c r="BG47" s="15">
        <f t="shared" si="145"/>
        <v>225042.2</v>
      </c>
      <c r="BH47" s="15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26"/>
      <c r="CH47" s="16">
        <f t="shared" si="141"/>
        <v>0</v>
      </c>
      <c r="CI47" s="9" t="s">
        <v>409</v>
      </c>
      <c r="CJ47" s="13"/>
    </row>
    <row r="48" spans="1:88" ht="56.25" customHeight="1" x14ac:dyDescent="0.35">
      <c r="A48" s="124"/>
      <c r="B48" s="85" t="s">
        <v>402</v>
      </c>
      <c r="C48" s="85" t="s">
        <v>126</v>
      </c>
      <c r="D48" s="15">
        <f>D50+D51</f>
        <v>462978.1</v>
      </c>
      <c r="E48" s="44">
        <f>E50+E51</f>
        <v>-105423.3</v>
      </c>
      <c r="F48" s="15">
        <f t="shared" si="1"/>
        <v>357554.8</v>
      </c>
      <c r="G48" s="15">
        <f>G50+G51</f>
        <v>28472.53</v>
      </c>
      <c r="H48" s="15">
        <f t="shared" si="142"/>
        <v>386027.32999999996</v>
      </c>
      <c r="I48" s="15">
        <f>I50+I51</f>
        <v>0</v>
      </c>
      <c r="J48" s="15">
        <f t="shared" si="120"/>
        <v>386027.32999999996</v>
      </c>
      <c r="K48" s="15">
        <f>K50+K51</f>
        <v>0</v>
      </c>
      <c r="L48" s="15">
        <f t="shared" si="121"/>
        <v>386027.32999999996</v>
      </c>
      <c r="M48" s="15">
        <f>M50+M51</f>
        <v>-45242.3</v>
      </c>
      <c r="N48" s="15">
        <f t="shared" si="122"/>
        <v>340785.02999999997</v>
      </c>
      <c r="O48" s="15">
        <f>O50+O51</f>
        <v>0</v>
      </c>
      <c r="P48" s="15">
        <f t="shared" si="123"/>
        <v>340785.02999999997</v>
      </c>
      <c r="Q48" s="15">
        <f>Q50+Q51</f>
        <v>0</v>
      </c>
      <c r="R48" s="15">
        <f t="shared" si="124"/>
        <v>340785.02999999997</v>
      </c>
      <c r="S48" s="15">
        <f>S50+S51</f>
        <v>0</v>
      </c>
      <c r="T48" s="15">
        <f t="shared" si="125"/>
        <v>340785.02999999997</v>
      </c>
      <c r="U48" s="15">
        <f>U50+U51</f>
        <v>-115153.212</v>
      </c>
      <c r="V48" s="15">
        <f t="shared" si="126"/>
        <v>225631.81799999997</v>
      </c>
      <c r="W48" s="15">
        <f>W50+W51</f>
        <v>-10430.071</v>
      </c>
      <c r="X48" s="15">
        <f t="shared" si="127"/>
        <v>215201.74699999997</v>
      </c>
      <c r="Y48" s="15">
        <f>Y50+Y51+Y52</f>
        <v>167713.96599999999</v>
      </c>
      <c r="Z48" s="15">
        <f t="shared" si="128"/>
        <v>382915.71299999999</v>
      </c>
      <c r="AA48" s="15">
        <f>AA50+AA51+AA52</f>
        <v>0</v>
      </c>
      <c r="AB48" s="15">
        <f t="shared" si="129"/>
        <v>382915.71299999999</v>
      </c>
      <c r="AC48" s="24">
        <f>AC50+AC51+AC52</f>
        <v>-213647.245</v>
      </c>
      <c r="AD48" s="15">
        <f t="shared" si="130"/>
        <v>169268.46799999999</v>
      </c>
      <c r="AE48" s="15">
        <f t="shared" ref="AE48:BH48" si="146">AE50+AE51</f>
        <v>51483</v>
      </c>
      <c r="AF48" s="44">
        <f>AF50+AF51</f>
        <v>129483.6</v>
      </c>
      <c r="AG48" s="15">
        <f t="shared" si="14"/>
        <v>180966.6</v>
      </c>
      <c r="AH48" s="15">
        <f>AH50+AH51</f>
        <v>0</v>
      </c>
      <c r="AI48" s="15">
        <f t="shared" si="143"/>
        <v>180966.6</v>
      </c>
      <c r="AJ48" s="15">
        <f>AJ50+AJ51</f>
        <v>0</v>
      </c>
      <c r="AK48" s="15">
        <f>AI48+AJ48</f>
        <v>180966.6</v>
      </c>
      <c r="AL48" s="15">
        <f>AL50+AL51</f>
        <v>0</v>
      </c>
      <c r="AM48" s="15">
        <f>AK48+AL48</f>
        <v>180966.6</v>
      </c>
      <c r="AN48" s="15">
        <f>AN50+AN51</f>
        <v>0</v>
      </c>
      <c r="AO48" s="15">
        <f>AM48+AN48</f>
        <v>180966.6</v>
      </c>
      <c r="AP48" s="15">
        <f>AP50+AP51</f>
        <v>45242.3</v>
      </c>
      <c r="AQ48" s="15">
        <f>AO48+AP48</f>
        <v>226208.90000000002</v>
      </c>
      <c r="AR48" s="15">
        <f>AR50+AR51</f>
        <v>0</v>
      </c>
      <c r="AS48" s="15">
        <f>AQ48+AR48</f>
        <v>226208.90000000002</v>
      </c>
      <c r="AT48" s="15">
        <f>AT50+AT51</f>
        <v>0</v>
      </c>
      <c r="AU48" s="15">
        <f>AS48+AT48</f>
        <v>226208.90000000002</v>
      </c>
      <c r="AV48" s="15">
        <f>AV50+AV51</f>
        <v>0</v>
      </c>
      <c r="AW48" s="15">
        <f>AU48+AV48</f>
        <v>226208.90000000002</v>
      </c>
      <c r="AX48" s="15">
        <f>AX50+AX51</f>
        <v>253695.492</v>
      </c>
      <c r="AY48" s="15">
        <f>AW48+AX48</f>
        <v>479904.39199999999</v>
      </c>
      <c r="AZ48" s="15">
        <f>AZ50+AZ51</f>
        <v>0</v>
      </c>
      <c r="BA48" s="15">
        <f>AY48+AZ48</f>
        <v>479904.39199999999</v>
      </c>
      <c r="BB48" s="15">
        <f>BB50+BB51+BB52</f>
        <v>-167504.95299999998</v>
      </c>
      <c r="BC48" s="15">
        <f>BA48+BB48</f>
        <v>312399.43900000001</v>
      </c>
      <c r="BD48" s="15">
        <f>BD50+BD51+BD52</f>
        <v>0</v>
      </c>
      <c r="BE48" s="15">
        <f>BC48+BD48</f>
        <v>312399.43900000001</v>
      </c>
      <c r="BF48" s="24">
        <f>BF50+BF51+BF52</f>
        <v>-311345.37100000004</v>
      </c>
      <c r="BG48" s="15">
        <f>BE48+BF48</f>
        <v>1054.0679999999702</v>
      </c>
      <c r="BH48" s="15">
        <f t="shared" si="146"/>
        <v>0</v>
      </c>
      <c r="BI48" s="16">
        <f>BI50+BI51</f>
        <v>0</v>
      </c>
      <c r="BJ48" s="16">
        <f t="shared" si="28"/>
        <v>0</v>
      </c>
      <c r="BK48" s="16">
        <f>BK50+BK51</f>
        <v>0</v>
      </c>
      <c r="BL48" s="16">
        <f t="shared" si="144"/>
        <v>0</v>
      </c>
      <c r="BM48" s="16">
        <f>BM50+BM51</f>
        <v>0</v>
      </c>
      <c r="BN48" s="16">
        <f t="shared" si="131"/>
        <v>0</v>
      </c>
      <c r="BO48" s="16">
        <f>BO50+BO51</f>
        <v>0</v>
      </c>
      <c r="BP48" s="16">
        <f t="shared" si="132"/>
        <v>0</v>
      </c>
      <c r="BQ48" s="16">
        <f>BQ50+BQ51</f>
        <v>0</v>
      </c>
      <c r="BR48" s="16">
        <f t="shared" si="133"/>
        <v>0</v>
      </c>
      <c r="BS48" s="16">
        <f>BS50+BS51</f>
        <v>0</v>
      </c>
      <c r="BT48" s="16">
        <f t="shared" si="134"/>
        <v>0</v>
      </c>
      <c r="BU48" s="16">
        <f>BU50+BU51</f>
        <v>0</v>
      </c>
      <c r="BV48" s="16">
        <f t="shared" si="135"/>
        <v>0</v>
      </c>
      <c r="BW48" s="16">
        <f>BW50+BW51</f>
        <v>0</v>
      </c>
      <c r="BX48" s="16">
        <f t="shared" si="136"/>
        <v>0</v>
      </c>
      <c r="BY48" s="16">
        <f>BY50+BY51</f>
        <v>0</v>
      </c>
      <c r="BZ48" s="16">
        <f t="shared" si="137"/>
        <v>0</v>
      </c>
      <c r="CA48" s="16">
        <f>CA50+CA51</f>
        <v>0</v>
      </c>
      <c r="CB48" s="16">
        <f t="shared" si="138"/>
        <v>0</v>
      </c>
      <c r="CC48" s="16">
        <f>CC50+CC51+CC52</f>
        <v>0</v>
      </c>
      <c r="CD48" s="16">
        <f t="shared" si="139"/>
        <v>0</v>
      </c>
      <c r="CE48" s="16">
        <f>CE50+CE51+CE52</f>
        <v>0</v>
      </c>
      <c r="CF48" s="16">
        <f t="shared" si="140"/>
        <v>0</v>
      </c>
      <c r="CG48" s="26">
        <f>CG50+CG51+CG52</f>
        <v>0</v>
      </c>
      <c r="CH48" s="16">
        <f t="shared" si="141"/>
        <v>0</v>
      </c>
      <c r="CJ48" s="13"/>
    </row>
    <row r="49" spans="1:88" ht="18.75" customHeight="1" x14ac:dyDescent="0.35">
      <c r="A49" s="124"/>
      <c r="B49" s="87" t="s">
        <v>5</v>
      </c>
      <c r="C49" s="85"/>
      <c r="D49" s="15"/>
      <c r="E49" s="4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24"/>
      <c r="AD49" s="15"/>
      <c r="AE49" s="15"/>
      <c r="AF49" s="44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24"/>
      <c r="BG49" s="15"/>
      <c r="BH49" s="15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26"/>
      <c r="CH49" s="16"/>
      <c r="CJ49" s="13"/>
    </row>
    <row r="50" spans="1:88" ht="18.75" hidden="1" customHeight="1" x14ac:dyDescent="0.35">
      <c r="A50" s="124"/>
      <c r="B50" s="20" t="s">
        <v>6</v>
      </c>
      <c r="C50" s="21"/>
      <c r="D50" s="15">
        <v>194812</v>
      </c>
      <c r="E50" s="44">
        <v>-105423.3</v>
      </c>
      <c r="F50" s="15">
        <f t="shared" si="1"/>
        <v>89388.7</v>
      </c>
      <c r="G50" s="15">
        <v>28472.53</v>
      </c>
      <c r="H50" s="15">
        <f t="shared" ref="H50:H54" si="147">F50+G50</f>
        <v>117861.23</v>
      </c>
      <c r="I50" s="15">
        <v>-4208.9750000000004</v>
      </c>
      <c r="J50" s="15">
        <f t="shared" ref="J50:J54" si="148">H50+I50</f>
        <v>113652.25499999999</v>
      </c>
      <c r="K50" s="15"/>
      <c r="L50" s="15">
        <f t="shared" ref="L50:L54" si="149">J50+K50</f>
        <v>113652.25499999999</v>
      </c>
      <c r="M50" s="15">
        <v>-45242.3</v>
      </c>
      <c r="N50" s="15">
        <f t="shared" ref="N50:N54" si="150">L50+M50</f>
        <v>68409.954999999987</v>
      </c>
      <c r="O50" s="15"/>
      <c r="P50" s="15">
        <f t="shared" ref="P50:P54" si="151">N50+O50</f>
        <v>68409.954999999987</v>
      </c>
      <c r="Q50" s="15"/>
      <c r="R50" s="15">
        <f t="shared" ref="R50:R54" si="152">P50+Q50</f>
        <v>68409.954999999987</v>
      </c>
      <c r="S50" s="15"/>
      <c r="T50" s="15">
        <f t="shared" ref="T50:T54" si="153">R50+S50</f>
        <v>68409.954999999987</v>
      </c>
      <c r="U50" s="15">
        <v>20560.687999999998</v>
      </c>
      <c r="V50" s="15">
        <f t="shared" ref="V50:V54" si="154">T50+U50</f>
        <v>88970.642999999982</v>
      </c>
      <c r="W50" s="15">
        <v>-10430.071</v>
      </c>
      <c r="X50" s="15">
        <f t="shared" ref="X50:X54" si="155">V50+W50</f>
        <v>78540.571999999986</v>
      </c>
      <c r="Y50" s="15">
        <v>-3177.3339999999998</v>
      </c>
      <c r="Z50" s="15">
        <f t="shared" ref="Z50:Z54" si="156">X50+Y50</f>
        <v>75363.237999999983</v>
      </c>
      <c r="AA50" s="15"/>
      <c r="AB50" s="15">
        <f t="shared" ref="AB50:AB54" si="157">Z50+AA50</f>
        <v>75363.237999999983</v>
      </c>
      <c r="AC50" s="24"/>
      <c r="AD50" s="15">
        <f t="shared" ref="AD50:AD54" si="158">AB50+AC50</f>
        <v>75363.237999999983</v>
      </c>
      <c r="AE50" s="15">
        <v>37288.300000000003</v>
      </c>
      <c r="AF50" s="44">
        <f>31027.3+105423.3-6967</f>
        <v>129483.6</v>
      </c>
      <c r="AG50" s="15">
        <f t="shared" si="14"/>
        <v>166771.90000000002</v>
      </c>
      <c r="AH50" s="15"/>
      <c r="AI50" s="15">
        <f t="shared" ref="AI50:AI54" si="159">AG50+AH50</f>
        <v>166771.90000000002</v>
      </c>
      <c r="AJ50" s="15"/>
      <c r="AK50" s="15">
        <f>AI50+AJ50</f>
        <v>166771.90000000002</v>
      </c>
      <c r="AL50" s="15"/>
      <c r="AM50" s="15">
        <f>AK50+AL50</f>
        <v>166771.90000000002</v>
      </c>
      <c r="AN50" s="15"/>
      <c r="AO50" s="15">
        <f>AM50+AN50</f>
        <v>166771.90000000002</v>
      </c>
      <c r="AP50" s="15">
        <v>45242.3</v>
      </c>
      <c r="AQ50" s="15">
        <f>AO50+AP50</f>
        <v>212014.2</v>
      </c>
      <c r="AR50" s="15"/>
      <c r="AS50" s="15">
        <f>AQ50+AR50</f>
        <v>212014.2</v>
      </c>
      <c r="AT50" s="15"/>
      <c r="AU50" s="15">
        <f>AS50+AT50</f>
        <v>212014.2</v>
      </c>
      <c r="AV50" s="15"/>
      <c r="AW50" s="15">
        <f>AU50+AV50</f>
        <v>212014.2</v>
      </c>
      <c r="AX50" s="15">
        <v>250314.19200000001</v>
      </c>
      <c r="AY50" s="15">
        <f>AW50+AX50</f>
        <v>462328.39199999999</v>
      </c>
      <c r="AZ50" s="15"/>
      <c r="BA50" s="15">
        <f>AY50+AZ50</f>
        <v>462328.39199999999</v>
      </c>
      <c r="BB50" s="15">
        <v>-442698.15299999999</v>
      </c>
      <c r="BC50" s="15">
        <f>BA50+BB50</f>
        <v>19630.239000000001</v>
      </c>
      <c r="BD50" s="15"/>
      <c r="BE50" s="15">
        <f>BC50+BD50</f>
        <v>19630.239000000001</v>
      </c>
      <c r="BF50" s="24">
        <v>-18576.223999999998</v>
      </c>
      <c r="BG50" s="15">
        <f>BE50+BF50</f>
        <v>1054.0150000000031</v>
      </c>
      <c r="BH50" s="15">
        <v>0</v>
      </c>
      <c r="BI50" s="16"/>
      <c r="BJ50" s="16">
        <f t="shared" si="28"/>
        <v>0</v>
      </c>
      <c r="BK50" s="16"/>
      <c r="BL50" s="16">
        <f t="shared" ref="BL50:BL54" si="160">BJ50+BK50</f>
        <v>0</v>
      </c>
      <c r="BM50" s="16"/>
      <c r="BN50" s="16">
        <f t="shared" ref="BN50:BN54" si="161">BL50+BM50</f>
        <v>0</v>
      </c>
      <c r="BO50" s="16"/>
      <c r="BP50" s="16">
        <f t="shared" ref="BP50:BP54" si="162">BN50+BO50</f>
        <v>0</v>
      </c>
      <c r="BQ50" s="16"/>
      <c r="BR50" s="16">
        <f t="shared" ref="BR50:BR54" si="163">BP50+BQ50</f>
        <v>0</v>
      </c>
      <c r="BS50" s="16"/>
      <c r="BT50" s="16">
        <f t="shared" ref="BT50:BT54" si="164">BR50+BS50</f>
        <v>0</v>
      </c>
      <c r="BU50" s="16"/>
      <c r="BV50" s="16">
        <f t="shared" ref="BV50:BV54" si="165">BT50+BU50</f>
        <v>0</v>
      </c>
      <c r="BW50" s="16"/>
      <c r="BX50" s="16">
        <f t="shared" ref="BX50:BX54" si="166">BV50+BW50</f>
        <v>0</v>
      </c>
      <c r="BY50" s="16"/>
      <c r="BZ50" s="16">
        <f t="shared" ref="BZ50:BZ54" si="167">BX50+BY50</f>
        <v>0</v>
      </c>
      <c r="CA50" s="16"/>
      <c r="CB50" s="16">
        <f t="shared" ref="CB50:CB54" si="168">BZ50+CA50</f>
        <v>0</v>
      </c>
      <c r="CC50" s="16"/>
      <c r="CD50" s="16">
        <f t="shared" ref="CD50:CD54" si="169">CB50+CC50</f>
        <v>0</v>
      </c>
      <c r="CE50" s="16"/>
      <c r="CF50" s="16">
        <f t="shared" ref="CF50:CF54" si="170">CD50+CE50</f>
        <v>0</v>
      </c>
      <c r="CG50" s="26"/>
      <c r="CH50" s="16">
        <f t="shared" ref="CH50:CH54" si="171">CF50+CG50</f>
        <v>0</v>
      </c>
      <c r="CI50" s="9" t="s">
        <v>312</v>
      </c>
      <c r="CJ50" s="13">
        <v>0</v>
      </c>
    </row>
    <row r="51" spans="1:88" ht="18.75" customHeight="1" x14ac:dyDescent="0.35">
      <c r="A51" s="124"/>
      <c r="B51" s="87" t="s">
        <v>12</v>
      </c>
      <c r="C51" s="6"/>
      <c r="D51" s="15">
        <v>268166.09999999998</v>
      </c>
      <c r="E51" s="44"/>
      <c r="F51" s="15">
        <f t="shared" si="1"/>
        <v>268166.09999999998</v>
      </c>
      <c r="G51" s="15"/>
      <c r="H51" s="15">
        <f t="shared" si="147"/>
        <v>268166.09999999998</v>
      </c>
      <c r="I51" s="15">
        <v>4208.9750000000004</v>
      </c>
      <c r="J51" s="15">
        <f t="shared" si="148"/>
        <v>272375.07499999995</v>
      </c>
      <c r="K51" s="15"/>
      <c r="L51" s="15">
        <f t="shared" si="149"/>
        <v>272375.07499999995</v>
      </c>
      <c r="M51" s="15"/>
      <c r="N51" s="15">
        <f t="shared" si="150"/>
        <v>272375.07499999995</v>
      </c>
      <c r="O51" s="15"/>
      <c r="P51" s="15">
        <f t="shared" si="151"/>
        <v>272375.07499999995</v>
      </c>
      <c r="Q51" s="15"/>
      <c r="R51" s="15">
        <f t="shared" si="152"/>
        <v>272375.07499999995</v>
      </c>
      <c r="S51" s="15"/>
      <c r="T51" s="15">
        <f t="shared" si="153"/>
        <v>272375.07499999995</v>
      </c>
      <c r="U51" s="15">
        <v>-135713.9</v>
      </c>
      <c r="V51" s="15">
        <f t="shared" si="154"/>
        <v>136661.17499999996</v>
      </c>
      <c r="W51" s="15"/>
      <c r="X51" s="15">
        <f t="shared" si="155"/>
        <v>136661.17499999996</v>
      </c>
      <c r="Y51" s="15">
        <f>-11844.332+11844.332-54151</f>
        <v>-54151</v>
      </c>
      <c r="Z51" s="15">
        <f t="shared" si="156"/>
        <v>82510.174999999959</v>
      </c>
      <c r="AA51" s="15"/>
      <c r="AB51" s="15">
        <f t="shared" si="157"/>
        <v>82510.174999999959</v>
      </c>
      <c r="AC51" s="24">
        <f>-74669.352+279.407</f>
        <v>-74389.944999999992</v>
      </c>
      <c r="AD51" s="15">
        <f t="shared" si="158"/>
        <v>8120.2299999999668</v>
      </c>
      <c r="AE51" s="15">
        <v>14194.7</v>
      </c>
      <c r="AF51" s="44"/>
      <c r="AG51" s="15">
        <f t="shared" si="14"/>
        <v>14194.7</v>
      </c>
      <c r="AH51" s="15"/>
      <c r="AI51" s="15">
        <f t="shared" si="159"/>
        <v>14194.7</v>
      </c>
      <c r="AJ51" s="15"/>
      <c r="AK51" s="15">
        <f>AI51+AJ51</f>
        <v>14194.7</v>
      </c>
      <c r="AL51" s="15"/>
      <c r="AM51" s="15">
        <f>AK51+AL51</f>
        <v>14194.7</v>
      </c>
      <c r="AN51" s="15"/>
      <c r="AO51" s="15">
        <f>AM51+AN51</f>
        <v>14194.7</v>
      </c>
      <c r="AP51" s="15"/>
      <c r="AQ51" s="15">
        <f>AO51+AP51</f>
        <v>14194.7</v>
      </c>
      <c r="AR51" s="15"/>
      <c r="AS51" s="15">
        <f>AQ51+AR51</f>
        <v>14194.7</v>
      </c>
      <c r="AT51" s="15"/>
      <c r="AU51" s="15">
        <f>AS51+AT51</f>
        <v>14194.7</v>
      </c>
      <c r="AV51" s="15"/>
      <c r="AW51" s="15">
        <f>AU51+AV51</f>
        <v>14194.7</v>
      </c>
      <c r="AX51" s="15">
        <v>3381.3</v>
      </c>
      <c r="AY51" s="15">
        <f>AW51+AX51</f>
        <v>17576</v>
      </c>
      <c r="AZ51" s="15"/>
      <c r="BA51" s="15">
        <f>AY51+AZ51</f>
        <v>17576</v>
      </c>
      <c r="BB51" s="15">
        <v>50151</v>
      </c>
      <c r="BC51" s="15">
        <f>BA51+BB51</f>
        <v>67727</v>
      </c>
      <c r="BD51" s="15"/>
      <c r="BE51" s="15">
        <f>BC51+BD51</f>
        <v>67727</v>
      </c>
      <c r="BF51" s="24">
        <f>-11844.327-55882.62</f>
        <v>-67726.947</v>
      </c>
      <c r="BG51" s="15">
        <f>BE51+BF51</f>
        <v>5.2999999999883585E-2</v>
      </c>
      <c r="BH51" s="15">
        <v>0</v>
      </c>
      <c r="BI51" s="16"/>
      <c r="BJ51" s="16">
        <f t="shared" si="28"/>
        <v>0</v>
      </c>
      <c r="BK51" s="16"/>
      <c r="BL51" s="16">
        <f t="shared" si="160"/>
        <v>0</v>
      </c>
      <c r="BM51" s="16"/>
      <c r="BN51" s="16">
        <f t="shared" si="161"/>
        <v>0</v>
      </c>
      <c r="BO51" s="16"/>
      <c r="BP51" s="16">
        <f t="shared" si="162"/>
        <v>0</v>
      </c>
      <c r="BQ51" s="16"/>
      <c r="BR51" s="16">
        <f t="shared" si="163"/>
        <v>0</v>
      </c>
      <c r="BS51" s="16"/>
      <c r="BT51" s="16">
        <f t="shared" si="164"/>
        <v>0</v>
      </c>
      <c r="BU51" s="16"/>
      <c r="BV51" s="16">
        <f t="shared" si="165"/>
        <v>0</v>
      </c>
      <c r="BW51" s="16"/>
      <c r="BX51" s="16">
        <f t="shared" si="166"/>
        <v>0</v>
      </c>
      <c r="BY51" s="16"/>
      <c r="BZ51" s="16">
        <f t="shared" si="167"/>
        <v>0</v>
      </c>
      <c r="CA51" s="16"/>
      <c r="CB51" s="16">
        <f t="shared" si="168"/>
        <v>0</v>
      </c>
      <c r="CC51" s="16"/>
      <c r="CD51" s="16">
        <f t="shared" si="169"/>
        <v>0</v>
      </c>
      <c r="CE51" s="16"/>
      <c r="CF51" s="16">
        <f t="shared" si="170"/>
        <v>0</v>
      </c>
      <c r="CG51" s="26"/>
      <c r="CH51" s="16">
        <f t="shared" si="171"/>
        <v>0</v>
      </c>
      <c r="CI51" s="9" t="s">
        <v>408</v>
      </c>
      <c r="CJ51" s="13"/>
    </row>
    <row r="52" spans="1:88" ht="18.75" customHeight="1" x14ac:dyDescent="0.35">
      <c r="A52" s="110"/>
      <c r="B52" s="87" t="s">
        <v>19</v>
      </c>
      <c r="C52" s="6"/>
      <c r="D52" s="15"/>
      <c r="E52" s="4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>
        <v>225042.3</v>
      </c>
      <c r="Z52" s="15">
        <f t="shared" si="156"/>
        <v>225042.3</v>
      </c>
      <c r="AA52" s="15"/>
      <c r="AB52" s="15">
        <f t="shared" si="157"/>
        <v>225042.3</v>
      </c>
      <c r="AC52" s="24">
        <f>-144566.035+5308.735</f>
        <v>-139257.30000000002</v>
      </c>
      <c r="AD52" s="15">
        <f t="shared" si="158"/>
        <v>85784.999999999971</v>
      </c>
      <c r="AE52" s="15"/>
      <c r="AF52" s="44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>
        <v>225042.2</v>
      </c>
      <c r="BC52" s="15">
        <f>BA52+BB52</f>
        <v>225042.2</v>
      </c>
      <c r="BD52" s="15"/>
      <c r="BE52" s="15">
        <f>BC52+BD52</f>
        <v>225042.2</v>
      </c>
      <c r="BF52" s="24">
        <v>-225042.2</v>
      </c>
      <c r="BG52" s="15">
        <f>BE52+BF52</f>
        <v>0</v>
      </c>
      <c r="BH52" s="15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>
        <f t="shared" si="169"/>
        <v>0</v>
      </c>
      <c r="CE52" s="16"/>
      <c r="CF52" s="16">
        <f t="shared" si="170"/>
        <v>0</v>
      </c>
      <c r="CG52" s="26"/>
      <c r="CH52" s="16">
        <f t="shared" si="171"/>
        <v>0</v>
      </c>
      <c r="CI52" s="9" t="s">
        <v>409</v>
      </c>
      <c r="CJ52" s="13"/>
    </row>
    <row r="53" spans="1:88" ht="56.25" customHeight="1" x14ac:dyDescent="0.35">
      <c r="A53" s="57" t="s">
        <v>139</v>
      </c>
      <c r="B53" s="87" t="s">
        <v>55</v>
      </c>
      <c r="C53" s="6" t="s">
        <v>126</v>
      </c>
      <c r="D53" s="15">
        <v>0</v>
      </c>
      <c r="E53" s="44">
        <v>0</v>
      </c>
      <c r="F53" s="15">
        <f t="shared" si="1"/>
        <v>0</v>
      </c>
      <c r="G53" s="15">
        <v>0</v>
      </c>
      <c r="H53" s="15">
        <f t="shared" si="147"/>
        <v>0</v>
      </c>
      <c r="I53" s="15">
        <v>0</v>
      </c>
      <c r="J53" s="15">
        <f t="shared" si="148"/>
        <v>0</v>
      </c>
      <c r="K53" s="15">
        <v>0</v>
      </c>
      <c r="L53" s="15">
        <f t="shared" si="149"/>
        <v>0</v>
      </c>
      <c r="M53" s="15">
        <v>0</v>
      </c>
      <c r="N53" s="15">
        <f t="shared" si="150"/>
        <v>0</v>
      </c>
      <c r="O53" s="15">
        <v>0</v>
      </c>
      <c r="P53" s="15">
        <f t="shared" si="151"/>
        <v>0</v>
      </c>
      <c r="Q53" s="15">
        <v>0</v>
      </c>
      <c r="R53" s="15">
        <f t="shared" si="152"/>
        <v>0</v>
      </c>
      <c r="S53" s="15">
        <v>0</v>
      </c>
      <c r="T53" s="15">
        <f t="shared" si="153"/>
        <v>0</v>
      </c>
      <c r="U53" s="15">
        <v>0</v>
      </c>
      <c r="V53" s="15">
        <f t="shared" si="154"/>
        <v>0</v>
      </c>
      <c r="W53" s="15">
        <v>0</v>
      </c>
      <c r="X53" s="15">
        <f t="shared" si="155"/>
        <v>0</v>
      </c>
      <c r="Y53" s="15">
        <v>0</v>
      </c>
      <c r="Z53" s="15">
        <f t="shared" si="156"/>
        <v>0</v>
      </c>
      <c r="AA53" s="15">
        <v>0</v>
      </c>
      <c r="AB53" s="15">
        <f t="shared" si="157"/>
        <v>0</v>
      </c>
      <c r="AC53" s="24">
        <v>0</v>
      </c>
      <c r="AD53" s="15">
        <f t="shared" si="158"/>
        <v>0</v>
      </c>
      <c r="AE53" s="15">
        <v>9100.4</v>
      </c>
      <c r="AF53" s="44">
        <v>0</v>
      </c>
      <c r="AG53" s="15">
        <f t="shared" si="14"/>
        <v>9100.4</v>
      </c>
      <c r="AH53" s="15">
        <v>0</v>
      </c>
      <c r="AI53" s="15">
        <f t="shared" si="159"/>
        <v>9100.4</v>
      </c>
      <c r="AJ53" s="15">
        <v>0</v>
      </c>
      <c r="AK53" s="15">
        <f>AI53+AJ53</f>
        <v>9100.4</v>
      </c>
      <c r="AL53" s="15">
        <v>0</v>
      </c>
      <c r="AM53" s="15">
        <f>AK53+AL53</f>
        <v>9100.4</v>
      </c>
      <c r="AN53" s="15">
        <v>0</v>
      </c>
      <c r="AO53" s="15">
        <f>AM53+AN53</f>
        <v>9100.4</v>
      </c>
      <c r="AP53" s="15">
        <v>0</v>
      </c>
      <c r="AQ53" s="15">
        <f>AO53+AP53</f>
        <v>9100.4</v>
      </c>
      <c r="AR53" s="15">
        <v>0</v>
      </c>
      <c r="AS53" s="15">
        <f>AQ53+AR53</f>
        <v>9100.4</v>
      </c>
      <c r="AT53" s="15">
        <v>0</v>
      </c>
      <c r="AU53" s="15">
        <f>AS53+AT53</f>
        <v>9100.4</v>
      </c>
      <c r="AV53" s="15">
        <v>0</v>
      </c>
      <c r="AW53" s="15">
        <f>AU53+AV53</f>
        <v>9100.4</v>
      </c>
      <c r="AX53" s="15">
        <v>0</v>
      </c>
      <c r="AY53" s="15">
        <f>AW53+AX53</f>
        <v>9100.4</v>
      </c>
      <c r="AZ53" s="15">
        <v>0</v>
      </c>
      <c r="BA53" s="15">
        <f>AY53+AZ53</f>
        <v>9100.4</v>
      </c>
      <c r="BB53" s="15">
        <v>0</v>
      </c>
      <c r="BC53" s="15">
        <f>BA53+BB53</f>
        <v>9100.4</v>
      </c>
      <c r="BD53" s="15">
        <v>0</v>
      </c>
      <c r="BE53" s="15">
        <f>BC53+BD53</f>
        <v>9100.4</v>
      </c>
      <c r="BF53" s="24">
        <v>0</v>
      </c>
      <c r="BG53" s="15">
        <f>BE53+BF53</f>
        <v>9100.4</v>
      </c>
      <c r="BH53" s="15">
        <v>0</v>
      </c>
      <c r="BI53" s="16">
        <v>0</v>
      </c>
      <c r="BJ53" s="16">
        <f t="shared" si="28"/>
        <v>0</v>
      </c>
      <c r="BK53" s="16">
        <v>0</v>
      </c>
      <c r="BL53" s="16">
        <f t="shared" si="160"/>
        <v>0</v>
      </c>
      <c r="BM53" s="16">
        <v>0</v>
      </c>
      <c r="BN53" s="16">
        <f t="shared" si="161"/>
        <v>0</v>
      </c>
      <c r="BO53" s="16">
        <v>0</v>
      </c>
      <c r="BP53" s="16">
        <f t="shared" si="162"/>
        <v>0</v>
      </c>
      <c r="BQ53" s="16">
        <v>0</v>
      </c>
      <c r="BR53" s="16">
        <f t="shared" si="163"/>
        <v>0</v>
      </c>
      <c r="BS53" s="16">
        <v>0</v>
      </c>
      <c r="BT53" s="16">
        <f t="shared" si="164"/>
        <v>0</v>
      </c>
      <c r="BU53" s="16">
        <v>0</v>
      </c>
      <c r="BV53" s="16">
        <f t="shared" si="165"/>
        <v>0</v>
      </c>
      <c r="BW53" s="16">
        <v>0</v>
      </c>
      <c r="BX53" s="16">
        <f t="shared" si="166"/>
        <v>0</v>
      </c>
      <c r="BY53" s="16">
        <v>0</v>
      </c>
      <c r="BZ53" s="16">
        <f t="shared" si="167"/>
        <v>0</v>
      </c>
      <c r="CA53" s="16">
        <v>0</v>
      </c>
      <c r="CB53" s="16">
        <f t="shared" si="168"/>
        <v>0</v>
      </c>
      <c r="CC53" s="16">
        <v>0</v>
      </c>
      <c r="CD53" s="16">
        <f t="shared" si="169"/>
        <v>0</v>
      </c>
      <c r="CE53" s="16">
        <v>0</v>
      </c>
      <c r="CF53" s="16">
        <f t="shared" si="170"/>
        <v>0</v>
      </c>
      <c r="CG53" s="26">
        <v>0</v>
      </c>
      <c r="CH53" s="16">
        <f t="shared" si="171"/>
        <v>0</v>
      </c>
      <c r="CI53" s="9" t="s">
        <v>218</v>
      </c>
      <c r="CJ53" s="13"/>
    </row>
    <row r="54" spans="1:88" ht="56.25" customHeight="1" x14ac:dyDescent="0.35">
      <c r="A54" s="57" t="s">
        <v>140</v>
      </c>
      <c r="B54" s="87" t="s">
        <v>359</v>
      </c>
      <c r="C54" s="6" t="s">
        <v>126</v>
      </c>
      <c r="D54" s="15">
        <f>D56+D57</f>
        <v>0</v>
      </c>
      <c r="E54" s="44">
        <f>E56+E57</f>
        <v>0</v>
      </c>
      <c r="F54" s="15">
        <f t="shared" si="1"/>
        <v>0</v>
      </c>
      <c r="G54" s="15">
        <f>G56+G57</f>
        <v>15</v>
      </c>
      <c r="H54" s="15">
        <f t="shared" si="147"/>
        <v>15</v>
      </c>
      <c r="I54" s="15">
        <f>I56+I57</f>
        <v>0</v>
      </c>
      <c r="J54" s="15">
        <f t="shared" si="148"/>
        <v>15</v>
      </c>
      <c r="K54" s="15">
        <f>K56+K57</f>
        <v>0</v>
      </c>
      <c r="L54" s="15">
        <f t="shared" si="149"/>
        <v>15</v>
      </c>
      <c r="M54" s="15">
        <f>M56+M57</f>
        <v>0</v>
      </c>
      <c r="N54" s="15">
        <f t="shared" si="150"/>
        <v>15</v>
      </c>
      <c r="O54" s="15">
        <f>O56+O57</f>
        <v>0</v>
      </c>
      <c r="P54" s="15">
        <f t="shared" si="151"/>
        <v>15</v>
      </c>
      <c r="Q54" s="15">
        <f>Q56+Q57</f>
        <v>0</v>
      </c>
      <c r="R54" s="15">
        <f t="shared" si="152"/>
        <v>15</v>
      </c>
      <c r="S54" s="15">
        <f>S56+S57</f>
        <v>0</v>
      </c>
      <c r="T54" s="15">
        <f t="shared" si="153"/>
        <v>15</v>
      </c>
      <c r="U54" s="15">
        <f>U56+U57</f>
        <v>0</v>
      </c>
      <c r="V54" s="15">
        <f t="shared" si="154"/>
        <v>15</v>
      </c>
      <c r="W54" s="15">
        <f>W56+W57</f>
        <v>0</v>
      </c>
      <c r="X54" s="15">
        <f t="shared" si="155"/>
        <v>15</v>
      </c>
      <c r="Y54" s="15">
        <f>Y56+Y57</f>
        <v>0</v>
      </c>
      <c r="Z54" s="15">
        <f t="shared" si="156"/>
        <v>15</v>
      </c>
      <c r="AA54" s="15">
        <f>AA56+AA57</f>
        <v>0</v>
      </c>
      <c r="AB54" s="15">
        <f t="shared" si="157"/>
        <v>15</v>
      </c>
      <c r="AC54" s="24">
        <f>AC56+AC57</f>
        <v>0</v>
      </c>
      <c r="AD54" s="15">
        <f t="shared" si="158"/>
        <v>15</v>
      </c>
      <c r="AE54" s="15">
        <f t="shared" ref="AE54:BH54" si="172">AE56+AE57</f>
        <v>78505.7</v>
      </c>
      <c r="AF54" s="44">
        <f>AF56+AF57</f>
        <v>-25599.8</v>
      </c>
      <c r="AG54" s="15">
        <f t="shared" si="14"/>
        <v>52905.899999999994</v>
      </c>
      <c r="AH54" s="15">
        <f>AH56+AH57</f>
        <v>0</v>
      </c>
      <c r="AI54" s="15">
        <f t="shared" si="159"/>
        <v>52905.899999999994</v>
      </c>
      <c r="AJ54" s="15">
        <f>AJ56+AJ57</f>
        <v>0</v>
      </c>
      <c r="AK54" s="15">
        <f>AI54+AJ54</f>
        <v>52905.899999999994</v>
      </c>
      <c r="AL54" s="15">
        <f>AL56+AL57</f>
        <v>-50151</v>
      </c>
      <c r="AM54" s="15">
        <f>AK54+AL54</f>
        <v>2754.8999999999942</v>
      </c>
      <c r="AN54" s="15">
        <f>AN56+AN57</f>
        <v>0</v>
      </c>
      <c r="AO54" s="15">
        <f>AM54+AN54</f>
        <v>2754.8999999999942</v>
      </c>
      <c r="AP54" s="15">
        <f>AP56+AP57</f>
        <v>0</v>
      </c>
      <c r="AQ54" s="15">
        <f>AO54+AP54</f>
        <v>2754.8999999999942</v>
      </c>
      <c r="AR54" s="15">
        <f>AR56+AR57</f>
        <v>0</v>
      </c>
      <c r="AS54" s="15">
        <f>AQ54+AR54</f>
        <v>2754.8999999999942</v>
      </c>
      <c r="AT54" s="15">
        <f>AT56+AT57</f>
        <v>0</v>
      </c>
      <c r="AU54" s="15">
        <f>AS54+AT54</f>
        <v>2754.8999999999942</v>
      </c>
      <c r="AV54" s="15">
        <f>AV56+AV57</f>
        <v>0</v>
      </c>
      <c r="AW54" s="15">
        <f>AU54+AV54</f>
        <v>2754.8999999999942</v>
      </c>
      <c r="AX54" s="15">
        <f>AX56+AX57</f>
        <v>-2754.9</v>
      </c>
      <c r="AY54" s="15">
        <f>AW54+AX54</f>
        <v>-5.9117155615240335E-12</v>
      </c>
      <c r="AZ54" s="15">
        <f>AZ56+AZ57</f>
        <v>0</v>
      </c>
      <c r="BA54" s="15">
        <f>AY54+AZ54</f>
        <v>-5.9117155615240335E-12</v>
      </c>
      <c r="BB54" s="15">
        <f>BB56+BB57</f>
        <v>0</v>
      </c>
      <c r="BC54" s="15">
        <f>BA54+BB54</f>
        <v>-5.9117155615240335E-12</v>
      </c>
      <c r="BD54" s="15">
        <f>BD56+BD57</f>
        <v>0</v>
      </c>
      <c r="BE54" s="15">
        <f>BC54+BD54</f>
        <v>-5.9117155615240335E-12</v>
      </c>
      <c r="BF54" s="24">
        <f>BF56+BF57</f>
        <v>0</v>
      </c>
      <c r="BG54" s="15">
        <f>BE54+BF54</f>
        <v>-5.9117155615240335E-12</v>
      </c>
      <c r="BH54" s="15">
        <f t="shared" si="172"/>
        <v>126197.40000000001</v>
      </c>
      <c r="BI54" s="16">
        <f>BI56+BI57</f>
        <v>-105085.6</v>
      </c>
      <c r="BJ54" s="16">
        <f t="shared" si="28"/>
        <v>21111.800000000003</v>
      </c>
      <c r="BK54" s="16">
        <f>BK56+BK57</f>
        <v>0</v>
      </c>
      <c r="BL54" s="16">
        <f t="shared" si="160"/>
        <v>21111.800000000003</v>
      </c>
      <c r="BM54" s="16">
        <f>BM56+BM57</f>
        <v>0</v>
      </c>
      <c r="BN54" s="16">
        <f t="shared" si="161"/>
        <v>21111.800000000003</v>
      </c>
      <c r="BO54" s="16">
        <f>BO56+BO57</f>
        <v>0</v>
      </c>
      <c r="BP54" s="16">
        <f t="shared" si="162"/>
        <v>21111.800000000003</v>
      </c>
      <c r="BQ54" s="16">
        <f>BQ56+BQ57</f>
        <v>0</v>
      </c>
      <c r="BR54" s="16">
        <f t="shared" si="163"/>
        <v>21111.800000000003</v>
      </c>
      <c r="BS54" s="16">
        <f>BS56+BS57</f>
        <v>0</v>
      </c>
      <c r="BT54" s="16">
        <f t="shared" si="164"/>
        <v>21111.800000000003</v>
      </c>
      <c r="BU54" s="16">
        <f>BU56+BU57</f>
        <v>0</v>
      </c>
      <c r="BV54" s="16">
        <f t="shared" si="165"/>
        <v>21111.800000000003</v>
      </c>
      <c r="BW54" s="16">
        <f>BW56+BW57</f>
        <v>0</v>
      </c>
      <c r="BX54" s="16">
        <f t="shared" si="166"/>
        <v>21111.800000000003</v>
      </c>
      <c r="BY54" s="16">
        <f>BY56+BY57</f>
        <v>0</v>
      </c>
      <c r="BZ54" s="16">
        <f t="shared" si="167"/>
        <v>21111.800000000003</v>
      </c>
      <c r="CA54" s="16">
        <f>CA56+CA57</f>
        <v>0</v>
      </c>
      <c r="CB54" s="16">
        <f t="shared" si="168"/>
        <v>21111.800000000003</v>
      </c>
      <c r="CC54" s="16">
        <f>CC56+CC57</f>
        <v>0</v>
      </c>
      <c r="CD54" s="16">
        <f t="shared" si="169"/>
        <v>21111.800000000003</v>
      </c>
      <c r="CE54" s="16">
        <f>CE56+CE57</f>
        <v>0</v>
      </c>
      <c r="CF54" s="16">
        <f t="shared" si="170"/>
        <v>21111.800000000003</v>
      </c>
      <c r="CG54" s="26">
        <f>CG56+CG57</f>
        <v>0</v>
      </c>
      <c r="CH54" s="16">
        <f t="shared" si="171"/>
        <v>21111.800000000003</v>
      </c>
      <c r="CJ54" s="13"/>
    </row>
    <row r="55" spans="1:88" ht="18.75" customHeight="1" x14ac:dyDescent="0.35">
      <c r="A55" s="57"/>
      <c r="B55" s="87" t="s">
        <v>5</v>
      </c>
      <c r="C55" s="85"/>
      <c r="D55" s="15"/>
      <c r="E55" s="4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24"/>
      <c r="AD55" s="15"/>
      <c r="AE55" s="15"/>
      <c r="AF55" s="44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24"/>
      <c r="BG55" s="15"/>
      <c r="BH55" s="15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26"/>
      <c r="CH55" s="16"/>
      <c r="CJ55" s="13"/>
    </row>
    <row r="56" spans="1:88" ht="18.75" hidden="1" customHeight="1" x14ac:dyDescent="0.35">
      <c r="A56" s="1"/>
      <c r="B56" s="20" t="s">
        <v>6</v>
      </c>
      <c r="C56" s="21"/>
      <c r="D56" s="15">
        <v>0</v>
      </c>
      <c r="E56" s="44">
        <v>0</v>
      </c>
      <c r="F56" s="15">
        <f t="shared" si="1"/>
        <v>0</v>
      </c>
      <c r="G56" s="15">
        <v>15</v>
      </c>
      <c r="H56" s="15">
        <f t="shared" ref="H56:H59" si="173">F56+G56</f>
        <v>15</v>
      </c>
      <c r="I56" s="15"/>
      <c r="J56" s="15">
        <f t="shared" ref="J56:J59" si="174">H56+I56</f>
        <v>15</v>
      </c>
      <c r="K56" s="15"/>
      <c r="L56" s="15">
        <f t="shared" ref="L56:L59" si="175">J56+K56</f>
        <v>15</v>
      </c>
      <c r="M56" s="15"/>
      <c r="N56" s="15">
        <f t="shared" ref="N56:N59" si="176">L56+M56</f>
        <v>15</v>
      </c>
      <c r="O56" s="15"/>
      <c r="P56" s="15">
        <f t="shared" ref="P56:P59" si="177">N56+O56</f>
        <v>15</v>
      </c>
      <c r="Q56" s="15"/>
      <c r="R56" s="15">
        <f t="shared" ref="R56:R59" si="178">P56+Q56</f>
        <v>15</v>
      </c>
      <c r="S56" s="15"/>
      <c r="T56" s="15">
        <f t="shared" ref="T56:T59" si="179">R56+S56</f>
        <v>15</v>
      </c>
      <c r="U56" s="15"/>
      <c r="V56" s="15">
        <f t="shared" ref="V56:V59" si="180">T56+U56</f>
        <v>15</v>
      </c>
      <c r="W56" s="15"/>
      <c r="X56" s="15">
        <f t="shared" ref="X56:X59" si="181">V56+W56</f>
        <v>15</v>
      </c>
      <c r="Y56" s="15"/>
      <c r="Z56" s="15">
        <f t="shared" ref="Z56:Z59" si="182">X56+Y56</f>
        <v>15</v>
      </c>
      <c r="AA56" s="15"/>
      <c r="AB56" s="15">
        <f t="shared" ref="AB56:AB59" si="183">Z56+AA56</f>
        <v>15</v>
      </c>
      <c r="AC56" s="24"/>
      <c r="AD56" s="15">
        <f t="shared" ref="AD56:AD59" si="184">AB56+AC56</f>
        <v>15</v>
      </c>
      <c r="AE56" s="15">
        <v>25599.8</v>
      </c>
      <c r="AF56" s="44">
        <v>-25599.8</v>
      </c>
      <c r="AG56" s="15">
        <f t="shared" si="14"/>
        <v>0</v>
      </c>
      <c r="AH56" s="15"/>
      <c r="AI56" s="15">
        <f t="shared" ref="AI56:AI59" si="185">AG56+AH56</f>
        <v>0</v>
      </c>
      <c r="AJ56" s="15"/>
      <c r="AK56" s="15">
        <f>AI56+AJ56</f>
        <v>0</v>
      </c>
      <c r="AL56" s="15"/>
      <c r="AM56" s="15">
        <f>AK56+AL56</f>
        <v>0</v>
      </c>
      <c r="AN56" s="15"/>
      <c r="AO56" s="15">
        <f>AM56+AN56</f>
        <v>0</v>
      </c>
      <c r="AP56" s="15"/>
      <c r="AQ56" s="15">
        <f>AO56+AP56</f>
        <v>0</v>
      </c>
      <c r="AR56" s="15"/>
      <c r="AS56" s="15">
        <f>AQ56+AR56</f>
        <v>0</v>
      </c>
      <c r="AT56" s="15"/>
      <c r="AU56" s="15">
        <f>AS56+AT56</f>
        <v>0</v>
      </c>
      <c r="AV56" s="15"/>
      <c r="AW56" s="15">
        <f>AU56+AV56</f>
        <v>0</v>
      </c>
      <c r="AX56" s="15"/>
      <c r="AY56" s="15">
        <f>AW56+AX56</f>
        <v>0</v>
      </c>
      <c r="AZ56" s="15"/>
      <c r="BA56" s="15">
        <f>AY56+AZ56</f>
        <v>0</v>
      </c>
      <c r="BB56" s="15"/>
      <c r="BC56" s="15">
        <f>BA56+BB56</f>
        <v>0</v>
      </c>
      <c r="BD56" s="15"/>
      <c r="BE56" s="15">
        <f>BC56+BD56</f>
        <v>0</v>
      </c>
      <c r="BF56" s="24"/>
      <c r="BG56" s="15">
        <f>BE56+BF56</f>
        <v>0</v>
      </c>
      <c r="BH56" s="15">
        <v>105085.6</v>
      </c>
      <c r="BI56" s="16">
        <v>-105085.6</v>
      </c>
      <c r="BJ56" s="16">
        <f t="shared" si="28"/>
        <v>0</v>
      </c>
      <c r="BK56" s="16"/>
      <c r="BL56" s="16">
        <f t="shared" ref="BL56:BL59" si="186">BJ56+BK56</f>
        <v>0</v>
      </c>
      <c r="BM56" s="16"/>
      <c r="BN56" s="16">
        <f t="shared" ref="BN56:BN59" si="187">BL56+BM56</f>
        <v>0</v>
      </c>
      <c r="BO56" s="16"/>
      <c r="BP56" s="16">
        <f t="shared" ref="BP56:BP59" si="188">BN56+BO56</f>
        <v>0</v>
      </c>
      <c r="BQ56" s="16"/>
      <c r="BR56" s="16">
        <f t="shared" ref="BR56:BR59" si="189">BP56+BQ56</f>
        <v>0</v>
      </c>
      <c r="BS56" s="16"/>
      <c r="BT56" s="16">
        <f t="shared" ref="BT56:BT59" si="190">BR56+BS56</f>
        <v>0</v>
      </c>
      <c r="BU56" s="16"/>
      <c r="BV56" s="16">
        <f t="shared" ref="BV56:BV59" si="191">BT56+BU56</f>
        <v>0</v>
      </c>
      <c r="BW56" s="16"/>
      <c r="BX56" s="16">
        <f t="shared" ref="BX56:BX59" si="192">BV56+BW56</f>
        <v>0</v>
      </c>
      <c r="BY56" s="16"/>
      <c r="BZ56" s="16">
        <f t="shared" ref="BZ56:BZ59" si="193">BX56+BY56</f>
        <v>0</v>
      </c>
      <c r="CA56" s="16"/>
      <c r="CB56" s="16">
        <f t="shared" ref="CB56:CB59" si="194">BZ56+CA56</f>
        <v>0</v>
      </c>
      <c r="CC56" s="16"/>
      <c r="CD56" s="16">
        <f t="shared" ref="CD56:CD59" si="195">CB56+CC56</f>
        <v>0</v>
      </c>
      <c r="CE56" s="16"/>
      <c r="CF56" s="16">
        <f t="shared" ref="CF56:CF59" si="196">CD56+CE56</f>
        <v>0</v>
      </c>
      <c r="CG56" s="26"/>
      <c r="CH56" s="16">
        <f t="shared" ref="CH56:CH59" si="197">CF56+CG56</f>
        <v>0</v>
      </c>
      <c r="CI56" s="9" t="s">
        <v>311</v>
      </c>
      <c r="CJ56" s="13">
        <v>0</v>
      </c>
    </row>
    <row r="57" spans="1:88" ht="18.75" customHeight="1" x14ac:dyDescent="0.35">
      <c r="A57" s="57"/>
      <c r="B57" s="85" t="s">
        <v>12</v>
      </c>
      <c r="C57" s="85"/>
      <c r="D57" s="15">
        <v>0</v>
      </c>
      <c r="E57" s="44">
        <v>0</v>
      </c>
      <c r="F57" s="15">
        <f t="shared" si="1"/>
        <v>0</v>
      </c>
      <c r="G57" s="15">
        <v>0</v>
      </c>
      <c r="H57" s="15">
        <f t="shared" si="173"/>
        <v>0</v>
      </c>
      <c r="I57" s="15">
        <v>0</v>
      </c>
      <c r="J57" s="15">
        <f t="shared" si="174"/>
        <v>0</v>
      </c>
      <c r="K57" s="15">
        <v>0</v>
      </c>
      <c r="L57" s="15">
        <f t="shared" si="175"/>
        <v>0</v>
      </c>
      <c r="M57" s="15">
        <v>0</v>
      </c>
      <c r="N57" s="15">
        <f t="shared" si="176"/>
        <v>0</v>
      </c>
      <c r="O57" s="15">
        <v>0</v>
      </c>
      <c r="P57" s="15">
        <f t="shared" si="177"/>
        <v>0</v>
      </c>
      <c r="Q57" s="15">
        <v>0</v>
      </c>
      <c r="R57" s="15">
        <f t="shared" si="178"/>
        <v>0</v>
      </c>
      <c r="S57" s="15">
        <v>0</v>
      </c>
      <c r="T57" s="15">
        <f t="shared" si="179"/>
        <v>0</v>
      </c>
      <c r="U57" s="15">
        <v>0</v>
      </c>
      <c r="V57" s="15">
        <f t="shared" si="180"/>
        <v>0</v>
      </c>
      <c r="W57" s="15">
        <v>0</v>
      </c>
      <c r="X57" s="15">
        <f t="shared" si="181"/>
        <v>0</v>
      </c>
      <c r="Y57" s="15">
        <v>0</v>
      </c>
      <c r="Z57" s="15">
        <f t="shared" si="182"/>
        <v>0</v>
      </c>
      <c r="AA57" s="15">
        <v>0</v>
      </c>
      <c r="AB57" s="15">
        <f t="shared" si="183"/>
        <v>0</v>
      </c>
      <c r="AC57" s="24">
        <v>0</v>
      </c>
      <c r="AD57" s="15">
        <f t="shared" si="184"/>
        <v>0</v>
      </c>
      <c r="AE57" s="15">
        <v>52905.9</v>
      </c>
      <c r="AF57" s="44">
        <v>0</v>
      </c>
      <c r="AG57" s="15">
        <f t="shared" si="14"/>
        <v>52905.9</v>
      </c>
      <c r="AH57" s="15">
        <v>0</v>
      </c>
      <c r="AI57" s="15">
        <f t="shared" si="185"/>
        <v>52905.9</v>
      </c>
      <c r="AJ57" s="15">
        <v>0</v>
      </c>
      <c r="AK57" s="15">
        <f>AI57+AJ57</f>
        <v>52905.9</v>
      </c>
      <c r="AL57" s="15">
        <v>-50151</v>
      </c>
      <c r="AM57" s="15">
        <f>AK57+AL57</f>
        <v>2754.9000000000015</v>
      </c>
      <c r="AN57" s="15"/>
      <c r="AO57" s="15">
        <f>AM57+AN57</f>
        <v>2754.9000000000015</v>
      </c>
      <c r="AP57" s="15"/>
      <c r="AQ57" s="15">
        <f>AO57+AP57</f>
        <v>2754.9000000000015</v>
      </c>
      <c r="AR57" s="15"/>
      <c r="AS57" s="15">
        <f>AQ57+AR57</f>
        <v>2754.9000000000015</v>
      </c>
      <c r="AT57" s="15"/>
      <c r="AU57" s="15">
        <f>AS57+AT57</f>
        <v>2754.9000000000015</v>
      </c>
      <c r="AV57" s="15"/>
      <c r="AW57" s="15">
        <f>AU57+AV57</f>
        <v>2754.9000000000015</v>
      </c>
      <c r="AX57" s="15">
        <v>-2754.9</v>
      </c>
      <c r="AY57" s="15">
        <f>AW57+AX57</f>
        <v>0</v>
      </c>
      <c r="AZ57" s="15"/>
      <c r="BA57" s="15">
        <f>AY57+AZ57</f>
        <v>0</v>
      </c>
      <c r="BB57" s="15"/>
      <c r="BC57" s="15">
        <f>BA57+BB57</f>
        <v>0</v>
      </c>
      <c r="BD57" s="15"/>
      <c r="BE57" s="15">
        <f>BC57+BD57</f>
        <v>0</v>
      </c>
      <c r="BF57" s="24"/>
      <c r="BG57" s="15">
        <f>BE57+BF57</f>
        <v>0</v>
      </c>
      <c r="BH57" s="15">
        <v>21111.8</v>
      </c>
      <c r="BI57" s="16">
        <v>0</v>
      </c>
      <c r="BJ57" s="16">
        <f t="shared" si="28"/>
        <v>21111.8</v>
      </c>
      <c r="BK57" s="16">
        <v>0</v>
      </c>
      <c r="BL57" s="16">
        <f t="shared" si="186"/>
        <v>21111.8</v>
      </c>
      <c r="BM57" s="16">
        <v>0</v>
      </c>
      <c r="BN57" s="16">
        <f t="shared" si="187"/>
        <v>21111.8</v>
      </c>
      <c r="BO57" s="16">
        <v>0</v>
      </c>
      <c r="BP57" s="16">
        <f t="shared" si="188"/>
        <v>21111.8</v>
      </c>
      <c r="BQ57" s="16">
        <v>0</v>
      </c>
      <c r="BR57" s="16">
        <f t="shared" si="189"/>
        <v>21111.8</v>
      </c>
      <c r="BS57" s="16">
        <v>0</v>
      </c>
      <c r="BT57" s="16">
        <f t="shared" si="190"/>
        <v>21111.8</v>
      </c>
      <c r="BU57" s="16">
        <v>0</v>
      </c>
      <c r="BV57" s="16">
        <f t="shared" si="191"/>
        <v>21111.8</v>
      </c>
      <c r="BW57" s="16">
        <v>0</v>
      </c>
      <c r="BX57" s="16">
        <f t="shared" si="192"/>
        <v>21111.8</v>
      </c>
      <c r="BY57" s="16">
        <v>0</v>
      </c>
      <c r="BZ57" s="16">
        <f t="shared" si="193"/>
        <v>21111.8</v>
      </c>
      <c r="CA57" s="16">
        <v>0</v>
      </c>
      <c r="CB57" s="16">
        <f t="shared" si="194"/>
        <v>21111.8</v>
      </c>
      <c r="CC57" s="16">
        <v>0</v>
      </c>
      <c r="CD57" s="16">
        <f t="shared" si="195"/>
        <v>21111.8</v>
      </c>
      <c r="CE57" s="16">
        <v>0</v>
      </c>
      <c r="CF57" s="16">
        <f t="shared" si="196"/>
        <v>21111.8</v>
      </c>
      <c r="CG57" s="26">
        <v>0</v>
      </c>
      <c r="CH57" s="16">
        <f t="shared" si="197"/>
        <v>21111.8</v>
      </c>
      <c r="CI57" s="9" t="s">
        <v>215</v>
      </c>
      <c r="CJ57" s="13"/>
    </row>
    <row r="58" spans="1:88" ht="37.5" hidden="1" customHeight="1" x14ac:dyDescent="0.35">
      <c r="A58" s="1" t="s">
        <v>142</v>
      </c>
      <c r="B58" s="42" t="s">
        <v>202</v>
      </c>
      <c r="C58" s="21" t="s">
        <v>11</v>
      </c>
      <c r="D58" s="15">
        <v>0</v>
      </c>
      <c r="E58" s="44">
        <v>0</v>
      </c>
      <c r="F58" s="15">
        <f t="shared" si="1"/>
        <v>0</v>
      </c>
      <c r="G58" s="15">
        <v>0</v>
      </c>
      <c r="H58" s="15">
        <f t="shared" si="173"/>
        <v>0</v>
      </c>
      <c r="I58" s="15">
        <v>0</v>
      </c>
      <c r="J58" s="15">
        <f t="shared" si="174"/>
        <v>0</v>
      </c>
      <c r="K58" s="15">
        <v>0</v>
      </c>
      <c r="L58" s="15">
        <f t="shared" si="175"/>
        <v>0</v>
      </c>
      <c r="M58" s="15">
        <v>0</v>
      </c>
      <c r="N58" s="15">
        <f t="shared" si="176"/>
        <v>0</v>
      </c>
      <c r="O58" s="15">
        <v>0</v>
      </c>
      <c r="P58" s="15">
        <f t="shared" si="177"/>
        <v>0</v>
      </c>
      <c r="Q58" s="15">
        <v>0</v>
      </c>
      <c r="R58" s="15">
        <f t="shared" si="178"/>
        <v>0</v>
      </c>
      <c r="S58" s="15">
        <v>0</v>
      </c>
      <c r="T58" s="15">
        <f t="shared" si="179"/>
        <v>0</v>
      </c>
      <c r="U58" s="15">
        <v>0</v>
      </c>
      <c r="V58" s="15">
        <f t="shared" si="180"/>
        <v>0</v>
      </c>
      <c r="W58" s="15">
        <v>0</v>
      </c>
      <c r="X58" s="15">
        <f t="shared" si="181"/>
        <v>0</v>
      </c>
      <c r="Y58" s="15">
        <v>0</v>
      </c>
      <c r="Z58" s="15">
        <f t="shared" si="182"/>
        <v>0</v>
      </c>
      <c r="AA58" s="15">
        <v>0</v>
      </c>
      <c r="AB58" s="15">
        <f t="shared" si="183"/>
        <v>0</v>
      </c>
      <c r="AC58" s="24">
        <v>0</v>
      </c>
      <c r="AD58" s="15">
        <f t="shared" si="184"/>
        <v>0</v>
      </c>
      <c r="AE58" s="15">
        <v>59234</v>
      </c>
      <c r="AF58" s="44">
        <v>-59234</v>
      </c>
      <c r="AG58" s="15">
        <f t="shared" si="14"/>
        <v>0</v>
      </c>
      <c r="AH58" s="15"/>
      <c r="AI58" s="15">
        <f t="shared" si="185"/>
        <v>0</v>
      </c>
      <c r="AJ58" s="15"/>
      <c r="AK58" s="15">
        <f>AI58+AJ58</f>
        <v>0</v>
      </c>
      <c r="AL58" s="15"/>
      <c r="AM58" s="15">
        <f>AK58+AL58</f>
        <v>0</v>
      </c>
      <c r="AN58" s="15"/>
      <c r="AO58" s="15">
        <f>AM58+AN58</f>
        <v>0</v>
      </c>
      <c r="AP58" s="15"/>
      <c r="AQ58" s="15">
        <f>AO58+AP58</f>
        <v>0</v>
      </c>
      <c r="AR58" s="15"/>
      <c r="AS58" s="15">
        <f>AQ58+AR58</f>
        <v>0</v>
      </c>
      <c r="AT58" s="15"/>
      <c r="AU58" s="15">
        <f>AS58+AT58</f>
        <v>0</v>
      </c>
      <c r="AV58" s="15"/>
      <c r="AW58" s="15">
        <f>AU58+AV58</f>
        <v>0</v>
      </c>
      <c r="AX58" s="15"/>
      <c r="AY58" s="15">
        <f>AW58+AX58</f>
        <v>0</v>
      </c>
      <c r="AZ58" s="15"/>
      <c r="BA58" s="15">
        <f>AY58+AZ58</f>
        <v>0</v>
      </c>
      <c r="BB58" s="15"/>
      <c r="BC58" s="15">
        <f>BA58+BB58</f>
        <v>0</v>
      </c>
      <c r="BD58" s="15"/>
      <c r="BE58" s="15">
        <f>BC58+BD58</f>
        <v>0</v>
      </c>
      <c r="BF58" s="24"/>
      <c r="BG58" s="15">
        <f>BE58+BF58</f>
        <v>0</v>
      </c>
      <c r="BH58" s="15">
        <v>0</v>
      </c>
      <c r="BI58" s="16">
        <v>0</v>
      </c>
      <c r="BJ58" s="16">
        <f t="shared" si="28"/>
        <v>0</v>
      </c>
      <c r="BK58" s="16">
        <v>0</v>
      </c>
      <c r="BL58" s="16">
        <f t="shared" si="186"/>
        <v>0</v>
      </c>
      <c r="BM58" s="16">
        <v>0</v>
      </c>
      <c r="BN58" s="16">
        <f t="shared" si="187"/>
        <v>0</v>
      </c>
      <c r="BO58" s="16">
        <v>0</v>
      </c>
      <c r="BP58" s="16">
        <f t="shared" si="188"/>
        <v>0</v>
      </c>
      <c r="BQ58" s="16">
        <v>0</v>
      </c>
      <c r="BR58" s="16">
        <f t="shared" si="189"/>
        <v>0</v>
      </c>
      <c r="BS58" s="16">
        <v>0</v>
      </c>
      <c r="BT58" s="16">
        <f t="shared" si="190"/>
        <v>0</v>
      </c>
      <c r="BU58" s="16">
        <v>0</v>
      </c>
      <c r="BV58" s="16">
        <f t="shared" si="191"/>
        <v>0</v>
      </c>
      <c r="BW58" s="16">
        <v>0</v>
      </c>
      <c r="BX58" s="16">
        <f t="shared" si="192"/>
        <v>0</v>
      </c>
      <c r="BY58" s="16">
        <v>0</v>
      </c>
      <c r="BZ58" s="16">
        <f t="shared" si="193"/>
        <v>0</v>
      </c>
      <c r="CA58" s="16">
        <v>0</v>
      </c>
      <c r="CB58" s="16">
        <f t="shared" si="194"/>
        <v>0</v>
      </c>
      <c r="CC58" s="16">
        <v>0</v>
      </c>
      <c r="CD58" s="16">
        <f t="shared" si="195"/>
        <v>0</v>
      </c>
      <c r="CE58" s="16">
        <v>0</v>
      </c>
      <c r="CF58" s="16">
        <f t="shared" si="196"/>
        <v>0</v>
      </c>
      <c r="CG58" s="26">
        <v>0</v>
      </c>
      <c r="CH58" s="16">
        <f t="shared" si="197"/>
        <v>0</v>
      </c>
      <c r="CI58" s="9" t="s">
        <v>213</v>
      </c>
      <c r="CJ58" s="13">
        <v>0</v>
      </c>
    </row>
    <row r="59" spans="1:88" ht="56.25" customHeight="1" x14ac:dyDescent="0.35">
      <c r="A59" s="57" t="s">
        <v>141</v>
      </c>
      <c r="B59" s="85" t="s">
        <v>202</v>
      </c>
      <c r="C59" s="6" t="s">
        <v>126</v>
      </c>
      <c r="D59" s="15">
        <f>D61+D62</f>
        <v>119057.40000000001</v>
      </c>
      <c r="E59" s="44">
        <f>E61+E62</f>
        <v>0</v>
      </c>
      <c r="F59" s="15">
        <f t="shared" si="1"/>
        <v>119057.40000000001</v>
      </c>
      <c r="G59" s="15">
        <f>G61+G62</f>
        <v>0</v>
      </c>
      <c r="H59" s="15">
        <f t="shared" si="173"/>
        <v>119057.40000000001</v>
      </c>
      <c r="I59" s="15">
        <f>I61+I62</f>
        <v>0</v>
      </c>
      <c r="J59" s="15">
        <f t="shared" si="174"/>
        <v>119057.40000000001</v>
      </c>
      <c r="K59" s="15">
        <f>K61+K62</f>
        <v>0</v>
      </c>
      <c r="L59" s="15">
        <f t="shared" si="175"/>
        <v>119057.40000000001</v>
      </c>
      <c r="M59" s="15">
        <f>M61+M62</f>
        <v>0</v>
      </c>
      <c r="N59" s="15">
        <f t="shared" si="176"/>
        <v>119057.40000000001</v>
      </c>
      <c r="O59" s="15">
        <f>O61+O62</f>
        <v>0</v>
      </c>
      <c r="P59" s="15">
        <f t="shared" si="177"/>
        <v>119057.40000000001</v>
      </c>
      <c r="Q59" s="15">
        <f>Q61+Q62</f>
        <v>0</v>
      </c>
      <c r="R59" s="15">
        <f t="shared" si="178"/>
        <v>119057.40000000001</v>
      </c>
      <c r="S59" s="15">
        <f>S61+S62</f>
        <v>0</v>
      </c>
      <c r="T59" s="15">
        <f t="shared" si="179"/>
        <v>119057.40000000001</v>
      </c>
      <c r="U59" s="15">
        <f>U61+U62</f>
        <v>-109044.054</v>
      </c>
      <c r="V59" s="15">
        <f t="shared" si="180"/>
        <v>10013.346000000005</v>
      </c>
      <c r="W59" s="15">
        <f>W61+W62</f>
        <v>0</v>
      </c>
      <c r="X59" s="15">
        <f t="shared" si="181"/>
        <v>10013.346000000005</v>
      </c>
      <c r="Y59" s="15">
        <f>Y61+Y62</f>
        <v>0</v>
      </c>
      <c r="Z59" s="15">
        <f t="shared" si="182"/>
        <v>10013.346000000005</v>
      </c>
      <c r="AA59" s="15">
        <f>AA61+AA62</f>
        <v>0</v>
      </c>
      <c r="AB59" s="15">
        <f t="shared" si="183"/>
        <v>10013.346000000005</v>
      </c>
      <c r="AC59" s="24">
        <f>AC61+AC62</f>
        <v>-2192.3679999999999</v>
      </c>
      <c r="AD59" s="15">
        <f t="shared" si="184"/>
        <v>7820.9780000000046</v>
      </c>
      <c r="AE59" s="15">
        <f t="shared" ref="AE59:BH59" si="198">AE61+AE62</f>
        <v>538326.69999999995</v>
      </c>
      <c r="AF59" s="44">
        <f>AF61+AF62</f>
        <v>59234</v>
      </c>
      <c r="AG59" s="15">
        <f t="shared" si="14"/>
        <v>597560.69999999995</v>
      </c>
      <c r="AH59" s="15">
        <f>AH61+AH62</f>
        <v>0</v>
      </c>
      <c r="AI59" s="15">
        <f t="shared" si="185"/>
        <v>597560.69999999995</v>
      </c>
      <c r="AJ59" s="15">
        <f>AJ61+AJ62</f>
        <v>0</v>
      </c>
      <c r="AK59" s="15">
        <f>AI59+AJ59</f>
        <v>597560.69999999995</v>
      </c>
      <c r="AL59" s="15">
        <f>AL61+AL62</f>
        <v>0</v>
      </c>
      <c r="AM59" s="15">
        <f>AK59+AL59</f>
        <v>597560.69999999995</v>
      </c>
      <c r="AN59" s="15">
        <f>AN61+AN62</f>
        <v>0</v>
      </c>
      <c r="AO59" s="15">
        <f>AM59+AN59</f>
        <v>597560.69999999995</v>
      </c>
      <c r="AP59" s="15">
        <f>AP61+AP62</f>
        <v>0</v>
      </c>
      <c r="AQ59" s="15">
        <f>AO59+AP59</f>
        <v>597560.69999999995</v>
      </c>
      <c r="AR59" s="15">
        <f>AR61+AR62</f>
        <v>0</v>
      </c>
      <c r="AS59" s="15">
        <f>AQ59+AR59</f>
        <v>597560.69999999995</v>
      </c>
      <c r="AT59" s="15">
        <f>AT61+AT62</f>
        <v>0</v>
      </c>
      <c r="AU59" s="15">
        <f>AS59+AT59</f>
        <v>597560.69999999995</v>
      </c>
      <c r="AV59" s="15">
        <f>AV61+AV62</f>
        <v>0</v>
      </c>
      <c r="AW59" s="15">
        <f>AU59+AV59</f>
        <v>597560.69999999995</v>
      </c>
      <c r="AX59" s="15">
        <f>AX61+AX62</f>
        <v>-596780.67800000007</v>
      </c>
      <c r="AY59" s="15">
        <f>AW59+AX59</f>
        <v>780.02199999988079</v>
      </c>
      <c r="AZ59" s="15">
        <f>AZ61+AZ62</f>
        <v>0</v>
      </c>
      <c r="BA59" s="15">
        <f>AY59+AZ59</f>
        <v>780.02199999988079</v>
      </c>
      <c r="BB59" s="15">
        <f>BB61+BB62</f>
        <v>0</v>
      </c>
      <c r="BC59" s="15">
        <f>BA59+BB59</f>
        <v>780.02199999988079</v>
      </c>
      <c r="BD59" s="15">
        <f>BD61+BD62</f>
        <v>0</v>
      </c>
      <c r="BE59" s="15">
        <f>BC59+BD59</f>
        <v>780.02199999988079</v>
      </c>
      <c r="BF59" s="24">
        <f>BF61+BF62</f>
        <v>-780</v>
      </c>
      <c r="BG59" s="15">
        <f>BE59+BF59</f>
        <v>2.199999988079071E-2</v>
      </c>
      <c r="BH59" s="15">
        <f t="shared" si="198"/>
        <v>0</v>
      </c>
      <c r="BI59" s="16">
        <f>BI61+BI62</f>
        <v>0</v>
      </c>
      <c r="BJ59" s="16">
        <f t="shared" si="28"/>
        <v>0</v>
      </c>
      <c r="BK59" s="16">
        <f>BK61+BK62</f>
        <v>0</v>
      </c>
      <c r="BL59" s="16">
        <f t="shared" si="186"/>
        <v>0</v>
      </c>
      <c r="BM59" s="16">
        <f>BM61+BM62</f>
        <v>0</v>
      </c>
      <c r="BN59" s="16">
        <f t="shared" si="187"/>
        <v>0</v>
      </c>
      <c r="BO59" s="16">
        <f>BO61+BO62</f>
        <v>0</v>
      </c>
      <c r="BP59" s="16">
        <f t="shared" si="188"/>
        <v>0</v>
      </c>
      <c r="BQ59" s="16">
        <f>BQ61+BQ62</f>
        <v>0</v>
      </c>
      <c r="BR59" s="16">
        <f t="shared" si="189"/>
        <v>0</v>
      </c>
      <c r="BS59" s="16">
        <f>BS61+BS62</f>
        <v>0</v>
      </c>
      <c r="BT59" s="16">
        <f t="shared" si="190"/>
        <v>0</v>
      </c>
      <c r="BU59" s="16">
        <f>BU61+BU62</f>
        <v>0</v>
      </c>
      <c r="BV59" s="16">
        <f t="shared" si="191"/>
        <v>0</v>
      </c>
      <c r="BW59" s="16">
        <f>BW61+BW62</f>
        <v>0</v>
      </c>
      <c r="BX59" s="16">
        <f t="shared" si="192"/>
        <v>0</v>
      </c>
      <c r="BY59" s="16">
        <f>BY61+BY62</f>
        <v>0</v>
      </c>
      <c r="BZ59" s="16">
        <f t="shared" si="193"/>
        <v>0</v>
      </c>
      <c r="CA59" s="16">
        <f>CA61+CA62</f>
        <v>0</v>
      </c>
      <c r="CB59" s="16">
        <f t="shared" si="194"/>
        <v>0</v>
      </c>
      <c r="CC59" s="16">
        <f>CC61+CC62</f>
        <v>0</v>
      </c>
      <c r="CD59" s="16">
        <f t="shared" si="195"/>
        <v>0</v>
      </c>
      <c r="CE59" s="16">
        <f>CE61+CE62</f>
        <v>0</v>
      </c>
      <c r="CF59" s="16">
        <f t="shared" si="196"/>
        <v>0</v>
      </c>
      <c r="CG59" s="26">
        <f>CG61+CG62</f>
        <v>0</v>
      </c>
      <c r="CH59" s="16">
        <f t="shared" si="197"/>
        <v>0</v>
      </c>
      <c r="CJ59" s="13"/>
    </row>
    <row r="60" spans="1:88" ht="18.75" hidden="1" customHeight="1" x14ac:dyDescent="0.35">
      <c r="A60" s="57"/>
      <c r="B60" s="75" t="s">
        <v>5</v>
      </c>
      <c r="C60" s="6"/>
      <c r="D60" s="15"/>
      <c r="E60" s="4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24"/>
      <c r="AD60" s="15"/>
      <c r="AE60" s="15"/>
      <c r="AF60" s="44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24"/>
      <c r="BG60" s="15"/>
      <c r="BH60" s="15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26"/>
      <c r="CH60" s="16"/>
      <c r="CJ60" s="13">
        <v>0</v>
      </c>
    </row>
    <row r="61" spans="1:88" ht="18.75" hidden="1" customHeight="1" x14ac:dyDescent="0.35">
      <c r="A61" s="1"/>
      <c r="B61" s="20" t="s">
        <v>6</v>
      </c>
      <c r="C61" s="21"/>
      <c r="D61" s="15">
        <v>22858.799999999999</v>
      </c>
      <c r="E61" s="44"/>
      <c r="F61" s="15">
        <f t="shared" si="1"/>
        <v>22858.799999999999</v>
      </c>
      <c r="G61" s="15"/>
      <c r="H61" s="15">
        <f t="shared" ref="H61:H64" si="199">F61+G61</f>
        <v>22858.799999999999</v>
      </c>
      <c r="I61" s="15"/>
      <c r="J61" s="15">
        <f t="shared" ref="J61:J64" si="200">H61+I61</f>
        <v>22858.799999999999</v>
      </c>
      <c r="K61" s="15"/>
      <c r="L61" s="15">
        <f t="shared" ref="L61:L64" si="201">J61+K61</f>
        <v>22858.799999999999</v>
      </c>
      <c r="M61" s="15"/>
      <c r="N61" s="15">
        <f t="shared" ref="N61:N64" si="202">L61+M61</f>
        <v>22858.799999999999</v>
      </c>
      <c r="O61" s="15"/>
      <c r="P61" s="15">
        <f t="shared" ref="P61:P64" si="203">N61+O61</f>
        <v>22858.799999999999</v>
      </c>
      <c r="Q61" s="15"/>
      <c r="R61" s="15">
        <f t="shared" ref="R61:R64" si="204">P61+Q61</f>
        <v>22858.799999999999</v>
      </c>
      <c r="S61" s="15"/>
      <c r="T61" s="15">
        <f t="shared" ref="T61:T64" si="205">R61+S61</f>
        <v>22858.799999999999</v>
      </c>
      <c r="U61" s="15">
        <v>-12845.454</v>
      </c>
      <c r="V61" s="15">
        <f t="shared" ref="V61:V64" si="206">T61+U61</f>
        <v>10013.346</v>
      </c>
      <c r="W61" s="15"/>
      <c r="X61" s="15">
        <f t="shared" ref="X61:X64" si="207">V61+W61</f>
        <v>10013.346</v>
      </c>
      <c r="Y61" s="15"/>
      <c r="Z61" s="15">
        <f t="shared" ref="Z61:Z64" si="208">X61+Y61</f>
        <v>10013.346</v>
      </c>
      <c r="AA61" s="15"/>
      <c r="AB61" s="15">
        <f t="shared" ref="AB61:AB64" si="209">Z61+AA61</f>
        <v>10013.346</v>
      </c>
      <c r="AC61" s="24">
        <v>-2192.3679999999999</v>
      </c>
      <c r="AD61" s="15">
        <f t="shared" ref="AD61:AD64" si="210">AB61+AC61</f>
        <v>7820.9779999999992</v>
      </c>
      <c r="AE61" s="15">
        <v>104477.2</v>
      </c>
      <c r="AF61" s="44">
        <v>59234</v>
      </c>
      <c r="AG61" s="15">
        <f t="shared" si="14"/>
        <v>163711.20000000001</v>
      </c>
      <c r="AH61" s="15"/>
      <c r="AI61" s="15">
        <f t="shared" ref="AI61:AI64" si="211">AG61+AH61</f>
        <v>163711.20000000001</v>
      </c>
      <c r="AJ61" s="15"/>
      <c r="AK61" s="15">
        <f>AI61+AJ61</f>
        <v>163711.20000000001</v>
      </c>
      <c r="AL61" s="15"/>
      <c r="AM61" s="15">
        <f>AK61+AL61</f>
        <v>163711.20000000001</v>
      </c>
      <c r="AN61" s="15"/>
      <c r="AO61" s="15">
        <f>AM61+AN61</f>
        <v>163711.20000000001</v>
      </c>
      <c r="AP61" s="15"/>
      <c r="AQ61" s="15">
        <f>AO61+AP61</f>
        <v>163711.20000000001</v>
      </c>
      <c r="AR61" s="15"/>
      <c r="AS61" s="15">
        <f>AQ61+AR61</f>
        <v>163711.20000000001</v>
      </c>
      <c r="AT61" s="15"/>
      <c r="AU61" s="15">
        <f>AS61+AT61</f>
        <v>163711.20000000001</v>
      </c>
      <c r="AV61" s="15"/>
      <c r="AW61" s="15">
        <f>AU61+AV61</f>
        <v>163711.20000000001</v>
      </c>
      <c r="AX61" s="15">
        <v>-162931.17800000001</v>
      </c>
      <c r="AY61" s="15">
        <f>AW61+AX61</f>
        <v>780.02199999999721</v>
      </c>
      <c r="AZ61" s="15"/>
      <c r="BA61" s="15">
        <f>AY61+AZ61</f>
        <v>780.02199999999721</v>
      </c>
      <c r="BB61" s="15"/>
      <c r="BC61" s="15">
        <f>BA61+BB61</f>
        <v>780.02199999999721</v>
      </c>
      <c r="BD61" s="15"/>
      <c r="BE61" s="15">
        <f>BC61+BD61</f>
        <v>780.02199999999721</v>
      </c>
      <c r="BF61" s="24">
        <v>-780</v>
      </c>
      <c r="BG61" s="15">
        <f>BE61+BF61</f>
        <v>2.1999999997206032E-2</v>
      </c>
      <c r="BH61" s="15">
        <v>0</v>
      </c>
      <c r="BI61" s="16"/>
      <c r="BJ61" s="16">
        <f t="shared" si="28"/>
        <v>0</v>
      </c>
      <c r="BK61" s="16"/>
      <c r="BL61" s="16">
        <f t="shared" ref="BL61:BL64" si="212">BJ61+BK61</f>
        <v>0</v>
      </c>
      <c r="BM61" s="16"/>
      <c r="BN61" s="16">
        <f t="shared" ref="BN61:BN64" si="213">BL61+BM61</f>
        <v>0</v>
      </c>
      <c r="BO61" s="16"/>
      <c r="BP61" s="16">
        <f t="shared" ref="BP61:BP64" si="214">BN61+BO61</f>
        <v>0</v>
      </c>
      <c r="BQ61" s="16"/>
      <c r="BR61" s="16">
        <f t="shared" ref="BR61:BR64" si="215">BP61+BQ61</f>
        <v>0</v>
      </c>
      <c r="BS61" s="16"/>
      <c r="BT61" s="16">
        <f t="shared" ref="BT61:BT64" si="216">BR61+BS61</f>
        <v>0</v>
      </c>
      <c r="BU61" s="16"/>
      <c r="BV61" s="16">
        <f t="shared" ref="BV61:BV64" si="217">BT61+BU61</f>
        <v>0</v>
      </c>
      <c r="BW61" s="16"/>
      <c r="BX61" s="16">
        <f t="shared" ref="BX61:BX64" si="218">BV61+BW61</f>
        <v>0</v>
      </c>
      <c r="BY61" s="16"/>
      <c r="BZ61" s="16">
        <f t="shared" ref="BZ61:BZ64" si="219">BX61+BY61</f>
        <v>0</v>
      </c>
      <c r="CA61" s="16"/>
      <c r="CB61" s="16">
        <f t="shared" ref="CB61:CB64" si="220">BZ61+CA61</f>
        <v>0</v>
      </c>
      <c r="CC61" s="16"/>
      <c r="CD61" s="16">
        <f t="shared" ref="CD61:CD64" si="221">CB61+CC61</f>
        <v>0</v>
      </c>
      <c r="CE61" s="16"/>
      <c r="CF61" s="16">
        <f t="shared" ref="CF61:CF64" si="222">CD61+CE61</f>
        <v>0</v>
      </c>
      <c r="CG61" s="26"/>
      <c r="CH61" s="16">
        <f t="shared" ref="CH61:CH64" si="223">CF61+CG61</f>
        <v>0</v>
      </c>
      <c r="CI61" s="9" t="s">
        <v>213</v>
      </c>
      <c r="CJ61" s="13">
        <v>0</v>
      </c>
    </row>
    <row r="62" spans="1:88" ht="18.75" hidden="1" customHeight="1" x14ac:dyDescent="0.35">
      <c r="A62" s="57"/>
      <c r="B62" s="74" t="s">
        <v>57</v>
      </c>
      <c r="C62" s="74"/>
      <c r="D62" s="15">
        <v>96198.6</v>
      </c>
      <c r="E62" s="44"/>
      <c r="F62" s="15">
        <f t="shared" si="1"/>
        <v>96198.6</v>
      </c>
      <c r="G62" s="15"/>
      <c r="H62" s="15">
        <f t="shared" si="199"/>
        <v>96198.6</v>
      </c>
      <c r="I62" s="15"/>
      <c r="J62" s="15">
        <f t="shared" si="200"/>
        <v>96198.6</v>
      </c>
      <c r="K62" s="15"/>
      <c r="L62" s="15">
        <f t="shared" si="201"/>
        <v>96198.6</v>
      </c>
      <c r="M62" s="15"/>
      <c r="N62" s="15">
        <f t="shared" si="202"/>
        <v>96198.6</v>
      </c>
      <c r="O62" s="15"/>
      <c r="P62" s="15">
        <f t="shared" si="203"/>
        <v>96198.6</v>
      </c>
      <c r="Q62" s="15"/>
      <c r="R62" s="15">
        <f t="shared" si="204"/>
        <v>96198.6</v>
      </c>
      <c r="S62" s="15"/>
      <c r="T62" s="15">
        <f t="shared" si="205"/>
        <v>96198.6</v>
      </c>
      <c r="U62" s="15">
        <v>-96198.6</v>
      </c>
      <c r="V62" s="15">
        <f t="shared" si="206"/>
        <v>0</v>
      </c>
      <c r="W62" s="15"/>
      <c r="X62" s="15">
        <f t="shared" si="207"/>
        <v>0</v>
      </c>
      <c r="Y62" s="15"/>
      <c r="Z62" s="15">
        <f t="shared" si="208"/>
        <v>0</v>
      </c>
      <c r="AA62" s="15"/>
      <c r="AB62" s="15">
        <f t="shared" si="209"/>
        <v>0</v>
      </c>
      <c r="AC62" s="24"/>
      <c r="AD62" s="15">
        <f t="shared" si="210"/>
        <v>0</v>
      </c>
      <c r="AE62" s="15">
        <f>216794.5+217055</f>
        <v>433849.5</v>
      </c>
      <c r="AF62" s="44"/>
      <c r="AG62" s="15">
        <f t="shared" si="14"/>
        <v>433849.5</v>
      </c>
      <c r="AH62" s="15"/>
      <c r="AI62" s="15">
        <f t="shared" si="211"/>
        <v>433849.5</v>
      </c>
      <c r="AJ62" s="15"/>
      <c r="AK62" s="15">
        <f>AI62+AJ62</f>
        <v>433849.5</v>
      </c>
      <c r="AL62" s="15"/>
      <c r="AM62" s="15">
        <f>AK62+AL62</f>
        <v>433849.5</v>
      </c>
      <c r="AN62" s="15"/>
      <c r="AO62" s="15">
        <f>AM62+AN62</f>
        <v>433849.5</v>
      </c>
      <c r="AP62" s="15"/>
      <c r="AQ62" s="15">
        <f>AO62+AP62</f>
        <v>433849.5</v>
      </c>
      <c r="AR62" s="15"/>
      <c r="AS62" s="15">
        <f>AQ62+AR62</f>
        <v>433849.5</v>
      </c>
      <c r="AT62" s="15"/>
      <c r="AU62" s="15">
        <f>AS62+AT62</f>
        <v>433849.5</v>
      </c>
      <c r="AV62" s="15"/>
      <c r="AW62" s="15">
        <f>AU62+AV62</f>
        <v>433849.5</v>
      </c>
      <c r="AX62" s="15">
        <v>-433849.5</v>
      </c>
      <c r="AY62" s="15">
        <f>AW62+AX62</f>
        <v>0</v>
      </c>
      <c r="AZ62" s="15"/>
      <c r="BA62" s="15">
        <f>AY62+AZ62</f>
        <v>0</v>
      </c>
      <c r="BB62" s="15"/>
      <c r="BC62" s="15">
        <f>BA62+BB62</f>
        <v>0</v>
      </c>
      <c r="BD62" s="15"/>
      <c r="BE62" s="15">
        <f>BC62+BD62</f>
        <v>0</v>
      </c>
      <c r="BF62" s="24"/>
      <c r="BG62" s="15">
        <f>BE62+BF62</f>
        <v>0</v>
      </c>
      <c r="BH62" s="15">
        <v>0</v>
      </c>
      <c r="BI62" s="16"/>
      <c r="BJ62" s="16">
        <f t="shared" si="28"/>
        <v>0</v>
      </c>
      <c r="BK62" s="16"/>
      <c r="BL62" s="16">
        <f t="shared" si="212"/>
        <v>0</v>
      </c>
      <c r="BM62" s="16"/>
      <c r="BN62" s="16">
        <f t="shared" si="213"/>
        <v>0</v>
      </c>
      <c r="BO62" s="16"/>
      <c r="BP62" s="16">
        <f t="shared" si="214"/>
        <v>0</v>
      </c>
      <c r="BQ62" s="16"/>
      <c r="BR62" s="16">
        <f t="shared" si="215"/>
        <v>0</v>
      </c>
      <c r="BS62" s="16"/>
      <c r="BT62" s="16">
        <f t="shared" si="216"/>
        <v>0</v>
      </c>
      <c r="BU62" s="16"/>
      <c r="BV62" s="16">
        <f t="shared" si="217"/>
        <v>0</v>
      </c>
      <c r="BW62" s="16"/>
      <c r="BX62" s="16">
        <f t="shared" si="218"/>
        <v>0</v>
      </c>
      <c r="BY62" s="16"/>
      <c r="BZ62" s="16">
        <f t="shared" si="219"/>
        <v>0</v>
      </c>
      <c r="CA62" s="16"/>
      <c r="CB62" s="16">
        <f t="shared" si="220"/>
        <v>0</v>
      </c>
      <c r="CC62" s="16"/>
      <c r="CD62" s="16">
        <f t="shared" si="221"/>
        <v>0</v>
      </c>
      <c r="CE62" s="16"/>
      <c r="CF62" s="16">
        <f t="shared" si="222"/>
        <v>0</v>
      </c>
      <c r="CG62" s="26"/>
      <c r="CH62" s="16">
        <f t="shared" si="223"/>
        <v>0</v>
      </c>
      <c r="CI62" s="9" t="s">
        <v>215</v>
      </c>
      <c r="CJ62" s="13">
        <v>0</v>
      </c>
    </row>
    <row r="63" spans="1:88" ht="37.5" hidden="1" customHeight="1" x14ac:dyDescent="0.35">
      <c r="A63" s="57" t="s">
        <v>143</v>
      </c>
      <c r="B63" s="56" t="s">
        <v>56</v>
      </c>
      <c r="C63" s="21" t="s">
        <v>11</v>
      </c>
      <c r="D63" s="15">
        <v>0</v>
      </c>
      <c r="E63" s="44">
        <v>0</v>
      </c>
      <c r="F63" s="15">
        <f t="shared" si="1"/>
        <v>0</v>
      </c>
      <c r="G63" s="15">
        <v>0</v>
      </c>
      <c r="H63" s="15">
        <f t="shared" si="199"/>
        <v>0</v>
      </c>
      <c r="I63" s="15">
        <v>0</v>
      </c>
      <c r="J63" s="15">
        <f t="shared" si="200"/>
        <v>0</v>
      </c>
      <c r="K63" s="15">
        <v>0</v>
      </c>
      <c r="L63" s="15">
        <f t="shared" si="201"/>
        <v>0</v>
      </c>
      <c r="M63" s="15">
        <v>0</v>
      </c>
      <c r="N63" s="15">
        <f t="shared" si="202"/>
        <v>0</v>
      </c>
      <c r="O63" s="15">
        <v>0</v>
      </c>
      <c r="P63" s="15">
        <f t="shared" si="203"/>
        <v>0</v>
      </c>
      <c r="Q63" s="15">
        <v>0</v>
      </c>
      <c r="R63" s="15">
        <f t="shared" si="204"/>
        <v>0</v>
      </c>
      <c r="S63" s="15">
        <v>0</v>
      </c>
      <c r="T63" s="15">
        <f t="shared" si="205"/>
        <v>0</v>
      </c>
      <c r="U63" s="15">
        <v>0</v>
      </c>
      <c r="V63" s="15">
        <f t="shared" si="206"/>
        <v>0</v>
      </c>
      <c r="W63" s="15">
        <v>0</v>
      </c>
      <c r="X63" s="15">
        <f t="shared" si="207"/>
        <v>0</v>
      </c>
      <c r="Y63" s="15">
        <v>0</v>
      </c>
      <c r="Z63" s="15">
        <f t="shared" si="208"/>
        <v>0</v>
      </c>
      <c r="AA63" s="15">
        <v>0</v>
      </c>
      <c r="AB63" s="15">
        <f t="shared" si="209"/>
        <v>0</v>
      </c>
      <c r="AC63" s="24">
        <v>0</v>
      </c>
      <c r="AD63" s="15">
        <f t="shared" si="210"/>
        <v>0</v>
      </c>
      <c r="AE63" s="15">
        <v>0</v>
      </c>
      <c r="AF63" s="44">
        <v>0</v>
      </c>
      <c r="AG63" s="15">
        <f t="shared" si="14"/>
        <v>0</v>
      </c>
      <c r="AH63" s="15">
        <v>0</v>
      </c>
      <c r="AI63" s="15">
        <f t="shared" si="211"/>
        <v>0</v>
      </c>
      <c r="AJ63" s="15">
        <v>0</v>
      </c>
      <c r="AK63" s="15">
        <f>AI63+AJ63</f>
        <v>0</v>
      </c>
      <c r="AL63" s="15">
        <v>0</v>
      </c>
      <c r="AM63" s="15">
        <f>AK63+AL63</f>
        <v>0</v>
      </c>
      <c r="AN63" s="15">
        <v>0</v>
      </c>
      <c r="AO63" s="15">
        <f>AM63+AN63</f>
        <v>0</v>
      </c>
      <c r="AP63" s="15">
        <v>0</v>
      </c>
      <c r="AQ63" s="15">
        <f>AO63+AP63</f>
        <v>0</v>
      </c>
      <c r="AR63" s="15">
        <v>0</v>
      </c>
      <c r="AS63" s="15">
        <f>AQ63+AR63</f>
        <v>0</v>
      </c>
      <c r="AT63" s="15">
        <v>0</v>
      </c>
      <c r="AU63" s="15">
        <f>AS63+AT63</f>
        <v>0</v>
      </c>
      <c r="AV63" s="15">
        <v>0</v>
      </c>
      <c r="AW63" s="15">
        <f>AU63+AV63</f>
        <v>0</v>
      </c>
      <c r="AX63" s="15">
        <v>0</v>
      </c>
      <c r="AY63" s="15">
        <f>AW63+AX63</f>
        <v>0</v>
      </c>
      <c r="AZ63" s="15">
        <v>0</v>
      </c>
      <c r="BA63" s="15">
        <f>AY63+AZ63</f>
        <v>0</v>
      </c>
      <c r="BB63" s="15">
        <v>0</v>
      </c>
      <c r="BC63" s="15">
        <f>BA63+BB63</f>
        <v>0</v>
      </c>
      <c r="BD63" s="15">
        <v>0</v>
      </c>
      <c r="BE63" s="15">
        <f>BC63+BD63</f>
        <v>0</v>
      </c>
      <c r="BF63" s="24">
        <v>0</v>
      </c>
      <c r="BG63" s="15">
        <f>BE63+BF63</f>
        <v>0</v>
      </c>
      <c r="BH63" s="15">
        <v>59234</v>
      </c>
      <c r="BI63" s="16">
        <v>-59234</v>
      </c>
      <c r="BJ63" s="16">
        <f t="shared" si="28"/>
        <v>0</v>
      </c>
      <c r="BK63" s="16"/>
      <c r="BL63" s="16">
        <f t="shared" si="212"/>
        <v>0</v>
      </c>
      <c r="BM63" s="16"/>
      <c r="BN63" s="16">
        <f t="shared" si="213"/>
        <v>0</v>
      </c>
      <c r="BO63" s="16"/>
      <c r="BP63" s="16">
        <f t="shared" si="214"/>
        <v>0</v>
      </c>
      <c r="BQ63" s="16"/>
      <c r="BR63" s="16">
        <f t="shared" si="215"/>
        <v>0</v>
      </c>
      <c r="BS63" s="16"/>
      <c r="BT63" s="16">
        <f t="shared" si="216"/>
        <v>0</v>
      </c>
      <c r="BU63" s="16"/>
      <c r="BV63" s="16">
        <f t="shared" si="217"/>
        <v>0</v>
      </c>
      <c r="BW63" s="16"/>
      <c r="BX63" s="16">
        <f t="shared" si="218"/>
        <v>0</v>
      </c>
      <c r="BY63" s="16"/>
      <c r="BZ63" s="16">
        <f t="shared" si="219"/>
        <v>0</v>
      </c>
      <c r="CA63" s="16"/>
      <c r="CB63" s="16">
        <f t="shared" si="220"/>
        <v>0</v>
      </c>
      <c r="CC63" s="16"/>
      <c r="CD63" s="16">
        <f t="shared" si="221"/>
        <v>0</v>
      </c>
      <c r="CE63" s="16"/>
      <c r="CF63" s="16">
        <f t="shared" si="222"/>
        <v>0</v>
      </c>
      <c r="CG63" s="26"/>
      <c r="CH63" s="16">
        <f t="shared" si="223"/>
        <v>0</v>
      </c>
      <c r="CI63" s="9" t="s">
        <v>214</v>
      </c>
      <c r="CJ63" s="13">
        <v>0</v>
      </c>
    </row>
    <row r="64" spans="1:88" ht="56.25" customHeight="1" x14ac:dyDescent="0.35">
      <c r="A64" s="57" t="s">
        <v>142</v>
      </c>
      <c r="B64" s="85" t="s">
        <v>56</v>
      </c>
      <c r="C64" s="6" t="s">
        <v>126</v>
      </c>
      <c r="D64" s="15">
        <f>D66+D67</f>
        <v>40817</v>
      </c>
      <c r="E64" s="44">
        <f>E66+E67</f>
        <v>0</v>
      </c>
      <c r="F64" s="15">
        <f t="shared" si="1"/>
        <v>40817</v>
      </c>
      <c r="G64" s="15">
        <f>G66+G67</f>
        <v>0</v>
      </c>
      <c r="H64" s="15">
        <f t="shared" si="199"/>
        <v>40817</v>
      </c>
      <c r="I64" s="15">
        <f>I66+I67</f>
        <v>0</v>
      </c>
      <c r="J64" s="15">
        <f t="shared" si="200"/>
        <v>40817</v>
      </c>
      <c r="K64" s="15">
        <f>K66+K67</f>
        <v>0</v>
      </c>
      <c r="L64" s="15">
        <f t="shared" si="201"/>
        <v>40817</v>
      </c>
      <c r="M64" s="15">
        <f>M66+M67</f>
        <v>0</v>
      </c>
      <c r="N64" s="15">
        <f t="shared" si="202"/>
        <v>40817</v>
      </c>
      <c r="O64" s="15">
        <f>O66+O67</f>
        <v>0</v>
      </c>
      <c r="P64" s="15">
        <f t="shared" si="203"/>
        <v>40817</v>
      </c>
      <c r="Q64" s="15">
        <f>Q66+Q67</f>
        <v>0</v>
      </c>
      <c r="R64" s="15">
        <f t="shared" si="204"/>
        <v>40817</v>
      </c>
      <c r="S64" s="15">
        <f>S66+S67</f>
        <v>0</v>
      </c>
      <c r="T64" s="15">
        <f t="shared" si="205"/>
        <v>40817</v>
      </c>
      <c r="U64" s="15">
        <f>U66+U67</f>
        <v>-27715.234</v>
      </c>
      <c r="V64" s="15">
        <f t="shared" si="206"/>
        <v>13101.766</v>
      </c>
      <c r="W64" s="15">
        <f>W66+W67</f>
        <v>0</v>
      </c>
      <c r="X64" s="15">
        <f t="shared" si="207"/>
        <v>13101.766</v>
      </c>
      <c r="Y64" s="15">
        <f>Y66+Y67</f>
        <v>0</v>
      </c>
      <c r="Z64" s="15">
        <f t="shared" si="208"/>
        <v>13101.766</v>
      </c>
      <c r="AA64" s="15">
        <f>AA66+AA67</f>
        <v>0</v>
      </c>
      <c r="AB64" s="15">
        <f t="shared" si="209"/>
        <v>13101.766</v>
      </c>
      <c r="AC64" s="24">
        <f>AC66+AC67</f>
        <v>-5153.5720000000001</v>
      </c>
      <c r="AD64" s="15">
        <f t="shared" si="210"/>
        <v>7948.1939999999995</v>
      </c>
      <c r="AE64" s="15">
        <f t="shared" ref="AE64:BH64" si="224">AE66+AE67</f>
        <v>81433.5</v>
      </c>
      <c r="AF64" s="44">
        <f>AF66+AF67</f>
        <v>0</v>
      </c>
      <c r="AG64" s="15">
        <f t="shared" si="14"/>
        <v>81433.5</v>
      </c>
      <c r="AH64" s="15">
        <f>AH66+AH67</f>
        <v>0</v>
      </c>
      <c r="AI64" s="15">
        <f t="shared" si="211"/>
        <v>81433.5</v>
      </c>
      <c r="AJ64" s="15">
        <f>AJ66+AJ67</f>
        <v>0</v>
      </c>
      <c r="AK64" s="15">
        <f>AI64+AJ64</f>
        <v>81433.5</v>
      </c>
      <c r="AL64" s="15">
        <f>AL66+AL67</f>
        <v>0</v>
      </c>
      <c r="AM64" s="15">
        <f>AK64+AL64</f>
        <v>81433.5</v>
      </c>
      <c r="AN64" s="15">
        <f>AN66+AN67</f>
        <v>0</v>
      </c>
      <c r="AO64" s="15">
        <f>AM64+AN64</f>
        <v>81433.5</v>
      </c>
      <c r="AP64" s="15">
        <f>AP66+AP67</f>
        <v>0</v>
      </c>
      <c r="AQ64" s="15">
        <f>AO64+AP64</f>
        <v>81433.5</v>
      </c>
      <c r="AR64" s="15">
        <f>AR66+AR67</f>
        <v>0</v>
      </c>
      <c r="AS64" s="15">
        <f>AQ64+AR64</f>
        <v>81433.5</v>
      </c>
      <c r="AT64" s="15">
        <f>AT66+AT67</f>
        <v>0</v>
      </c>
      <c r="AU64" s="15">
        <f>AS64+AT64</f>
        <v>81433.5</v>
      </c>
      <c r="AV64" s="15">
        <f>AV66+AV67</f>
        <v>0</v>
      </c>
      <c r="AW64" s="15">
        <f>AU64+AV64</f>
        <v>81433.5</v>
      </c>
      <c r="AX64" s="15">
        <f>AX66+AX67</f>
        <v>-65321.284</v>
      </c>
      <c r="AY64" s="15">
        <f>AW64+AX64</f>
        <v>16112.216</v>
      </c>
      <c r="AZ64" s="15">
        <f>AZ66+AZ67</f>
        <v>0</v>
      </c>
      <c r="BA64" s="15">
        <f>AY64+AZ64</f>
        <v>16112.216</v>
      </c>
      <c r="BB64" s="15">
        <f>BB66+BB67</f>
        <v>0</v>
      </c>
      <c r="BC64" s="15">
        <f>BA64+BB64</f>
        <v>16112.216</v>
      </c>
      <c r="BD64" s="15">
        <f>BD66+BD67</f>
        <v>0</v>
      </c>
      <c r="BE64" s="15">
        <f>BC64+BD64</f>
        <v>16112.216</v>
      </c>
      <c r="BF64" s="24">
        <f>BF66+BF67</f>
        <v>-16112.216</v>
      </c>
      <c r="BG64" s="15">
        <f>BE64+BF64</f>
        <v>0</v>
      </c>
      <c r="BH64" s="15">
        <f t="shared" si="224"/>
        <v>625332.6</v>
      </c>
      <c r="BI64" s="16">
        <f>BI66+BI67</f>
        <v>59234</v>
      </c>
      <c r="BJ64" s="16">
        <f t="shared" si="28"/>
        <v>684566.6</v>
      </c>
      <c r="BK64" s="16">
        <f>BK66+BK67</f>
        <v>0</v>
      </c>
      <c r="BL64" s="16">
        <f t="shared" si="212"/>
        <v>684566.6</v>
      </c>
      <c r="BM64" s="16">
        <f>BM66+BM67</f>
        <v>0</v>
      </c>
      <c r="BN64" s="16">
        <f t="shared" si="213"/>
        <v>684566.6</v>
      </c>
      <c r="BO64" s="16">
        <f>BO66+BO67</f>
        <v>0</v>
      </c>
      <c r="BP64" s="16">
        <f t="shared" si="214"/>
        <v>684566.6</v>
      </c>
      <c r="BQ64" s="16">
        <f>BQ66+BQ67</f>
        <v>0</v>
      </c>
      <c r="BR64" s="16">
        <f t="shared" si="215"/>
        <v>684566.6</v>
      </c>
      <c r="BS64" s="16">
        <f>BS66+BS67</f>
        <v>0</v>
      </c>
      <c r="BT64" s="16">
        <f t="shared" si="216"/>
        <v>684566.6</v>
      </c>
      <c r="BU64" s="16">
        <f>BU66+BU67</f>
        <v>0</v>
      </c>
      <c r="BV64" s="16">
        <f t="shared" si="217"/>
        <v>684566.6</v>
      </c>
      <c r="BW64" s="16">
        <f>BW66+BW67</f>
        <v>0</v>
      </c>
      <c r="BX64" s="16">
        <f t="shared" si="218"/>
        <v>684566.6</v>
      </c>
      <c r="BY64" s="16">
        <f>BY66+BY67</f>
        <v>-669943.9439999999</v>
      </c>
      <c r="BZ64" s="16">
        <f t="shared" si="219"/>
        <v>14622.656000000075</v>
      </c>
      <c r="CA64" s="16">
        <f>CA66+CA67</f>
        <v>0</v>
      </c>
      <c r="CB64" s="16">
        <f t="shared" si="220"/>
        <v>14622.656000000075</v>
      </c>
      <c r="CC64" s="16">
        <f>CC66+CC67</f>
        <v>0</v>
      </c>
      <c r="CD64" s="16">
        <f t="shared" si="221"/>
        <v>14622.656000000075</v>
      </c>
      <c r="CE64" s="16">
        <f>CE66+CE67</f>
        <v>0</v>
      </c>
      <c r="CF64" s="16">
        <f t="shared" si="222"/>
        <v>14622.656000000075</v>
      </c>
      <c r="CG64" s="26">
        <f>CG66+CG67</f>
        <v>-14622.656000000001</v>
      </c>
      <c r="CH64" s="16">
        <f t="shared" si="223"/>
        <v>7.4578565545380116E-11</v>
      </c>
      <c r="CJ64" s="13"/>
    </row>
    <row r="65" spans="1:88" ht="18.75" hidden="1" customHeight="1" x14ac:dyDescent="0.35">
      <c r="A65" s="57"/>
      <c r="B65" s="75" t="s">
        <v>5</v>
      </c>
      <c r="C65" s="74"/>
      <c r="D65" s="15"/>
      <c r="E65" s="4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24"/>
      <c r="AD65" s="15"/>
      <c r="AE65" s="15"/>
      <c r="AF65" s="44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24"/>
      <c r="BG65" s="15"/>
      <c r="BH65" s="15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26"/>
      <c r="CH65" s="16"/>
      <c r="CJ65" s="13">
        <v>0</v>
      </c>
    </row>
    <row r="66" spans="1:88" ht="18.75" hidden="1" customHeight="1" x14ac:dyDescent="0.35">
      <c r="A66" s="1"/>
      <c r="B66" s="20" t="s">
        <v>6</v>
      </c>
      <c r="C66" s="21"/>
      <c r="D66" s="15">
        <v>20817</v>
      </c>
      <c r="E66" s="44"/>
      <c r="F66" s="15">
        <f t="shared" si="1"/>
        <v>20817</v>
      </c>
      <c r="G66" s="15"/>
      <c r="H66" s="15">
        <f t="shared" ref="H66:H67" si="225">F66+G66</f>
        <v>20817</v>
      </c>
      <c r="I66" s="15"/>
      <c r="J66" s="15">
        <f t="shared" ref="J66:J67" si="226">H66+I66</f>
        <v>20817</v>
      </c>
      <c r="K66" s="15"/>
      <c r="L66" s="15">
        <f t="shared" ref="L66:L67" si="227">J66+K66</f>
        <v>20817</v>
      </c>
      <c r="M66" s="15"/>
      <c r="N66" s="15">
        <f t="shared" ref="N66:N67" si="228">L66+M66</f>
        <v>20817</v>
      </c>
      <c r="O66" s="15"/>
      <c r="P66" s="15">
        <f t="shared" ref="P66:P67" si="229">N66+O66</f>
        <v>20817</v>
      </c>
      <c r="Q66" s="15"/>
      <c r="R66" s="15">
        <f t="shared" ref="R66:R67" si="230">P66+Q66</f>
        <v>20817</v>
      </c>
      <c r="S66" s="15"/>
      <c r="T66" s="15">
        <f t="shared" ref="T66:T67" si="231">R66+S66</f>
        <v>20817</v>
      </c>
      <c r="U66" s="15">
        <v>-7715.2340000000004</v>
      </c>
      <c r="V66" s="15">
        <f t="shared" ref="V66:V67" si="232">T66+U66</f>
        <v>13101.766</v>
      </c>
      <c r="W66" s="15"/>
      <c r="X66" s="15">
        <f t="shared" ref="X66:X67" si="233">V66+W66</f>
        <v>13101.766</v>
      </c>
      <c r="Y66" s="15"/>
      <c r="Z66" s="15">
        <f t="shared" ref="Z66:Z67" si="234">X66+Y66</f>
        <v>13101.766</v>
      </c>
      <c r="AA66" s="15"/>
      <c r="AB66" s="15">
        <f t="shared" ref="AB66:AB67" si="235">Z66+AA66</f>
        <v>13101.766</v>
      </c>
      <c r="AC66" s="24">
        <v>-5153.5720000000001</v>
      </c>
      <c r="AD66" s="15">
        <f t="shared" ref="AD66:AD67" si="236">AB66+AC66</f>
        <v>7948.1939999999995</v>
      </c>
      <c r="AE66" s="15">
        <v>38961.5</v>
      </c>
      <c r="AF66" s="44"/>
      <c r="AG66" s="15">
        <f t="shared" si="14"/>
        <v>38961.5</v>
      </c>
      <c r="AH66" s="15"/>
      <c r="AI66" s="15">
        <f t="shared" ref="AI66:AI69" si="237">AG66+AH66</f>
        <v>38961.5</v>
      </c>
      <c r="AJ66" s="15"/>
      <c r="AK66" s="15">
        <f>AI66+AJ66</f>
        <v>38961.5</v>
      </c>
      <c r="AL66" s="15"/>
      <c r="AM66" s="15">
        <f>AK66+AL66</f>
        <v>38961.5</v>
      </c>
      <c r="AN66" s="15"/>
      <c r="AO66" s="15">
        <f>AM66+AN66</f>
        <v>38961.5</v>
      </c>
      <c r="AP66" s="15"/>
      <c r="AQ66" s="15">
        <f>AO66+AP66</f>
        <v>38961.5</v>
      </c>
      <c r="AR66" s="15"/>
      <c r="AS66" s="15">
        <f>AQ66+AR66</f>
        <v>38961.5</v>
      </c>
      <c r="AT66" s="15"/>
      <c r="AU66" s="15">
        <f>AS66+AT66</f>
        <v>38961.5</v>
      </c>
      <c r="AV66" s="15"/>
      <c r="AW66" s="15">
        <f>AU66+AV66</f>
        <v>38961.5</v>
      </c>
      <c r="AX66" s="15">
        <v>-22849.284</v>
      </c>
      <c r="AY66" s="15">
        <f>AW66+AX66</f>
        <v>16112.216</v>
      </c>
      <c r="AZ66" s="15"/>
      <c r="BA66" s="15">
        <f>AY66+AZ66</f>
        <v>16112.216</v>
      </c>
      <c r="BB66" s="15"/>
      <c r="BC66" s="15">
        <f>BA66+BB66</f>
        <v>16112.216</v>
      </c>
      <c r="BD66" s="15"/>
      <c r="BE66" s="15">
        <f>BC66+BD66</f>
        <v>16112.216</v>
      </c>
      <c r="BF66" s="24">
        <v>-16112.216</v>
      </c>
      <c r="BG66" s="15">
        <f>BE66+BF66</f>
        <v>0</v>
      </c>
      <c r="BH66" s="15">
        <v>248632.5</v>
      </c>
      <c r="BI66" s="16">
        <v>59234</v>
      </c>
      <c r="BJ66" s="16">
        <f t="shared" si="28"/>
        <v>307866.5</v>
      </c>
      <c r="BK66" s="16"/>
      <c r="BL66" s="16">
        <f t="shared" ref="BL66:BL69" si="238">BJ66+BK66</f>
        <v>307866.5</v>
      </c>
      <c r="BM66" s="16"/>
      <c r="BN66" s="16">
        <f t="shared" ref="BN66:BN69" si="239">BL66+BM66</f>
        <v>307866.5</v>
      </c>
      <c r="BO66" s="16"/>
      <c r="BP66" s="16">
        <f t="shared" ref="BP66:BP69" si="240">BN66+BO66</f>
        <v>307866.5</v>
      </c>
      <c r="BQ66" s="16"/>
      <c r="BR66" s="16">
        <f t="shared" ref="BR66:BR69" si="241">BP66+BQ66</f>
        <v>307866.5</v>
      </c>
      <c r="BS66" s="16"/>
      <c r="BT66" s="16">
        <f t="shared" ref="BT66:BT69" si="242">BR66+BS66</f>
        <v>307866.5</v>
      </c>
      <c r="BU66" s="16"/>
      <c r="BV66" s="16">
        <f t="shared" ref="BV66:BV69" si="243">BT66+BU66</f>
        <v>307866.5</v>
      </c>
      <c r="BW66" s="16"/>
      <c r="BX66" s="16">
        <f t="shared" ref="BX66:BX69" si="244">BV66+BW66</f>
        <v>307866.5</v>
      </c>
      <c r="BY66" s="16">
        <v>-293243.84399999998</v>
      </c>
      <c r="BZ66" s="16">
        <f t="shared" ref="BZ66:BZ69" si="245">BX66+BY66</f>
        <v>14622.656000000017</v>
      </c>
      <c r="CA66" s="16"/>
      <c r="CB66" s="16">
        <f t="shared" ref="CB66:CB69" si="246">BZ66+CA66</f>
        <v>14622.656000000017</v>
      </c>
      <c r="CC66" s="16"/>
      <c r="CD66" s="16">
        <f t="shared" ref="CD66:CD69" si="247">CB66+CC66</f>
        <v>14622.656000000017</v>
      </c>
      <c r="CE66" s="16"/>
      <c r="CF66" s="16">
        <f t="shared" ref="CF66:CF69" si="248">CD66+CE66</f>
        <v>14622.656000000017</v>
      </c>
      <c r="CG66" s="26">
        <v>-14622.656000000001</v>
      </c>
      <c r="CH66" s="16">
        <f t="shared" ref="CH66:CH69" si="249">CF66+CG66</f>
        <v>1.6370904631912708E-11</v>
      </c>
      <c r="CI66" s="9" t="s">
        <v>214</v>
      </c>
      <c r="CJ66" s="13">
        <v>0</v>
      </c>
    </row>
    <row r="67" spans="1:88" ht="18.75" hidden="1" customHeight="1" x14ac:dyDescent="0.35">
      <c r="A67" s="57"/>
      <c r="B67" s="75" t="s">
        <v>57</v>
      </c>
      <c r="C67" s="74"/>
      <c r="D67" s="15">
        <v>20000</v>
      </c>
      <c r="E67" s="44"/>
      <c r="F67" s="15">
        <f t="shared" si="1"/>
        <v>20000</v>
      </c>
      <c r="G67" s="15"/>
      <c r="H67" s="15">
        <f t="shared" si="225"/>
        <v>20000</v>
      </c>
      <c r="I67" s="15"/>
      <c r="J67" s="15">
        <f t="shared" si="226"/>
        <v>20000</v>
      </c>
      <c r="K67" s="15"/>
      <c r="L67" s="15">
        <f t="shared" si="227"/>
        <v>20000</v>
      </c>
      <c r="M67" s="15"/>
      <c r="N67" s="15">
        <f t="shared" si="228"/>
        <v>20000</v>
      </c>
      <c r="O67" s="15"/>
      <c r="P67" s="15">
        <f t="shared" si="229"/>
        <v>20000</v>
      </c>
      <c r="Q67" s="15"/>
      <c r="R67" s="15">
        <f t="shared" si="230"/>
        <v>20000</v>
      </c>
      <c r="S67" s="15"/>
      <c r="T67" s="15">
        <f t="shared" si="231"/>
        <v>20000</v>
      </c>
      <c r="U67" s="15">
        <v>-20000</v>
      </c>
      <c r="V67" s="15">
        <f t="shared" si="232"/>
        <v>0</v>
      </c>
      <c r="W67" s="15"/>
      <c r="X67" s="15">
        <f t="shared" si="233"/>
        <v>0</v>
      </c>
      <c r="Y67" s="15"/>
      <c r="Z67" s="15">
        <f t="shared" si="234"/>
        <v>0</v>
      </c>
      <c r="AA67" s="15"/>
      <c r="AB67" s="15">
        <f t="shared" si="235"/>
        <v>0</v>
      </c>
      <c r="AC67" s="24"/>
      <c r="AD67" s="15">
        <f t="shared" si="236"/>
        <v>0</v>
      </c>
      <c r="AE67" s="15">
        <v>42472</v>
      </c>
      <c r="AF67" s="44"/>
      <c r="AG67" s="15">
        <f t="shared" si="14"/>
        <v>42472</v>
      </c>
      <c r="AH67" s="15"/>
      <c r="AI67" s="15">
        <f t="shared" si="237"/>
        <v>42472</v>
      </c>
      <c r="AJ67" s="15"/>
      <c r="AK67" s="15">
        <f>AI67+AJ67</f>
        <v>42472</v>
      </c>
      <c r="AL67" s="15"/>
      <c r="AM67" s="15">
        <f>AK67+AL67</f>
        <v>42472</v>
      </c>
      <c r="AN67" s="15"/>
      <c r="AO67" s="15">
        <f>AM67+AN67</f>
        <v>42472</v>
      </c>
      <c r="AP67" s="15"/>
      <c r="AQ67" s="15">
        <f>AO67+AP67</f>
        <v>42472</v>
      </c>
      <c r="AR67" s="15"/>
      <c r="AS67" s="15">
        <f>AQ67+AR67</f>
        <v>42472</v>
      </c>
      <c r="AT67" s="15"/>
      <c r="AU67" s="15">
        <f>AS67+AT67</f>
        <v>42472</v>
      </c>
      <c r="AV67" s="15"/>
      <c r="AW67" s="15">
        <f>AU67+AV67</f>
        <v>42472</v>
      </c>
      <c r="AX67" s="15">
        <v>-42472</v>
      </c>
      <c r="AY67" s="15">
        <f>AW67+AX67</f>
        <v>0</v>
      </c>
      <c r="AZ67" s="15"/>
      <c r="BA67" s="15">
        <f>AY67+AZ67</f>
        <v>0</v>
      </c>
      <c r="BB67" s="15"/>
      <c r="BC67" s="15">
        <f>BA67+BB67</f>
        <v>0</v>
      </c>
      <c r="BD67" s="15"/>
      <c r="BE67" s="15">
        <f>BC67+BD67</f>
        <v>0</v>
      </c>
      <c r="BF67" s="24"/>
      <c r="BG67" s="15">
        <f>BE67+BF67</f>
        <v>0</v>
      </c>
      <c r="BH67" s="15">
        <f>271274.3+105425.8</f>
        <v>376700.1</v>
      </c>
      <c r="BI67" s="16"/>
      <c r="BJ67" s="16">
        <f t="shared" si="28"/>
        <v>376700.1</v>
      </c>
      <c r="BK67" s="16"/>
      <c r="BL67" s="16">
        <f t="shared" si="238"/>
        <v>376700.1</v>
      </c>
      <c r="BM67" s="16"/>
      <c r="BN67" s="16">
        <f t="shared" si="239"/>
        <v>376700.1</v>
      </c>
      <c r="BO67" s="16"/>
      <c r="BP67" s="16">
        <f t="shared" si="240"/>
        <v>376700.1</v>
      </c>
      <c r="BQ67" s="16"/>
      <c r="BR67" s="16">
        <f t="shared" si="241"/>
        <v>376700.1</v>
      </c>
      <c r="BS67" s="16"/>
      <c r="BT67" s="16">
        <f t="shared" si="242"/>
        <v>376700.1</v>
      </c>
      <c r="BU67" s="16"/>
      <c r="BV67" s="16">
        <f t="shared" si="243"/>
        <v>376700.1</v>
      </c>
      <c r="BW67" s="16"/>
      <c r="BX67" s="16">
        <f t="shared" si="244"/>
        <v>376700.1</v>
      </c>
      <c r="BY67" s="16">
        <v>-376700.1</v>
      </c>
      <c r="BZ67" s="16">
        <f t="shared" si="245"/>
        <v>0</v>
      </c>
      <c r="CA67" s="16"/>
      <c r="CB67" s="16">
        <f t="shared" si="246"/>
        <v>0</v>
      </c>
      <c r="CC67" s="16"/>
      <c r="CD67" s="16">
        <f t="shared" si="247"/>
        <v>0</v>
      </c>
      <c r="CE67" s="16"/>
      <c r="CF67" s="16">
        <f t="shared" si="248"/>
        <v>0</v>
      </c>
      <c r="CG67" s="26"/>
      <c r="CH67" s="16">
        <f t="shared" si="249"/>
        <v>0</v>
      </c>
      <c r="CI67" s="9" t="s">
        <v>215</v>
      </c>
      <c r="CJ67" s="13">
        <v>0</v>
      </c>
    </row>
    <row r="68" spans="1:88" ht="100.5" customHeight="1" x14ac:dyDescent="0.35">
      <c r="A68" s="57" t="s">
        <v>143</v>
      </c>
      <c r="B68" s="87" t="s">
        <v>243</v>
      </c>
      <c r="C68" s="6" t="s">
        <v>126</v>
      </c>
      <c r="D68" s="15">
        <v>77977.3</v>
      </c>
      <c r="E68" s="44">
        <v>-77977.3</v>
      </c>
      <c r="F68" s="15">
        <f>D68+E68</f>
        <v>0</v>
      </c>
      <c r="G68" s="15">
        <v>8887.8259999999991</v>
      </c>
      <c r="H68" s="15">
        <f>F68+G68</f>
        <v>8887.8259999999991</v>
      </c>
      <c r="I68" s="15"/>
      <c r="J68" s="15">
        <f>H68+I68</f>
        <v>8887.8259999999991</v>
      </c>
      <c r="K68" s="15"/>
      <c r="L68" s="15">
        <f>J68+K68</f>
        <v>8887.8259999999991</v>
      </c>
      <c r="M68" s="15"/>
      <c r="N68" s="15">
        <f>L68+M68</f>
        <v>8887.8259999999991</v>
      </c>
      <c r="O68" s="15"/>
      <c r="P68" s="15">
        <f>N68+O68</f>
        <v>8887.8259999999991</v>
      </c>
      <c r="Q68" s="15"/>
      <c r="R68" s="15">
        <f>P68+Q68</f>
        <v>8887.8259999999991</v>
      </c>
      <c r="S68" s="15"/>
      <c r="T68" s="15">
        <f>R68+S68</f>
        <v>8887.8259999999991</v>
      </c>
      <c r="U68" s="15"/>
      <c r="V68" s="15">
        <f>T68+U68</f>
        <v>8887.8259999999991</v>
      </c>
      <c r="W68" s="15"/>
      <c r="X68" s="15">
        <f>V68+W68</f>
        <v>8887.8259999999991</v>
      </c>
      <c r="Y68" s="15"/>
      <c r="Z68" s="15">
        <f>X68+Y68</f>
        <v>8887.8259999999991</v>
      </c>
      <c r="AA68" s="15"/>
      <c r="AB68" s="15">
        <f>Z68+AA68</f>
        <v>8887.8259999999991</v>
      </c>
      <c r="AC68" s="24">
        <v>0</v>
      </c>
      <c r="AD68" s="15">
        <f>AB68+AC68</f>
        <v>8887.8259999999991</v>
      </c>
      <c r="AE68" s="15">
        <v>150000</v>
      </c>
      <c r="AF68" s="44">
        <v>-150000</v>
      </c>
      <c r="AG68" s="15">
        <f t="shared" si="14"/>
        <v>0</v>
      </c>
      <c r="AH68" s="15"/>
      <c r="AI68" s="15">
        <f t="shared" si="237"/>
        <v>0</v>
      </c>
      <c r="AJ68" s="15"/>
      <c r="AK68" s="15">
        <f>AI68+AJ68</f>
        <v>0</v>
      </c>
      <c r="AL68" s="15"/>
      <c r="AM68" s="15">
        <f>AK68+AL68</f>
        <v>0</v>
      </c>
      <c r="AN68" s="15"/>
      <c r="AO68" s="15">
        <f>AM68+AN68</f>
        <v>0</v>
      </c>
      <c r="AP68" s="15"/>
      <c r="AQ68" s="15">
        <f>AO68+AP68</f>
        <v>0</v>
      </c>
      <c r="AR68" s="15"/>
      <c r="AS68" s="15">
        <f>AQ68+AR68</f>
        <v>0</v>
      </c>
      <c r="AT68" s="15"/>
      <c r="AU68" s="15">
        <f>AS68+AT68</f>
        <v>0</v>
      </c>
      <c r="AV68" s="15"/>
      <c r="AW68" s="15">
        <f>AU68+AV68</f>
        <v>0</v>
      </c>
      <c r="AX68" s="15"/>
      <c r="AY68" s="15">
        <f>AW68+AX68</f>
        <v>0</v>
      </c>
      <c r="AZ68" s="15"/>
      <c r="BA68" s="15">
        <f>AY68+AZ68</f>
        <v>0</v>
      </c>
      <c r="BB68" s="15"/>
      <c r="BC68" s="15">
        <f>BA68+BB68</f>
        <v>0</v>
      </c>
      <c r="BD68" s="15"/>
      <c r="BE68" s="15">
        <f>BC68+BD68</f>
        <v>0</v>
      </c>
      <c r="BF68" s="24"/>
      <c r="BG68" s="15">
        <f>BE68+BF68</f>
        <v>0</v>
      </c>
      <c r="BH68" s="15">
        <v>0</v>
      </c>
      <c r="BI68" s="16"/>
      <c r="BJ68" s="16">
        <f t="shared" si="28"/>
        <v>0</v>
      </c>
      <c r="BK68" s="16"/>
      <c r="BL68" s="16">
        <f t="shared" si="238"/>
        <v>0</v>
      </c>
      <c r="BM68" s="16"/>
      <c r="BN68" s="16">
        <f t="shared" si="239"/>
        <v>0</v>
      </c>
      <c r="BO68" s="16"/>
      <c r="BP68" s="16">
        <f t="shared" si="240"/>
        <v>0</v>
      </c>
      <c r="BQ68" s="16"/>
      <c r="BR68" s="16">
        <f t="shared" si="241"/>
        <v>0</v>
      </c>
      <c r="BS68" s="16"/>
      <c r="BT68" s="16">
        <f t="shared" si="242"/>
        <v>0</v>
      </c>
      <c r="BU68" s="16"/>
      <c r="BV68" s="16">
        <f t="shared" si="243"/>
        <v>0</v>
      </c>
      <c r="BW68" s="16"/>
      <c r="BX68" s="16">
        <f t="shared" si="244"/>
        <v>0</v>
      </c>
      <c r="BY68" s="16"/>
      <c r="BZ68" s="16">
        <f t="shared" si="245"/>
        <v>0</v>
      </c>
      <c r="CA68" s="16"/>
      <c r="CB68" s="16">
        <f t="shared" si="246"/>
        <v>0</v>
      </c>
      <c r="CC68" s="16"/>
      <c r="CD68" s="16">
        <f t="shared" si="247"/>
        <v>0</v>
      </c>
      <c r="CE68" s="16"/>
      <c r="CF68" s="16">
        <f t="shared" si="248"/>
        <v>0</v>
      </c>
      <c r="CG68" s="26"/>
      <c r="CH68" s="16">
        <f t="shared" si="249"/>
        <v>0</v>
      </c>
      <c r="CI68" s="9" t="s">
        <v>87</v>
      </c>
      <c r="CJ68" s="13"/>
    </row>
    <row r="69" spans="1:88" ht="37.5" customHeight="1" x14ac:dyDescent="0.35">
      <c r="A69" s="57" t="s">
        <v>144</v>
      </c>
      <c r="B69" s="87" t="s">
        <v>344</v>
      </c>
      <c r="C69" s="85" t="s">
        <v>11</v>
      </c>
      <c r="D69" s="15">
        <f>D71+D72</f>
        <v>24104.7</v>
      </c>
      <c r="E69" s="44">
        <f>E71+E72</f>
        <v>0</v>
      </c>
      <c r="F69" s="15">
        <f t="shared" si="1"/>
        <v>24104.7</v>
      </c>
      <c r="G69" s="15">
        <f>G71+G72</f>
        <v>0</v>
      </c>
      <c r="H69" s="15">
        <f t="shared" ref="H69" si="250">F69+G69</f>
        <v>24104.7</v>
      </c>
      <c r="I69" s="15">
        <f>I71+I72</f>
        <v>0</v>
      </c>
      <c r="J69" s="15">
        <f t="shared" ref="J69" si="251">H69+I69</f>
        <v>24104.7</v>
      </c>
      <c r="K69" s="15">
        <f>K71+K72</f>
        <v>0</v>
      </c>
      <c r="L69" s="15">
        <f t="shared" ref="L69" si="252">J69+K69</f>
        <v>24104.7</v>
      </c>
      <c r="M69" s="15">
        <f>M71+M72</f>
        <v>0</v>
      </c>
      <c r="N69" s="15">
        <f t="shared" ref="N69" si="253">L69+M69</f>
        <v>24104.7</v>
      </c>
      <c r="O69" s="15">
        <f>O71+O72</f>
        <v>0</v>
      </c>
      <c r="P69" s="15">
        <f t="shared" ref="P69" si="254">N69+O69</f>
        <v>24104.7</v>
      </c>
      <c r="Q69" s="15">
        <f>Q71+Q72</f>
        <v>0</v>
      </c>
      <c r="R69" s="15">
        <f t="shared" ref="R69" si="255">P69+Q69</f>
        <v>24104.7</v>
      </c>
      <c r="S69" s="15">
        <f>S71+S72</f>
        <v>0</v>
      </c>
      <c r="T69" s="15">
        <f t="shared" ref="T69" si="256">R69+S69</f>
        <v>24104.7</v>
      </c>
      <c r="U69" s="15">
        <f>U71+U72</f>
        <v>249.81800000000001</v>
      </c>
      <c r="V69" s="15">
        <f t="shared" ref="V69" si="257">T69+U69</f>
        <v>24354.518</v>
      </c>
      <c r="W69" s="15">
        <f>W71+W72</f>
        <v>0</v>
      </c>
      <c r="X69" s="15">
        <f t="shared" ref="X69" si="258">V69+W69</f>
        <v>24354.518</v>
      </c>
      <c r="Y69" s="15">
        <f>Y71+Y72</f>
        <v>-476.46800000000002</v>
      </c>
      <c r="Z69" s="15">
        <f t="shared" ref="Z69" si="259">X69+Y69</f>
        <v>23878.05</v>
      </c>
      <c r="AA69" s="15">
        <f>AA71+AA72</f>
        <v>0</v>
      </c>
      <c r="AB69" s="15">
        <f t="shared" ref="AB69" si="260">Z69+AA69</f>
        <v>23878.05</v>
      </c>
      <c r="AC69" s="24">
        <f>AC71+AC72</f>
        <v>310.57799999999997</v>
      </c>
      <c r="AD69" s="15">
        <f t="shared" ref="AD69" si="261">AB69+AC69</f>
        <v>24188.628000000001</v>
      </c>
      <c r="AE69" s="15">
        <f t="shared" ref="AE69:BH69" si="262">AE71+AE72</f>
        <v>0</v>
      </c>
      <c r="AF69" s="44">
        <f>AF71+AF72</f>
        <v>0</v>
      </c>
      <c r="AG69" s="15">
        <f t="shared" si="14"/>
        <v>0</v>
      </c>
      <c r="AH69" s="15">
        <f>AH71+AH72</f>
        <v>0</v>
      </c>
      <c r="AI69" s="15">
        <f t="shared" si="237"/>
        <v>0</v>
      </c>
      <c r="AJ69" s="15">
        <f>AJ71+AJ72</f>
        <v>0</v>
      </c>
      <c r="AK69" s="15">
        <f>AI69+AJ69</f>
        <v>0</v>
      </c>
      <c r="AL69" s="15">
        <f>AL71+AL72</f>
        <v>0</v>
      </c>
      <c r="AM69" s="15">
        <f>AK69+AL69</f>
        <v>0</v>
      </c>
      <c r="AN69" s="15">
        <f>AN71+AN72</f>
        <v>0</v>
      </c>
      <c r="AO69" s="15">
        <f>AM69+AN69</f>
        <v>0</v>
      </c>
      <c r="AP69" s="15">
        <f>AP71+AP72</f>
        <v>0</v>
      </c>
      <c r="AQ69" s="15">
        <f>AO69+AP69</f>
        <v>0</v>
      </c>
      <c r="AR69" s="15">
        <f>AR71+AR72</f>
        <v>0</v>
      </c>
      <c r="AS69" s="15">
        <f>AQ69+AR69</f>
        <v>0</v>
      </c>
      <c r="AT69" s="15">
        <f>AT71+AT72</f>
        <v>0</v>
      </c>
      <c r="AU69" s="15">
        <f>AS69+AT69</f>
        <v>0</v>
      </c>
      <c r="AV69" s="15">
        <f>AV71+AV72</f>
        <v>0</v>
      </c>
      <c r="AW69" s="15">
        <f>AU69+AV69</f>
        <v>0</v>
      </c>
      <c r="AX69" s="15">
        <f>AX71+AX72</f>
        <v>0</v>
      </c>
      <c r="AY69" s="15">
        <f>AW69+AX69</f>
        <v>0</v>
      </c>
      <c r="AZ69" s="15">
        <f>AZ71+AZ72</f>
        <v>0</v>
      </c>
      <c r="BA69" s="15">
        <f>AY69+AZ69</f>
        <v>0</v>
      </c>
      <c r="BB69" s="15">
        <f>BB71+BB72</f>
        <v>0</v>
      </c>
      <c r="BC69" s="15">
        <f>BA69+BB69</f>
        <v>0</v>
      </c>
      <c r="BD69" s="15">
        <f>BD71+BD72</f>
        <v>0</v>
      </c>
      <c r="BE69" s="15">
        <f>BC69+BD69</f>
        <v>0</v>
      </c>
      <c r="BF69" s="24">
        <f>BF71+BF72</f>
        <v>0</v>
      </c>
      <c r="BG69" s="15">
        <f>BE69+BF69</f>
        <v>0</v>
      </c>
      <c r="BH69" s="15">
        <f t="shared" si="262"/>
        <v>0</v>
      </c>
      <c r="BI69" s="16">
        <f>BI71+BI72</f>
        <v>0</v>
      </c>
      <c r="BJ69" s="16">
        <f t="shared" si="28"/>
        <v>0</v>
      </c>
      <c r="BK69" s="16">
        <f>BK71+BK72</f>
        <v>0</v>
      </c>
      <c r="BL69" s="16">
        <f t="shared" si="238"/>
        <v>0</v>
      </c>
      <c r="BM69" s="16">
        <f>BM71+BM72</f>
        <v>0</v>
      </c>
      <c r="BN69" s="16">
        <f t="shared" si="239"/>
        <v>0</v>
      </c>
      <c r="BO69" s="16">
        <f>BO71+BO72</f>
        <v>0</v>
      </c>
      <c r="BP69" s="16">
        <f t="shared" si="240"/>
        <v>0</v>
      </c>
      <c r="BQ69" s="16">
        <f>BQ71+BQ72</f>
        <v>0</v>
      </c>
      <c r="BR69" s="16">
        <f t="shared" si="241"/>
        <v>0</v>
      </c>
      <c r="BS69" s="16">
        <f>BS71+BS72</f>
        <v>0</v>
      </c>
      <c r="BT69" s="16">
        <f t="shared" si="242"/>
        <v>0</v>
      </c>
      <c r="BU69" s="16">
        <f>BU71+BU72</f>
        <v>0</v>
      </c>
      <c r="BV69" s="16">
        <f t="shared" si="243"/>
        <v>0</v>
      </c>
      <c r="BW69" s="16">
        <f>BW71+BW72</f>
        <v>0</v>
      </c>
      <c r="BX69" s="16">
        <f t="shared" si="244"/>
        <v>0</v>
      </c>
      <c r="BY69" s="16">
        <f>BY71+BY72</f>
        <v>0</v>
      </c>
      <c r="BZ69" s="16">
        <f t="shared" si="245"/>
        <v>0</v>
      </c>
      <c r="CA69" s="16">
        <f>CA71+CA72</f>
        <v>0</v>
      </c>
      <c r="CB69" s="16">
        <f t="shared" si="246"/>
        <v>0</v>
      </c>
      <c r="CC69" s="16">
        <f>CC71+CC72</f>
        <v>0</v>
      </c>
      <c r="CD69" s="16">
        <f t="shared" si="247"/>
        <v>0</v>
      </c>
      <c r="CE69" s="16">
        <f>CE71+CE72</f>
        <v>0</v>
      </c>
      <c r="CF69" s="16">
        <f t="shared" si="248"/>
        <v>0</v>
      </c>
      <c r="CG69" s="26">
        <f>CG71+CG72</f>
        <v>0</v>
      </c>
      <c r="CH69" s="16">
        <f t="shared" si="249"/>
        <v>0</v>
      </c>
      <c r="CJ69" s="13"/>
    </row>
    <row r="70" spans="1:88" ht="18.75" customHeight="1" x14ac:dyDescent="0.35">
      <c r="A70" s="57"/>
      <c r="B70" s="87" t="s">
        <v>5</v>
      </c>
      <c r="C70" s="85"/>
      <c r="D70" s="15"/>
      <c r="E70" s="4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24"/>
      <c r="AD70" s="15"/>
      <c r="AE70" s="15"/>
      <c r="AF70" s="44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24"/>
      <c r="BG70" s="15"/>
      <c r="BH70" s="15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26"/>
      <c r="CH70" s="16"/>
      <c r="CJ70" s="13"/>
    </row>
    <row r="71" spans="1:88" ht="18.75" hidden="1" customHeight="1" x14ac:dyDescent="0.35">
      <c r="A71" s="1"/>
      <c r="B71" s="20" t="s">
        <v>6</v>
      </c>
      <c r="C71" s="6"/>
      <c r="D71" s="15">
        <v>6604.7</v>
      </c>
      <c r="E71" s="44"/>
      <c r="F71" s="15">
        <f t="shared" si="1"/>
        <v>6604.7</v>
      </c>
      <c r="G71" s="15"/>
      <c r="H71" s="15">
        <f t="shared" ref="H71:H73" si="263">F71+G71</f>
        <v>6604.7</v>
      </c>
      <c r="I71" s="15"/>
      <c r="J71" s="15">
        <f t="shared" ref="J71:J73" si="264">H71+I71</f>
        <v>6604.7</v>
      </c>
      <c r="K71" s="15"/>
      <c r="L71" s="15">
        <f t="shared" ref="L71:L73" si="265">J71+K71</f>
        <v>6604.7</v>
      </c>
      <c r="M71" s="15"/>
      <c r="N71" s="15">
        <f t="shared" ref="N71:N73" si="266">L71+M71</f>
        <v>6604.7</v>
      </c>
      <c r="O71" s="15"/>
      <c r="P71" s="15">
        <f t="shared" ref="P71:P73" si="267">N71+O71</f>
        <v>6604.7</v>
      </c>
      <c r="Q71" s="15"/>
      <c r="R71" s="15">
        <f t="shared" ref="R71:R73" si="268">P71+Q71</f>
        <v>6604.7</v>
      </c>
      <c r="S71" s="15"/>
      <c r="T71" s="15">
        <f t="shared" ref="T71:T73" si="269">R71+S71</f>
        <v>6604.7</v>
      </c>
      <c r="U71" s="15">
        <v>249.81800000000001</v>
      </c>
      <c r="V71" s="15">
        <f t="shared" ref="V71:V73" si="270">T71+U71</f>
        <v>6854.518</v>
      </c>
      <c r="W71" s="15"/>
      <c r="X71" s="15">
        <f t="shared" ref="X71:X73" si="271">V71+W71</f>
        <v>6854.518</v>
      </c>
      <c r="Y71" s="15">
        <v>-476.46800000000002</v>
      </c>
      <c r="Z71" s="15">
        <f t="shared" ref="Z71:Z73" si="272">X71+Y71</f>
        <v>6378.05</v>
      </c>
      <c r="AA71" s="15"/>
      <c r="AB71" s="15">
        <f t="shared" ref="AB71:AB73" si="273">Z71+AA71</f>
        <v>6378.05</v>
      </c>
      <c r="AC71" s="24">
        <v>310.57799999999997</v>
      </c>
      <c r="AD71" s="15">
        <f t="shared" ref="AD71:AD73" si="274">AB71+AC71</f>
        <v>6688.6280000000006</v>
      </c>
      <c r="AE71" s="15">
        <v>0</v>
      </c>
      <c r="AF71" s="44"/>
      <c r="AG71" s="15">
        <f t="shared" si="14"/>
        <v>0</v>
      </c>
      <c r="AH71" s="15"/>
      <c r="AI71" s="15">
        <f t="shared" ref="AI71:AI73" si="275">AG71+AH71</f>
        <v>0</v>
      </c>
      <c r="AJ71" s="15"/>
      <c r="AK71" s="15">
        <f>AI71+AJ71</f>
        <v>0</v>
      </c>
      <c r="AL71" s="15"/>
      <c r="AM71" s="15">
        <f>AK71+AL71</f>
        <v>0</v>
      </c>
      <c r="AN71" s="15"/>
      <c r="AO71" s="15">
        <f>AM71+AN71</f>
        <v>0</v>
      </c>
      <c r="AP71" s="15"/>
      <c r="AQ71" s="15">
        <f>AO71+AP71</f>
        <v>0</v>
      </c>
      <c r="AR71" s="15"/>
      <c r="AS71" s="15">
        <f>AQ71+AR71</f>
        <v>0</v>
      </c>
      <c r="AT71" s="15"/>
      <c r="AU71" s="15">
        <f>AS71+AT71</f>
        <v>0</v>
      </c>
      <c r="AV71" s="15"/>
      <c r="AW71" s="15">
        <f>AU71+AV71</f>
        <v>0</v>
      </c>
      <c r="AX71" s="15"/>
      <c r="AY71" s="15">
        <f>AW71+AX71</f>
        <v>0</v>
      </c>
      <c r="AZ71" s="15"/>
      <c r="BA71" s="15">
        <f>AY71+AZ71</f>
        <v>0</v>
      </c>
      <c r="BB71" s="15"/>
      <c r="BC71" s="15">
        <f>BA71+BB71</f>
        <v>0</v>
      </c>
      <c r="BD71" s="15"/>
      <c r="BE71" s="15">
        <f>BC71+BD71</f>
        <v>0</v>
      </c>
      <c r="BF71" s="24"/>
      <c r="BG71" s="15">
        <f>BE71+BF71</f>
        <v>0</v>
      </c>
      <c r="BH71" s="15">
        <v>0</v>
      </c>
      <c r="BI71" s="16"/>
      <c r="BJ71" s="16">
        <f t="shared" si="28"/>
        <v>0</v>
      </c>
      <c r="BK71" s="16"/>
      <c r="BL71" s="16">
        <f t="shared" ref="BL71:BL73" si="276">BJ71+BK71</f>
        <v>0</v>
      </c>
      <c r="BM71" s="16"/>
      <c r="BN71" s="16">
        <f t="shared" ref="BN71:BN73" si="277">BL71+BM71</f>
        <v>0</v>
      </c>
      <c r="BO71" s="16"/>
      <c r="BP71" s="16">
        <f t="shared" ref="BP71:BP73" si="278">BN71+BO71</f>
        <v>0</v>
      </c>
      <c r="BQ71" s="16"/>
      <c r="BR71" s="16">
        <f t="shared" ref="BR71:BR73" si="279">BP71+BQ71</f>
        <v>0</v>
      </c>
      <c r="BS71" s="16"/>
      <c r="BT71" s="16">
        <f t="shared" ref="BT71:BT73" si="280">BR71+BS71</f>
        <v>0</v>
      </c>
      <c r="BU71" s="16"/>
      <c r="BV71" s="16">
        <f t="shared" ref="BV71:BV73" si="281">BT71+BU71</f>
        <v>0</v>
      </c>
      <c r="BW71" s="16"/>
      <c r="BX71" s="16">
        <f t="shared" ref="BX71:BX73" si="282">BV71+BW71</f>
        <v>0</v>
      </c>
      <c r="BY71" s="16"/>
      <c r="BZ71" s="16">
        <f t="shared" ref="BZ71:BZ73" si="283">BX71+BY71</f>
        <v>0</v>
      </c>
      <c r="CA71" s="16"/>
      <c r="CB71" s="16">
        <f t="shared" ref="CB71:CB73" si="284">BZ71+CA71</f>
        <v>0</v>
      </c>
      <c r="CC71" s="16"/>
      <c r="CD71" s="16">
        <f t="shared" ref="CD71:CD73" si="285">CB71+CC71</f>
        <v>0</v>
      </c>
      <c r="CE71" s="16"/>
      <c r="CF71" s="16">
        <f t="shared" ref="CF71:CF73" si="286">CD71+CE71</f>
        <v>0</v>
      </c>
      <c r="CG71" s="26"/>
      <c r="CH71" s="16">
        <f t="shared" ref="CH71:CH73" si="287">CF71+CG71</f>
        <v>0</v>
      </c>
      <c r="CI71" s="9" t="s">
        <v>88</v>
      </c>
      <c r="CJ71" s="13">
        <v>0</v>
      </c>
    </row>
    <row r="72" spans="1:88" ht="18.75" customHeight="1" x14ac:dyDescent="0.35">
      <c r="A72" s="57"/>
      <c r="B72" s="87" t="s">
        <v>12</v>
      </c>
      <c r="C72" s="6"/>
      <c r="D72" s="15">
        <v>17500</v>
      </c>
      <c r="E72" s="44"/>
      <c r="F72" s="15">
        <f t="shared" si="1"/>
        <v>17500</v>
      </c>
      <c r="G72" s="15"/>
      <c r="H72" s="15">
        <f t="shared" si="263"/>
        <v>17500</v>
      </c>
      <c r="I72" s="15"/>
      <c r="J72" s="15">
        <f t="shared" si="264"/>
        <v>17500</v>
      </c>
      <c r="K72" s="15"/>
      <c r="L72" s="15">
        <f t="shared" si="265"/>
        <v>17500</v>
      </c>
      <c r="M72" s="15"/>
      <c r="N72" s="15">
        <f t="shared" si="266"/>
        <v>17500</v>
      </c>
      <c r="O72" s="15"/>
      <c r="P72" s="15">
        <f t="shared" si="267"/>
        <v>17500</v>
      </c>
      <c r="Q72" s="15"/>
      <c r="R72" s="15">
        <f t="shared" si="268"/>
        <v>17500</v>
      </c>
      <c r="S72" s="15"/>
      <c r="T72" s="15">
        <f t="shared" si="269"/>
        <v>17500</v>
      </c>
      <c r="U72" s="15"/>
      <c r="V72" s="15">
        <f t="shared" si="270"/>
        <v>17500</v>
      </c>
      <c r="W72" s="15"/>
      <c r="X72" s="15">
        <f t="shared" si="271"/>
        <v>17500</v>
      </c>
      <c r="Y72" s="15"/>
      <c r="Z72" s="15">
        <f t="shared" si="272"/>
        <v>17500</v>
      </c>
      <c r="AA72" s="15"/>
      <c r="AB72" s="15">
        <f t="shared" si="273"/>
        <v>17500</v>
      </c>
      <c r="AC72" s="24"/>
      <c r="AD72" s="15">
        <f t="shared" si="274"/>
        <v>17500</v>
      </c>
      <c r="AE72" s="15">
        <v>0</v>
      </c>
      <c r="AF72" s="44"/>
      <c r="AG72" s="15">
        <f t="shared" si="14"/>
        <v>0</v>
      </c>
      <c r="AH72" s="15"/>
      <c r="AI72" s="15">
        <f t="shared" si="275"/>
        <v>0</v>
      </c>
      <c r="AJ72" s="15"/>
      <c r="AK72" s="15">
        <f>AI72+AJ72</f>
        <v>0</v>
      </c>
      <c r="AL72" s="15"/>
      <c r="AM72" s="15">
        <f>AK72+AL72</f>
        <v>0</v>
      </c>
      <c r="AN72" s="15"/>
      <c r="AO72" s="15">
        <f>AM72+AN72</f>
        <v>0</v>
      </c>
      <c r="AP72" s="15"/>
      <c r="AQ72" s="15">
        <f>AO72+AP72</f>
        <v>0</v>
      </c>
      <c r="AR72" s="15"/>
      <c r="AS72" s="15">
        <f>AQ72+AR72</f>
        <v>0</v>
      </c>
      <c r="AT72" s="15"/>
      <c r="AU72" s="15">
        <f>AS72+AT72</f>
        <v>0</v>
      </c>
      <c r="AV72" s="15"/>
      <c r="AW72" s="15">
        <f>AU72+AV72</f>
        <v>0</v>
      </c>
      <c r="AX72" s="15"/>
      <c r="AY72" s="15">
        <f>AW72+AX72</f>
        <v>0</v>
      </c>
      <c r="AZ72" s="15"/>
      <c r="BA72" s="15">
        <f>AY72+AZ72</f>
        <v>0</v>
      </c>
      <c r="BB72" s="15"/>
      <c r="BC72" s="15">
        <f>BA72+BB72</f>
        <v>0</v>
      </c>
      <c r="BD72" s="15"/>
      <c r="BE72" s="15">
        <f>BC72+BD72</f>
        <v>0</v>
      </c>
      <c r="BF72" s="24"/>
      <c r="BG72" s="15">
        <f>BE72+BF72</f>
        <v>0</v>
      </c>
      <c r="BH72" s="15">
        <v>0</v>
      </c>
      <c r="BI72" s="16"/>
      <c r="BJ72" s="16">
        <f t="shared" si="28"/>
        <v>0</v>
      </c>
      <c r="BK72" s="16"/>
      <c r="BL72" s="16">
        <f t="shared" si="276"/>
        <v>0</v>
      </c>
      <c r="BM72" s="16"/>
      <c r="BN72" s="16">
        <f t="shared" si="277"/>
        <v>0</v>
      </c>
      <c r="BO72" s="16"/>
      <c r="BP72" s="16">
        <f t="shared" si="278"/>
        <v>0</v>
      </c>
      <c r="BQ72" s="16"/>
      <c r="BR72" s="16">
        <f t="shared" si="279"/>
        <v>0</v>
      </c>
      <c r="BS72" s="16"/>
      <c r="BT72" s="16">
        <f t="shared" si="280"/>
        <v>0</v>
      </c>
      <c r="BU72" s="16"/>
      <c r="BV72" s="16">
        <f t="shared" si="281"/>
        <v>0</v>
      </c>
      <c r="BW72" s="16"/>
      <c r="BX72" s="16">
        <f t="shared" si="282"/>
        <v>0</v>
      </c>
      <c r="BY72" s="16"/>
      <c r="BZ72" s="16">
        <f t="shared" si="283"/>
        <v>0</v>
      </c>
      <c r="CA72" s="16"/>
      <c r="CB72" s="16">
        <f t="shared" si="284"/>
        <v>0</v>
      </c>
      <c r="CC72" s="16"/>
      <c r="CD72" s="16">
        <f t="shared" si="285"/>
        <v>0</v>
      </c>
      <c r="CE72" s="16"/>
      <c r="CF72" s="16">
        <f t="shared" si="286"/>
        <v>0</v>
      </c>
      <c r="CG72" s="26"/>
      <c r="CH72" s="16">
        <f t="shared" si="287"/>
        <v>0</v>
      </c>
      <c r="CI72" s="9" t="s">
        <v>211</v>
      </c>
      <c r="CJ72" s="13"/>
    </row>
    <row r="73" spans="1:88" ht="37.5" customHeight="1" x14ac:dyDescent="0.35">
      <c r="A73" s="57" t="s">
        <v>145</v>
      </c>
      <c r="B73" s="87" t="s">
        <v>204</v>
      </c>
      <c r="C73" s="85" t="s">
        <v>11</v>
      </c>
      <c r="D73" s="15">
        <f>D75+D76</f>
        <v>16756.400000000001</v>
      </c>
      <c r="E73" s="44">
        <f>E75+E76</f>
        <v>0</v>
      </c>
      <c r="F73" s="15">
        <f t="shared" si="1"/>
        <v>16756.400000000001</v>
      </c>
      <c r="G73" s="15">
        <f>G75+G76</f>
        <v>0</v>
      </c>
      <c r="H73" s="15">
        <f t="shared" si="263"/>
        <v>16756.400000000001</v>
      </c>
      <c r="I73" s="15">
        <f>I75+I76</f>
        <v>0</v>
      </c>
      <c r="J73" s="15">
        <f t="shared" si="264"/>
        <v>16756.400000000001</v>
      </c>
      <c r="K73" s="15">
        <f>K75+K76</f>
        <v>0</v>
      </c>
      <c r="L73" s="15">
        <f t="shared" si="265"/>
        <v>16756.400000000001</v>
      </c>
      <c r="M73" s="15">
        <f>M75+M76</f>
        <v>0</v>
      </c>
      <c r="N73" s="15">
        <f t="shared" si="266"/>
        <v>16756.400000000001</v>
      </c>
      <c r="O73" s="15">
        <f>O75+O76</f>
        <v>0</v>
      </c>
      <c r="P73" s="15">
        <f t="shared" si="267"/>
        <v>16756.400000000001</v>
      </c>
      <c r="Q73" s="15">
        <f>Q75+Q76</f>
        <v>0</v>
      </c>
      <c r="R73" s="15">
        <f t="shared" si="268"/>
        <v>16756.400000000001</v>
      </c>
      <c r="S73" s="15">
        <f>S75+S76</f>
        <v>0</v>
      </c>
      <c r="T73" s="15">
        <f t="shared" si="269"/>
        <v>16756.400000000001</v>
      </c>
      <c r="U73" s="15">
        <f>U75+U76</f>
        <v>1675.64</v>
      </c>
      <c r="V73" s="15">
        <f t="shared" si="270"/>
        <v>18432.04</v>
      </c>
      <c r="W73" s="15">
        <f>W75+W76</f>
        <v>0</v>
      </c>
      <c r="X73" s="15">
        <f t="shared" si="271"/>
        <v>18432.04</v>
      </c>
      <c r="Y73" s="15">
        <f>Y75+Y76</f>
        <v>0</v>
      </c>
      <c r="Z73" s="15">
        <f t="shared" si="272"/>
        <v>18432.04</v>
      </c>
      <c r="AA73" s="15">
        <f>AA75+AA76</f>
        <v>0</v>
      </c>
      <c r="AB73" s="15">
        <f t="shared" si="273"/>
        <v>18432.04</v>
      </c>
      <c r="AC73" s="24">
        <f>AC75+AC76</f>
        <v>0</v>
      </c>
      <c r="AD73" s="15">
        <f t="shared" si="274"/>
        <v>18432.04</v>
      </c>
      <c r="AE73" s="15">
        <f t="shared" ref="AE73:BH73" si="288">AE75+AE76</f>
        <v>0</v>
      </c>
      <c r="AF73" s="44">
        <f>AF75+AF76</f>
        <v>0</v>
      </c>
      <c r="AG73" s="15">
        <f t="shared" si="14"/>
        <v>0</v>
      </c>
      <c r="AH73" s="15">
        <f>AH75+AH76</f>
        <v>0</v>
      </c>
      <c r="AI73" s="15">
        <f t="shared" si="275"/>
        <v>0</v>
      </c>
      <c r="AJ73" s="15">
        <f>AJ75+AJ76</f>
        <v>0</v>
      </c>
      <c r="AK73" s="15">
        <f>AI73+AJ73</f>
        <v>0</v>
      </c>
      <c r="AL73" s="15">
        <f>AL75+AL76</f>
        <v>0</v>
      </c>
      <c r="AM73" s="15">
        <f>AK73+AL73</f>
        <v>0</v>
      </c>
      <c r="AN73" s="15">
        <f>AN75+AN76</f>
        <v>0</v>
      </c>
      <c r="AO73" s="15">
        <f>AM73+AN73</f>
        <v>0</v>
      </c>
      <c r="AP73" s="15">
        <f>AP75+AP76</f>
        <v>0</v>
      </c>
      <c r="AQ73" s="15">
        <f>AO73+AP73</f>
        <v>0</v>
      </c>
      <c r="AR73" s="15">
        <f>AR75+AR76</f>
        <v>0</v>
      </c>
      <c r="AS73" s="15">
        <f>AQ73+AR73</f>
        <v>0</v>
      </c>
      <c r="AT73" s="15">
        <f>AT75+AT76</f>
        <v>0</v>
      </c>
      <c r="AU73" s="15">
        <f>AS73+AT73</f>
        <v>0</v>
      </c>
      <c r="AV73" s="15">
        <f>AV75+AV76</f>
        <v>0</v>
      </c>
      <c r="AW73" s="15">
        <f>AU73+AV73</f>
        <v>0</v>
      </c>
      <c r="AX73" s="15">
        <f>AX75+AX76</f>
        <v>0</v>
      </c>
      <c r="AY73" s="15">
        <f>AW73+AX73</f>
        <v>0</v>
      </c>
      <c r="AZ73" s="15">
        <f>AZ75+AZ76</f>
        <v>0</v>
      </c>
      <c r="BA73" s="15">
        <f>AY73+AZ73</f>
        <v>0</v>
      </c>
      <c r="BB73" s="15">
        <f>BB75+BB76</f>
        <v>0</v>
      </c>
      <c r="BC73" s="15">
        <f>BA73+BB73</f>
        <v>0</v>
      </c>
      <c r="BD73" s="15">
        <f>BD75+BD76</f>
        <v>0</v>
      </c>
      <c r="BE73" s="15">
        <f>BC73+BD73</f>
        <v>0</v>
      </c>
      <c r="BF73" s="24">
        <f>BF75+BF76</f>
        <v>0</v>
      </c>
      <c r="BG73" s="15">
        <f>BE73+BF73</f>
        <v>0</v>
      </c>
      <c r="BH73" s="15">
        <f t="shared" si="288"/>
        <v>0</v>
      </c>
      <c r="BI73" s="16">
        <f>BI75+BI76</f>
        <v>0</v>
      </c>
      <c r="BJ73" s="16">
        <f t="shared" si="28"/>
        <v>0</v>
      </c>
      <c r="BK73" s="16">
        <f>BK75+BK76</f>
        <v>0</v>
      </c>
      <c r="BL73" s="16">
        <f t="shared" si="276"/>
        <v>0</v>
      </c>
      <c r="BM73" s="16">
        <f>BM75+BM76</f>
        <v>0</v>
      </c>
      <c r="BN73" s="16">
        <f t="shared" si="277"/>
        <v>0</v>
      </c>
      <c r="BO73" s="16">
        <f>BO75+BO76</f>
        <v>0</v>
      </c>
      <c r="BP73" s="16">
        <f t="shared" si="278"/>
        <v>0</v>
      </c>
      <c r="BQ73" s="16">
        <f>BQ75+BQ76</f>
        <v>0</v>
      </c>
      <c r="BR73" s="16">
        <f t="shared" si="279"/>
        <v>0</v>
      </c>
      <c r="BS73" s="16">
        <f>BS75+BS76</f>
        <v>0</v>
      </c>
      <c r="BT73" s="16">
        <f t="shared" si="280"/>
        <v>0</v>
      </c>
      <c r="BU73" s="16">
        <f>BU75+BU76</f>
        <v>0</v>
      </c>
      <c r="BV73" s="16">
        <f t="shared" si="281"/>
        <v>0</v>
      </c>
      <c r="BW73" s="16">
        <f>BW75+BW76</f>
        <v>0</v>
      </c>
      <c r="BX73" s="16">
        <f t="shared" si="282"/>
        <v>0</v>
      </c>
      <c r="BY73" s="16">
        <f>BY75+BY76</f>
        <v>0</v>
      </c>
      <c r="BZ73" s="16">
        <f t="shared" si="283"/>
        <v>0</v>
      </c>
      <c r="CA73" s="16">
        <f>CA75+CA76</f>
        <v>0</v>
      </c>
      <c r="CB73" s="16">
        <f t="shared" si="284"/>
        <v>0</v>
      </c>
      <c r="CC73" s="16">
        <f>CC75+CC76</f>
        <v>0</v>
      </c>
      <c r="CD73" s="16">
        <f t="shared" si="285"/>
        <v>0</v>
      </c>
      <c r="CE73" s="16">
        <f>CE75+CE76</f>
        <v>0</v>
      </c>
      <c r="CF73" s="16">
        <f t="shared" si="286"/>
        <v>0</v>
      </c>
      <c r="CG73" s="26">
        <f>CG75+CG76</f>
        <v>0</v>
      </c>
      <c r="CH73" s="16">
        <f t="shared" si="287"/>
        <v>0</v>
      </c>
      <c r="CJ73" s="13"/>
    </row>
    <row r="74" spans="1:88" ht="18.75" customHeight="1" x14ac:dyDescent="0.35">
      <c r="A74" s="57"/>
      <c r="B74" s="87" t="s">
        <v>5</v>
      </c>
      <c r="C74" s="85"/>
      <c r="D74" s="15"/>
      <c r="E74" s="4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24"/>
      <c r="AD74" s="15"/>
      <c r="AE74" s="15"/>
      <c r="AF74" s="44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24"/>
      <c r="BG74" s="15"/>
      <c r="BH74" s="15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26"/>
      <c r="CH74" s="16"/>
      <c r="CJ74" s="13"/>
    </row>
    <row r="75" spans="1:88" ht="18.75" hidden="1" customHeight="1" x14ac:dyDescent="0.35">
      <c r="A75" s="1"/>
      <c r="B75" s="20" t="s">
        <v>6</v>
      </c>
      <c r="C75" s="21"/>
      <c r="D75" s="15">
        <v>5036.3999999999996</v>
      </c>
      <c r="E75" s="44"/>
      <c r="F75" s="15">
        <f t="shared" si="1"/>
        <v>5036.3999999999996</v>
      </c>
      <c r="G75" s="15"/>
      <c r="H75" s="15">
        <f t="shared" ref="H75:H104" si="289">F75+G75</f>
        <v>5036.3999999999996</v>
      </c>
      <c r="I75" s="15"/>
      <c r="J75" s="15">
        <f t="shared" ref="J75:J104" si="290">H75+I75</f>
        <v>5036.3999999999996</v>
      </c>
      <c r="K75" s="15"/>
      <c r="L75" s="15">
        <f t="shared" ref="L75:L104" si="291">J75+K75</f>
        <v>5036.3999999999996</v>
      </c>
      <c r="M75" s="15"/>
      <c r="N75" s="15">
        <f t="shared" ref="N75:N104" si="292">L75+M75</f>
        <v>5036.3999999999996</v>
      </c>
      <c r="O75" s="15"/>
      <c r="P75" s="15">
        <f t="shared" ref="P75:P84" si="293">N75+O75</f>
        <v>5036.3999999999996</v>
      </c>
      <c r="Q75" s="15"/>
      <c r="R75" s="15">
        <f t="shared" ref="R75:R84" si="294">P75+Q75</f>
        <v>5036.3999999999996</v>
      </c>
      <c r="S75" s="15"/>
      <c r="T75" s="15">
        <f t="shared" ref="T75:T84" si="295">R75+S75</f>
        <v>5036.3999999999996</v>
      </c>
      <c r="U75" s="15">
        <v>1675.64</v>
      </c>
      <c r="V75" s="15">
        <f t="shared" ref="V75:V84" si="296">T75+U75</f>
        <v>6712.04</v>
      </c>
      <c r="W75" s="15"/>
      <c r="X75" s="15">
        <f t="shared" ref="X75:X84" si="297">V75+W75</f>
        <v>6712.04</v>
      </c>
      <c r="Y75" s="15"/>
      <c r="Z75" s="15">
        <f t="shared" ref="Z75:Z84" si="298">X75+Y75</f>
        <v>6712.04</v>
      </c>
      <c r="AA75" s="15"/>
      <c r="AB75" s="15">
        <f t="shared" ref="AB75:AB84" si="299">Z75+AA75</f>
        <v>6712.04</v>
      </c>
      <c r="AC75" s="24"/>
      <c r="AD75" s="15">
        <f t="shared" ref="AD75:AD84" si="300">AB75+AC75</f>
        <v>6712.04</v>
      </c>
      <c r="AE75" s="15">
        <v>0</v>
      </c>
      <c r="AF75" s="44"/>
      <c r="AG75" s="15">
        <f t="shared" si="14"/>
        <v>0</v>
      </c>
      <c r="AH75" s="15"/>
      <c r="AI75" s="15">
        <f t="shared" ref="AI75:AI104" si="301">AG75+AH75</f>
        <v>0</v>
      </c>
      <c r="AJ75" s="15"/>
      <c r="AK75" s="15">
        <f t="shared" ref="AK75:AK104" si="302">AI75+AJ75</f>
        <v>0</v>
      </c>
      <c r="AL75" s="15"/>
      <c r="AM75" s="15">
        <f t="shared" ref="AM75:AM104" si="303">AK75+AL75</f>
        <v>0</v>
      </c>
      <c r="AN75" s="15"/>
      <c r="AO75" s="15">
        <f t="shared" ref="AO75:AO104" si="304">AM75+AN75</f>
        <v>0</v>
      </c>
      <c r="AP75" s="15"/>
      <c r="AQ75" s="15">
        <f t="shared" ref="AQ75:AQ104" si="305">AO75+AP75</f>
        <v>0</v>
      </c>
      <c r="AR75" s="15"/>
      <c r="AS75" s="15">
        <f t="shared" ref="AS75:AS84" si="306">AQ75+AR75</f>
        <v>0</v>
      </c>
      <c r="AT75" s="15"/>
      <c r="AU75" s="15">
        <f t="shared" ref="AU75:AU85" si="307">AS75+AT75</f>
        <v>0</v>
      </c>
      <c r="AV75" s="15"/>
      <c r="AW75" s="15">
        <f t="shared" ref="AW75:AW86" si="308">AU75+AV75</f>
        <v>0</v>
      </c>
      <c r="AX75" s="15"/>
      <c r="AY75" s="15">
        <f t="shared" ref="AY75:AY86" si="309">AW75+AX75</f>
        <v>0</v>
      </c>
      <c r="AZ75" s="15"/>
      <c r="BA75" s="15">
        <f t="shared" ref="BA75:BA86" si="310">AY75+AZ75</f>
        <v>0</v>
      </c>
      <c r="BB75" s="15"/>
      <c r="BC75" s="15">
        <f t="shared" ref="BC75:BC86" si="311">BA75+BB75</f>
        <v>0</v>
      </c>
      <c r="BD75" s="15"/>
      <c r="BE75" s="15">
        <f t="shared" ref="BE75:BE86" si="312">BC75+BD75</f>
        <v>0</v>
      </c>
      <c r="BF75" s="24"/>
      <c r="BG75" s="15">
        <f t="shared" ref="BG75:BG86" si="313">BE75+BF75</f>
        <v>0</v>
      </c>
      <c r="BH75" s="15">
        <v>0</v>
      </c>
      <c r="BI75" s="16"/>
      <c r="BJ75" s="16">
        <f t="shared" si="28"/>
        <v>0</v>
      </c>
      <c r="BK75" s="16"/>
      <c r="BL75" s="16">
        <f t="shared" ref="BL75:BL104" si="314">BJ75+BK75</f>
        <v>0</v>
      </c>
      <c r="BM75" s="16"/>
      <c r="BN75" s="16">
        <f t="shared" ref="BN75:BN104" si="315">BL75+BM75</f>
        <v>0</v>
      </c>
      <c r="BO75" s="16"/>
      <c r="BP75" s="16">
        <f t="shared" ref="BP75:BP104" si="316">BN75+BO75</f>
        <v>0</v>
      </c>
      <c r="BQ75" s="16"/>
      <c r="BR75" s="16">
        <f t="shared" ref="BR75:BR104" si="317">BP75+BQ75</f>
        <v>0</v>
      </c>
      <c r="BS75" s="16"/>
      <c r="BT75" s="16">
        <f t="shared" ref="BT75:BT84" si="318">BR75+BS75</f>
        <v>0</v>
      </c>
      <c r="BU75" s="16"/>
      <c r="BV75" s="16">
        <f t="shared" ref="BV75:BV85" si="319">BT75+BU75</f>
        <v>0</v>
      </c>
      <c r="BW75" s="16"/>
      <c r="BX75" s="16">
        <f t="shared" ref="BX75:BX86" si="320">BV75+BW75</f>
        <v>0</v>
      </c>
      <c r="BY75" s="16"/>
      <c r="BZ75" s="16">
        <f t="shared" ref="BZ75:BZ86" si="321">BX75+BY75</f>
        <v>0</v>
      </c>
      <c r="CA75" s="16"/>
      <c r="CB75" s="16">
        <f t="shared" ref="CB75:CB86" si="322">BZ75+CA75</f>
        <v>0</v>
      </c>
      <c r="CC75" s="16"/>
      <c r="CD75" s="16">
        <f t="shared" ref="CD75:CD86" si="323">CB75+CC75</f>
        <v>0</v>
      </c>
      <c r="CE75" s="16"/>
      <c r="CF75" s="16">
        <f t="shared" ref="CF75:CF86" si="324">CD75+CE75</f>
        <v>0</v>
      </c>
      <c r="CG75" s="26"/>
      <c r="CH75" s="16">
        <f t="shared" ref="CH75:CH86" si="325">CF75+CG75</f>
        <v>0</v>
      </c>
      <c r="CI75" s="9" t="s">
        <v>89</v>
      </c>
      <c r="CJ75" s="13">
        <v>0</v>
      </c>
    </row>
    <row r="76" spans="1:88" ht="18.75" customHeight="1" x14ac:dyDescent="0.35">
      <c r="A76" s="57"/>
      <c r="B76" s="87" t="s">
        <v>12</v>
      </c>
      <c r="C76" s="85"/>
      <c r="D76" s="15">
        <v>11720</v>
      </c>
      <c r="E76" s="44"/>
      <c r="F76" s="15">
        <f t="shared" si="1"/>
        <v>11720</v>
      </c>
      <c r="G76" s="15"/>
      <c r="H76" s="15">
        <f t="shared" si="289"/>
        <v>11720</v>
      </c>
      <c r="I76" s="15"/>
      <c r="J76" s="15">
        <f t="shared" si="290"/>
        <v>11720</v>
      </c>
      <c r="K76" s="15"/>
      <c r="L76" s="15">
        <f t="shared" si="291"/>
        <v>11720</v>
      </c>
      <c r="M76" s="15"/>
      <c r="N76" s="15">
        <f t="shared" si="292"/>
        <v>11720</v>
      </c>
      <c r="O76" s="15"/>
      <c r="P76" s="15">
        <f t="shared" si="293"/>
        <v>11720</v>
      </c>
      <c r="Q76" s="15"/>
      <c r="R76" s="15">
        <f t="shared" si="294"/>
        <v>11720</v>
      </c>
      <c r="S76" s="15"/>
      <c r="T76" s="15">
        <f t="shared" si="295"/>
        <v>11720</v>
      </c>
      <c r="U76" s="15"/>
      <c r="V76" s="15">
        <f t="shared" si="296"/>
        <v>11720</v>
      </c>
      <c r="W76" s="15"/>
      <c r="X76" s="15">
        <f t="shared" si="297"/>
        <v>11720</v>
      </c>
      <c r="Y76" s="15"/>
      <c r="Z76" s="15">
        <f t="shared" si="298"/>
        <v>11720</v>
      </c>
      <c r="AA76" s="15"/>
      <c r="AB76" s="15">
        <f t="shared" si="299"/>
        <v>11720</v>
      </c>
      <c r="AC76" s="24"/>
      <c r="AD76" s="15">
        <f t="shared" si="300"/>
        <v>11720</v>
      </c>
      <c r="AE76" s="15">
        <v>0</v>
      </c>
      <c r="AF76" s="44"/>
      <c r="AG76" s="15">
        <f t="shared" si="14"/>
        <v>0</v>
      </c>
      <c r="AH76" s="15"/>
      <c r="AI76" s="15">
        <f t="shared" si="301"/>
        <v>0</v>
      </c>
      <c r="AJ76" s="15"/>
      <c r="AK76" s="15">
        <f t="shared" si="302"/>
        <v>0</v>
      </c>
      <c r="AL76" s="15"/>
      <c r="AM76" s="15">
        <f t="shared" si="303"/>
        <v>0</v>
      </c>
      <c r="AN76" s="15"/>
      <c r="AO76" s="15">
        <f t="shared" si="304"/>
        <v>0</v>
      </c>
      <c r="AP76" s="15"/>
      <c r="AQ76" s="15">
        <f t="shared" si="305"/>
        <v>0</v>
      </c>
      <c r="AR76" s="15"/>
      <c r="AS76" s="15">
        <f t="shared" si="306"/>
        <v>0</v>
      </c>
      <c r="AT76" s="15"/>
      <c r="AU76" s="15">
        <f t="shared" si="307"/>
        <v>0</v>
      </c>
      <c r="AV76" s="15"/>
      <c r="AW76" s="15">
        <f t="shared" si="308"/>
        <v>0</v>
      </c>
      <c r="AX76" s="15"/>
      <c r="AY76" s="15">
        <f t="shared" si="309"/>
        <v>0</v>
      </c>
      <c r="AZ76" s="15"/>
      <c r="BA76" s="15">
        <f t="shared" si="310"/>
        <v>0</v>
      </c>
      <c r="BB76" s="15"/>
      <c r="BC76" s="15">
        <f t="shared" si="311"/>
        <v>0</v>
      </c>
      <c r="BD76" s="15"/>
      <c r="BE76" s="15">
        <f t="shared" si="312"/>
        <v>0</v>
      </c>
      <c r="BF76" s="24"/>
      <c r="BG76" s="15">
        <f t="shared" si="313"/>
        <v>0</v>
      </c>
      <c r="BH76" s="15">
        <v>0</v>
      </c>
      <c r="BI76" s="16"/>
      <c r="BJ76" s="16">
        <f t="shared" si="28"/>
        <v>0</v>
      </c>
      <c r="BK76" s="16"/>
      <c r="BL76" s="16">
        <f t="shared" si="314"/>
        <v>0</v>
      </c>
      <c r="BM76" s="16"/>
      <c r="BN76" s="16">
        <f t="shared" si="315"/>
        <v>0</v>
      </c>
      <c r="BO76" s="16"/>
      <c r="BP76" s="16">
        <f t="shared" si="316"/>
        <v>0</v>
      </c>
      <c r="BQ76" s="16"/>
      <c r="BR76" s="16">
        <f t="shared" si="317"/>
        <v>0</v>
      </c>
      <c r="BS76" s="16"/>
      <c r="BT76" s="16">
        <f t="shared" si="318"/>
        <v>0</v>
      </c>
      <c r="BU76" s="16"/>
      <c r="BV76" s="16">
        <f t="shared" si="319"/>
        <v>0</v>
      </c>
      <c r="BW76" s="16"/>
      <c r="BX76" s="16">
        <f t="shared" si="320"/>
        <v>0</v>
      </c>
      <c r="BY76" s="16"/>
      <c r="BZ76" s="16">
        <f t="shared" si="321"/>
        <v>0</v>
      </c>
      <c r="CA76" s="16"/>
      <c r="CB76" s="16">
        <f t="shared" si="322"/>
        <v>0</v>
      </c>
      <c r="CC76" s="16"/>
      <c r="CD76" s="16">
        <f t="shared" si="323"/>
        <v>0</v>
      </c>
      <c r="CE76" s="16"/>
      <c r="CF76" s="16">
        <f t="shared" si="324"/>
        <v>0</v>
      </c>
      <c r="CG76" s="26"/>
      <c r="CH76" s="16">
        <f t="shared" si="325"/>
        <v>0</v>
      </c>
      <c r="CI76" s="9" t="s">
        <v>211</v>
      </c>
      <c r="CJ76" s="13"/>
    </row>
    <row r="77" spans="1:88" ht="37.5" customHeight="1" x14ac:dyDescent="0.35">
      <c r="A77" s="57" t="s">
        <v>146</v>
      </c>
      <c r="B77" s="87" t="s">
        <v>346</v>
      </c>
      <c r="C77" s="85" t="s">
        <v>11</v>
      </c>
      <c r="D77" s="15">
        <v>0</v>
      </c>
      <c r="E77" s="44">
        <v>0</v>
      </c>
      <c r="F77" s="15">
        <f t="shared" si="1"/>
        <v>0</v>
      </c>
      <c r="G77" s="15">
        <v>0</v>
      </c>
      <c r="H77" s="15">
        <f t="shared" si="289"/>
        <v>0</v>
      </c>
      <c r="I77" s="15">
        <v>0</v>
      </c>
      <c r="J77" s="15">
        <f t="shared" si="290"/>
        <v>0</v>
      </c>
      <c r="K77" s="15">
        <v>0</v>
      </c>
      <c r="L77" s="15">
        <f t="shared" si="291"/>
        <v>0</v>
      </c>
      <c r="M77" s="15">
        <v>0</v>
      </c>
      <c r="N77" s="15">
        <f t="shared" si="292"/>
        <v>0</v>
      </c>
      <c r="O77" s="15">
        <v>0</v>
      </c>
      <c r="P77" s="15">
        <f t="shared" si="293"/>
        <v>0</v>
      </c>
      <c r="Q77" s="15">
        <v>0</v>
      </c>
      <c r="R77" s="15">
        <f t="shared" si="294"/>
        <v>0</v>
      </c>
      <c r="S77" s="15">
        <v>0</v>
      </c>
      <c r="T77" s="15">
        <f t="shared" si="295"/>
        <v>0</v>
      </c>
      <c r="U77" s="15">
        <v>0</v>
      </c>
      <c r="V77" s="15">
        <f t="shared" si="296"/>
        <v>0</v>
      </c>
      <c r="W77" s="15">
        <v>0</v>
      </c>
      <c r="X77" s="15">
        <f t="shared" si="297"/>
        <v>0</v>
      </c>
      <c r="Y77" s="15">
        <v>0</v>
      </c>
      <c r="Z77" s="15">
        <f t="shared" si="298"/>
        <v>0</v>
      </c>
      <c r="AA77" s="15">
        <v>0</v>
      </c>
      <c r="AB77" s="15">
        <f t="shared" si="299"/>
        <v>0</v>
      </c>
      <c r="AC77" s="24">
        <v>0</v>
      </c>
      <c r="AD77" s="15">
        <f t="shared" si="300"/>
        <v>0</v>
      </c>
      <c r="AE77" s="15">
        <v>6999.9</v>
      </c>
      <c r="AF77" s="44">
        <v>0</v>
      </c>
      <c r="AG77" s="15">
        <f t="shared" si="14"/>
        <v>6999.9</v>
      </c>
      <c r="AH77" s="15">
        <v>0</v>
      </c>
      <c r="AI77" s="15">
        <f t="shared" si="301"/>
        <v>6999.9</v>
      </c>
      <c r="AJ77" s="15">
        <v>0</v>
      </c>
      <c r="AK77" s="15">
        <f t="shared" si="302"/>
        <v>6999.9</v>
      </c>
      <c r="AL77" s="15">
        <v>0</v>
      </c>
      <c r="AM77" s="15">
        <f t="shared" si="303"/>
        <v>6999.9</v>
      </c>
      <c r="AN77" s="15">
        <v>0</v>
      </c>
      <c r="AO77" s="15">
        <f t="shared" si="304"/>
        <v>6999.9</v>
      </c>
      <c r="AP77" s="15">
        <v>0</v>
      </c>
      <c r="AQ77" s="15">
        <f t="shared" si="305"/>
        <v>6999.9</v>
      </c>
      <c r="AR77" s="15">
        <v>0</v>
      </c>
      <c r="AS77" s="15">
        <f t="shared" si="306"/>
        <v>6999.9</v>
      </c>
      <c r="AT77" s="15">
        <v>0</v>
      </c>
      <c r="AU77" s="15">
        <f t="shared" si="307"/>
        <v>6999.9</v>
      </c>
      <c r="AV77" s="15">
        <v>0</v>
      </c>
      <c r="AW77" s="15">
        <f t="shared" si="308"/>
        <v>6999.9</v>
      </c>
      <c r="AX77" s="15">
        <v>0</v>
      </c>
      <c r="AY77" s="15">
        <f t="shared" si="309"/>
        <v>6999.9</v>
      </c>
      <c r="AZ77" s="15">
        <v>0</v>
      </c>
      <c r="BA77" s="15">
        <f t="shared" si="310"/>
        <v>6999.9</v>
      </c>
      <c r="BB77" s="15">
        <v>0</v>
      </c>
      <c r="BC77" s="15">
        <f t="shared" si="311"/>
        <v>6999.9</v>
      </c>
      <c r="BD77" s="15">
        <v>0</v>
      </c>
      <c r="BE77" s="15">
        <f t="shared" si="312"/>
        <v>6999.9</v>
      </c>
      <c r="BF77" s="24">
        <v>0</v>
      </c>
      <c r="BG77" s="15">
        <f t="shared" si="313"/>
        <v>6999.9</v>
      </c>
      <c r="BH77" s="15">
        <v>0</v>
      </c>
      <c r="BI77" s="16">
        <v>0</v>
      </c>
      <c r="BJ77" s="16">
        <f t="shared" si="28"/>
        <v>0</v>
      </c>
      <c r="BK77" s="16">
        <v>0</v>
      </c>
      <c r="BL77" s="16">
        <f t="shared" si="314"/>
        <v>0</v>
      </c>
      <c r="BM77" s="16">
        <v>0</v>
      </c>
      <c r="BN77" s="16">
        <f t="shared" si="315"/>
        <v>0</v>
      </c>
      <c r="BO77" s="16">
        <v>0</v>
      </c>
      <c r="BP77" s="16">
        <f t="shared" si="316"/>
        <v>0</v>
      </c>
      <c r="BQ77" s="16">
        <v>0</v>
      </c>
      <c r="BR77" s="16">
        <f t="shared" si="317"/>
        <v>0</v>
      </c>
      <c r="BS77" s="16">
        <v>0</v>
      </c>
      <c r="BT77" s="16">
        <f t="shared" si="318"/>
        <v>0</v>
      </c>
      <c r="BU77" s="16">
        <v>0</v>
      </c>
      <c r="BV77" s="16">
        <f t="shared" si="319"/>
        <v>0</v>
      </c>
      <c r="BW77" s="16">
        <v>0</v>
      </c>
      <c r="BX77" s="16">
        <f t="shared" si="320"/>
        <v>0</v>
      </c>
      <c r="BY77" s="16">
        <v>0</v>
      </c>
      <c r="BZ77" s="16">
        <f t="shared" si="321"/>
        <v>0</v>
      </c>
      <c r="CA77" s="16">
        <v>0</v>
      </c>
      <c r="CB77" s="16">
        <f t="shared" si="322"/>
        <v>0</v>
      </c>
      <c r="CC77" s="16">
        <v>0</v>
      </c>
      <c r="CD77" s="16">
        <f t="shared" si="323"/>
        <v>0</v>
      </c>
      <c r="CE77" s="16">
        <v>0</v>
      </c>
      <c r="CF77" s="16">
        <f t="shared" si="324"/>
        <v>0</v>
      </c>
      <c r="CG77" s="26">
        <v>0</v>
      </c>
      <c r="CH77" s="16">
        <f t="shared" si="325"/>
        <v>0</v>
      </c>
      <c r="CI77" s="9" t="s">
        <v>90</v>
      </c>
      <c r="CJ77" s="13"/>
    </row>
    <row r="78" spans="1:88" ht="37.5" customHeight="1" x14ac:dyDescent="0.35">
      <c r="A78" s="57" t="s">
        <v>147</v>
      </c>
      <c r="B78" s="87" t="s">
        <v>347</v>
      </c>
      <c r="C78" s="85" t="s">
        <v>11</v>
      </c>
      <c r="D78" s="15">
        <v>0</v>
      </c>
      <c r="E78" s="44">
        <v>0</v>
      </c>
      <c r="F78" s="15">
        <f t="shared" si="1"/>
        <v>0</v>
      </c>
      <c r="G78" s="15">
        <v>0</v>
      </c>
      <c r="H78" s="15">
        <f t="shared" si="289"/>
        <v>0</v>
      </c>
      <c r="I78" s="15">
        <v>0</v>
      </c>
      <c r="J78" s="15">
        <f t="shared" si="290"/>
        <v>0</v>
      </c>
      <c r="K78" s="15">
        <v>0</v>
      </c>
      <c r="L78" s="15">
        <f t="shared" si="291"/>
        <v>0</v>
      </c>
      <c r="M78" s="15">
        <v>0</v>
      </c>
      <c r="N78" s="15">
        <f t="shared" si="292"/>
        <v>0</v>
      </c>
      <c r="O78" s="15">
        <v>0</v>
      </c>
      <c r="P78" s="15">
        <f t="shared" si="293"/>
        <v>0</v>
      </c>
      <c r="Q78" s="15">
        <v>0</v>
      </c>
      <c r="R78" s="15">
        <f t="shared" si="294"/>
        <v>0</v>
      </c>
      <c r="S78" s="15">
        <v>0</v>
      </c>
      <c r="T78" s="15">
        <f t="shared" si="295"/>
        <v>0</v>
      </c>
      <c r="U78" s="15">
        <v>0</v>
      </c>
      <c r="V78" s="15">
        <f t="shared" si="296"/>
        <v>0</v>
      </c>
      <c r="W78" s="15">
        <v>0</v>
      </c>
      <c r="X78" s="15">
        <f t="shared" si="297"/>
        <v>0</v>
      </c>
      <c r="Y78" s="15">
        <v>0</v>
      </c>
      <c r="Z78" s="15">
        <f t="shared" si="298"/>
        <v>0</v>
      </c>
      <c r="AA78" s="15">
        <v>0</v>
      </c>
      <c r="AB78" s="15">
        <f t="shared" si="299"/>
        <v>0</v>
      </c>
      <c r="AC78" s="24">
        <v>0</v>
      </c>
      <c r="AD78" s="15">
        <f t="shared" si="300"/>
        <v>0</v>
      </c>
      <c r="AE78" s="15">
        <v>622.9</v>
      </c>
      <c r="AF78" s="44">
        <v>0</v>
      </c>
      <c r="AG78" s="15">
        <f t="shared" si="14"/>
        <v>622.9</v>
      </c>
      <c r="AH78" s="15">
        <v>0</v>
      </c>
      <c r="AI78" s="15">
        <f t="shared" si="301"/>
        <v>622.9</v>
      </c>
      <c r="AJ78" s="15">
        <v>0</v>
      </c>
      <c r="AK78" s="15">
        <f t="shared" si="302"/>
        <v>622.9</v>
      </c>
      <c r="AL78" s="15">
        <v>0</v>
      </c>
      <c r="AM78" s="15">
        <f t="shared" si="303"/>
        <v>622.9</v>
      </c>
      <c r="AN78" s="15">
        <v>0</v>
      </c>
      <c r="AO78" s="15">
        <f t="shared" si="304"/>
        <v>622.9</v>
      </c>
      <c r="AP78" s="15">
        <v>0</v>
      </c>
      <c r="AQ78" s="15">
        <f t="shared" si="305"/>
        <v>622.9</v>
      </c>
      <c r="AR78" s="15">
        <v>0</v>
      </c>
      <c r="AS78" s="15">
        <f t="shared" si="306"/>
        <v>622.9</v>
      </c>
      <c r="AT78" s="15">
        <v>0</v>
      </c>
      <c r="AU78" s="15">
        <f t="shared" si="307"/>
        <v>622.9</v>
      </c>
      <c r="AV78" s="15">
        <v>0</v>
      </c>
      <c r="AW78" s="15">
        <f t="shared" si="308"/>
        <v>622.9</v>
      </c>
      <c r="AX78" s="15">
        <v>0</v>
      </c>
      <c r="AY78" s="15">
        <f t="shared" si="309"/>
        <v>622.9</v>
      </c>
      <c r="AZ78" s="15">
        <v>0</v>
      </c>
      <c r="BA78" s="15">
        <f t="shared" si="310"/>
        <v>622.9</v>
      </c>
      <c r="BB78" s="15">
        <v>0</v>
      </c>
      <c r="BC78" s="15">
        <f t="shared" si="311"/>
        <v>622.9</v>
      </c>
      <c r="BD78" s="15">
        <v>0</v>
      </c>
      <c r="BE78" s="15">
        <f t="shared" si="312"/>
        <v>622.9</v>
      </c>
      <c r="BF78" s="24">
        <v>0</v>
      </c>
      <c r="BG78" s="15">
        <f t="shared" si="313"/>
        <v>622.9</v>
      </c>
      <c r="BH78" s="15">
        <v>16000</v>
      </c>
      <c r="BI78" s="16">
        <v>0</v>
      </c>
      <c r="BJ78" s="16">
        <f t="shared" si="28"/>
        <v>16000</v>
      </c>
      <c r="BK78" s="16">
        <v>0</v>
      </c>
      <c r="BL78" s="16">
        <f t="shared" si="314"/>
        <v>16000</v>
      </c>
      <c r="BM78" s="16">
        <v>0</v>
      </c>
      <c r="BN78" s="16">
        <f t="shared" si="315"/>
        <v>16000</v>
      </c>
      <c r="BO78" s="16">
        <v>0</v>
      </c>
      <c r="BP78" s="16">
        <f t="shared" si="316"/>
        <v>16000</v>
      </c>
      <c r="BQ78" s="16">
        <v>0</v>
      </c>
      <c r="BR78" s="16">
        <f t="shared" si="317"/>
        <v>16000</v>
      </c>
      <c r="BS78" s="16">
        <v>0</v>
      </c>
      <c r="BT78" s="16">
        <f t="shared" si="318"/>
        <v>16000</v>
      </c>
      <c r="BU78" s="16">
        <v>0</v>
      </c>
      <c r="BV78" s="16">
        <f t="shared" si="319"/>
        <v>16000</v>
      </c>
      <c r="BW78" s="16">
        <v>0</v>
      </c>
      <c r="BX78" s="16">
        <f t="shared" si="320"/>
        <v>16000</v>
      </c>
      <c r="BY78" s="16">
        <v>0</v>
      </c>
      <c r="BZ78" s="16">
        <f t="shared" si="321"/>
        <v>16000</v>
      </c>
      <c r="CA78" s="16">
        <v>0</v>
      </c>
      <c r="CB78" s="16">
        <f t="shared" si="322"/>
        <v>16000</v>
      </c>
      <c r="CC78" s="16">
        <v>0</v>
      </c>
      <c r="CD78" s="16">
        <f t="shared" si="323"/>
        <v>16000</v>
      </c>
      <c r="CE78" s="16">
        <v>0</v>
      </c>
      <c r="CF78" s="16">
        <f t="shared" si="324"/>
        <v>16000</v>
      </c>
      <c r="CG78" s="26">
        <v>0</v>
      </c>
      <c r="CH78" s="16">
        <f t="shared" si="325"/>
        <v>16000</v>
      </c>
      <c r="CI78" s="9" t="s">
        <v>91</v>
      </c>
      <c r="CJ78" s="13"/>
    </row>
    <row r="79" spans="1:88" ht="37.5" customHeight="1" x14ac:dyDescent="0.35">
      <c r="A79" s="57" t="s">
        <v>148</v>
      </c>
      <c r="B79" s="87" t="s">
        <v>348</v>
      </c>
      <c r="C79" s="85" t="s">
        <v>11</v>
      </c>
      <c r="D79" s="15">
        <v>0</v>
      </c>
      <c r="E79" s="44">
        <v>0</v>
      </c>
      <c r="F79" s="15">
        <f t="shared" si="1"/>
        <v>0</v>
      </c>
      <c r="G79" s="15">
        <v>0</v>
      </c>
      <c r="H79" s="15">
        <f t="shared" si="289"/>
        <v>0</v>
      </c>
      <c r="I79" s="15">
        <v>0</v>
      </c>
      <c r="J79" s="15">
        <f t="shared" si="290"/>
        <v>0</v>
      </c>
      <c r="K79" s="15">
        <v>0</v>
      </c>
      <c r="L79" s="15">
        <f t="shared" si="291"/>
        <v>0</v>
      </c>
      <c r="M79" s="15">
        <v>0</v>
      </c>
      <c r="N79" s="15">
        <f t="shared" si="292"/>
        <v>0</v>
      </c>
      <c r="O79" s="15">
        <v>0</v>
      </c>
      <c r="P79" s="15">
        <f t="shared" si="293"/>
        <v>0</v>
      </c>
      <c r="Q79" s="15">
        <v>0</v>
      </c>
      <c r="R79" s="15">
        <f t="shared" si="294"/>
        <v>0</v>
      </c>
      <c r="S79" s="15">
        <v>0</v>
      </c>
      <c r="T79" s="15">
        <f t="shared" si="295"/>
        <v>0</v>
      </c>
      <c r="U79" s="15">
        <v>0</v>
      </c>
      <c r="V79" s="15">
        <f t="shared" si="296"/>
        <v>0</v>
      </c>
      <c r="W79" s="15">
        <v>0</v>
      </c>
      <c r="X79" s="15">
        <f t="shared" si="297"/>
        <v>0</v>
      </c>
      <c r="Y79" s="15">
        <v>0</v>
      </c>
      <c r="Z79" s="15">
        <f t="shared" si="298"/>
        <v>0</v>
      </c>
      <c r="AA79" s="15">
        <v>0</v>
      </c>
      <c r="AB79" s="15">
        <f t="shared" si="299"/>
        <v>0</v>
      </c>
      <c r="AC79" s="24">
        <v>0</v>
      </c>
      <c r="AD79" s="15">
        <f t="shared" si="300"/>
        <v>0</v>
      </c>
      <c r="AE79" s="15">
        <v>622.9</v>
      </c>
      <c r="AF79" s="44">
        <v>0</v>
      </c>
      <c r="AG79" s="15">
        <f t="shared" si="14"/>
        <v>622.9</v>
      </c>
      <c r="AH79" s="15">
        <v>0</v>
      </c>
      <c r="AI79" s="15">
        <f t="shared" si="301"/>
        <v>622.9</v>
      </c>
      <c r="AJ79" s="15">
        <v>0</v>
      </c>
      <c r="AK79" s="15">
        <f t="shared" si="302"/>
        <v>622.9</v>
      </c>
      <c r="AL79" s="15">
        <v>0</v>
      </c>
      <c r="AM79" s="15">
        <f t="shared" si="303"/>
        <v>622.9</v>
      </c>
      <c r="AN79" s="15">
        <v>0</v>
      </c>
      <c r="AO79" s="15">
        <f t="shared" si="304"/>
        <v>622.9</v>
      </c>
      <c r="AP79" s="15">
        <v>0</v>
      </c>
      <c r="AQ79" s="15">
        <f t="shared" si="305"/>
        <v>622.9</v>
      </c>
      <c r="AR79" s="15">
        <v>0</v>
      </c>
      <c r="AS79" s="15">
        <f t="shared" si="306"/>
        <v>622.9</v>
      </c>
      <c r="AT79" s="15">
        <v>0</v>
      </c>
      <c r="AU79" s="15">
        <f t="shared" si="307"/>
        <v>622.9</v>
      </c>
      <c r="AV79" s="15">
        <v>0</v>
      </c>
      <c r="AW79" s="15">
        <f t="shared" si="308"/>
        <v>622.9</v>
      </c>
      <c r="AX79" s="15">
        <v>0</v>
      </c>
      <c r="AY79" s="15">
        <f t="shared" si="309"/>
        <v>622.9</v>
      </c>
      <c r="AZ79" s="15">
        <v>0</v>
      </c>
      <c r="BA79" s="15">
        <f t="shared" si="310"/>
        <v>622.9</v>
      </c>
      <c r="BB79" s="15">
        <v>0</v>
      </c>
      <c r="BC79" s="15">
        <f t="shared" si="311"/>
        <v>622.9</v>
      </c>
      <c r="BD79" s="15">
        <v>0</v>
      </c>
      <c r="BE79" s="15">
        <f t="shared" si="312"/>
        <v>622.9</v>
      </c>
      <c r="BF79" s="24">
        <v>0</v>
      </c>
      <c r="BG79" s="15">
        <f t="shared" si="313"/>
        <v>622.9</v>
      </c>
      <c r="BH79" s="15">
        <v>16000</v>
      </c>
      <c r="BI79" s="16">
        <v>0</v>
      </c>
      <c r="BJ79" s="16">
        <f t="shared" si="28"/>
        <v>16000</v>
      </c>
      <c r="BK79" s="16">
        <v>0</v>
      </c>
      <c r="BL79" s="16">
        <f t="shared" si="314"/>
        <v>16000</v>
      </c>
      <c r="BM79" s="16">
        <v>0</v>
      </c>
      <c r="BN79" s="16">
        <f t="shared" si="315"/>
        <v>16000</v>
      </c>
      <c r="BO79" s="16">
        <v>0</v>
      </c>
      <c r="BP79" s="16">
        <f t="shared" si="316"/>
        <v>16000</v>
      </c>
      <c r="BQ79" s="16">
        <v>0</v>
      </c>
      <c r="BR79" s="16">
        <f t="shared" si="317"/>
        <v>16000</v>
      </c>
      <c r="BS79" s="16">
        <v>0</v>
      </c>
      <c r="BT79" s="16">
        <f t="shared" si="318"/>
        <v>16000</v>
      </c>
      <c r="BU79" s="16">
        <v>0</v>
      </c>
      <c r="BV79" s="16">
        <f t="shared" si="319"/>
        <v>16000</v>
      </c>
      <c r="BW79" s="16">
        <v>0</v>
      </c>
      <c r="BX79" s="16">
        <f t="shared" si="320"/>
        <v>16000</v>
      </c>
      <c r="BY79" s="16">
        <v>0</v>
      </c>
      <c r="BZ79" s="16">
        <f t="shared" si="321"/>
        <v>16000</v>
      </c>
      <c r="CA79" s="16">
        <v>0</v>
      </c>
      <c r="CB79" s="16">
        <f t="shared" si="322"/>
        <v>16000</v>
      </c>
      <c r="CC79" s="16">
        <v>0</v>
      </c>
      <c r="CD79" s="16">
        <f t="shared" si="323"/>
        <v>16000</v>
      </c>
      <c r="CE79" s="16">
        <v>0</v>
      </c>
      <c r="CF79" s="16">
        <f t="shared" si="324"/>
        <v>16000</v>
      </c>
      <c r="CG79" s="26">
        <v>0</v>
      </c>
      <c r="CH79" s="16">
        <f t="shared" si="325"/>
        <v>16000</v>
      </c>
      <c r="CI79" s="9" t="s">
        <v>92</v>
      </c>
      <c r="CJ79" s="13"/>
    </row>
    <row r="80" spans="1:88" ht="37.5" customHeight="1" x14ac:dyDescent="0.35">
      <c r="A80" s="57" t="s">
        <v>149</v>
      </c>
      <c r="B80" s="87" t="s">
        <v>349</v>
      </c>
      <c r="C80" s="85" t="s">
        <v>11</v>
      </c>
      <c r="D80" s="15">
        <v>0</v>
      </c>
      <c r="E80" s="44">
        <v>0</v>
      </c>
      <c r="F80" s="15">
        <f t="shared" si="1"/>
        <v>0</v>
      </c>
      <c r="G80" s="15">
        <v>0</v>
      </c>
      <c r="H80" s="15">
        <f t="shared" si="289"/>
        <v>0</v>
      </c>
      <c r="I80" s="15">
        <v>0</v>
      </c>
      <c r="J80" s="15">
        <f t="shared" si="290"/>
        <v>0</v>
      </c>
      <c r="K80" s="15">
        <v>0</v>
      </c>
      <c r="L80" s="15">
        <f t="shared" si="291"/>
        <v>0</v>
      </c>
      <c r="M80" s="15">
        <v>0</v>
      </c>
      <c r="N80" s="15">
        <f t="shared" si="292"/>
        <v>0</v>
      </c>
      <c r="O80" s="15">
        <v>0</v>
      </c>
      <c r="P80" s="15">
        <f t="shared" si="293"/>
        <v>0</v>
      </c>
      <c r="Q80" s="15">
        <v>0</v>
      </c>
      <c r="R80" s="15">
        <f t="shared" si="294"/>
        <v>0</v>
      </c>
      <c r="S80" s="15">
        <v>0</v>
      </c>
      <c r="T80" s="15">
        <f t="shared" si="295"/>
        <v>0</v>
      </c>
      <c r="U80" s="15">
        <v>0</v>
      </c>
      <c r="V80" s="15">
        <f t="shared" si="296"/>
        <v>0</v>
      </c>
      <c r="W80" s="15">
        <v>0</v>
      </c>
      <c r="X80" s="15">
        <f t="shared" si="297"/>
        <v>0</v>
      </c>
      <c r="Y80" s="15">
        <v>0</v>
      </c>
      <c r="Z80" s="15">
        <f t="shared" si="298"/>
        <v>0</v>
      </c>
      <c r="AA80" s="15">
        <v>0</v>
      </c>
      <c r="AB80" s="15">
        <f t="shared" si="299"/>
        <v>0</v>
      </c>
      <c r="AC80" s="24">
        <v>0</v>
      </c>
      <c r="AD80" s="15">
        <f t="shared" si="300"/>
        <v>0</v>
      </c>
      <c r="AE80" s="15">
        <v>16622.900000000001</v>
      </c>
      <c r="AF80" s="44">
        <v>0</v>
      </c>
      <c r="AG80" s="15">
        <f t="shared" si="14"/>
        <v>16622.900000000001</v>
      </c>
      <c r="AH80" s="15">
        <v>0</v>
      </c>
      <c r="AI80" s="15">
        <f t="shared" si="301"/>
        <v>16622.900000000001</v>
      </c>
      <c r="AJ80" s="15">
        <v>0</v>
      </c>
      <c r="AK80" s="15">
        <f t="shared" si="302"/>
        <v>16622.900000000001</v>
      </c>
      <c r="AL80" s="15">
        <v>0</v>
      </c>
      <c r="AM80" s="15">
        <f t="shared" si="303"/>
        <v>16622.900000000001</v>
      </c>
      <c r="AN80" s="15">
        <v>0</v>
      </c>
      <c r="AO80" s="15">
        <f t="shared" si="304"/>
        <v>16622.900000000001</v>
      </c>
      <c r="AP80" s="15">
        <v>0</v>
      </c>
      <c r="AQ80" s="15">
        <f t="shared" si="305"/>
        <v>16622.900000000001</v>
      </c>
      <c r="AR80" s="15">
        <v>0</v>
      </c>
      <c r="AS80" s="15">
        <f t="shared" si="306"/>
        <v>16622.900000000001</v>
      </c>
      <c r="AT80" s="15">
        <v>0</v>
      </c>
      <c r="AU80" s="15">
        <f t="shared" si="307"/>
        <v>16622.900000000001</v>
      </c>
      <c r="AV80" s="15">
        <v>0</v>
      </c>
      <c r="AW80" s="15">
        <f t="shared" si="308"/>
        <v>16622.900000000001</v>
      </c>
      <c r="AX80" s="15">
        <v>0</v>
      </c>
      <c r="AY80" s="15">
        <f t="shared" si="309"/>
        <v>16622.900000000001</v>
      </c>
      <c r="AZ80" s="15">
        <v>0</v>
      </c>
      <c r="BA80" s="15">
        <f t="shared" si="310"/>
        <v>16622.900000000001</v>
      </c>
      <c r="BB80" s="15">
        <v>0</v>
      </c>
      <c r="BC80" s="15">
        <f t="shared" si="311"/>
        <v>16622.900000000001</v>
      </c>
      <c r="BD80" s="15">
        <v>0</v>
      </c>
      <c r="BE80" s="15">
        <f t="shared" si="312"/>
        <v>16622.900000000001</v>
      </c>
      <c r="BF80" s="24">
        <v>0</v>
      </c>
      <c r="BG80" s="15">
        <f t="shared" si="313"/>
        <v>16622.900000000001</v>
      </c>
      <c r="BH80" s="15">
        <v>0</v>
      </c>
      <c r="BI80" s="16">
        <v>0</v>
      </c>
      <c r="BJ80" s="16">
        <f t="shared" si="28"/>
        <v>0</v>
      </c>
      <c r="BK80" s="16">
        <v>0</v>
      </c>
      <c r="BL80" s="16">
        <f t="shared" si="314"/>
        <v>0</v>
      </c>
      <c r="BM80" s="16">
        <v>0</v>
      </c>
      <c r="BN80" s="16">
        <f t="shared" si="315"/>
        <v>0</v>
      </c>
      <c r="BO80" s="16">
        <v>0</v>
      </c>
      <c r="BP80" s="16">
        <f t="shared" si="316"/>
        <v>0</v>
      </c>
      <c r="BQ80" s="16">
        <v>0</v>
      </c>
      <c r="BR80" s="16">
        <f t="shared" si="317"/>
        <v>0</v>
      </c>
      <c r="BS80" s="16">
        <v>0</v>
      </c>
      <c r="BT80" s="16">
        <f t="shared" si="318"/>
        <v>0</v>
      </c>
      <c r="BU80" s="16">
        <v>0</v>
      </c>
      <c r="BV80" s="16">
        <f t="shared" si="319"/>
        <v>0</v>
      </c>
      <c r="BW80" s="16">
        <v>0</v>
      </c>
      <c r="BX80" s="16">
        <f t="shared" si="320"/>
        <v>0</v>
      </c>
      <c r="BY80" s="16">
        <v>0</v>
      </c>
      <c r="BZ80" s="16">
        <f t="shared" si="321"/>
        <v>0</v>
      </c>
      <c r="CA80" s="16">
        <v>0</v>
      </c>
      <c r="CB80" s="16">
        <f t="shared" si="322"/>
        <v>0</v>
      </c>
      <c r="CC80" s="16">
        <v>0</v>
      </c>
      <c r="CD80" s="16">
        <f t="shared" si="323"/>
        <v>0</v>
      </c>
      <c r="CE80" s="16">
        <v>0</v>
      </c>
      <c r="CF80" s="16">
        <f t="shared" si="324"/>
        <v>0</v>
      </c>
      <c r="CG80" s="26">
        <v>0</v>
      </c>
      <c r="CH80" s="16">
        <f t="shared" si="325"/>
        <v>0</v>
      </c>
      <c r="CI80" s="9" t="s">
        <v>93</v>
      </c>
      <c r="CJ80" s="13"/>
    </row>
    <row r="81" spans="1:88" ht="37.5" customHeight="1" x14ac:dyDescent="0.35">
      <c r="A81" s="57" t="s">
        <v>150</v>
      </c>
      <c r="B81" s="87" t="s">
        <v>205</v>
      </c>
      <c r="C81" s="85" t="s">
        <v>11</v>
      </c>
      <c r="D81" s="15">
        <v>0</v>
      </c>
      <c r="E81" s="44">
        <v>0</v>
      </c>
      <c r="F81" s="15">
        <f t="shared" si="1"/>
        <v>0</v>
      </c>
      <c r="G81" s="15">
        <v>0</v>
      </c>
      <c r="H81" s="15">
        <f t="shared" si="289"/>
        <v>0</v>
      </c>
      <c r="I81" s="15">
        <v>0</v>
      </c>
      <c r="J81" s="15">
        <f t="shared" si="290"/>
        <v>0</v>
      </c>
      <c r="K81" s="15">
        <v>0</v>
      </c>
      <c r="L81" s="15">
        <f t="shared" si="291"/>
        <v>0</v>
      </c>
      <c r="M81" s="15">
        <v>0</v>
      </c>
      <c r="N81" s="15">
        <f t="shared" si="292"/>
        <v>0</v>
      </c>
      <c r="O81" s="15">
        <v>0</v>
      </c>
      <c r="P81" s="15">
        <f t="shared" si="293"/>
        <v>0</v>
      </c>
      <c r="Q81" s="15">
        <v>0</v>
      </c>
      <c r="R81" s="15">
        <f t="shared" si="294"/>
        <v>0</v>
      </c>
      <c r="S81" s="15">
        <v>0</v>
      </c>
      <c r="T81" s="15">
        <f t="shared" si="295"/>
        <v>0</v>
      </c>
      <c r="U81" s="15">
        <v>0</v>
      </c>
      <c r="V81" s="15">
        <f t="shared" si="296"/>
        <v>0</v>
      </c>
      <c r="W81" s="15">
        <v>0</v>
      </c>
      <c r="X81" s="15">
        <f t="shared" si="297"/>
        <v>0</v>
      </c>
      <c r="Y81" s="15">
        <v>0</v>
      </c>
      <c r="Z81" s="15">
        <f t="shared" si="298"/>
        <v>0</v>
      </c>
      <c r="AA81" s="15">
        <v>0</v>
      </c>
      <c r="AB81" s="15">
        <f t="shared" si="299"/>
        <v>0</v>
      </c>
      <c r="AC81" s="24">
        <v>0</v>
      </c>
      <c r="AD81" s="15">
        <f t="shared" si="300"/>
        <v>0</v>
      </c>
      <c r="AE81" s="15">
        <v>16000</v>
      </c>
      <c r="AF81" s="44">
        <v>0</v>
      </c>
      <c r="AG81" s="15">
        <f t="shared" si="14"/>
        <v>16000</v>
      </c>
      <c r="AH81" s="15">
        <v>0</v>
      </c>
      <c r="AI81" s="15">
        <f t="shared" si="301"/>
        <v>16000</v>
      </c>
      <c r="AJ81" s="15">
        <v>0</v>
      </c>
      <c r="AK81" s="15">
        <f t="shared" si="302"/>
        <v>16000</v>
      </c>
      <c r="AL81" s="15">
        <v>0</v>
      </c>
      <c r="AM81" s="15">
        <f t="shared" si="303"/>
        <v>16000</v>
      </c>
      <c r="AN81" s="15">
        <v>0</v>
      </c>
      <c r="AO81" s="15">
        <f t="shared" si="304"/>
        <v>16000</v>
      </c>
      <c r="AP81" s="15">
        <v>0</v>
      </c>
      <c r="AQ81" s="15">
        <f t="shared" si="305"/>
        <v>16000</v>
      </c>
      <c r="AR81" s="15">
        <v>0</v>
      </c>
      <c r="AS81" s="15">
        <f t="shared" si="306"/>
        <v>16000</v>
      </c>
      <c r="AT81" s="15">
        <v>0</v>
      </c>
      <c r="AU81" s="15">
        <f t="shared" si="307"/>
        <v>16000</v>
      </c>
      <c r="AV81" s="15">
        <v>0</v>
      </c>
      <c r="AW81" s="15">
        <f t="shared" si="308"/>
        <v>16000</v>
      </c>
      <c r="AX81" s="15">
        <v>0</v>
      </c>
      <c r="AY81" s="15">
        <f t="shared" si="309"/>
        <v>16000</v>
      </c>
      <c r="AZ81" s="15">
        <v>0</v>
      </c>
      <c r="BA81" s="15">
        <f t="shared" si="310"/>
        <v>16000</v>
      </c>
      <c r="BB81" s="15">
        <v>0</v>
      </c>
      <c r="BC81" s="15">
        <f t="shared" si="311"/>
        <v>16000</v>
      </c>
      <c r="BD81" s="15">
        <v>0</v>
      </c>
      <c r="BE81" s="15">
        <f t="shared" si="312"/>
        <v>16000</v>
      </c>
      <c r="BF81" s="24">
        <v>0</v>
      </c>
      <c r="BG81" s="15">
        <f t="shared" si="313"/>
        <v>16000</v>
      </c>
      <c r="BH81" s="15">
        <v>0</v>
      </c>
      <c r="BI81" s="16">
        <v>0</v>
      </c>
      <c r="BJ81" s="16">
        <f t="shared" si="28"/>
        <v>0</v>
      </c>
      <c r="BK81" s="16">
        <v>0</v>
      </c>
      <c r="BL81" s="16">
        <f t="shared" si="314"/>
        <v>0</v>
      </c>
      <c r="BM81" s="16">
        <v>0</v>
      </c>
      <c r="BN81" s="16">
        <f t="shared" si="315"/>
        <v>0</v>
      </c>
      <c r="BO81" s="16">
        <v>0</v>
      </c>
      <c r="BP81" s="16">
        <f t="shared" si="316"/>
        <v>0</v>
      </c>
      <c r="BQ81" s="16">
        <v>0</v>
      </c>
      <c r="BR81" s="16">
        <f t="shared" si="317"/>
        <v>0</v>
      </c>
      <c r="BS81" s="16">
        <v>0</v>
      </c>
      <c r="BT81" s="16">
        <f t="shared" si="318"/>
        <v>0</v>
      </c>
      <c r="BU81" s="16">
        <v>0</v>
      </c>
      <c r="BV81" s="16">
        <f t="shared" si="319"/>
        <v>0</v>
      </c>
      <c r="BW81" s="16">
        <v>0</v>
      </c>
      <c r="BX81" s="16">
        <f t="shared" si="320"/>
        <v>0</v>
      </c>
      <c r="BY81" s="16">
        <v>0</v>
      </c>
      <c r="BZ81" s="16">
        <f t="shared" si="321"/>
        <v>0</v>
      </c>
      <c r="CA81" s="16">
        <v>0</v>
      </c>
      <c r="CB81" s="16">
        <f t="shared" si="322"/>
        <v>0</v>
      </c>
      <c r="CC81" s="16">
        <v>0</v>
      </c>
      <c r="CD81" s="16">
        <f t="shared" si="323"/>
        <v>0</v>
      </c>
      <c r="CE81" s="16">
        <v>0</v>
      </c>
      <c r="CF81" s="16">
        <f t="shared" si="324"/>
        <v>0</v>
      </c>
      <c r="CG81" s="26">
        <v>0</v>
      </c>
      <c r="CH81" s="16">
        <f t="shared" si="325"/>
        <v>0</v>
      </c>
      <c r="CI81" s="9" t="s">
        <v>94</v>
      </c>
      <c r="CJ81" s="13"/>
    </row>
    <row r="82" spans="1:88" ht="56.25" customHeight="1" x14ac:dyDescent="0.35">
      <c r="A82" s="57" t="s">
        <v>151</v>
      </c>
      <c r="B82" s="87" t="s">
        <v>206</v>
      </c>
      <c r="C82" s="6" t="s">
        <v>126</v>
      </c>
      <c r="D82" s="15">
        <v>5373.7</v>
      </c>
      <c r="E82" s="44">
        <v>-214.8</v>
      </c>
      <c r="F82" s="15">
        <f t="shared" si="1"/>
        <v>5158.8999999999996</v>
      </c>
      <c r="G82" s="15"/>
      <c r="H82" s="15">
        <f t="shared" si="289"/>
        <v>5158.8999999999996</v>
      </c>
      <c r="I82" s="15"/>
      <c r="J82" s="15">
        <f t="shared" si="290"/>
        <v>5158.8999999999996</v>
      </c>
      <c r="K82" s="15"/>
      <c r="L82" s="15">
        <f t="shared" si="291"/>
        <v>5158.8999999999996</v>
      </c>
      <c r="M82" s="15"/>
      <c r="N82" s="15">
        <f t="shared" si="292"/>
        <v>5158.8999999999996</v>
      </c>
      <c r="O82" s="15"/>
      <c r="P82" s="15">
        <f t="shared" si="293"/>
        <v>5158.8999999999996</v>
      </c>
      <c r="Q82" s="15">
        <v>-5158.8999999999996</v>
      </c>
      <c r="R82" s="15">
        <f t="shared" si="294"/>
        <v>0</v>
      </c>
      <c r="S82" s="15"/>
      <c r="T82" s="15">
        <f t="shared" si="295"/>
        <v>0</v>
      </c>
      <c r="U82" s="15"/>
      <c r="V82" s="15">
        <f t="shared" si="296"/>
        <v>0</v>
      </c>
      <c r="W82" s="15"/>
      <c r="X82" s="15">
        <f t="shared" si="297"/>
        <v>0</v>
      </c>
      <c r="Y82" s="15"/>
      <c r="Z82" s="15">
        <f t="shared" si="298"/>
        <v>0</v>
      </c>
      <c r="AA82" s="15"/>
      <c r="AB82" s="15">
        <f t="shared" si="299"/>
        <v>0</v>
      </c>
      <c r="AC82" s="24"/>
      <c r="AD82" s="15">
        <f t="shared" si="300"/>
        <v>0</v>
      </c>
      <c r="AE82" s="15">
        <v>0</v>
      </c>
      <c r="AF82" s="44"/>
      <c r="AG82" s="15">
        <f t="shared" si="14"/>
        <v>0</v>
      </c>
      <c r="AH82" s="15"/>
      <c r="AI82" s="15">
        <f t="shared" si="301"/>
        <v>0</v>
      </c>
      <c r="AJ82" s="15"/>
      <c r="AK82" s="15">
        <f t="shared" si="302"/>
        <v>0</v>
      </c>
      <c r="AL82" s="15"/>
      <c r="AM82" s="15">
        <f t="shared" si="303"/>
        <v>0</v>
      </c>
      <c r="AN82" s="15"/>
      <c r="AO82" s="15">
        <f t="shared" si="304"/>
        <v>0</v>
      </c>
      <c r="AP82" s="15"/>
      <c r="AQ82" s="15">
        <f t="shared" si="305"/>
        <v>0</v>
      </c>
      <c r="AR82" s="15"/>
      <c r="AS82" s="15">
        <f t="shared" si="306"/>
        <v>0</v>
      </c>
      <c r="AT82" s="15">
        <v>5158.8999999999996</v>
      </c>
      <c r="AU82" s="15">
        <f t="shared" si="307"/>
        <v>5158.8999999999996</v>
      </c>
      <c r="AV82" s="15"/>
      <c r="AW82" s="15">
        <f t="shared" si="308"/>
        <v>5158.8999999999996</v>
      </c>
      <c r="AX82" s="15"/>
      <c r="AY82" s="15">
        <f t="shared" si="309"/>
        <v>5158.8999999999996</v>
      </c>
      <c r="AZ82" s="15"/>
      <c r="BA82" s="15">
        <f t="shared" si="310"/>
        <v>5158.8999999999996</v>
      </c>
      <c r="BB82" s="15"/>
      <c r="BC82" s="15">
        <f t="shared" si="311"/>
        <v>5158.8999999999996</v>
      </c>
      <c r="BD82" s="15"/>
      <c r="BE82" s="15">
        <f t="shared" si="312"/>
        <v>5158.8999999999996</v>
      </c>
      <c r="BF82" s="24"/>
      <c r="BG82" s="15">
        <f t="shared" si="313"/>
        <v>5158.8999999999996</v>
      </c>
      <c r="BH82" s="15">
        <v>0</v>
      </c>
      <c r="BI82" s="16"/>
      <c r="BJ82" s="16">
        <f t="shared" si="28"/>
        <v>0</v>
      </c>
      <c r="BK82" s="16"/>
      <c r="BL82" s="16">
        <f t="shared" si="314"/>
        <v>0</v>
      </c>
      <c r="BM82" s="16"/>
      <c r="BN82" s="16">
        <f t="shared" si="315"/>
        <v>0</v>
      </c>
      <c r="BO82" s="16"/>
      <c r="BP82" s="16">
        <f t="shared" si="316"/>
        <v>0</v>
      </c>
      <c r="BQ82" s="16"/>
      <c r="BR82" s="16">
        <f t="shared" si="317"/>
        <v>0</v>
      </c>
      <c r="BS82" s="16"/>
      <c r="BT82" s="16">
        <f t="shared" si="318"/>
        <v>0</v>
      </c>
      <c r="BU82" s="16"/>
      <c r="BV82" s="16">
        <f t="shared" si="319"/>
        <v>0</v>
      </c>
      <c r="BW82" s="16"/>
      <c r="BX82" s="16">
        <f t="shared" si="320"/>
        <v>0</v>
      </c>
      <c r="BY82" s="16"/>
      <c r="BZ82" s="16">
        <f t="shared" si="321"/>
        <v>0</v>
      </c>
      <c r="CA82" s="16"/>
      <c r="CB82" s="16">
        <f t="shared" si="322"/>
        <v>0</v>
      </c>
      <c r="CC82" s="16"/>
      <c r="CD82" s="16">
        <f t="shared" si="323"/>
        <v>0</v>
      </c>
      <c r="CE82" s="16"/>
      <c r="CF82" s="16">
        <f t="shared" si="324"/>
        <v>0</v>
      </c>
      <c r="CG82" s="26"/>
      <c r="CH82" s="16">
        <f t="shared" si="325"/>
        <v>0</v>
      </c>
      <c r="CI82" s="9" t="s">
        <v>95</v>
      </c>
      <c r="CJ82" s="13"/>
    </row>
    <row r="83" spans="1:88" ht="37.5" customHeight="1" x14ac:dyDescent="0.35">
      <c r="A83" s="57" t="s">
        <v>152</v>
      </c>
      <c r="B83" s="87" t="s">
        <v>343</v>
      </c>
      <c r="C83" s="85" t="s">
        <v>11</v>
      </c>
      <c r="D83" s="15">
        <v>0</v>
      </c>
      <c r="E83" s="44">
        <v>0</v>
      </c>
      <c r="F83" s="15">
        <f t="shared" si="1"/>
        <v>0</v>
      </c>
      <c r="G83" s="15">
        <v>0</v>
      </c>
      <c r="H83" s="15">
        <f t="shared" si="289"/>
        <v>0</v>
      </c>
      <c r="I83" s="15">
        <v>0</v>
      </c>
      <c r="J83" s="15">
        <f t="shared" si="290"/>
        <v>0</v>
      </c>
      <c r="K83" s="15">
        <v>0</v>
      </c>
      <c r="L83" s="15">
        <f t="shared" si="291"/>
        <v>0</v>
      </c>
      <c r="M83" s="15">
        <v>0</v>
      </c>
      <c r="N83" s="15">
        <f t="shared" si="292"/>
        <v>0</v>
      </c>
      <c r="O83" s="15">
        <v>0</v>
      </c>
      <c r="P83" s="15">
        <f t="shared" si="293"/>
        <v>0</v>
      </c>
      <c r="Q83" s="15">
        <v>0</v>
      </c>
      <c r="R83" s="15">
        <f t="shared" si="294"/>
        <v>0</v>
      </c>
      <c r="S83" s="15">
        <v>0</v>
      </c>
      <c r="T83" s="15">
        <f t="shared" si="295"/>
        <v>0</v>
      </c>
      <c r="U83" s="15">
        <v>0</v>
      </c>
      <c r="V83" s="15">
        <f t="shared" si="296"/>
        <v>0</v>
      </c>
      <c r="W83" s="15">
        <v>0</v>
      </c>
      <c r="X83" s="15">
        <f t="shared" si="297"/>
        <v>0</v>
      </c>
      <c r="Y83" s="15">
        <v>0</v>
      </c>
      <c r="Z83" s="15">
        <f t="shared" si="298"/>
        <v>0</v>
      </c>
      <c r="AA83" s="15">
        <v>0</v>
      </c>
      <c r="AB83" s="15">
        <f t="shared" si="299"/>
        <v>0</v>
      </c>
      <c r="AC83" s="24">
        <v>0</v>
      </c>
      <c r="AD83" s="15">
        <f t="shared" si="300"/>
        <v>0</v>
      </c>
      <c r="AE83" s="15">
        <v>0</v>
      </c>
      <c r="AF83" s="44">
        <v>0</v>
      </c>
      <c r="AG83" s="15">
        <f t="shared" si="14"/>
        <v>0</v>
      </c>
      <c r="AH83" s="15">
        <v>0</v>
      </c>
      <c r="AI83" s="15">
        <f t="shared" si="301"/>
        <v>0</v>
      </c>
      <c r="AJ83" s="15">
        <v>0</v>
      </c>
      <c r="AK83" s="15">
        <f t="shared" si="302"/>
        <v>0</v>
      </c>
      <c r="AL83" s="15">
        <v>0</v>
      </c>
      <c r="AM83" s="15">
        <f t="shared" si="303"/>
        <v>0</v>
      </c>
      <c r="AN83" s="15">
        <v>0</v>
      </c>
      <c r="AO83" s="15">
        <f t="shared" si="304"/>
        <v>0</v>
      </c>
      <c r="AP83" s="15">
        <v>0</v>
      </c>
      <c r="AQ83" s="15">
        <f t="shared" si="305"/>
        <v>0</v>
      </c>
      <c r="AR83" s="15">
        <v>0</v>
      </c>
      <c r="AS83" s="15">
        <f t="shared" si="306"/>
        <v>0</v>
      </c>
      <c r="AT83" s="15">
        <v>0</v>
      </c>
      <c r="AU83" s="15">
        <f t="shared" si="307"/>
        <v>0</v>
      </c>
      <c r="AV83" s="15">
        <v>0</v>
      </c>
      <c r="AW83" s="15">
        <f t="shared" si="308"/>
        <v>0</v>
      </c>
      <c r="AX83" s="15">
        <v>0</v>
      </c>
      <c r="AY83" s="15">
        <f t="shared" si="309"/>
        <v>0</v>
      </c>
      <c r="AZ83" s="15">
        <v>0</v>
      </c>
      <c r="BA83" s="15">
        <f t="shared" si="310"/>
        <v>0</v>
      </c>
      <c r="BB83" s="15">
        <v>0</v>
      </c>
      <c r="BC83" s="15">
        <f t="shared" si="311"/>
        <v>0</v>
      </c>
      <c r="BD83" s="15">
        <v>0</v>
      </c>
      <c r="BE83" s="15">
        <f t="shared" si="312"/>
        <v>0</v>
      </c>
      <c r="BF83" s="24">
        <v>0</v>
      </c>
      <c r="BG83" s="15">
        <f t="shared" si="313"/>
        <v>0</v>
      </c>
      <c r="BH83" s="15">
        <v>16622.900000000001</v>
      </c>
      <c r="BI83" s="16">
        <v>0</v>
      </c>
      <c r="BJ83" s="16">
        <f t="shared" si="28"/>
        <v>16622.900000000001</v>
      </c>
      <c r="BK83" s="16">
        <v>0</v>
      </c>
      <c r="BL83" s="16">
        <f t="shared" si="314"/>
        <v>16622.900000000001</v>
      </c>
      <c r="BM83" s="16">
        <v>0</v>
      </c>
      <c r="BN83" s="16">
        <f t="shared" si="315"/>
        <v>16622.900000000001</v>
      </c>
      <c r="BO83" s="16">
        <v>0</v>
      </c>
      <c r="BP83" s="16">
        <f t="shared" si="316"/>
        <v>16622.900000000001</v>
      </c>
      <c r="BQ83" s="16">
        <v>0</v>
      </c>
      <c r="BR83" s="16">
        <f t="shared" si="317"/>
        <v>16622.900000000001</v>
      </c>
      <c r="BS83" s="16">
        <v>0</v>
      </c>
      <c r="BT83" s="16">
        <f t="shared" si="318"/>
        <v>16622.900000000001</v>
      </c>
      <c r="BU83" s="16">
        <v>0</v>
      </c>
      <c r="BV83" s="16">
        <f t="shared" si="319"/>
        <v>16622.900000000001</v>
      </c>
      <c r="BW83" s="16">
        <v>0</v>
      </c>
      <c r="BX83" s="16">
        <f t="shared" si="320"/>
        <v>16622.900000000001</v>
      </c>
      <c r="BY83" s="16">
        <v>0</v>
      </c>
      <c r="BZ83" s="16">
        <f t="shared" si="321"/>
        <v>16622.900000000001</v>
      </c>
      <c r="CA83" s="16">
        <v>0</v>
      </c>
      <c r="CB83" s="16">
        <f t="shared" si="322"/>
        <v>16622.900000000001</v>
      </c>
      <c r="CC83" s="16">
        <v>0</v>
      </c>
      <c r="CD83" s="16">
        <f t="shared" si="323"/>
        <v>16622.900000000001</v>
      </c>
      <c r="CE83" s="16">
        <v>0</v>
      </c>
      <c r="CF83" s="16">
        <f t="shared" si="324"/>
        <v>16622.900000000001</v>
      </c>
      <c r="CG83" s="26">
        <v>0</v>
      </c>
      <c r="CH83" s="16">
        <f t="shared" si="325"/>
        <v>16622.900000000001</v>
      </c>
      <c r="CI83" s="9" t="s">
        <v>96</v>
      </c>
      <c r="CJ83" s="13"/>
    </row>
    <row r="84" spans="1:88" ht="37.5" customHeight="1" x14ac:dyDescent="0.35">
      <c r="A84" s="57" t="s">
        <v>153</v>
      </c>
      <c r="B84" s="87" t="s">
        <v>74</v>
      </c>
      <c r="C84" s="85" t="s">
        <v>11</v>
      </c>
      <c r="D84" s="15">
        <v>0</v>
      </c>
      <c r="E84" s="44">
        <v>0</v>
      </c>
      <c r="F84" s="15">
        <f t="shared" si="1"/>
        <v>0</v>
      </c>
      <c r="G84" s="15">
        <v>0</v>
      </c>
      <c r="H84" s="15">
        <f t="shared" si="289"/>
        <v>0</v>
      </c>
      <c r="I84" s="15">
        <v>0</v>
      </c>
      <c r="J84" s="15">
        <f t="shared" si="290"/>
        <v>0</v>
      </c>
      <c r="K84" s="15">
        <v>0</v>
      </c>
      <c r="L84" s="15">
        <f t="shared" si="291"/>
        <v>0</v>
      </c>
      <c r="M84" s="15">
        <v>0</v>
      </c>
      <c r="N84" s="15">
        <f t="shared" si="292"/>
        <v>0</v>
      </c>
      <c r="O84" s="15">
        <v>0</v>
      </c>
      <c r="P84" s="15">
        <f t="shared" si="293"/>
        <v>0</v>
      </c>
      <c r="Q84" s="15">
        <v>0</v>
      </c>
      <c r="R84" s="15">
        <f t="shared" si="294"/>
        <v>0</v>
      </c>
      <c r="S84" s="15">
        <v>0</v>
      </c>
      <c r="T84" s="15">
        <f t="shared" si="295"/>
        <v>0</v>
      </c>
      <c r="U84" s="15">
        <v>0</v>
      </c>
      <c r="V84" s="15">
        <f t="shared" si="296"/>
        <v>0</v>
      </c>
      <c r="W84" s="15">
        <v>0</v>
      </c>
      <c r="X84" s="15">
        <f t="shared" si="297"/>
        <v>0</v>
      </c>
      <c r="Y84" s="15">
        <v>0</v>
      </c>
      <c r="Z84" s="15">
        <f t="shared" si="298"/>
        <v>0</v>
      </c>
      <c r="AA84" s="15">
        <v>0</v>
      </c>
      <c r="AB84" s="15">
        <f t="shared" si="299"/>
        <v>0</v>
      </c>
      <c r="AC84" s="24">
        <v>0</v>
      </c>
      <c r="AD84" s="15">
        <f t="shared" si="300"/>
        <v>0</v>
      </c>
      <c r="AE84" s="15">
        <v>17616.3</v>
      </c>
      <c r="AF84" s="44">
        <v>0</v>
      </c>
      <c r="AG84" s="15">
        <f t="shared" si="14"/>
        <v>17616.3</v>
      </c>
      <c r="AH84" s="15">
        <v>0</v>
      </c>
      <c r="AI84" s="15">
        <f t="shared" si="301"/>
        <v>17616.3</v>
      </c>
      <c r="AJ84" s="15">
        <v>0</v>
      </c>
      <c r="AK84" s="15">
        <f t="shared" si="302"/>
        <v>17616.3</v>
      </c>
      <c r="AL84" s="15">
        <v>0</v>
      </c>
      <c r="AM84" s="15">
        <f t="shared" si="303"/>
        <v>17616.3</v>
      </c>
      <c r="AN84" s="15">
        <v>0</v>
      </c>
      <c r="AO84" s="15">
        <f t="shared" si="304"/>
        <v>17616.3</v>
      </c>
      <c r="AP84" s="15">
        <v>0</v>
      </c>
      <c r="AQ84" s="15">
        <f t="shared" si="305"/>
        <v>17616.3</v>
      </c>
      <c r="AR84" s="15">
        <v>0</v>
      </c>
      <c r="AS84" s="15">
        <f t="shared" si="306"/>
        <v>17616.3</v>
      </c>
      <c r="AT84" s="15">
        <v>0</v>
      </c>
      <c r="AU84" s="15">
        <f t="shared" si="307"/>
        <v>17616.3</v>
      </c>
      <c r="AV84" s="15">
        <v>0</v>
      </c>
      <c r="AW84" s="15">
        <f t="shared" si="308"/>
        <v>17616.3</v>
      </c>
      <c r="AX84" s="15">
        <v>0</v>
      </c>
      <c r="AY84" s="15">
        <f t="shared" si="309"/>
        <v>17616.3</v>
      </c>
      <c r="AZ84" s="15">
        <v>0</v>
      </c>
      <c r="BA84" s="15">
        <f t="shared" si="310"/>
        <v>17616.3</v>
      </c>
      <c r="BB84" s="15">
        <v>0</v>
      </c>
      <c r="BC84" s="15">
        <f t="shared" si="311"/>
        <v>17616.3</v>
      </c>
      <c r="BD84" s="15">
        <v>0</v>
      </c>
      <c r="BE84" s="15">
        <f t="shared" si="312"/>
        <v>17616.3</v>
      </c>
      <c r="BF84" s="24">
        <v>0</v>
      </c>
      <c r="BG84" s="15">
        <f t="shared" si="313"/>
        <v>17616.3</v>
      </c>
      <c r="BH84" s="15">
        <v>0</v>
      </c>
      <c r="BI84" s="16">
        <v>0</v>
      </c>
      <c r="BJ84" s="16">
        <f t="shared" si="28"/>
        <v>0</v>
      </c>
      <c r="BK84" s="16">
        <v>0</v>
      </c>
      <c r="BL84" s="16">
        <f t="shared" si="314"/>
        <v>0</v>
      </c>
      <c r="BM84" s="16">
        <v>0</v>
      </c>
      <c r="BN84" s="16">
        <f t="shared" si="315"/>
        <v>0</v>
      </c>
      <c r="BO84" s="16">
        <v>0</v>
      </c>
      <c r="BP84" s="16">
        <f t="shared" si="316"/>
        <v>0</v>
      </c>
      <c r="BQ84" s="16">
        <v>0</v>
      </c>
      <c r="BR84" s="16">
        <f t="shared" si="317"/>
        <v>0</v>
      </c>
      <c r="BS84" s="16">
        <v>0</v>
      </c>
      <c r="BT84" s="16">
        <f t="shared" si="318"/>
        <v>0</v>
      </c>
      <c r="BU84" s="16">
        <v>0</v>
      </c>
      <c r="BV84" s="16">
        <f t="shared" si="319"/>
        <v>0</v>
      </c>
      <c r="BW84" s="16">
        <v>0</v>
      </c>
      <c r="BX84" s="16">
        <f t="shared" si="320"/>
        <v>0</v>
      </c>
      <c r="BY84" s="16">
        <v>0</v>
      </c>
      <c r="BZ84" s="16">
        <f t="shared" si="321"/>
        <v>0</v>
      </c>
      <c r="CA84" s="16">
        <v>0</v>
      </c>
      <c r="CB84" s="16">
        <f t="shared" si="322"/>
        <v>0</v>
      </c>
      <c r="CC84" s="16">
        <v>0</v>
      </c>
      <c r="CD84" s="16">
        <f t="shared" si="323"/>
        <v>0</v>
      </c>
      <c r="CE84" s="16">
        <v>0</v>
      </c>
      <c r="CF84" s="16">
        <f t="shared" si="324"/>
        <v>0</v>
      </c>
      <c r="CG84" s="26">
        <v>0</v>
      </c>
      <c r="CH84" s="16">
        <f t="shared" si="325"/>
        <v>0</v>
      </c>
      <c r="CI84" s="9" t="s">
        <v>207</v>
      </c>
      <c r="CJ84" s="13"/>
    </row>
    <row r="85" spans="1:88" ht="37.5" customHeight="1" x14ac:dyDescent="0.35">
      <c r="A85" s="108" t="s">
        <v>154</v>
      </c>
      <c r="B85" s="102" t="s">
        <v>303</v>
      </c>
      <c r="C85" s="6" t="s">
        <v>11</v>
      </c>
      <c r="D85" s="15"/>
      <c r="E85" s="44"/>
      <c r="F85" s="15"/>
      <c r="G85" s="15">
        <f>4064.524</f>
        <v>4064.5239999999999</v>
      </c>
      <c r="H85" s="15">
        <f>F87+G85</f>
        <v>4064.5239999999999</v>
      </c>
      <c r="I85" s="15"/>
      <c r="J85" s="15">
        <f>H85+I85</f>
        <v>4064.5239999999999</v>
      </c>
      <c r="K85" s="15"/>
      <c r="L85" s="15">
        <f>J85+K85</f>
        <v>4064.5239999999999</v>
      </c>
      <c r="M85" s="15"/>
      <c r="N85" s="15">
        <f>L85+M85</f>
        <v>4064.5239999999999</v>
      </c>
      <c r="O85" s="15"/>
      <c r="P85" s="15">
        <f>N85+O85</f>
        <v>4064.5239999999999</v>
      </c>
      <c r="Q85" s="15"/>
      <c r="R85" s="15">
        <f>P85+Q85</f>
        <v>4064.5239999999999</v>
      </c>
      <c r="S85" s="15"/>
      <c r="T85" s="15">
        <f>R85+S85</f>
        <v>4064.5239999999999</v>
      </c>
      <c r="U85" s="15"/>
      <c r="V85" s="15">
        <f>T85+U85</f>
        <v>4064.5239999999999</v>
      </c>
      <c r="W85" s="15"/>
      <c r="X85" s="15">
        <f>V85+W85</f>
        <v>4064.5239999999999</v>
      </c>
      <c r="Y85" s="15"/>
      <c r="Z85" s="15">
        <f>X85+Y85</f>
        <v>4064.5239999999999</v>
      </c>
      <c r="AA85" s="15"/>
      <c r="AB85" s="15">
        <f>Z85+AA85</f>
        <v>4064.5239999999999</v>
      </c>
      <c r="AC85" s="24"/>
      <c r="AD85" s="15">
        <f>AB85+AC85</f>
        <v>4064.5239999999999</v>
      </c>
      <c r="AE85" s="15"/>
      <c r="AF85" s="44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>
        <f t="shared" si="307"/>
        <v>0</v>
      </c>
      <c r="AV85" s="15"/>
      <c r="AW85" s="15">
        <f t="shared" si="308"/>
        <v>0</v>
      </c>
      <c r="AX85" s="15"/>
      <c r="AY85" s="15">
        <f t="shared" si="309"/>
        <v>0</v>
      </c>
      <c r="AZ85" s="15"/>
      <c r="BA85" s="15">
        <f t="shared" si="310"/>
        <v>0</v>
      </c>
      <c r="BB85" s="15"/>
      <c r="BC85" s="15">
        <f t="shared" si="311"/>
        <v>0</v>
      </c>
      <c r="BD85" s="15"/>
      <c r="BE85" s="15">
        <f t="shared" si="312"/>
        <v>0</v>
      </c>
      <c r="BF85" s="24"/>
      <c r="BG85" s="15">
        <f t="shared" si="313"/>
        <v>0</v>
      </c>
      <c r="BH85" s="15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>
        <f t="shared" si="319"/>
        <v>0</v>
      </c>
      <c r="BW85" s="16"/>
      <c r="BX85" s="16">
        <f t="shared" si="320"/>
        <v>0</v>
      </c>
      <c r="BY85" s="16"/>
      <c r="BZ85" s="16">
        <f t="shared" si="321"/>
        <v>0</v>
      </c>
      <c r="CA85" s="16"/>
      <c r="CB85" s="16">
        <f t="shared" si="322"/>
        <v>0</v>
      </c>
      <c r="CC85" s="16"/>
      <c r="CD85" s="16">
        <f t="shared" si="323"/>
        <v>0</v>
      </c>
      <c r="CE85" s="16"/>
      <c r="CF85" s="16">
        <f t="shared" si="324"/>
        <v>0</v>
      </c>
      <c r="CG85" s="26"/>
      <c r="CH85" s="16">
        <f t="shared" si="325"/>
        <v>0</v>
      </c>
      <c r="CJ85" s="13"/>
    </row>
    <row r="86" spans="1:88" ht="56.25" customHeight="1" x14ac:dyDescent="0.35">
      <c r="A86" s="125"/>
      <c r="B86" s="126"/>
      <c r="C86" s="6" t="s">
        <v>126</v>
      </c>
      <c r="D86" s="15"/>
      <c r="E86" s="44"/>
      <c r="F86" s="15"/>
      <c r="G86" s="15">
        <v>51.057000000000002</v>
      </c>
      <c r="H86" s="15">
        <f t="shared" si="289"/>
        <v>51.057000000000002</v>
      </c>
      <c r="I86" s="15"/>
      <c r="J86" s="15">
        <f t="shared" si="290"/>
        <v>51.057000000000002</v>
      </c>
      <c r="K86" s="15"/>
      <c r="L86" s="15">
        <f t="shared" si="291"/>
        <v>51.057000000000002</v>
      </c>
      <c r="M86" s="15">
        <f>M88+M89+M90</f>
        <v>9351.2630000000008</v>
      </c>
      <c r="N86" s="15">
        <f t="shared" si="292"/>
        <v>9402.3200000000015</v>
      </c>
      <c r="O86" s="15">
        <f>O88+O89+O90</f>
        <v>0</v>
      </c>
      <c r="P86" s="15">
        <f t="shared" ref="P86" si="326">N86+O86</f>
        <v>9402.3200000000015</v>
      </c>
      <c r="Q86" s="15">
        <f>Q88+Q89+Q90</f>
        <v>0</v>
      </c>
      <c r="R86" s="15">
        <f t="shared" ref="R86" si="327">P86+Q86</f>
        <v>9402.3200000000015</v>
      </c>
      <c r="S86" s="15">
        <f>S88+S89+S90</f>
        <v>0</v>
      </c>
      <c r="T86" s="15">
        <f t="shared" ref="T86" si="328">R86+S86</f>
        <v>9402.3200000000015</v>
      </c>
      <c r="U86" s="15">
        <f>U88+U89+U90</f>
        <v>0</v>
      </c>
      <c r="V86" s="15">
        <f t="shared" ref="V86" si="329">T86+U86</f>
        <v>9402.3200000000015</v>
      </c>
      <c r="W86" s="15">
        <f>W88+W89+W90</f>
        <v>0</v>
      </c>
      <c r="X86" s="15">
        <f t="shared" ref="X86" si="330">V86+W86</f>
        <v>9402.3200000000015</v>
      </c>
      <c r="Y86" s="15">
        <f>Y88+Y89+Y90</f>
        <v>0</v>
      </c>
      <c r="Z86" s="15">
        <f t="shared" ref="Z86" si="331">X86+Y86</f>
        <v>9402.3200000000015</v>
      </c>
      <c r="AA86" s="15">
        <f>AA88+AA89+AA90</f>
        <v>0</v>
      </c>
      <c r="AB86" s="15">
        <f t="shared" ref="AB86" si="332">Z86+AA86</f>
        <v>9402.3200000000015</v>
      </c>
      <c r="AC86" s="24">
        <f>AC88+AC89+AC90</f>
        <v>0</v>
      </c>
      <c r="AD86" s="15">
        <f t="shared" ref="AD86" si="333">AB86+AC86</f>
        <v>9402.3200000000015</v>
      </c>
      <c r="AE86" s="15"/>
      <c r="AF86" s="44"/>
      <c r="AG86" s="15"/>
      <c r="AH86" s="15"/>
      <c r="AI86" s="15">
        <f t="shared" si="301"/>
        <v>0</v>
      </c>
      <c r="AJ86" s="15"/>
      <c r="AK86" s="15">
        <f t="shared" si="302"/>
        <v>0</v>
      </c>
      <c r="AL86" s="15"/>
      <c r="AM86" s="15">
        <f t="shared" si="303"/>
        <v>0</v>
      </c>
      <c r="AN86" s="15"/>
      <c r="AO86" s="15">
        <f t="shared" si="304"/>
        <v>0</v>
      </c>
      <c r="AP86" s="15"/>
      <c r="AQ86" s="15">
        <f t="shared" si="305"/>
        <v>0</v>
      </c>
      <c r="AR86" s="15"/>
      <c r="AS86" s="15">
        <f t="shared" ref="AS86" si="334">AQ86+AR86</f>
        <v>0</v>
      </c>
      <c r="AT86" s="15"/>
      <c r="AU86" s="15">
        <f t="shared" ref="AU86" si="335">AS86+AT86</f>
        <v>0</v>
      </c>
      <c r="AV86" s="15"/>
      <c r="AW86" s="15">
        <f t="shared" si="308"/>
        <v>0</v>
      </c>
      <c r="AX86" s="15"/>
      <c r="AY86" s="15">
        <f t="shared" si="309"/>
        <v>0</v>
      </c>
      <c r="AZ86" s="15"/>
      <c r="BA86" s="15">
        <f t="shared" si="310"/>
        <v>0</v>
      </c>
      <c r="BB86" s="15"/>
      <c r="BC86" s="15">
        <f t="shared" si="311"/>
        <v>0</v>
      </c>
      <c r="BD86" s="15"/>
      <c r="BE86" s="15">
        <f t="shared" si="312"/>
        <v>0</v>
      </c>
      <c r="BF86" s="24"/>
      <c r="BG86" s="15">
        <f t="shared" si="313"/>
        <v>0</v>
      </c>
      <c r="BH86" s="15"/>
      <c r="BI86" s="16"/>
      <c r="BJ86" s="16"/>
      <c r="BK86" s="16"/>
      <c r="BL86" s="16">
        <f t="shared" si="314"/>
        <v>0</v>
      </c>
      <c r="BM86" s="16"/>
      <c r="BN86" s="16">
        <f t="shared" si="315"/>
        <v>0</v>
      </c>
      <c r="BO86" s="16"/>
      <c r="BP86" s="16">
        <f t="shared" si="316"/>
        <v>0</v>
      </c>
      <c r="BQ86" s="16"/>
      <c r="BR86" s="16">
        <f t="shared" si="317"/>
        <v>0</v>
      </c>
      <c r="BS86" s="16"/>
      <c r="BT86" s="16">
        <f t="shared" ref="BT86" si="336">BR86+BS86</f>
        <v>0</v>
      </c>
      <c r="BU86" s="16"/>
      <c r="BV86" s="16">
        <f t="shared" ref="BV86" si="337">BT86+BU86</f>
        <v>0</v>
      </c>
      <c r="BW86" s="16"/>
      <c r="BX86" s="16">
        <f t="shared" si="320"/>
        <v>0</v>
      </c>
      <c r="BY86" s="16"/>
      <c r="BZ86" s="16">
        <f t="shared" si="321"/>
        <v>0</v>
      </c>
      <c r="CA86" s="16"/>
      <c r="CB86" s="16">
        <f t="shared" si="322"/>
        <v>0</v>
      </c>
      <c r="CC86" s="16"/>
      <c r="CD86" s="16">
        <f t="shared" si="323"/>
        <v>0</v>
      </c>
      <c r="CE86" s="16"/>
      <c r="CF86" s="16">
        <f t="shared" si="324"/>
        <v>0</v>
      </c>
      <c r="CG86" s="26"/>
      <c r="CH86" s="16">
        <f t="shared" si="325"/>
        <v>0</v>
      </c>
      <c r="CI86" s="9" t="s">
        <v>304</v>
      </c>
      <c r="CJ86" s="13"/>
    </row>
    <row r="87" spans="1:88" ht="18.75" customHeight="1" x14ac:dyDescent="0.35">
      <c r="A87" s="125"/>
      <c r="B87" s="87" t="s">
        <v>5</v>
      </c>
      <c r="C87" s="6"/>
      <c r="D87" s="15"/>
      <c r="E87" s="44"/>
      <c r="F87" s="15"/>
      <c r="G87" s="14"/>
      <c r="H87" s="15"/>
      <c r="I87" s="14"/>
      <c r="J87" s="15"/>
      <c r="K87" s="14"/>
      <c r="L87" s="15"/>
      <c r="M87" s="14"/>
      <c r="N87" s="15"/>
      <c r="O87" s="14"/>
      <c r="P87" s="15"/>
      <c r="Q87" s="14"/>
      <c r="R87" s="15"/>
      <c r="S87" s="14"/>
      <c r="T87" s="15"/>
      <c r="U87" s="14"/>
      <c r="V87" s="15"/>
      <c r="W87" s="14"/>
      <c r="X87" s="15"/>
      <c r="Y87" s="14"/>
      <c r="Z87" s="15"/>
      <c r="AA87" s="14"/>
      <c r="AB87" s="15"/>
      <c r="AC87" s="69"/>
      <c r="AD87" s="15"/>
      <c r="AE87" s="15"/>
      <c r="AF87" s="44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24"/>
      <c r="BG87" s="15"/>
      <c r="BH87" s="15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26"/>
      <c r="CH87" s="16"/>
      <c r="CJ87" s="13"/>
    </row>
    <row r="88" spans="1:88" ht="18.75" hidden="1" customHeight="1" x14ac:dyDescent="0.35">
      <c r="A88" s="125"/>
      <c r="B88" s="67" t="s">
        <v>6</v>
      </c>
      <c r="C88" s="6"/>
      <c r="D88" s="15"/>
      <c r="E88" s="44"/>
      <c r="F88" s="15"/>
      <c r="G88" s="14">
        <v>51.057000000000002</v>
      </c>
      <c r="H88" s="15">
        <f t="shared" si="289"/>
        <v>51.057000000000002</v>
      </c>
      <c r="I88" s="14"/>
      <c r="J88" s="15">
        <f t="shared" si="290"/>
        <v>51.057000000000002</v>
      </c>
      <c r="K88" s="14"/>
      <c r="L88" s="15">
        <f t="shared" si="291"/>
        <v>51.057000000000002</v>
      </c>
      <c r="M88" s="14"/>
      <c r="N88" s="15">
        <f t="shared" si="292"/>
        <v>51.057000000000002</v>
      </c>
      <c r="O88" s="14"/>
      <c r="P88" s="15">
        <f t="shared" ref="P88:P104" si="338">N88+O88</f>
        <v>51.057000000000002</v>
      </c>
      <c r="Q88" s="14"/>
      <c r="R88" s="15">
        <f t="shared" ref="R88:R104" si="339">P88+Q88</f>
        <v>51.057000000000002</v>
      </c>
      <c r="S88" s="14"/>
      <c r="T88" s="15">
        <f t="shared" ref="T88:T104" si="340">R88+S88</f>
        <v>51.057000000000002</v>
      </c>
      <c r="U88" s="14"/>
      <c r="V88" s="15">
        <f t="shared" ref="V88:V104" si="341">T88+U88</f>
        <v>51.057000000000002</v>
      </c>
      <c r="W88" s="14"/>
      <c r="X88" s="15">
        <f t="shared" ref="X88:X104" si="342">V88+W88</f>
        <v>51.057000000000002</v>
      </c>
      <c r="Y88" s="14"/>
      <c r="Z88" s="15">
        <f t="shared" ref="Z88:Z104" si="343">X88+Y88</f>
        <v>51.057000000000002</v>
      </c>
      <c r="AA88" s="14"/>
      <c r="AB88" s="15">
        <f t="shared" ref="AB88:AB104" si="344">Z88+AA88</f>
        <v>51.057000000000002</v>
      </c>
      <c r="AC88" s="69"/>
      <c r="AD88" s="15">
        <f t="shared" ref="AD88:AD104" si="345">AB88+AC88</f>
        <v>51.057000000000002</v>
      </c>
      <c r="AE88" s="15"/>
      <c r="AF88" s="44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>
        <f t="shared" si="305"/>
        <v>0</v>
      </c>
      <c r="AR88" s="15"/>
      <c r="AS88" s="15">
        <f t="shared" ref="AS88:AS104" si="346">AQ88+AR88</f>
        <v>0</v>
      </c>
      <c r="AT88" s="15"/>
      <c r="AU88" s="15">
        <f t="shared" ref="AU88:AU104" si="347">AS88+AT88</f>
        <v>0</v>
      </c>
      <c r="AV88" s="15"/>
      <c r="AW88" s="15">
        <f t="shared" ref="AW88:AW104" si="348">AU88+AV88</f>
        <v>0</v>
      </c>
      <c r="AX88" s="15"/>
      <c r="AY88" s="15">
        <f t="shared" ref="AY88:AY104" si="349">AW88+AX88</f>
        <v>0</v>
      </c>
      <c r="AZ88" s="15"/>
      <c r="BA88" s="15">
        <f t="shared" ref="BA88:BA104" si="350">AY88+AZ88</f>
        <v>0</v>
      </c>
      <c r="BB88" s="15"/>
      <c r="BC88" s="15">
        <f t="shared" ref="BC88:BC104" si="351">BA88+BB88</f>
        <v>0</v>
      </c>
      <c r="BD88" s="15"/>
      <c r="BE88" s="15">
        <f t="shared" ref="BE88:BE104" si="352">BC88+BD88</f>
        <v>0</v>
      </c>
      <c r="BF88" s="24"/>
      <c r="BG88" s="15">
        <f t="shared" ref="BG88:BG104" si="353">BE88+BF88</f>
        <v>0</v>
      </c>
      <c r="BH88" s="15"/>
      <c r="BI88" s="16"/>
      <c r="BJ88" s="16"/>
      <c r="BK88" s="16"/>
      <c r="BL88" s="16"/>
      <c r="BM88" s="16"/>
      <c r="BN88" s="16"/>
      <c r="BO88" s="16"/>
      <c r="BP88" s="16"/>
      <c r="BQ88" s="16"/>
      <c r="BR88" s="16">
        <f t="shared" si="317"/>
        <v>0</v>
      </c>
      <c r="BS88" s="16"/>
      <c r="BT88" s="16">
        <f t="shared" ref="BT88:BT104" si="354">BR88+BS88</f>
        <v>0</v>
      </c>
      <c r="BU88" s="16"/>
      <c r="BV88" s="16">
        <f t="shared" ref="BV88:BV104" si="355">BT88+BU88</f>
        <v>0</v>
      </c>
      <c r="BW88" s="16"/>
      <c r="BX88" s="16">
        <f t="shared" ref="BX88:BX104" si="356">BV88+BW88</f>
        <v>0</v>
      </c>
      <c r="BY88" s="16"/>
      <c r="BZ88" s="16">
        <f t="shared" ref="BZ88:BZ104" si="357">BX88+BY88</f>
        <v>0</v>
      </c>
      <c r="CA88" s="16"/>
      <c r="CB88" s="16">
        <f t="shared" ref="CB88:CB104" si="358">BZ88+CA88</f>
        <v>0</v>
      </c>
      <c r="CC88" s="16"/>
      <c r="CD88" s="16">
        <f t="shared" ref="CD88:CD104" si="359">CB88+CC88</f>
        <v>0</v>
      </c>
      <c r="CE88" s="16"/>
      <c r="CF88" s="16">
        <f t="shared" ref="CF88:CF104" si="360">CD88+CE88</f>
        <v>0</v>
      </c>
      <c r="CG88" s="26"/>
      <c r="CH88" s="16">
        <f t="shared" ref="CH88:CH104" si="361">CF88+CG88</f>
        <v>0</v>
      </c>
      <c r="CJ88" s="13">
        <v>0</v>
      </c>
    </row>
    <row r="89" spans="1:88" ht="18.75" customHeight="1" x14ac:dyDescent="0.35">
      <c r="A89" s="125"/>
      <c r="B89" s="87" t="s">
        <v>12</v>
      </c>
      <c r="C89" s="6"/>
      <c r="D89" s="15"/>
      <c r="E89" s="44"/>
      <c r="F89" s="15"/>
      <c r="G89" s="14"/>
      <c r="H89" s="15">
        <f t="shared" si="289"/>
        <v>0</v>
      </c>
      <c r="I89" s="14"/>
      <c r="J89" s="15">
        <f t="shared" si="290"/>
        <v>0</v>
      </c>
      <c r="K89" s="14"/>
      <c r="L89" s="15">
        <f t="shared" si="291"/>
        <v>0</v>
      </c>
      <c r="M89" s="14">
        <v>467.56299999999999</v>
      </c>
      <c r="N89" s="15">
        <f t="shared" si="292"/>
        <v>467.56299999999999</v>
      </c>
      <c r="O89" s="14"/>
      <c r="P89" s="15">
        <f t="shared" si="338"/>
        <v>467.56299999999999</v>
      </c>
      <c r="Q89" s="14"/>
      <c r="R89" s="15">
        <f t="shared" si="339"/>
        <v>467.56299999999999</v>
      </c>
      <c r="S89" s="14"/>
      <c r="T89" s="15">
        <f t="shared" si="340"/>
        <v>467.56299999999999</v>
      </c>
      <c r="U89" s="14"/>
      <c r="V89" s="15">
        <f t="shared" si="341"/>
        <v>467.56299999999999</v>
      </c>
      <c r="W89" s="14"/>
      <c r="X89" s="15">
        <f t="shared" si="342"/>
        <v>467.56299999999999</v>
      </c>
      <c r="Y89" s="14"/>
      <c r="Z89" s="15">
        <f t="shared" si="343"/>
        <v>467.56299999999999</v>
      </c>
      <c r="AA89" s="14"/>
      <c r="AB89" s="15">
        <f t="shared" si="344"/>
        <v>467.56299999999999</v>
      </c>
      <c r="AC89" s="69"/>
      <c r="AD89" s="15">
        <f t="shared" si="345"/>
        <v>467.56299999999999</v>
      </c>
      <c r="AE89" s="15"/>
      <c r="AF89" s="44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>
        <f t="shared" si="305"/>
        <v>0</v>
      </c>
      <c r="AR89" s="15"/>
      <c r="AS89" s="15">
        <f t="shared" si="346"/>
        <v>0</v>
      </c>
      <c r="AT89" s="15"/>
      <c r="AU89" s="15">
        <f t="shared" si="347"/>
        <v>0</v>
      </c>
      <c r="AV89" s="15"/>
      <c r="AW89" s="15">
        <f t="shared" si="348"/>
        <v>0</v>
      </c>
      <c r="AX89" s="15"/>
      <c r="AY89" s="15">
        <f t="shared" si="349"/>
        <v>0</v>
      </c>
      <c r="AZ89" s="15"/>
      <c r="BA89" s="15">
        <f t="shared" si="350"/>
        <v>0</v>
      </c>
      <c r="BB89" s="15"/>
      <c r="BC89" s="15">
        <f t="shared" si="351"/>
        <v>0</v>
      </c>
      <c r="BD89" s="15"/>
      <c r="BE89" s="15">
        <f t="shared" si="352"/>
        <v>0</v>
      </c>
      <c r="BF89" s="24"/>
      <c r="BG89" s="15">
        <f t="shared" si="353"/>
        <v>0</v>
      </c>
      <c r="BH89" s="15"/>
      <c r="BI89" s="16"/>
      <c r="BJ89" s="16"/>
      <c r="BK89" s="16"/>
      <c r="BL89" s="16"/>
      <c r="BM89" s="16"/>
      <c r="BN89" s="16"/>
      <c r="BO89" s="16"/>
      <c r="BP89" s="16"/>
      <c r="BQ89" s="16"/>
      <c r="BR89" s="16">
        <f t="shared" si="317"/>
        <v>0</v>
      </c>
      <c r="BS89" s="16"/>
      <c r="BT89" s="16">
        <f t="shared" si="354"/>
        <v>0</v>
      </c>
      <c r="BU89" s="16"/>
      <c r="BV89" s="16">
        <f t="shared" si="355"/>
        <v>0</v>
      </c>
      <c r="BW89" s="16"/>
      <c r="BX89" s="16">
        <f t="shared" si="356"/>
        <v>0</v>
      </c>
      <c r="BY89" s="16"/>
      <c r="BZ89" s="16">
        <f t="shared" si="357"/>
        <v>0</v>
      </c>
      <c r="CA89" s="16"/>
      <c r="CB89" s="16">
        <f t="shared" si="358"/>
        <v>0</v>
      </c>
      <c r="CC89" s="16"/>
      <c r="CD89" s="16">
        <f t="shared" si="359"/>
        <v>0</v>
      </c>
      <c r="CE89" s="16"/>
      <c r="CF89" s="16">
        <f t="shared" si="360"/>
        <v>0</v>
      </c>
      <c r="CG89" s="26"/>
      <c r="CH89" s="16">
        <f t="shared" si="361"/>
        <v>0</v>
      </c>
      <c r="CI89" s="9" t="s">
        <v>371</v>
      </c>
      <c r="CJ89" s="13"/>
    </row>
    <row r="90" spans="1:88" ht="18.75" customHeight="1" x14ac:dyDescent="0.35">
      <c r="A90" s="109"/>
      <c r="B90" s="87" t="s">
        <v>29</v>
      </c>
      <c r="C90" s="6"/>
      <c r="D90" s="15"/>
      <c r="E90" s="44"/>
      <c r="F90" s="15"/>
      <c r="G90" s="68"/>
      <c r="H90" s="15"/>
      <c r="I90" s="68"/>
      <c r="J90" s="15"/>
      <c r="K90" s="68"/>
      <c r="L90" s="15"/>
      <c r="M90" s="73">
        <v>8883.7000000000007</v>
      </c>
      <c r="N90" s="15">
        <f t="shared" si="292"/>
        <v>8883.7000000000007</v>
      </c>
      <c r="O90" s="73"/>
      <c r="P90" s="15">
        <f t="shared" si="338"/>
        <v>8883.7000000000007</v>
      </c>
      <c r="Q90" s="73"/>
      <c r="R90" s="15">
        <f t="shared" si="339"/>
        <v>8883.7000000000007</v>
      </c>
      <c r="S90" s="73"/>
      <c r="T90" s="15">
        <f t="shared" si="340"/>
        <v>8883.7000000000007</v>
      </c>
      <c r="U90" s="73"/>
      <c r="V90" s="15">
        <f t="shared" si="341"/>
        <v>8883.7000000000007</v>
      </c>
      <c r="W90" s="73"/>
      <c r="X90" s="15">
        <f t="shared" si="342"/>
        <v>8883.7000000000007</v>
      </c>
      <c r="Y90" s="73"/>
      <c r="Z90" s="15">
        <f t="shared" si="343"/>
        <v>8883.7000000000007</v>
      </c>
      <c r="AA90" s="73"/>
      <c r="AB90" s="15">
        <f t="shared" si="344"/>
        <v>8883.7000000000007</v>
      </c>
      <c r="AC90" s="70"/>
      <c r="AD90" s="15">
        <f t="shared" si="345"/>
        <v>8883.7000000000007</v>
      </c>
      <c r="AE90" s="15"/>
      <c r="AF90" s="44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>
        <f t="shared" si="305"/>
        <v>0</v>
      </c>
      <c r="AR90" s="15"/>
      <c r="AS90" s="15">
        <f t="shared" si="346"/>
        <v>0</v>
      </c>
      <c r="AT90" s="15"/>
      <c r="AU90" s="15">
        <f t="shared" si="347"/>
        <v>0</v>
      </c>
      <c r="AV90" s="15"/>
      <c r="AW90" s="15">
        <f t="shared" si="348"/>
        <v>0</v>
      </c>
      <c r="AX90" s="15"/>
      <c r="AY90" s="15">
        <f t="shared" si="349"/>
        <v>0</v>
      </c>
      <c r="AZ90" s="15"/>
      <c r="BA90" s="15">
        <f t="shared" si="350"/>
        <v>0</v>
      </c>
      <c r="BB90" s="15"/>
      <c r="BC90" s="15">
        <f t="shared" si="351"/>
        <v>0</v>
      </c>
      <c r="BD90" s="15"/>
      <c r="BE90" s="15">
        <f t="shared" si="352"/>
        <v>0</v>
      </c>
      <c r="BF90" s="24"/>
      <c r="BG90" s="15">
        <f t="shared" si="353"/>
        <v>0</v>
      </c>
      <c r="BH90" s="15"/>
      <c r="BI90" s="16"/>
      <c r="BJ90" s="16"/>
      <c r="BK90" s="16"/>
      <c r="BL90" s="16"/>
      <c r="BM90" s="16"/>
      <c r="BN90" s="16"/>
      <c r="BO90" s="16"/>
      <c r="BP90" s="16"/>
      <c r="BQ90" s="16"/>
      <c r="BR90" s="16">
        <f t="shared" si="317"/>
        <v>0</v>
      </c>
      <c r="BS90" s="16"/>
      <c r="BT90" s="16">
        <f t="shared" si="354"/>
        <v>0</v>
      </c>
      <c r="BU90" s="16"/>
      <c r="BV90" s="16">
        <f t="shared" si="355"/>
        <v>0</v>
      </c>
      <c r="BW90" s="16"/>
      <c r="BX90" s="16">
        <f t="shared" si="356"/>
        <v>0</v>
      </c>
      <c r="BY90" s="16"/>
      <c r="BZ90" s="16">
        <f t="shared" si="357"/>
        <v>0</v>
      </c>
      <c r="CA90" s="16"/>
      <c r="CB90" s="16">
        <f t="shared" si="358"/>
        <v>0</v>
      </c>
      <c r="CC90" s="16"/>
      <c r="CD90" s="16">
        <f t="shared" si="359"/>
        <v>0</v>
      </c>
      <c r="CE90" s="16"/>
      <c r="CF90" s="16">
        <f t="shared" si="360"/>
        <v>0</v>
      </c>
      <c r="CG90" s="26"/>
      <c r="CH90" s="16">
        <f t="shared" si="361"/>
        <v>0</v>
      </c>
      <c r="CI90" s="9" t="s">
        <v>371</v>
      </c>
      <c r="CJ90" s="13"/>
    </row>
    <row r="91" spans="1:88" ht="56.25" customHeight="1" x14ac:dyDescent="0.35">
      <c r="A91" s="57" t="s">
        <v>155</v>
      </c>
      <c r="B91" s="87" t="s">
        <v>305</v>
      </c>
      <c r="C91" s="6" t="s">
        <v>126</v>
      </c>
      <c r="D91" s="15"/>
      <c r="E91" s="44"/>
      <c r="F91" s="15"/>
      <c r="G91" s="15">
        <v>16706.901999999998</v>
      </c>
      <c r="H91" s="15">
        <f t="shared" si="289"/>
        <v>16706.901999999998</v>
      </c>
      <c r="I91" s="15"/>
      <c r="J91" s="15">
        <f t="shared" si="290"/>
        <v>16706.901999999998</v>
      </c>
      <c r="K91" s="15"/>
      <c r="L91" s="15">
        <f t="shared" si="291"/>
        <v>16706.901999999998</v>
      </c>
      <c r="M91" s="15"/>
      <c r="N91" s="15">
        <f t="shared" si="292"/>
        <v>16706.901999999998</v>
      </c>
      <c r="O91" s="15"/>
      <c r="P91" s="15">
        <f t="shared" si="338"/>
        <v>16706.901999999998</v>
      </c>
      <c r="Q91" s="15"/>
      <c r="R91" s="15">
        <f t="shared" si="339"/>
        <v>16706.901999999998</v>
      </c>
      <c r="S91" s="15"/>
      <c r="T91" s="15">
        <f t="shared" si="340"/>
        <v>16706.901999999998</v>
      </c>
      <c r="U91" s="15"/>
      <c r="V91" s="15">
        <f t="shared" si="341"/>
        <v>16706.901999999998</v>
      </c>
      <c r="W91" s="15"/>
      <c r="X91" s="15">
        <f t="shared" si="342"/>
        <v>16706.901999999998</v>
      </c>
      <c r="Y91" s="15"/>
      <c r="Z91" s="15">
        <f t="shared" si="343"/>
        <v>16706.901999999998</v>
      </c>
      <c r="AA91" s="15"/>
      <c r="AB91" s="15">
        <f t="shared" si="344"/>
        <v>16706.901999999998</v>
      </c>
      <c r="AC91" s="24"/>
      <c r="AD91" s="15">
        <f t="shared" si="345"/>
        <v>16706.901999999998</v>
      </c>
      <c r="AE91" s="15"/>
      <c r="AF91" s="44"/>
      <c r="AG91" s="15"/>
      <c r="AH91" s="15"/>
      <c r="AI91" s="15">
        <f t="shared" si="301"/>
        <v>0</v>
      </c>
      <c r="AJ91" s="15"/>
      <c r="AK91" s="15">
        <f t="shared" si="302"/>
        <v>0</v>
      </c>
      <c r="AL91" s="15"/>
      <c r="AM91" s="15">
        <f t="shared" si="303"/>
        <v>0</v>
      </c>
      <c r="AN91" s="15"/>
      <c r="AO91" s="15">
        <f t="shared" si="304"/>
        <v>0</v>
      </c>
      <c r="AP91" s="15"/>
      <c r="AQ91" s="15">
        <f t="shared" si="305"/>
        <v>0</v>
      </c>
      <c r="AR91" s="15"/>
      <c r="AS91" s="15">
        <f t="shared" si="346"/>
        <v>0</v>
      </c>
      <c r="AT91" s="15"/>
      <c r="AU91" s="15">
        <f t="shared" si="347"/>
        <v>0</v>
      </c>
      <c r="AV91" s="15"/>
      <c r="AW91" s="15">
        <f t="shared" si="348"/>
        <v>0</v>
      </c>
      <c r="AX91" s="15"/>
      <c r="AY91" s="15">
        <f t="shared" si="349"/>
        <v>0</v>
      </c>
      <c r="AZ91" s="15"/>
      <c r="BA91" s="15">
        <f t="shared" si="350"/>
        <v>0</v>
      </c>
      <c r="BB91" s="15"/>
      <c r="BC91" s="15">
        <f t="shared" si="351"/>
        <v>0</v>
      </c>
      <c r="BD91" s="15"/>
      <c r="BE91" s="15">
        <f t="shared" si="352"/>
        <v>0</v>
      </c>
      <c r="BF91" s="24"/>
      <c r="BG91" s="15">
        <f t="shared" si="353"/>
        <v>0</v>
      </c>
      <c r="BH91" s="15"/>
      <c r="BI91" s="16"/>
      <c r="BJ91" s="16"/>
      <c r="BK91" s="16"/>
      <c r="BL91" s="16">
        <f t="shared" si="314"/>
        <v>0</v>
      </c>
      <c r="BM91" s="16"/>
      <c r="BN91" s="16">
        <f t="shared" si="315"/>
        <v>0</v>
      </c>
      <c r="BO91" s="16"/>
      <c r="BP91" s="16">
        <f t="shared" si="316"/>
        <v>0</v>
      </c>
      <c r="BQ91" s="16"/>
      <c r="BR91" s="16">
        <f t="shared" si="317"/>
        <v>0</v>
      </c>
      <c r="BS91" s="16"/>
      <c r="BT91" s="16">
        <f t="shared" si="354"/>
        <v>0</v>
      </c>
      <c r="BU91" s="16"/>
      <c r="BV91" s="16">
        <f t="shared" si="355"/>
        <v>0</v>
      </c>
      <c r="BW91" s="16"/>
      <c r="BX91" s="16">
        <f t="shared" si="356"/>
        <v>0</v>
      </c>
      <c r="BY91" s="16"/>
      <c r="BZ91" s="16">
        <f t="shared" si="357"/>
        <v>0</v>
      </c>
      <c r="CA91" s="16"/>
      <c r="CB91" s="16">
        <f t="shared" si="358"/>
        <v>0</v>
      </c>
      <c r="CC91" s="16"/>
      <c r="CD91" s="16">
        <f t="shared" si="359"/>
        <v>0</v>
      </c>
      <c r="CE91" s="16"/>
      <c r="CF91" s="16">
        <f t="shared" si="360"/>
        <v>0</v>
      </c>
      <c r="CG91" s="26"/>
      <c r="CH91" s="16">
        <f t="shared" si="361"/>
        <v>0</v>
      </c>
      <c r="CI91" s="9" t="s">
        <v>306</v>
      </c>
      <c r="CJ91" s="13"/>
    </row>
    <row r="92" spans="1:88" ht="37.5" customHeight="1" x14ac:dyDescent="0.35">
      <c r="A92" s="108" t="s">
        <v>156</v>
      </c>
      <c r="B92" s="102" t="s">
        <v>307</v>
      </c>
      <c r="C92" s="6" t="s">
        <v>11</v>
      </c>
      <c r="D92" s="15"/>
      <c r="E92" s="44"/>
      <c r="F92" s="15"/>
      <c r="G92" s="15">
        <f>1799.516</f>
        <v>1799.5160000000001</v>
      </c>
      <c r="H92" s="15">
        <f t="shared" si="289"/>
        <v>1799.5160000000001</v>
      </c>
      <c r="I92" s="15"/>
      <c r="J92" s="15">
        <f t="shared" si="290"/>
        <v>1799.5160000000001</v>
      </c>
      <c r="K92" s="15"/>
      <c r="L92" s="15">
        <f t="shared" si="291"/>
        <v>1799.5160000000001</v>
      </c>
      <c r="M92" s="15"/>
      <c r="N92" s="15">
        <f t="shared" si="292"/>
        <v>1799.5160000000001</v>
      </c>
      <c r="O92" s="15"/>
      <c r="P92" s="15">
        <f t="shared" si="338"/>
        <v>1799.5160000000001</v>
      </c>
      <c r="Q92" s="15"/>
      <c r="R92" s="15">
        <f t="shared" si="339"/>
        <v>1799.5160000000001</v>
      </c>
      <c r="S92" s="15"/>
      <c r="T92" s="15">
        <f t="shared" si="340"/>
        <v>1799.5160000000001</v>
      </c>
      <c r="U92" s="15"/>
      <c r="V92" s="15">
        <f t="shared" si="341"/>
        <v>1799.5160000000001</v>
      </c>
      <c r="W92" s="15"/>
      <c r="X92" s="15">
        <f t="shared" si="342"/>
        <v>1799.5160000000001</v>
      </c>
      <c r="Y92" s="15"/>
      <c r="Z92" s="15">
        <f t="shared" si="343"/>
        <v>1799.5160000000001</v>
      </c>
      <c r="AA92" s="15"/>
      <c r="AB92" s="15">
        <f t="shared" si="344"/>
        <v>1799.5160000000001</v>
      </c>
      <c r="AC92" s="24"/>
      <c r="AD92" s="15">
        <f t="shared" si="345"/>
        <v>1799.5160000000001</v>
      </c>
      <c r="AE92" s="15"/>
      <c r="AF92" s="44"/>
      <c r="AG92" s="15"/>
      <c r="AH92" s="15"/>
      <c r="AI92" s="15">
        <f t="shared" si="301"/>
        <v>0</v>
      </c>
      <c r="AJ92" s="15"/>
      <c r="AK92" s="15">
        <f t="shared" si="302"/>
        <v>0</v>
      </c>
      <c r="AL92" s="15"/>
      <c r="AM92" s="15">
        <f t="shared" si="303"/>
        <v>0</v>
      </c>
      <c r="AN92" s="15"/>
      <c r="AO92" s="15">
        <f t="shared" si="304"/>
        <v>0</v>
      </c>
      <c r="AP92" s="15"/>
      <c r="AQ92" s="15">
        <f t="shared" si="305"/>
        <v>0</v>
      </c>
      <c r="AR92" s="15"/>
      <c r="AS92" s="15">
        <f t="shared" si="346"/>
        <v>0</v>
      </c>
      <c r="AT92" s="15"/>
      <c r="AU92" s="15">
        <f t="shared" si="347"/>
        <v>0</v>
      </c>
      <c r="AV92" s="15"/>
      <c r="AW92" s="15">
        <f t="shared" si="348"/>
        <v>0</v>
      </c>
      <c r="AX92" s="15"/>
      <c r="AY92" s="15">
        <f t="shared" si="349"/>
        <v>0</v>
      </c>
      <c r="AZ92" s="15"/>
      <c r="BA92" s="15">
        <f t="shared" si="350"/>
        <v>0</v>
      </c>
      <c r="BB92" s="15"/>
      <c r="BC92" s="15">
        <f t="shared" si="351"/>
        <v>0</v>
      </c>
      <c r="BD92" s="15"/>
      <c r="BE92" s="15">
        <f t="shared" si="352"/>
        <v>0</v>
      </c>
      <c r="BF92" s="24"/>
      <c r="BG92" s="15">
        <f t="shared" si="353"/>
        <v>0</v>
      </c>
      <c r="BH92" s="15"/>
      <c r="BI92" s="16"/>
      <c r="BJ92" s="16"/>
      <c r="BK92" s="16"/>
      <c r="BL92" s="16">
        <f t="shared" si="314"/>
        <v>0</v>
      </c>
      <c r="BM92" s="16"/>
      <c r="BN92" s="16">
        <f t="shared" si="315"/>
        <v>0</v>
      </c>
      <c r="BO92" s="16"/>
      <c r="BP92" s="16">
        <f t="shared" si="316"/>
        <v>0</v>
      </c>
      <c r="BQ92" s="16"/>
      <c r="BR92" s="16">
        <f t="shared" si="317"/>
        <v>0</v>
      </c>
      <c r="BS92" s="16"/>
      <c r="BT92" s="16">
        <f t="shared" si="354"/>
        <v>0</v>
      </c>
      <c r="BU92" s="16"/>
      <c r="BV92" s="16">
        <f t="shared" si="355"/>
        <v>0</v>
      </c>
      <c r="BW92" s="16"/>
      <c r="BX92" s="16">
        <f t="shared" si="356"/>
        <v>0</v>
      </c>
      <c r="BY92" s="16"/>
      <c r="BZ92" s="16">
        <f t="shared" si="357"/>
        <v>0</v>
      </c>
      <c r="CA92" s="16"/>
      <c r="CB92" s="16">
        <f t="shared" si="358"/>
        <v>0</v>
      </c>
      <c r="CC92" s="16"/>
      <c r="CD92" s="16">
        <f t="shared" si="359"/>
        <v>0</v>
      </c>
      <c r="CE92" s="16"/>
      <c r="CF92" s="16">
        <f t="shared" si="360"/>
        <v>0</v>
      </c>
      <c r="CG92" s="26"/>
      <c r="CH92" s="16">
        <f t="shared" si="361"/>
        <v>0</v>
      </c>
      <c r="CI92" s="9" t="s">
        <v>340</v>
      </c>
      <c r="CJ92" s="13"/>
    </row>
    <row r="93" spans="1:88" ht="56.25" customHeight="1" x14ac:dyDescent="0.35">
      <c r="A93" s="109"/>
      <c r="B93" s="103"/>
      <c r="C93" s="6" t="s">
        <v>126</v>
      </c>
      <c r="D93" s="15"/>
      <c r="E93" s="44"/>
      <c r="F93" s="15"/>
      <c r="G93" s="15">
        <v>1.2E-2</v>
      </c>
      <c r="H93" s="15">
        <f t="shared" si="289"/>
        <v>1.2E-2</v>
      </c>
      <c r="I93" s="15"/>
      <c r="J93" s="15">
        <f t="shared" si="290"/>
        <v>1.2E-2</v>
      </c>
      <c r="K93" s="15"/>
      <c r="L93" s="15">
        <f t="shared" si="291"/>
        <v>1.2E-2</v>
      </c>
      <c r="M93" s="15"/>
      <c r="N93" s="15">
        <f t="shared" si="292"/>
        <v>1.2E-2</v>
      </c>
      <c r="O93" s="15"/>
      <c r="P93" s="15">
        <f t="shared" si="338"/>
        <v>1.2E-2</v>
      </c>
      <c r="Q93" s="15"/>
      <c r="R93" s="15">
        <f t="shared" si="339"/>
        <v>1.2E-2</v>
      </c>
      <c r="S93" s="15"/>
      <c r="T93" s="15">
        <f t="shared" si="340"/>
        <v>1.2E-2</v>
      </c>
      <c r="U93" s="15"/>
      <c r="V93" s="15">
        <f t="shared" si="341"/>
        <v>1.2E-2</v>
      </c>
      <c r="W93" s="15"/>
      <c r="X93" s="15">
        <f t="shared" si="342"/>
        <v>1.2E-2</v>
      </c>
      <c r="Y93" s="15"/>
      <c r="Z93" s="15">
        <f t="shared" si="343"/>
        <v>1.2E-2</v>
      </c>
      <c r="AA93" s="15"/>
      <c r="AB93" s="15">
        <f t="shared" si="344"/>
        <v>1.2E-2</v>
      </c>
      <c r="AC93" s="24"/>
      <c r="AD93" s="15">
        <f t="shared" si="345"/>
        <v>1.2E-2</v>
      </c>
      <c r="AE93" s="15"/>
      <c r="AF93" s="44"/>
      <c r="AG93" s="15"/>
      <c r="AH93" s="15"/>
      <c r="AI93" s="15">
        <f t="shared" si="301"/>
        <v>0</v>
      </c>
      <c r="AJ93" s="15"/>
      <c r="AK93" s="15">
        <f t="shared" si="302"/>
        <v>0</v>
      </c>
      <c r="AL93" s="15"/>
      <c r="AM93" s="15">
        <f t="shared" si="303"/>
        <v>0</v>
      </c>
      <c r="AN93" s="15"/>
      <c r="AO93" s="15">
        <f t="shared" si="304"/>
        <v>0</v>
      </c>
      <c r="AP93" s="15"/>
      <c r="AQ93" s="15">
        <f t="shared" si="305"/>
        <v>0</v>
      </c>
      <c r="AR93" s="15"/>
      <c r="AS93" s="15">
        <f t="shared" si="346"/>
        <v>0</v>
      </c>
      <c r="AT93" s="15"/>
      <c r="AU93" s="15">
        <f t="shared" si="347"/>
        <v>0</v>
      </c>
      <c r="AV93" s="15"/>
      <c r="AW93" s="15">
        <f t="shared" si="348"/>
        <v>0</v>
      </c>
      <c r="AX93" s="15"/>
      <c r="AY93" s="15">
        <f t="shared" si="349"/>
        <v>0</v>
      </c>
      <c r="AZ93" s="15"/>
      <c r="BA93" s="15">
        <f t="shared" si="350"/>
        <v>0</v>
      </c>
      <c r="BB93" s="15"/>
      <c r="BC93" s="15">
        <f t="shared" si="351"/>
        <v>0</v>
      </c>
      <c r="BD93" s="15"/>
      <c r="BE93" s="15">
        <f t="shared" si="352"/>
        <v>0</v>
      </c>
      <c r="BF93" s="24"/>
      <c r="BG93" s="15">
        <f t="shared" si="353"/>
        <v>0</v>
      </c>
      <c r="BH93" s="15"/>
      <c r="BI93" s="16"/>
      <c r="BJ93" s="16"/>
      <c r="BK93" s="16"/>
      <c r="BL93" s="16">
        <f t="shared" si="314"/>
        <v>0</v>
      </c>
      <c r="BM93" s="16"/>
      <c r="BN93" s="16">
        <f t="shared" si="315"/>
        <v>0</v>
      </c>
      <c r="BO93" s="16"/>
      <c r="BP93" s="16">
        <f t="shared" si="316"/>
        <v>0</v>
      </c>
      <c r="BQ93" s="16"/>
      <c r="BR93" s="16">
        <f t="shared" si="317"/>
        <v>0</v>
      </c>
      <c r="BS93" s="16"/>
      <c r="BT93" s="16">
        <f t="shared" si="354"/>
        <v>0</v>
      </c>
      <c r="BU93" s="16"/>
      <c r="BV93" s="16">
        <f t="shared" si="355"/>
        <v>0</v>
      </c>
      <c r="BW93" s="16"/>
      <c r="BX93" s="16">
        <f t="shared" si="356"/>
        <v>0</v>
      </c>
      <c r="BY93" s="16"/>
      <c r="BZ93" s="16">
        <f t="shared" si="357"/>
        <v>0</v>
      </c>
      <c r="CA93" s="16"/>
      <c r="CB93" s="16">
        <f t="shared" si="358"/>
        <v>0</v>
      </c>
      <c r="CC93" s="16"/>
      <c r="CD93" s="16">
        <f t="shared" si="359"/>
        <v>0</v>
      </c>
      <c r="CE93" s="16"/>
      <c r="CF93" s="16">
        <f t="shared" si="360"/>
        <v>0</v>
      </c>
      <c r="CG93" s="26"/>
      <c r="CH93" s="16">
        <f t="shared" si="361"/>
        <v>0</v>
      </c>
      <c r="CI93" s="9" t="s">
        <v>352</v>
      </c>
      <c r="CJ93" s="13"/>
    </row>
    <row r="94" spans="1:88" ht="56.25" customHeight="1" x14ac:dyDescent="0.35">
      <c r="A94" s="57" t="s">
        <v>157</v>
      </c>
      <c r="B94" s="87" t="s">
        <v>341</v>
      </c>
      <c r="C94" s="6" t="s">
        <v>126</v>
      </c>
      <c r="D94" s="15"/>
      <c r="E94" s="44"/>
      <c r="F94" s="15"/>
      <c r="G94" s="15">
        <v>197.21899999999999</v>
      </c>
      <c r="H94" s="15">
        <f t="shared" si="289"/>
        <v>197.21899999999999</v>
      </c>
      <c r="I94" s="15"/>
      <c r="J94" s="15">
        <f t="shared" si="290"/>
        <v>197.21899999999999</v>
      </c>
      <c r="K94" s="15"/>
      <c r="L94" s="15">
        <f t="shared" si="291"/>
        <v>197.21899999999999</v>
      </c>
      <c r="M94" s="15"/>
      <c r="N94" s="15">
        <f t="shared" si="292"/>
        <v>197.21899999999999</v>
      </c>
      <c r="O94" s="15"/>
      <c r="P94" s="15">
        <f t="shared" si="338"/>
        <v>197.21899999999999</v>
      </c>
      <c r="Q94" s="15"/>
      <c r="R94" s="15">
        <f t="shared" si="339"/>
        <v>197.21899999999999</v>
      </c>
      <c r="S94" s="15"/>
      <c r="T94" s="15">
        <f t="shared" si="340"/>
        <v>197.21899999999999</v>
      </c>
      <c r="U94" s="15"/>
      <c r="V94" s="15">
        <f t="shared" si="341"/>
        <v>197.21899999999999</v>
      </c>
      <c r="W94" s="15"/>
      <c r="X94" s="15">
        <f t="shared" si="342"/>
        <v>197.21899999999999</v>
      </c>
      <c r="Y94" s="15"/>
      <c r="Z94" s="15">
        <f t="shared" si="343"/>
        <v>197.21899999999999</v>
      </c>
      <c r="AA94" s="15"/>
      <c r="AB94" s="15">
        <f t="shared" si="344"/>
        <v>197.21899999999999</v>
      </c>
      <c r="AC94" s="24"/>
      <c r="AD94" s="15">
        <f t="shared" si="345"/>
        <v>197.21899999999999</v>
      </c>
      <c r="AE94" s="15"/>
      <c r="AF94" s="44"/>
      <c r="AG94" s="15"/>
      <c r="AH94" s="15"/>
      <c r="AI94" s="15">
        <f t="shared" si="301"/>
        <v>0</v>
      </c>
      <c r="AJ94" s="15"/>
      <c r="AK94" s="15">
        <f t="shared" si="302"/>
        <v>0</v>
      </c>
      <c r="AL94" s="15"/>
      <c r="AM94" s="15">
        <f t="shared" si="303"/>
        <v>0</v>
      </c>
      <c r="AN94" s="15"/>
      <c r="AO94" s="15">
        <f t="shared" si="304"/>
        <v>0</v>
      </c>
      <c r="AP94" s="15"/>
      <c r="AQ94" s="15">
        <f t="shared" si="305"/>
        <v>0</v>
      </c>
      <c r="AR94" s="15"/>
      <c r="AS94" s="15">
        <f t="shared" si="346"/>
        <v>0</v>
      </c>
      <c r="AT94" s="15"/>
      <c r="AU94" s="15">
        <f t="shared" si="347"/>
        <v>0</v>
      </c>
      <c r="AV94" s="15"/>
      <c r="AW94" s="15">
        <f t="shared" si="348"/>
        <v>0</v>
      </c>
      <c r="AX94" s="15"/>
      <c r="AY94" s="15">
        <f t="shared" si="349"/>
        <v>0</v>
      </c>
      <c r="AZ94" s="15"/>
      <c r="BA94" s="15">
        <f t="shared" si="350"/>
        <v>0</v>
      </c>
      <c r="BB94" s="15"/>
      <c r="BC94" s="15">
        <f t="shared" si="351"/>
        <v>0</v>
      </c>
      <c r="BD94" s="15"/>
      <c r="BE94" s="15">
        <f t="shared" si="352"/>
        <v>0</v>
      </c>
      <c r="BF94" s="24"/>
      <c r="BG94" s="15">
        <f t="shared" si="353"/>
        <v>0</v>
      </c>
      <c r="BH94" s="15"/>
      <c r="BI94" s="16"/>
      <c r="BJ94" s="16"/>
      <c r="BK94" s="16"/>
      <c r="BL94" s="16">
        <f t="shared" si="314"/>
        <v>0</v>
      </c>
      <c r="BM94" s="16"/>
      <c r="BN94" s="16">
        <f t="shared" si="315"/>
        <v>0</v>
      </c>
      <c r="BO94" s="16"/>
      <c r="BP94" s="16">
        <f t="shared" si="316"/>
        <v>0</v>
      </c>
      <c r="BQ94" s="16"/>
      <c r="BR94" s="16">
        <f t="shared" si="317"/>
        <v>0</v>
      </c>
      <c r="BS94" s="16"/>
      <c r="BT94" s="16">
        <f t="shared" si="354"/>
        <v>0</v>
      </c>
      <c r="BU94" s="16"/>
      <c r="BV94" s="16">
        <f t="shared" si="355"/>
        <v>0</v>
      </c>
      <c r="BW94" s="16"/>
      <c r="BX94" s="16">
        <f t="shared" si="356"/>
        <v>0</v>
      </c>
      <c r="BY94" s="16"/>
      <c r="BZ94" s="16">
        <f t="shared" si="357"/>
        <v>0</v>
      </c>
      <c r="CA94" s="16"/>
      <c r="CB94" s="16">
        <f t="shared" si="358"/>
        <v>0</v>
      </c>
      <c r="CC94" s="16"/>
      <c r="CD94" s="16">
        <f t="shared" si="359"/>
        <v>0</v>
      </c>
      <c r="CE94" s="16"/>
      <c r="CF94" s="16">
        <f t="shared" si="360"/>
        <v>0</v>
      </c>
      <c r="CG94" s="26"/>
      <c r="CH94" s="16">
        <f t="shared" si="361"/>
        <v>0</v>
      </c>
      <c r="CI94" s="9" t="s">
        <v>308</v>
      </c>
      <c r="CJ94" s="13"/>
    </row>
    <row r="95" spans="1:88" ht="37.5" customHeight="1" x14ac:dyDescent="0.35">
      <c r="A95" s="57" t="s">
        <v>158</v>
      </c>
      <c r="B95" s="87" t="s">
        <v>366</v>
      </c>
      <c r="C95" s="6" t="s">
        <v>11</v>
      </c>
      <c r="D95" s="15"/>
      <c r="E95" s="44"/>
      <c r="F95" s="15"/>
      <c r="G95" s="15"/>
      <c r="H95" s="15"/>
      <c r="I95" s="15"/>
      <c r="J95" s="15"/>
      <c r="K95" s="15"/>
      <c r="L95" s="15"/>
      <c r="M95" s="15">
        <v>18216.060000000001</v>
      </c>
      <c r="N95" s="15">
        <f t="shared" si="292"/>
        <v>18216.060000000001</v>
      </c>
      <c r="O95" s="15"/>
      <c r="P95" s="15">
        <f t="shared" si="338"/>
        <v>18216.060000000001</v>
      </c>
      <c r="Q95" s="15"/>
      <c r="R95" s="15">
        <f t="shared" si="339"/>
        <v>18216.060000000001</v>
      </c>
      <c r="S95" s="15"/>
      <c r="T95" s="15">
        <f t="shared" si="340"/>
        <v>18216.060000000001</v>
      </c>
      <c r="U95" s="15"/>
      <c r="V95" s="15">
        <f t="shared" si="341"/>
        <v>18216.060000000001</v>
      </c>
      <c r="W95" s="15"/>
      <c r="X95" s="15">
        <f t="shared" si="342"/>
        <v>18216.060000000001</v>
      </c>
      <c r="Y95" s="15"/>
      <c r="Z95" s="15">
        <f t="shared" si="343"/>
        <v>18216.060000000001</v>
      </c>
      <c r="AA95" s="15"/>
      <c r="AB95" s="15">
        <f t="shared" si="344"/>
        <v>18216.060000000001</v>
      </c>
      <c r="AC95" s="24"/>
      <c r="AD95" s="15">
        <f t="shared" si="345"/>
        <v>18216.060000000001</v>
      </c>
      <c r="AE95" s="15"/>
      <c r="AF95" s="44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>
        <f t="shared" si="305"/>
        <v>0</v>
      </c>
      <c r="AR95" s="15"/>
      <c r="AS95" s="15">
        <f t="shared" si="346"/>
        <v>0</v>
      </c>
      <c r="AT95" s="15"/>
      <c r="AU95" s="15">
        <f t="shared" si="347"/>
        <v>0</v>
      </c>
      <c r="AV95" s="15"/>
      <c r="AW95" s="15">
        <f t="shared" si="348"/>
        <v>0</v>
      </c>
      <c r="AX95" s="15"/>
      <c r="AY95" s="15">
        <f t="shared" si="349"/>
        <v>0</v>
      </c>
      <c r="AZ95" s="15"/>
      <c r="BA95" s="15">
        <f t="shared" si="350"/>
        <v>0</v>
      </c>
      <c r="BB95" s="15"/>
      <c r="BC95" s="15">
        <f t="shared" si="351"/>
        <v>0</v>
      </c>
      <c r="BD95" s="15"/>
      <c r="BE95" s="15">
        <f t="shared" si="352"/>
        <v>0</v>
      </c>
      <c r="BF95" s="24"/>
      <c r="BG95" s="15">
        <f t="shared" si="353"/>
        <v>0</v>
      </c>
      <c r="BH95" s="15"/>
      <c r="BI95" s="16"/>
      <c r="BJ95" s="16"/>
      <c r="BK95" s="16"/>
      <c r="BL95" s="16"/>
      <c r="BM95" s="16"/>
      <c r="BN95" s="16"/>
      <c r="BO95" s="16"/>
      <c r="BP95" s="16"/>
      <c r="BQ95" s="16"/>
      <c r="BR95" s="16">
        <f t="shared" si="317"/>
        <v>0</v>
      </c>
      <c r="BS95" s="16"/>
      <c r="BT95" s="16">
        <f t="shared" si="354"/>
        <v>0</v>
      </c>
      <c r="BU95" s="16"/>
      <c r="BV95" s="16">
        <f t="shared" si="355"/>
        <v>0</v>
      </c>
      <c r="BW95" s="16"/>
      <c r="BX95" s="16">
        <f t="shared" si="356"/>
        <v>0</v>
      </c>
      <c r="BY95" s="16"/>
      <c r="BZ95" s="16">
        <f t="shared" si="357"/>
        <v>0</v>
      </c>
      <c r="CA95" s="16"/>
      <c r="CB95" s="16">
        <f t="shared" si="358"/>
        <v>0</v>
      </c>
      <c r="CC95" s="16"/>
      <c r="CD95" s="16">
        <f t="shared" si="359"/>
        <v>0</v>
      </c>
      <c r="CE95" s="16"/>
      <c r="CF95" s="16">
        <f t="shared" si="360"/>
        <v>0</v>
      </c>
      <c r="CG95" s="26"/>
      <c r="CH95" s="16">
        <f t="shared" si="361"/>
        <v>0</v>
      </c>
      <c r="CI95" s="9" t="s">
        <v>367</v>
      </c>
      <c r="CJ95" s="13"/>
    </row>
    <row r="96" spans="1:88" ht="56.25" customHeight="1" x14ac:dyDescent="0.35">
      <c r="A96" s="108" t="s">
        <v>159</v>
      </c>
      <c r="B96" s="111" t="s">
        <v>372</v>
      </c>
      <c r="C96" s="6" t="s">
        <v>126</v>
      </c>
      <c r="D96" s="15"/>
      <c r="E96" s="44"/>
      <c r="F96" s="15"/>
      <c r="G96" s="15"/>
      <c r="H96" s="15"/>
      <c r="I96" s="15"/>
      <c r="J96" s="15"/>
      <c r="K96" s="15"/>
      <c r="L96" s="15"/>
      <c r="M96" s="15"/>
      <c r="N96" s="15">
        <f t="shared" si="292"/>
        <v>0</v>
      </c>
      <c r="O96" s="15"/>
      <c r="P96" s="15">
        <f t="shared" si="338"/>
        <v>0</v>
      </c>
      <c r="Q96" s="15"/>
      <c r="R96" s="15">
        <f t="shared" si="339"/>
        <v>0</v>
      </c>
      <c r="S96" s="15"/>
      <c r="T96" s="15">
        <f t="shared" si="340"/>
        <v>0</v>
      </c>
      <c r="U96" s="15"/>
      <c r="V96" s="15">
        <f t="shared" si="341"/>
        <v>0</v>
      </c>
      <c r="W96" s="15"/>
      <c r="X96" s="15">
        <f t="shared" si="342"/>
        <v>0</v>
      </c>
      <c r="Y96" s="15"/>
      <c r="Z96" s="15">
        <f t="shared" si="343"/>
        <v>0</v>
      </c>
      <c r="AA96" s="15"/>
      <c r="AB96" s="15">
        <f t="shared" si="344"/>
        <v>0</v>
      </c>
      <c r="AC96" s="24"/>
      <c r="AD96" s="15">
        <f t="shared" si="345"/>
        <v>0</v>
      </c>
      <c r="AE96" s="15"/>
      <c r="AF96" s="44"/>
      <c r="AG96" s="15"/>
      <c r="AH96" s="15"/>
      <c r="AI96" s="15"/>
      <c r="AJ96" s="15"/>
      <c r="AK96" s="15"/>
      <c r="AL96" s="15"/>
      <c r="AM96" s="15"/>
      <c r="AN96" s="15"/>
      <c r="AO96" s="15"/>
      <c r="AP96" s="15">
        <v>26408.017</v>
      </c>
      <c r="AQ96" s="15">
        <f t="shared" si="305"/>
        <v>26408.017</v>
      </c>
      <c r="AR96" s="15"/>
      <c r="AS96" s="15">
        <f t="shared" si="346"/>
        <v>26408.017</v>
      </c>
      <c r="AT96" s="15"/>
      <c r="AU96" s="15">
        <f t="shared" si="347"/>
        <v>26408.017</v>
      </c>
      <c r="AV96" s="15"/>
      <c r="AW96" s="15">
        <f t="shared" si="348"/>
        <v>26408.017</v>
      </c>
      <c r="AX96" s="15"/>
      <c r="AY96" s="15">
        <f t="shared" si="349"/>
        <v>26408.017</v>
      </c>
      <c r="AZ96" s="15"/>
      <c r="BA96" s="15">
        <f t="shared" si="350"/>
        <v>26408.017</v>
      </c>
      <c r="BB96" s="15"/>
      <c r="BC96" s="15">
        <f t="shared" si="351"/>
        <v>26408.017</v>
      </c>
      <c r="BD96" s="15"/>
      <c r="BE96" s="15">
        <f t="shared" si="352"/>
        <v>26408.017</v>
      </c>
      <c r="BF96" s="24"/>
      <c r="BG96" s="15">
        <f t="shared" si="353"/>
        <v>26408.017</v>
      </c>
      <c r="BH96" s="15"/>
      <c r="BI96" s="16"/>
      <c r="BJ96" s="16"/>
      <c r="BK96" s="16"/>
      <c r="BL96" s="16"/>
      <c r="BM96" s="16"/>
      <c r="BN96" s="16"/>
      <c r="BO96" s="16"/>
      <c r="BP96" s="16"/>
      <c r="BQ96" s="16">
        <v>113147.85400000001</v>
      </c>
      <c r="BR96" s="16">
        <f t="shared" si="317"/>
        <v>113147.85400000001</v>
      </c>
      <c r="BS96" s="16"/>
      <c r="BT96" s="16">
        <f t="shared" si="354"/>
        <v>113147.85400000001</v>
      </c>
      <c r="BU96" s="16">
        <v>4511.2209999999995</v>
      </c>
      <c r="BV96" s="16">
        <f t="shared" si="355"/>
        <v>117659.07500000001</v>
      </c>
      <c r="BW96" s="16"/>
      <c r="BX96" s="16">
        <f t="shared" si="356"/>
        <v>117659.07500000001</v>
      </c>
      <c r="BY96" s="16"/>
      <c r="BZ96" s="16">
        <f t="shared" si="357"/>
        <v>117659.07500000001</v>
      </c>
      <c r="CA96" s="16"/>
      <c r="CB96" s="16">
        <f t="shared" si="358"/>
        <v>117659.07500000001</v>
      </c>
      <c r="CC96" s="16"/>
      <c r="CD96" s="16">
        <f t="shared" si="359"/>
        <v>117659.07500000001</v>
      </c>
      <c r="CE96" s="16"/>
      <c r="CF96" s="16">
        <f t="shared" si="360"/>
        <v>117659.07500000001</v>
      </c>
      <c r="CG96" s="26"/>
      <c r="CH96" s="16">
        <f t="shared" si="361"/>
        <v>117659.07500000001</v>
      </c>
      <c r="CI96" s="9" t="s">
        <v>368</v>
      </c>
      <c r="CJ96" s="13"/>
    </row>
    <row r="97" spans="1:88" ht="37.5" customHeight="1" x14ac:dyDescent="0.35">
      <c r="A97" s="110"/>
      <c r="B97" s="112"/>
      <c r="C97" s="6" t="s">
        <v>11</v>
      </c>
      <c r="D97" s="15"/>
      <c r="E97" s="44"/>
      <c r="F97" s="15"/>
      <c r="G97" s="15"/>
      <c r="H97" s="15"/>
      <c r="I97" s="15"/>
      <c r="J97" s="15"/>
      <c r="K97" s="15"/>
      <c r="L97" s="15"/>
      <c r="M97" s="15"/>
      <c r="N97" s="15">
        <f t="shared" si="292"/>
        <v>0</v>
      </c>
      <c r="O97" s="15"/>
      <c r="P97" s="15">
        <f t="shared" si="338"/>
        <v>0</v>
      </c>
      <c r="Q97" s="15"/>
      <c r="R97" s="15">
        <f t="shared" si="339"/>
        <v>0</v>
      </c>
      <c r="S97" s="15"/>
      <c r="T97" s="15">
        <f t="shared" si="340"/>
        <v>0</v>
      </c>
      <c r="U97" s="15"/>
      <c r="V97" s="15">
        <f t="shared" si="341"/>
        <v>0</v>
      </c>
      <c r="W97" s="15"/>
      <c r="X97" s="15">
        <f t="shared" si="342"/>
        <v>0</v>
      </c>
      <c r="Y97" s="15"/>
      <c r="Z97" s="15">
        <f t="shared" si="343"/>
        <v>0</v>
      </c>
      <c r="AA97" s="15"/>
      <c r="AB97" s="15">
        <f t="shared" si="344"/>
        <v>0</v>
      </c>
      <c r="AC97" s="24"/>
      <c r="AD97" s="15">
        <f t="shared" si="345"/>
        <v>0</v>
      </c>
      <c r="AE97" s="15"/>
      <c r="AF97" s="44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>
        <f t="shared" si="305"/>
        <v>0</v>
      </c>
      <c r="AR97" s="15"/>
      <c r="AS97" s="15">
        <f t="shared" si="346"/>
        <v>0</v>
      </c>
      <c r="AT97" s="15"/>
      <c r="AU97" s="15">
        <f t="shared" si="347"/>
        <v>0</v>
      </c>
      <c r="AV97" s="15"/>
      <c r="AW97" s="15">
        <f t="shared" si="348"/>
        <v>0</v>
      </c>
      <c r="AX97" s="15"/>
      <c r="AY97" s="15">
        <f t="shared" si="349"/>
        <v>0</v>
      </c>
      <c r="AZ97" s="15"/>
      <c r="BA97" s="15">
        <f t="shared" si="350"/>
        <v>0</v>
      </c>
      <c r="BB97" s="15"/>
      <c r="BC97" s="15">
        <f t="shared" si="351"/>
        <v>0</v>
      </c>
      <c r="BD97" s="15"/>
      <c r="BE97" s="15">
        <f t="shared" si="352"/>
        <v>0</v>
      </c>
      <c r="BF97" s="24"/>
      <c r="BG97" s="15">
        <f t="shared" si="353"/>
        <v>0</v>
      </c>
      <c r="BH97" s="15"/>
      <c r="BI97" s="16"/>
      <c r="BJ97" s="16"/>
      <c r="BK97" s="16"/>
      <c r="BL97" s="16"/>
      <c r="BM97" s="16"/>
      <c r="BN97" s="16"/>
      <c r="BO97" s="16"/>
      <c r="BP97" s="16"/>
      <c r="BQ97" s="16">
        <v>1261.8800000000001</v>
      </c>
      <c r="BR97" s="16">
        <f t="shared" si="317"/>
        <v>1261.8800000000001</v>
      </c>
      <c r="BS97" s="16"/>
      <c r="BT97" s="16">
        <f t="shared" si="354"/>
        <v>1261.8800000000001</v>
      </c>
      <c r="BU97" s="16">
        <v>32.802999999999997</v>
      </c>
      <c r="BV97" s="16">
        <f t="shared" si="355"/>
        <v>1294.683</v>
      </c>
      <c r="BW97" s="16"/>
      <c r="BX97" s="16">
        <f t="shared" si="356"/>
        <v>1294.683</v>
      </c>
      <c r="BY97" s="16"/>
      <c r="BZ97" s="16">
        <f t="shared" si="357"/>
        <v>1294.683</v>
      </c>
      <c r="CA97" s="16"/>
      <c r="CB97" s="16">
        <f t="shared" si="358"/>
        <v>1294.683</v>
      </c>
      <c r="CC97" s="16"/>
      <c r="CD97" s="16">
        <f t="shared" si="359"/>
        <v>1294.683</v>
      </c>
      <c r="CE97" s="16"/>
      <c r="CF97" s="16">
        <f t="shared" si="360"/>
        <v>1294.683</v>
      </c>
      <c r="CG97" s="26"/>
      <c r="CH97" s="16">
        <f t="shared" si="361"/>
        <v>1294.683</v>
      </c>
      <c r="CI97" s="9" t="s">
        <v>368</v>
      </c>
      <c r="CJ97" s="13"/>
    </row>
    <row r="98" spans="1:88" ht="56.25" customHeight="1" x14ac:dyDescent="0.35">
      <c r="A98" s="108" t="s">
        <v>160</v>
      </c>
      <c r="B98" s="111" t="s">
        <v>373</v>
      </c>
      <c r="C98" s="6" t="s">
        <v>126</v>
      </c>
      <c r="D98" s="15"/>
      <c r="E98" s="44"/>
      <c r="F98" s="15"/>
      <c r="G98" s="15"/>
      <c r="H98" s="15"/>
      <c r="I98" s="15"/>
      <c r="J98" s="15"/>
      <c r="K98" s="15"/>
      <c r="L98" s="15"/>
      <c r="M98" s="15"/>
      <c r="N98" s="15">
        <f t="shared" si="292"/>
        <v>0</v>
      </c>
      <c r="O98" s="15"/>
      <c r="P98" s="15">
        <f t="shared" si="338"/>
        <v>0</v>
      </c>
      <c r="Q98" s="15"/>
      <c r="R98" s="15">
        <f t="shared" si="339"/>
        <v>0</v>
      </c>
      <c r="S98" s="15"/>
      <c r="T98" s="15">
        <f t="shared" si="340"/>
        <v>0</v>
      </c>
      <c r="U98" s="15"/>
      <c r="V98" s="15">
        <f t="shared" si="341"/>
        <v>0</v>
      </c>
      <c r="W98" s="15"/>
      <c r="X98" s="15">
        <f t="shared" si="342"/>
        <v>0</v>
      </c>
      <c r="Y98" s="15"/>
      <c r="Z98" s="15">
        <f t="shared" si="343"/>
        <v>0</v>
      </c>
      <c r="AA98" s="15"/>
      <c r="AB98" s="15">
        <f t="shared" si="344"/>
        <v>0</v>
      </c>
      <c r="AC98" s="24"/>
      <c r="AD98" s="15">
        <f t="shared" si="345"/>
        <v>0</v>
      </c>
      <c r="AE98" s="15"/>
      <c r="AF98" s="44"/>
      <c r="AG98" s="15"/>
      <c r="AH98" s="15"/>
      <c r="AI98" s="15"/>
      <c r="AJ98" s="15"/>
      <c r="AK98" s="15"/>
      <c r="AL98" s="15"/>
      <c r="AM98" s="15"/>
      <c r="AN98" s="15"/>
      <c r="AO98" s="15"/>
      <c r="AP98" s="15">
        <v>26408.017</v>
      </c>
      <c r="AQ98" s="15">
        <f t="shared" si="305"/>
        <v>26408.017</v>
      </c>
      <c r="AR98" s="15"/>
      <c r="AS98" s="15">
        <f t="shared" si="346"/>
        <v>26408.017</v>
      </c>
      <c r="AT98" s="15"/>
      <c r="AU98" s="15">
        <f t="shared" si="347"/>
        <v>26408.017</v>
      </c>
      <c r="AV98" s="15"/>
      <c r="AW98" s="15">
        <f t="shared" si="348"/>
        <v>26408.017</v>
      </c>
      <c r="AX98" s="15"/>
      <c r="AY98" s="15">
        <f t="shared" si="349"/>
        <v>26408.017</v>
      </c>
      <c r="AZ98" s="15"/>
      <c r="BA98" s="15">
        <f t="shared" si="350"/>
        <v>26408.017</v>
      </c>
      <c r="BB98" s="15"/>
      <c r="BC98" s="15">
        <f t="shared" si="351"/>
        <v>26408.017</v>
      </c>
      <c r="BD98" s="15"/>
      <c r="BE98" s="15">
        <f t="shared" si="352"/>
        <v>26408.017</v>
      </c>
      <c r="BF98" s="24"/>
      <c r="BG98" s="15">
        <f t="shared" si="353"/>
        <v>26408.017</v>
      </c>
      <c r="BH98" s="15"/>
      <c r="BI98" s="16"/>
      <c r="BJ98" s="16"/>
      <c r="BK98" s="16"/>
      <c r="BL98" s="16"/>
      <c r="BM98" s="16"/>
      <c r="BN98" s="16"/>
      <c r="BO98" s="16"/>
      <c r="BP98" s="16"/>
      <c r="BQ98" s="16">
        <v>88973.407000000007</v>
      </c>
      <c r="BR98" s="16">
        <f t="shared" si="317"/>
        <v>88973.407000000007</v>
      </c>
      <c r="BS98" s="16"/>
      <c r="BT98" s="16">
        <f t="shared" si="354"/>
        <v>88973.407000000007</v>
      </c>
      <c r="BU98" s="16">
        <v>3330.49</v>
      </c>
      <c r="BV98" s="16">
        <f t="shared" si="355"/>
        <v>92303.897000000012</v>
      </c>
      <c r="BW98" s="16"/>
      <c r="BX98" s="16">
        <f t="shared" si="356"/>
        <v>92303.897000000012</v>
      </c>
      <c r="BY98" s="16"/>
      <c r="BZ98" s="16">
        <f t="shared" si="357"/>
        <v>92303.897000000012</v>
      </c>
      <c r="CA98" s="16"/>
      <c r="CB98" s="16">
        <f t="shared" si="358"/>
        <v>92303.897000000012</v>
      </c>
      <c r="CC98" s="16"/>
      <c r="CD98" s="16">
        <f t="shared" si="359"/>
        <v>92303.897000000012</v>
      </c>
      <c r="CE98" s="16"/>
      <c r="CF98" s="16">
        <f t="shared" si="360"/>
        <v>92303.897000000012</v>
      </c>
      <c r="CG98" s="26"/>
      <c r="CH98" s="16">
        <f t="shared" si="361"/>
        <v>92303.897000000012</v>
      </c>
      <c r="CI98" s="9" t="s">
        <v>369</v>
      </c>
      <c r="CJ98" s="13"/>
    </row>
    <row r="99" spans="1:88" ht="37.5" customHeight="1" x14ac:dyDescent="0.35">
      <c r="A99" s="110"/>
      <c r="B99" s="137"/>
      <c r="C99" s="6" t="s">
        <v>11</v>
      </c>
      <c r="D99" s="15"/>
      <c r="E99" s="44"/>
      <c r="F99" s="15"/>
      <c r="G99" s="15"/>
      <c r="H99" s="15"/>
      <c r="I99" s="15"/>
      <c r="J99" s="15"/>
      <c r="K99" s="15"/>
      <c r="L99" s="15"/>
      <c r="M99" s="15"/>
      <c r="N99" s="15">
        <f t="shared" si="292"/>
        <v>0</v>
      </c>
      <c r="O99" s="15"/>
      <c r="P99" s="15">
        <f t="shared" si="338"/>
        <v>0</v>
      </c>
      <c r="Q99" s="15"/>
      <c r="R99" s="15">
        <f t="shared" si="339"/>
        <v>0</v>
      </c>
      <c r="S99" s="15"/>
      <c r="T99" s="15">
        <f t="shared" si="340"/>
        <v>0</v>
      </c>
      <c r="U99" s="15"/>
      <c r="V99" s="15">
        <f t="shared" si="341"/>
        <v>0</v>
      </c>
      <c r="W99" s="15"/>
      <c r="X99" s="15">
        <f t="shared" si="342"/>
        <v>0</v>
      </c>
      <c r="Y99" s="15"/>
      <c r="Z99" s="15">
        <f t="shared" si="343"/>
        <v>0</v>
      </c>
      <c r="AA99" s="15"/>
      <c r="AB99" s="15">
        <f t="shared" si="344"/>
        <v>0</v>
      </c>
      <c r="AC99" s="24"/>
      <c r="AD99" s="15">
        <f t="shared" si="345"/>
        <v>0</v>
      </c>
      <c r="AE99" s="15"/>
      <c r="AF99" s="44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>
        <f t="shared" si="305"/>
        <v>0</v>
      </c>
      <c r="AR99" s="15"/>
      <c r="AS99" s="15">
        <f t="shared" si="346"/>
        <v>0</v>
      </c>
      <c r="AT99" s="15"/>
      <c r="AU99" s="15">
        <f t="shared" si="347"/>
        <v>0</v>
      </c>
      <c r="AV99" s="15"/>
      <c r="AW99" s="15">
        <f t="shared" si="348"/>
        <v>0</v>
      </c>
      <c r="AX99" s="15"/>
      <c r="AY99" s="15">
        <f t="shared" si="349"/>
        <v>0</v>
      </c>
      <c r="AZ99" s="15"/>
      <c r="BA99" s="15">
        <f t="shared" si="350"/>
        <v>0</v>
      </c>
      <c r="BB99" s="15"/>
      <c r="BC99" s="15">
        <f t="shared" si="351"/>
        <v>0</v>
      </c>
      <c r="BD99" s="15"/>
      <c r="BE99" s="15">
        <f t="shared" si="352"/>
        <v>0</v>
      </c>
      <c r="BF99" s="24"/>
      <c r="BG99" s="15">
        <f t="shared" si="353"/>
        <v>0</v>
      </c>
      <c r="BH99" s="15"/>
      <c r="BI99" s="16"/>
      <c r="BJ99" s="16"/>
      <c r="BK99" s="16"/>
      <c r="BL99" s="16"/>
      <c r="BM99" s="16"/>
      <c r="BN99" s="16"/>
      <c r="BO99" s="16"/>
      <c r="BP99" s="16"/>
      <c r="BQ99" s="16">
        <v>301.82100000000003</v>
      </c>
      <c r="BR99" s="16">
        <f t="shared" si="317"/>
        <v>301.82100000000003</v>
      </c>
      <c r="BS99" s="16"/>
      <c r="BT99" s="16">
        <f t="shared" si="354"/>
        <v>301.82100000000003</v>
      </c>
      <c r="BU99" s="16">
        <v>7.85</v>
      </c>
      <c r="BV99" s="16">
        <f t="shared" si="355"/>
        <v>309.67100000000005</v>
      </c>
      <c r="BW99" s="16"/>
      <c r="BX99" s="16">
        <f t="shared" si="356"/>
        <v>309.67100000000005</v>
      </c>
      <c r="BY99" s="16"/>
      <c r="BZ99" s="16">
        <f t="shared" si="357"/>
        <v>309.67100000000005</v>
      </c>
      <c r="CA99" s="16"/>
      <c r="CB99" s="16">
        <f t="shared" si="358"/>
        <v>309.67100000000005</v>
      </c>
      <c r="CC99" s="16"/>
      <c r="CD99" s="16">
        <f t="shared" si="359"/>
        <v>309.67100000000005</v>
      </c>
      <c r="CE99" s="16"/>
      <c r="CF99" s="16">
        <f t="shared" si="360"/>
        <v>309.67100000000005</v>
      </c>
      <c r="CG99" s="26"/>
      <c r="CH99" s="16">
        <f t="shared" si="361"/>
        <v>309.67100000000005</v>
      </c>
      <c r="CI99" s="9" t="s">
        <v>369</v>
      </c>
      <c r="CJ99" s="13"/>
    </row>
    <row r="100" spans="1:88" ht="56.25" customHeight="1" x14ac:dyDescent="0.35">
      <c r="A100" s="57" t="s">
        <v>161</v>
      </c>
      <c r="B100" s="87" t="s">
        <v>393</v>
      </c>
      <c r="C100" s="6" t="s">
        <v>126</v>
      </c>
      <c r="D100" s="15"/>
      <c r="E100" s="44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>
        <f t="shared" si="339"/>
        <v>0</v>
      </c>
      <c r="S100" s="15"/>
      <c r="T100" s="15">
        <f t="shared" si="340"/>
        <v>0</v>
      </c>
      <c r="U100" s="15"/>
      <c r="V100" s="15">
        <f t="shared" si="341"/>
        <v>0</v>
      </c>
      <c r="W100" s="15"/>
      <c r="X100" s="15">
        <f t="shared" si="342"/>
        <v>0</v>
      </c>
      <c r="Y100" s="15"/>
      <c r="Z100" s="15">
        <f t="shared" si="343"/>
        <v>0</v>
      </c>
      <c r="AA100" s="15"/>
      <c r="AB100" s="15">
        <f t="shared" si="344"/>
        <v>0</v>
      </c>
      <c r="AC100" s="24"/>
      <c r="AD100" s="15">
        <f t="shared" si="345"/>
        <v>0</v>
      </c>
      <c r="AE100" s="15"/>
      <c r="AF100" s="44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>
        <f t="shared" si="347"/>
        <v>0</v>
      </c>
      <c r="AV100" s="15"/>
      <c r="AW100" s="15">
        <f t="shared" si="348"/>
        <v>0</v>
      </c>
      <c r="AX100" s="15"/>
      <c r="AY100" s="15">
        <f t="shared" si="349"/>
        <v>0</v>
      </c>
      <c r="AZ100" s="15"/>
      <c r="BA100" s="15">
        <f t="shared" si="350"/>
        <v>0</v>
      </c>
      <c r="BB100" s="15"/>
      <c r="BC100" s="15">
        <f t="shared" si="351"/>
        <v>0</v>
      </c>
      <c r="BD100" s="15"/>
      <c r="BE100" s="15">
        <f t="shared" si="352"/>
        <v>0</v>
      </c>
      <c r="BF100" s="24"/>
      <c r="BG100" s="15">
        <f t="shared" si="353"/>
        <v>0</v>
      </c>
      <c r="BH100" s="15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>
        <v>19435.135999999999</v>
      </c>
      <c r="BV100" s="16">
        <f t="shared" si="355"/>
        <v>19435.135999999999</v>
      </c>
      <c r="BW100" s="16"/>
      <c r="BX100" s="16">
        <f t="shared" si="356"/>
        <v>19435.135999999999</v>
      </c>
      <c r="BY100" s="16"/>
      <c r="BZ100" s="16">
        <f t="shared" si="357"/>
        <v>19435.135999999999</v>
      </c>
      <c r="CA100" s="16"/>
      <c r="CB100" s="16">
        <f t="shared" si="358"/>
        <v>19435.135999999999</v>
      </c>
      <c r="CC100" s="16"/>
      <c r="CD100" s="16">
        <f t="shared" si="359"/>
        <v>19435.135999999999</v>
      </c>
      <c r="CE100" s="16"/>
      <c r="CF100" s="16">
        <f t="shared" si="360"/>
        <v>19435.135999999999</v>
      </c>
      <c r="CG100" s="26"/>
      <c r="CH100" s="16">
        <f t="shared" si="361"/>
        <v>19435.135999999999</v>
      </c>
      <c r="CI100" s="9" t="s">
        <v>379</v>
      </c>
      <c r="CJ100" s="13"/>
    </row>
    <row r="101" spans="1:88" ht="75" customHeight="1" x14ac:dyDescent="0.35">
      <c r="A101" s="57" t="s">
        <v>162</v>
      </c>
      <c r="B101" s="87" t="s">
        <v>389</v>
      </c>
      <c r="C101" s="6" t="s">
        <v>126</v>
      </c>
      <c r="D101" s="15"/>
      <c r="E101" s="4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>
        <f t="shared" si="339"/>
        <v>0</v>
      </c>
      <c r="S101" s="15"/>
      <c r="T101" s="15">
        <f t="shared" si="340"/>
        <v>0</v>
      </c>
      <c r="U101" s="15"/>
      <c r="V101" s="15">
        <f t="shared" si="341"/>
        <v>0</v>
      </c>
      <c r="W101" s="15"/>
      <c r="X101" s="15">
        <f t="shared" si="342"/>
        <v>0</v>
      </c>
      <c r="Y101" s="15"/>
      <c r="Z101" s="15">
        <f t="shared" si="343"/>
        <v>0</v>
      </c>
      <c r="AA101" s="15"/>
      <c r="AB101" s="15">
        <f t="shared" si="344"/>
        <v>0</v>
      </c>
      <c r="AC101" s="24"/>
      <c r="AD101" s="15">
        <f t="shared" si="345"/>
        <v>0</v>
      </c>
      <c r="AE101" s="15"/>
      <c r="AF101" s="44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>
        <v>5817.9</v>
      </c>
      <c r="AU101" s="15">
        <f t="shared" si="347"/>
        <v>5817.9</v>
      </c>
      <c r="AV101" s="15"/>
      <c r="AW101" s="15">
        <f t="shared" si="348"/>
        <v>5817.9</v>
      </c>
      <c r="AX101" s="15"/>
      <c r="AY101" s="15">
        <f t="shared" si="349"/>
        <v>5817.9</v>
      </c>
      <c r="AZ101" s="15"/>
      <c r="BA101" s="15">
        <f t="shared" si="350"/>
        <v>5817.9</v>
      </c>
      <c r="BB101" s="15">
        <v>-5817.9</v>
      </c>
      <c r="BC101" s="15">
        <f t="shared" si="351"/>
        <v>0</v>
      </c>
      <c r="BD101" s="15"/>
      <c r="BE101" s="15">
        <f t="shared" si="352"/>
        <v>0</v>
      </c>
      <c r="BF101" s="24"/>
      <c r="BG101" s="15">
        <f t="shared" si="353"/>
        <v>0</v>
      </c>
      <c r="BH101" s="15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>
        <v>109823.6</v>
      </c>
      <c r="BV101" s="16">
        <f t="shared" si="355"/>
        <v>109823.6</v>
      </c>
      <c r="BW101" s="16"/>
      <c r="BX101" s="16">
        <f t="shared" si="356"/>
        <v>109823.6</v>
      </c>
      <c r="BY101" s="16"/>
      <c r="BZ101" s="16">
        <f t="shared" si="357"/>
        <v>109823.6</v>
      </c>
      <c r="CA101" s="16"/>
      <c r="CB101" s="16">
        <f t="shared" si="358"/>
        <v>109823.6</v>
      </c>
      <c r="CC101" s="16">
        <v>5817.9</v>
      </c>
      <c r="CD101" s="16">
        <f t="shared" si="359"/>
        <v>115641.5</v>
      </c>
      <c r="CE101" s="16"/>
      <c r="CF101" s="16">
        <f t="shared" si="360"/>
        <v>115641.5</v>
      </c>
      <c r="CG101" s="26"/>
      <c r="CH101" s="16">
        <f t="shared" si="361"/>
        <v>115641.5</v>
      </c>
      <c r="CI101" s="9" t="s">
        <v>380</v>
      </c>
      <c r="CJ101" s="13"/>
    </row>
    <row r="102" spans="1:88" ht="75" customHeight="1" x14ac:dyDescent="0.35">
      <c r="A102" s="57" t="s">
        <v>163</v>
      </c>
      <c r="B102" s="87" t="s">
        <v>394</v>
      </c>
      <c r="C102" s="6" t="s">
        <v>11</v>
      </c>
      <c r="D102" s="15"/>
      <c r="E102" s="4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>
        <v>69106.292000000001</v>
      </c>
      <c r="T102" s="15">
        <f t="shared" si="340"/>
        <v>69106.292000000001</v>
      </c>
      <c r="U102" s="15"/>
      <c r="V102" s="15">
        <f t="shared" si="341"/>
        <v>69106.292000000001</v>
      </c>
      <c r="W102" s="15"/>
      <c r="X102" s="15">
        <f t="shared" si="342"/>
        <v>69106.292000000001</v>
      </c>
      <c r="Y102" s="15"/>
      <c r="Z102" s="15">
        <f t="shared" si="343"/>
        <v>69106.292000000001</v>
      </c>
      <c r="AA102" s="15"/>
      <c r="AB102" s="15">
        <f t="shared" si="344"/>
        <v>69106.292000000001</v>
      </c>
      <c r="AC102" s="24">
        <v>-5382.1970000000001</v>
      </c>
      <c r="AD102" s="15">
        <f t="shared" si="345"/>
        <v>63724.095000000001</v>
      </c>
      <c r="AE102" s="15"/>
      <c r="AF102" s="44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>
        <f t="shared" si="348"/>
        <v>0</v>
      </c>
      <c r="AX102" s="15"/>
      <c r="AY102" s="15">
        <f t="shared" si="349"/>
        <v>0</v>
      </c>
      <c r="AZ102" s="15"/>
      <c r="BA102" s="15">
        <f t="shared" si="350"/>
        <v>0</v>
      </c>
      <c r="BB102" s="15"/>
      <c r="BC102" s="15">
        <f t="shared" si="351"/>
        <v>0</v>
      </c>
      <c r="BD102" s="15"/>
      <c r="BE102" s="15">
        <f t="shared" si="352"/>
        <v>0</v>
      </c>
      <c r="BF102" s="24"/>
      <c r="BG102" s="15">
        <f t="shared" si="353"/>
        <v>0</v>
      </c>
      <c r="BH102" s="15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>
        <f t="shared" si="356"/>
        <v>0</v>
      </c>
      <c r="BY102" s="16"/>
      <c r="BZ102" s="16">
        <f t="shared" si="357"/>
        <v>0</v>
      </c>
      <c r="CA102" s="16"/>
      <c r="CB102" s="16">
        <f t="shared" si="358"/>
        <v>0</v>
      </c>
      <c r="CC102" s="16"/>
      <c r="CD102" s="16">
        <f t="shared" si="359"/>
        <v>0</v>
      </c>
      <c r="CE102" s="16"/>
      <c r="CF102" s="16">
        <f t="shared" si="360"/>
        <v>0</v>
      </c>
      <c r="CG102" s="26"/>
      <c r="CH102" s="16">
        <f t="shared" si="361"/>
        <v>0</v>
      </c>
      <c r="CI102" s="9" t="s">
        <v>391</v>
      </c>
      <c r="CJ102" s="13"/>
    </row>
    <row r="103" spans="1:88" ht="56.25" hidden="1" customHeight="1" x14ac:dyDescent="0.35">
      <c r="A103" s="57" t="s">
        <v>164</v>
      </c>
      <c r="B103" s="78" t="s">
        <v>414</v>
      </c>
      <c r="C103" s="6" t="s">
        <v>126</v>
      </c>
      <c r="D103" s="15"/>
      <c r="E103" s="4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>
        <v>270</v>
      </c>
      <c r="Z103" s="15">
        <f t="shared" si="343"/>
        <v>270</v>
      </c>
      <c r="AA103" s="15">
        <v>-270</v>
      </c>
      <c r="AB103" s="15">
        <f t="shared" si="344"/>
        <v>0</v>
      </c>
      <c r="AC103" s="24"/>
      <c r="AD103" s="15">
        <f t="shared" si="345"/>
        <v>0</v>
      </c>
      <c r="AE103" s="15"/>
      <c r="AF103" s="44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>
        <f t="shared" si="351"/>
        <v>0</v>
      </c>
      <c r="BD103" s="15"/>
      <c r="BE103" s="15">
        <f t="shared" si="352"/>
        <v>0</v>
      </c>
      <c r="BF103" s="24"/>
      <c r="BG103" s="15">
        <f t="shared" si="353"/>
        <v>0</v>
      </c>
      <c r="BH103" s="15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>
        <f t="shared" si="359"/>
        <v>0</v>
      </c>
      <c r="CE103" s="16"/>
      <c r="CF103" s="16">
        <f t="shared" si="360"/>
        <v>0</v>
      </c>
      <c r="CG103" s="26"/>
      <c r="CH103" s="16">
        <f t="shared" si="361"/>
        <v>0</v>
      </c>
      <c r="CI103" s="9" t="s">
        <v>410</v>
      </c>
      <c r="CJ103" s="13">
        <v>0</v>
      </c>
    </row>
    <row r="104" spans="1:88" x14ac:dyDescent="0.35">
      <c r="A104" s="57"/>
      <c r="B104" s="87" t="s">
        <v>26</v>
      </c>
      <c r="C104" s="6"/>
      <c r="D104" s="29">
        <f>D106+D107+D108+D109</f>
        <v>2465080.0999999996</v>
      </c>
      <c r="E104" s="29">
        <f>E106+E107+E108+E109</f>
        <v>-50000</v>
      </c>
      <c r="F104" s="29">
        <f t="shared" si="1"/>
        <v>2415080.0999999996</v>
      </c>
      <c r="G104" s="29">
        <f>G106+G107+G108+G109</f>
        <v>48628.492000000006</v>
      </c>
      <c r="H104" s="29">
        <f t="shared" si="289"/>
        <v>2463708.5919999997</v>
      </c>
      <c r="I104" s="29">
        <f>I106+I107+I108+I109</f>
        <v>0</v>
      </c>
      <c r="J104" s="29">
        <f t="shared" si="290"/>
        <v>2463708.5919999997</v>
      </c>
      <c r="K104" s="29">
        <f>K106+K107+K108+K109</f>
        <v>0</v>
      </c>
      <c r="L104" s="29">
        <f t="shared" si="291"/>
        <v>2463708.5919999997</v>
      </c>
      <c r="M104" s="29">
        <f>M106+M107+M108+M109</f>
        <v>1518729.047</v>
      </c>
      <c r="N104" s="29">
        <f t="shared" si="292"/>
        <v>3982437.6389999995</v>
      </c>
      <c r="O104" s="29">
        <f>O106+O107+O108+O109</f>
        <v>492.76900000000001</v>
      </c>
      <c r="P104" s="29">
        <f t="shared" si="338"/>
        <v>3982930.4079999994</v>
      </c>
      <c r="Q104" s="29">
        <f>Q106+Q107+Q108+Q109</f>
        <v>37982.144999999997</v>
      </c>
      <c r="R104" s="29">
        <f t="shared" si="339"/>
        <v>4020912.5529999994</v>
      </c>
      <c r="S104" s="29">
        <f>S106+S107+S108+S109</f>
        <v>189.619</v>
      </c>
      <c r="T104" s="29">
        <f t="shared" si="340"/>
        <v>4021102.1719999993</v>
      </c>
      <c r="U104" s="29">
        <f>U106+U107+U108+U109</f>
        <v>102139.21399999999</v>
      </c>
      <c r="V104" s="29">
        <f t="shared" si="341"/>
        <v>4123241.3859999995</v>
      </c>
      <c r="W104" s="29">
        <f>W106+W107+W108+W109</f>
        <v>481.09699999999998</v>
      </c>
      <c r="X104" s="29">
        <f t="shared" si="342"/>
        <v>4123722.4829999995</v>
      </c>
      <c r="Y104" s="29">
        <f>Y106+Y107+Y108+Y109</f>
        <v>70489.77</v>
      </c>
      <c r="Z104" s="29">
        <f t="shared" si="343"/>
        <v>4194212.2529999996</v>
      </c>
      <c r="AA104" s="15">
        <f>AA106+AA107+AA108+AA109</f>
        <v>598.98899999999992</v>
      </c>
      <c r="AB104" s="29">
        <f t="shared" si="344"/>
        <v>4194811.2419999996</v>
      </c>
      <c r="AC104" s="29">
        <f>AC106+AC107+AC108+AC109</f>
        <v>29053.743000000002</v>
      </c>
      <c r="AD104" s="15">
        <f t="shared" si="345"/>
        <v>4223864.9849999994</v>
      </c>
      <c r="AE104" s="29">
        <f t="shared" ref="AE104:BH104" si="362">AE106+AE107+AE108+AE109</f>
        <v>2999387.4</v>
      </c>
      <c r="AF104" s="29">
        <f>AF106+AF107+AF108+AF109</f>
        <v>0</v>
      </c>
      <c r="AG104" s="29">
        <f t="shared" si="14"/>
        <v>2999387.4</v>
      </c>
      <c r="AH104" s="29">
        <f>AH106+AH107+AH108+AH109</f>
        <v>3028.9719999999988</v>
      </c>
      <c r="AI104" s="29">
        <f t="shared" si="301"/>
        <v>3002416.372</v>
      </c>
      <c r="AJ104" s="29">
        <f>AJ106+AJ107+AJ108+AJ109</f>
        <v>-2850</v>
      </c>
      <c r="AK104" s="29">
        <f t="shared" si="302"/>
        <v>2999566.372</v>
      </c>
      <c r="AL104" s="29">
        <f>AL106+AL107+AL108+AL109</f>
        <v>0</v>
      </c>
      <c r="AM104" s="29">
        <f t="shared" si="303"/>
        <v>2999566.372</v>
      </c>
      <c r="AN104" s="29">
        <f>AN106+AN107+AN108+AN109</f>
        <v>0</v>
      </c>
      <c r="AO104" s="29">
        <f t="shared" si="304"/>
        <v>2999566.372</v>
      </c>
      <c r="AP104" s="29">
        <f>AP106+AP107+AP108+AP109</f>
        <v>-1532252.6970000002</v>
      </c>
      <c r="AQ104" s="29">
        <f t="shared" si="305"/>
        <v>1467313.6749999998</v>
      </c>
      <c r="AR104" s="29">
        <f>AR106+AR107+AR108+AR109</f>
        <v>0</v>
      </c>
      <c r="AS104" s="29">
        <f t="shared" si="346"/>
        <v>1467313.6749999998</v>
      </c>
      <c r="AT104" s="29">
        <f>AT106+AT107+AT108+AT109</f>
        <v>0</v>
      </c>
      <c r="AU104" s="29">
        <f t="shared" si="347"/>
        <v>1467313.6749999998</v>
      </c>
      <c r="AV104" s="29">
        <f>AV106+AV107+AV108+AV109</f>
        <v>0</v>
      </c>
      <c r="AW104" s="29">
        <f t="shared" si="348"/>
        <v>1467313.6749999998</v>
      </c>
      <c r="AX104" s="29">
        <f>AX106+AX107+AX108+AX109</f>
        <v>-114211.72699999998</v>
      </c>
      <c r="AY104" s="29">
        <f t="shared" si="349"/>
        <v>1353101.9479999999</v>
      </c>
      <c r="AZ104" s="29">
        <f>AZ106+AZ107+AZ108+AZ109</f>
        <v>0</v>
      </c>
      <c r="BA104" s="29">
        <f t="shared" si="350"/>
        <v>1353101.9479999999</v>
      </c>
      <c r="BB104" s="15">
        <f>BB106+BB107+BB108+BB109</f>
        <v>9695.5</v>
      </c>
      <c r="BC104" s="29">
        <f t="shared" si="351"/>
        <v>1362797.4479999999</v>
      </c>
      <c r="BD104" s="15">
        <f>BD106+BD107+BD108+BD109</f>
        <v>0</v>
      </c>
      <c r="BE104" s="29">
        <f t="shared" si="352"/>
        <v>1362797.4479999999</v>
      </c>
      <c r="BF104" s="29">
        <f>BF106+BF107+BF108+BF109</f>
        <v>2697</v>
      </c>
      <c r="BG104" s="15">
        <f t="shared" si="353"/>
        <v>1365494.4479999999</v>
      </c>
      <c r="BH104" s="29">
        <f t="shared" si="362"/>
        <v>2908124.2</v>
      </c>
      <c r="BI104" s="30">
        <f>BI106+BI107+BI108+BI109</f>
        <v>0</v>
      </c>
      <c r="BJ104" s="30">
        <f t="shared" si="28"/>
        <v>2908124.2</v>
      </c>
      <c r="BK104" s="30">
        <f>BK106+BK107+BK108+BK109</f>
        <v>7618.7</v>
      </c>
      <c r="BL104" s="30">
        <f t="shared" si="314"/>
        <v>2915742.9000000004</v>
      </c>
      <c r="BM104" s="30">
        <f>BM106+BM107+BM108+BM109</f>
        <v>0</v>
      </c>
      <c r="BN104" s="30">
        <f t="shared" si="315"/>
        <v>2915742.9000000004</v>
      </c>
      <c r="BO104" s="30">
        <f>BO106+BO107+BO108+BO109</f>
        <v>0</v>
      </c>
      <c r="BP104" s="30">
        <f t="shared" si="316"/>
        <v>2915742.9000000004</v>
      </c>
      <c r="BQ104" s="30">
        <f>BQ106+BQ107+BQ108+BQ109</f>
        <v>-20478.373000000007</v>
      </c>
      <c r="BR104" s="30">
        <f t="shared" si="317"/>
        <v>2895264.5270000002</v>
      </c>
      <c r="BS104" s="30">
        <f>BS106+BS107+BS108+BS109</f>
        <v>0</v>
      </c>
      <c r="BT104" s="30">
        <f t="shared" si="354"/>
        <v>2895264.5270000002</v>
      </c>
      <c r="BU104" s="30">
        <f>BU106+BU107+BU108+BU109</f>
        <v>0</v>
      </c>
      <c r="BV104" s="30">
        <f t="shared" si="355"/>
        <v>2895264.5270000002</v>
      </c>
      <c r="BW104" s="30">
        <f>BW106+BW107+BW108+BW109</f>
        <v>0</v>
      </c>
      <c r="BX104" s="30">
        <f t="shared" si="356"/>
        <v>2895264.5270000002</v>
      </c>
      <c r="BY104" s="30">
        <f>BY106+BY107+BY108+BY109</f>
        <v>35560.129999999997</v>
      </c>
      <c r="BZ104" s="30">
        <f t="shared" si="357"/>
        <v>2930824.6570000001</v>
      </c>
      <c r="CA104" s="30">
        <f>CA106+CA107+CA108+CA109</f>
        <v>0</v>
      </c>
      <c r="CB104" s="30">
        <f t="shared" si="358"/>
        <v>2930824.6570000001</v>
      </c>
      <c r="CC104" s="16">
        <f>CC106+CC107+CC108+CC109</f>
        <v>0</v>
      </c>
      <c r="CD104" s="30">
        <f t="shared" si="359"/>
        <v>2930824.6570000001</v>
      </c>
      <c r="CE104" s="16">
        <f>CE106+CE107+CE108+CE109</f>
        <v>0</v>
      </c>
      <c r="CF104" s="30">
        <f t="shared" si="360"/>
        <v>2930824.6570000001</v>
      </c>
      <c r="CG104" s="30">
        <f>CG106+CG107+CG108+CG109</f>
        <v>0</v>
      </c>
      <c r="CH104" s="16">
        <f t="shared" si="361"/>
        <v>2930824.6570000001</v>
      </c>
      <c r="CI104" s="31"/>
      <c r="CJ104" s="33"/>
    </row>
    <row r="105" spans="1:88" x14ac:dyDescent="0.35">
      <c r="A105" s="57"/>
      <c r="B105" s="7" t="s">
        <v>5</v>
      </c>
      <c r="C105" s="6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15"/>
      <c r="AB105" s="29"/>
      <c r="AC105" s="29"/>
      <c r="AD105" s="15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15"/>
      <c r="BC105" s="29"/>
      <c r="BD105" s="15"/>
      <c r="BE105" s="29"/>
      <c r="BF105" s="29"/>
      <c r="BG105" s="15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16"/>
      <c r="CD105" s="30"/>
      <c r="CE105" s="16"/>
      <c r="CF105" s="30"/>
      <c r="CG105" s="30"/>
      <c r="CH105" s="16"/>
      <c r="CI105" s="31"/>
      <c r="CJ105" s="33"/>
    </row>
    <row r="106" spans="1:88" s="32" customFormat="1" ht="18.75" hidden="1" customHeight="1" x14ac:dyDescent="0.35">
      <c r="A106" s="28"/>
      <c r="B106" s="37" t="s">
        <v>6</v>
      </c>
      <c r="C106" s="50"/>
      <c r="D106" s="29">
        <f>D110+D111+D112+D117+D118+D120+D121+D122+D123+D126</f>
        <v>847638.2</v>
      </c>
      <c r="E106" s="29">
        <f>E110+E111+E112+E117+E118+E120+E121+E122+E123+E126+E119</f>
        <v>-50000</v>
      </c>
      <c r="F106" s="29">
        <f t="shared" si="1"/>
        <v>797638.2</v>
      </c>
      <c r="G106" s="29">
        <f>G110+G111+G117+G118+G120+G121+G122+G123+G126+G119+G136+G137+G138+G114</f>
        <v>35295.692000000003</v>
      </c>
      <c r="H106" s="29">
        <f t="shared" ref="H106:H124" si="363">F106+G106</f>
        <v>832933.89199999999</v>
      </c>
      <c r="I106" s="29">
        <f>I110+I111+I112+I117+I118+I120+I121+I122+I123+I126+I119+I136+I137+I138</f>
        <v>0</v>
      </c>
      <c r="J106" s="29">
        <f t="shared" ref="J106:J124" si="364">H106+I106</f>
        <v>832933.89199999999</v>
      </c>
      <c r="K106" s="29">
        <f>K110+K111+K112+K117+K118+K120+K121+K122+K123+K126+K119+K136+K137+K138</f>
        <v>0</v>
      </c>
      <c r="L106" s="29">
        <f t="shared" ref="L106:L124" si="365">J106+K106</f>
        <v>832933.89199999999</v>
      </c>
      <c r="M106" s="29">
        <f>M110+M111+M117+M118+M120+M121+M122+M123+M126+M119+M136+M137+M138+M114+M142</f>
        <v>207624.37400000001</v>
      </c>
      <c r="N106" s="29">
        <f t="shared" ref="N106:N124" si="366">L106+M106</f>
        <v>1040558.2660000001</v>
      </c>
      <c r="O106" s="29">
        <f>O110+O111+O117+O118+O120+O121+O122+O123+O126+O119+O136+O137+O138+O114+O142</f>
        <v>492.76900000000001</v>
      </c>
      <c r="P106" s="29">
        <f t="shared" ref="P106:P112" si="367">N106+O106</f>
        <v>1041051.035</v>
      </c>
      <c r="Q106" s="29">
        <f>Q110+Q111+Q117+Q118+Q120+Q121+Q122+Q123+Q126+Q119+Q136+Q137+Q138+Q114+Q142</f>
        <v>37982.144999999997</v>
      </c>
      <c r="R106" s="29">
        <f t="shared" ref="R106:R112" si="368">P106+Q106</f>
        <v>1079033.18</v>
      </c>
      <c r="S106" s="29">
        <f>S110+S111+S117+S118+S120+S121+S122+S123+S126+S119+S136+S137+S138+S114+S142</f>
        <v>189.619</v>
      </c>
      <c r="T106" s="29">
        <f t="shared" ref="T106:T112" si="369">R106+S106</f>
        <v>1079222.7989999999</v>
      </c>
      <c r="U106" s="29">
        <f>U110+U111+U117+U118+U120+U121+U122+U123+U126+U119+U136+U137+U138+U114+U142</f>
        <v>102139.21399999999</v>
      </c>
      <c r="V106" s="29">
        <f t="shared" ref="V106:V112" si="370">T106+U106</f>
        <v>1181362.0129999998</v>
      </c>
      <c r="W106" s="29">
        <f>W110+W111+W117+W118+W120+W121+W122+W123+W126+W119+W136+W137+W138+W114+W142</f>
        <v>481.09699999999998</v>
      </c>
      <c r="X106" s="29">
        <f t="shared" ref="X106:X112" si="371">V106+W106</f>
        <v>1181843.1099999999</v>
      </c>
      <c r="Y106" s="29">
        <f>Y110+Y111+Y117+Y118+Y120+Y121+Y122+Y123+Y126+Y119+Y136+Y137+Y138+Y114+Y142</f>
        <v>70489.77</v>
      </c>
      <c r="Z106" s="29">
        <f t="shared" ref="Z106:Z112" si="372">X106+Y106</f>
        <v>1252332.8799999999</v>
      </c>
      <c r="AA106" s="15">
        <f>AA110+AA111+AA117+AA118+AA120+AA121+AA122+AA123+AA126+AA119+AA136+AA137+AA138+AA114+AA142</f>
        <v>598.98899999999992</v>
      </c>
      <c r="AB106" s="29">
        <f t="shared" ref="AB106:AB112" si="373">Z106+AA106</f>
        <v>1252931.8689999999</v>
      </c>
      <c r="AC106" s="29">
        <f>AC110+AC111+AC117+AC118+AC120+AC121+AC122+AC123+AC126+AC119+AC136+AC137+AC138+AC114+AC142+AC143</f>
        <v>29053.743000000002</v>
      </c>
      <c r="AD106" s="29">
        <f t="shared" ref="AD106:AD112" si="374">AB106+AC106</f>
        <v>1281985.612</v>
      </c>
      <c r="AE106" s="29">
        <f t="shared" ref="AE106:BH106" si="375">AE110+AE111+AE112+AE117+AE118+AE120+AE121+AE122+AE123+AE126</f>
        <v>641238.39999999991</v>
      </c>
      <c r="AF106" s="29">
        <f>AF110+AF111+AF112+AF117+AF118+AF120+AF121+AF122+AF123+AF126+AF119</f>
        <v>0</v>
      </c>
      <c r="AG106" s="29">
        <f t="shared" si="14"/>
        <v>641238.39999999991</v>
      </c>
      <c r="AH106" s="29">
        <f>AH110+AH111+AH112+AH117+AH118+AH120+AH121+AH122+AH123+AH126+AH119+AH136+AH137+AH138</f>
        <v>-13154.028</v>
      </c>
      <c r="AI106" s="29">
        <f t="shared" ref="AI106:AI124" si="376">AG106+AH106</f>
        <v>628084.37199999986</v>
      </c>
      <c r="AJ106" s="29">
        <f>AJ110+AJ111+AJ112+AJ117+AJ118+AJ120+AJ121+AJ122+AJ123+AJ126+AJ119+AJ136+AJ137+AJ138</f>
        <v>0</v>
      </c>
      <c r="AK106" s="29">
        <f t="shared" ref="AK106:AK124" si="377">AI106+AJ106</f>
        <v>628084.37199999986</v>
      </c>
      <c r="AL106" s="29">
        <f>AL110+AL111+AL112+AL117+AL118+AL120+AL121+AL122+AL123+AL126+AL119+AL136+AL137+AL138</f>
        <v>0</v>
      </c>
      <c r="AM106" s="29">
        <f t="shared" ref="AM106:AM124" si="378">AK106+AL106</f>
        <v>628084.37199999986</v>
      </c>
      <c r="AN106" s="29">
        <f>AN110+AN111+AN112+AN117+AN118+AN120+AN121+AN122+AN123+AN126+AN119+AN136+AN137+AN138</f>
        <v>0</v>
      </c>
      <c r="AO106" s="29">
        <f t="shared" ref="AO106:AO124" si="379">AM106+AN106</f>
        <v>628084.37199999986</v>
      </c>
      <c r="AP106" s="29">
        <f>AP110+AP111+AP117+AP118+AP120+AP121+AP122+AP123+AP126+AP119+AP136+AP137+AP138+AP114+AP142</f>
        <v>-128140.49400000001</v>
      </c>
      <c r="AQ106" s="29">
        <f t="shared" ref="AQ106:AQ124" si="380">AO106+AP106</f>
        <v>499943.87799999985</v>
      </c>
      <c r="AR106" s="29">
        <f>AR110+AR111+AR117+AR118+AR120+AR121+AR122+AR123+AR126+AR119+AR136+AR137+AR138+AR114+AR142</f>
        <v>0</v>
      </c>
      <c r="AS106" s="29">
        <f t="shared" ref="AS106:AS112" si="381">AQ106+AR106</f>
        <v>499943.87799999985</v>
      </c>
      <c r="AT106" s="29">
        <f>AT110+AT111+AT117+AT118+AT120+AT121+AT122+AT123+AT126+AT119+AT136+AT137+AT138+AT114+AT142</f>
        <v>0</v>
      </c>
      <c r="AU106" s="29">
        <f t="shared" ref="AU106:AU112" si="382">AS106+AT106</f>
        <v>499943.87799999985</v>
      </c>
      <c r="AV106" s="29">
        <f>AV110+AV111+AV117+AV118+AV120+AV121+AV122+AV123+AV126+AV119+AV136+AV137+AV138+AV114+AV142</f>
        <v>0</v>
      </c>
      <c r="AW106" s="29">
        <f t="shared" ref="AW106:AW112" si="383">AU106+AV106</f>
        <v>499943.87799999985</v>
      </c>
      <c r="AX106" s="29">
        <f>AX110+AX111+AX117+AX118+AX120+AX121+AX122+AX123+AX126+AX119+AX136+AX137+AX138+AX114+AX142</f>
        <v>-114211.72699999998</v>
      </c>
      <c r="AY106" s="29">
        <f t="shared" ref="AY106:AY112" si="384">AW106+AX106</f>
        <v>385732.15099999984</v>
      </c>
      <c r="AZ106" s="29">
        <f>AZ110+AZ111+AZ117+AZ118+AZ120+AZ121+AZ122+AZ123+AZ126+AZ119+AZ136+AZ137+AZ138+AZ114+AZ142</f>
        <v>0</v>
      </c>
      <c r="BA106" s="29">
        <f t="shared" ref="BA106:BA112" si="385">AY106+AZ106</f>
        <v>385732.15099999984</v>
      </c>
      <c r="BB106" s="15">
        <f>BB110+BB111+BB117+BB118+BB120+BB121+BB122+BB123+BB126+BB119+BB136+BB137+BB138+BB114+BB142</f>
        <v>9695.5</v>
      </c>
      <c r="BC106" s="29">
        <f t="shared" ref="BC106:BC112" si="386">BA106+BB106</f>
        <v>395427.65099999984</v>
      </c>
      <c r="BD106" s="15">
        <f>BD110+BD111+BD117+BD118+BD120+BD121+BD122+BD123+BD126+BD119+BD136+BD137+BD138+BD114+BD142</f>
        <v>0</v>
      </c>
      <c r="BE106" s="29">
        <f t="shared" ref="BE106:BE112" si="387">BC106+BD106</f>
        <v>395427.65099999984</v>
      </c>
      <c r="BF106" s="29">
        <f>BF110+BF111+BF117+BF118+BF120+BF121+BF122+BF123+BF126+BF119+BF136+BF137+BF138+BF114+BF142+BF143</f>
        <v>2697</v>
      </c>
      <c r="BG106" s="29">
        <f t="shared" ref="BG106:BG112" si="388">BE106+BF106</f>
        <v>398124.65099999984</v>
      </c>
      <c r="BH106" s="29">
        <f t="shared" si="375"/>
        <v>457987</v>
      </c>
      <c r="BI106" s="30">
        <f>BI110+BI111+BI112+BI117+BI118+BI120+BI121+BI122+BI123+BI126+BI119</f>
        <v>0</v>
      </c>
      <c r="BJ106" s="30">
        <f t="shared" si="28"/>
        <v>457987</v>
      </c>
      <c r="BK106" s="30">
        <f>BK110+BK111+BK112+BK117+BK118+BK120+BK121+BK122+BK123+BK126+BK119+BK136+BK137+BK138</f>
        <v>0</v>
      </c>
      <c r="BL106" s="30">
        <f t="shared" ref="BL106:BL124" si="389">BJ106+BK106</f>
        <v>457987</v>
      </c>
      <c r="BM106" s="30">
        <f>BM110+BM111+BM112+BM117+BM118+BM120+BM121+BM122+BM123+BM126+BM119+BM136+BM137+BM138</f>
        <v>0</v>
      </c>
      <c r="BN106" s="30">
        <f t="shared" ref="BN106:BN124" si="390">BL106+BM106</f>
        <v>457987</v>
      </c>
      <c r="BO106" s="30">
        <f>BO110+BO111+BO112+BO117+BO118+BO120+BO121+BO122+BO123+BO126+BO119+BO136+BO137+BO138</f>
        <v>0</v>
      </c>
      <c r="BP106" s="30">
        <f t="shared" ref="BP106:BP124" si="391">BN106+BO106</f>
        <v>457987</v>
      </c>
      <c r="BQ106" s="30">
        <f>BQ110+BQ111+BQ117+BQ118+BQ120+BQ121+BQ122+BQ123+BQ126+BQ119+BQ136+BQ137+BQ138+BQ114+BQ142</f>
        <v>51669.557999999997</v>
      </c>
      <c r="BR106" s="30">
        <f t="shared" ref="BR106:BR124" si="392">BP106+BQ106</f>
        <v>509656.55800000002</v>
      </c>
      <c r="BS106" s="30">
        <f>BS110+BS111+BS117+BS118+BS120+BS121+BS122+BS123+BS126+BS119+BS136+BS137+BS138+BS114+BS142</f>
        <v>0</v>
      </c>
      <c r="BT106" s="30">
        <f t="shared" ref="BT106:BT112" si="393">BR106+BS106</f>
        <v>509656.55800000002</v>
      </c>
      <c r="BU106" s="30">
        <f>BU110+BU111+BU117+BU118+BU120+BU121+BU122+BU123+BU126+BU119+BU136+BU137+BU138+BU114+BU142</f>
        <v>0</v>
      </c>
      <c r="BV106" s="30">
        <f t="shared" ref="BV106:BV112" si="394">BT106+BU106</f>
        <v>509656.55800000002</v>
      </c>
      <c r="BW106" s="30">
        <f>BW110+BW111+BW117+BW118+BW120+BW121+BW122+BW123+BW126+BW119+BW136+BW137+BW138+BW114+BW142</f>
        <v>0</v>
      </c>
      <c r="BX106" s="30">
        <f t="shared" ref="BX106:BX112" si="395">BV106+BW106</f>
        <v>509656.55800000002</v>
      </c>
      <c r="BY106" s="30">
        <f>BY110+BY111+BY117+BY118+BY120+BY121+BY122+BY123+BY126+BY119+BY136+BY137+BY138+BY114+BY142</f>
        <v>35560.129999999997</v>
      </c>
      <c r="BZ106" s="30">
        <f t="shared" ref="BZ106:BZ112" si="396">BX106+BY106</f>
        <v>545216.68799999997</v>
      </c>
      <c r="CA106" s="30">
        <f>CA110+CA111+CA117+CA118+CA120+CA121+CA122+CA123+CA126+CA119+CA136+CA137+CA138+CA114+CA142</f>
        <v>0</v>
      </c>
      <c r="CB106" s="30">
        <f t="shared" ref="CB106:CB112" si="397">BZ106+CA106</f>
        <v>545216.68799999997</v>
      </c>
      <c r="CC106" s="16">
        <f>CC110+CC111+CC117+CC118+CC120+CC121+CC122+CC123+CC126+CC119+CC136+CC137+CC138+CC114+CC142</f>
        <v>0</v>
      </c>
      <c r="CD106" s="30">
        <f t="shared" ref="CD106:CD112" si="398">CB106+CC106</f>
        <v>545216.68799999997</v>
      </c>
      <c r="CE106" s="16">
        <f>CE110+CE111+CE117+CE118+CE120+CE121+CE122+CE123+CE126+CE119+CE136+CE137+CE138+CE114+CE142</f>
        <v>0</v>
      </c>
      <c r="CF106" s="30">
        <f t="shared" ref="CF106:CF112" si="399">CD106+CE106</f>
        <v>545216.68799999997</v>
      </c>
      <c r="CG106" s="30">
        <f>CG110+CG111+CG117+CG118+CG120+CG121+CG122+CG123+CG126+CG119+CG136+CG137+CG138+CG114+CG142+CG143</f>
        <v>0</v>
      </c>
      <c r="CH106" s="30">
        <f t="shared" ref="CH106:CH112" si="400">CF106+CG106</f>
        <v>545216.68799999997</v>
      </c>
      <c r="CI106" s="31"/>
      <c r="CJ106" s="33">
        <v>0</v>
      </c>
    </row>
    <row r="107" spans="1:88" x14ac:dyDescent="0.35">
      <c r="A107" s="57"/>
      <c r="B107" s="85" t="s">
        <v>12</v>
      </c>
      <c r="C107" s="6"/>
      <c r="D107" s="29">
        <f>D127+D131+D134</f>
        <v>812467.89999999991</v>
      </c>
      <c r="E107" s="29">
        <f>E127+E131+E134</f>
        <v>0</v>
      </c>
      <c r="F107" s="29">
        <f t="shared" si="1"/>
        <v>812467.89999999991</v>
      </c>
      <c r="G107" s="29">
        <f>G127+G131+G134+G141</f>
        <v>3455.7999999999997</v>
      </c>
      <c r="H107" s="29">
        <f t="shared" si="363"/>
        <v>815923.7</v>
      </c>
      <c r="I107" s="29">
        <f>I127+I131+I134+I141</f>
        <v>0</v>
      </c>
      <c r="J107" s="29">
        <f t="shared" si="364"/>
        <v>815923.7</v>
      </c>
      <c r="K107" s="29">
        <f>K127+K131+K134+K141</f>
        <v>0</v>
      </c>
      <c r="L107" s="29">
        <f t="shared" si="365"/>
        <v>815923.7</v>
      </c>
      <c r="M107" s="29">
        <f>M127+M131+M134+M141+M115</f>
        <v>13110.306999999999</v>
      </c>
      <c r="N107" s="29">
        <f t="shared" si="366"/>
        <v>829034.00699999998</v>
      </c>
      <c r="O107" s="29">
        <f>O127+O131+O134+O141+O115</f>
        <v>0</v>
      </c>
      <c r="P107" s="29">
        <f t="shared" si="367"/>
        <v>829034.00699999998</v>
      </c>
      <c r="Q107" s="29">
        <f>Q127+Q131+Q134+Q141+Q115</f>
        <v>0</v>
      </c>
      <c r="R107" s="29">
        <f t="shared" si="368"/>
        <v>829034.00699999998</v>
      </c>
      <c r="S107" s="29">
        <f>S127+S131+S134+S141+S115</f>
        <v>0</v>
      </c>
      <c r="T107" s="29">
        <f t="shared" si="369"/>
        <v>829034.00699999998</v>
      </c>
      <c r="U107" s="29">
        <f>U127+U131+U134+U141+U115</f>
        <v>0</v>
      </c>
      <c r="V107" s="29">
        <f t="shared" si="370"/>
        <v>829034.00699999998</v>
      </c>
      <c r="W107" s="29">
        <f>W127+W131+W134+W141+W115</f>
        <v>0</v>
      </c>
      <c r="X107" s="29">
        <f t="shared" si="371"/>
        <v>829034.00699999998</v>
      </c>
      <c r="Y107" s="29">
        <f>Y127+Y131+Y134+Y141+Y115</f>
        <v>0</v>
      </c>
      <c r="Z107" s="29">
        <f t="shared" si="372"/>
        <v>829034.00699999998</v>
      </c>
      <c r="AA107" s="15">
        <f>AA127+AA131+AA134+AA141+AA115</f>
        <v>0</v>
      </c>
      <c r="AB107" s="29">
        <f t="shared" si="373"/>
        <v>829034.00699999998</v>
      </c>
      <c r="AC107" s="29">
        <f>AC127+AC131+AC134+AC141+AC115</f>
        <v>0</v>
      </c>
      <c r="AD107" s="15">
        <f t="shared" si="374"/>
        <v>829034.00699999998</v>
      </c>
      <c r="AE107" s="29">
        <f t="shared" ref="AE107:BH107" si="401">AE127+AE131+AE134</f>
        <v>215662.2</v>
      </c>
      <c r="AF107" s="29">
        <f>AF127+AF131+AF134</f>
        <v>0</v>
      </c>
      <c r="AG107" s="29">
        <f t="shared" si="14"/>
        <v>215662.2</v>
      </c>
      <c r="AH107" s="29">
        <f>AH127+AH131+AH134+AH141</f>
        <v>9024.7999999999993</v>
      </c>
      <c r="AI107" s="29">
        <f t="shared" si="376"/>
        <v>224687</v>
      </c>
      <c r="AJ107" s="29">
        <f>AJ127+AJ131+AJ134+AJ141</f>
        <v>-2850</v>
      </c>
      <c r="AK107" s="29">
        <f t="shared" si="377"/>
        <v>221837</v>
      </c>
      <c r="AL107" s="29">
        <f>AL127+AL131+AL134+AL141</f>
        <v>0</v>
      </c>
      <c r="AM107" s="29">
        <f t="shared" si="378"/>
        <v>221837</v>
      </c>
      <c r="AN107" s="29">
        <f>AN127+AN131+AN134+AN141</f>
        <v>0</v>
      </c>
      <c r="AO107" s="29">
        <f t="shared" si="379"/>
        <v>221837</v>
      </c>
      <c r="AP107" s="29">
        <f>AP127+AP131+AP134+AP141+AP115</f>
        <v>-9621.643</v>
      </c>
      <c r="AQ107" s="29">
        <f t="shared" si="380"/>
        <v>212215.35699999999</v>
      </c>
      <c r="AR107" s="29">
        <f>AR127+AR131+AR134+AR141+AR115</f>
        <v>0</v>
      </c>
      <c r="AS107" s="29">
        <f t="shared" si="381"/>
        <v>212215.35699999999</v>
      </c>
      <c r="AT107" s="29">
        <f>AT127+AT131+AT134+AT141+AT115</f>
        <v>0</v>
      </c>
      <c r="AU107" s="29">
        <f t="shared" si="382"/>
        <v>212215.35699999999</v>
      </c>
      <c r="AV107" s="29">
        <f>AV127+AV131+AV134+AV141+AV115</f>
        <v>0</v>
      </c>
      <c r="AW107" s="29">
        <f t="shared" si="383"/>
        <v>212215.35699999999</v>
      </c>
      <c r="AX107" s="29">
        <f>AX127+AX131+AX134+AX141+AX115</f>
        <v>0</v>
      </c>
      <c r="AY107" s="29">
        <f t="shared" si="384"/>
        <v>212215.35699999999</v>
      </c>
      <c r="AZ107" s="29">
        <f>AZ127+AZ131+AZ134+AZ141+AZ115</f>
        <v>0</v>
      </c>
      <c r="BA107" s="29">
        <f t="shared" si="385"/>
        <v>212215.35699999999</v>
      </c>
      <c r="BB107" s="15">
        <f>BB127+BB131+BB134+BB141+BB115</f>
        <v>0</v>
      </c>
      <c r="BC107" s="29">
        <f t="shared" si="386"/>
        <v>212215.35699999999</v>
      </c>
      <c r="BD107" s="15">
        <f>BD127+BD131+BD134+BD141+BD115</f>
        <v>0</v>
      </c>
      <c r="BE107" s="29">
        <f t="shared" si="387"/>
        <v>212215.35699999999</v>
      </c>
      <c r="BF107" s="29">
        <f>BF127+BF131+BF134+BF141+BF115</f>
        <v>0</v>
      </c>
      <c r="BG107" s="15">
        <f t="shared" si="388"/>
        <v>212215.35699999999</v>
      </c>
      <c r="BH107" s="29">
        <f t="shared" si="401"/>
        <v>209404.9</v>
      </c>
      <c r="BI107" s="30">
        <f>BI127+BI131+BI134</f>
        <v>0</v>
      </c>
      <c r="BJ107" s="30">
        <f t="shared" si="28"/>
        <v>209404.9</v>
      </c>
      <c r="BK107" s="30">
        <f>BK127+BK131+BK134+BK141</f>
        <v>11201.5</v>
      </c>
      <c r="BL107" s="30">
        <f t="shared" si="389"/>
        <v>220606.4</v>
      </c>
      <c r="BM107" s="30">
        <f>BM127+BM131+BM134+BM141</f>
        <v>0</v>
      </c>
      <c r="BN107" s="30">
        <f t="shared" si="390"/>
        <v>220606.4</v>
      </c>
      <c r="BO107" s="30">
        <f>BO127+BO131+BO134+BO141</f>
        <v>0</v>
      </c>
      <c r="BP107" s="30">
        <f t="shared" si="391"/>
        <v>220606.4</v>
      </c>
      <c r="BQ107" s="30">
        <f>BQ127+BQ131+BQ134+BQ141+BQ115</f>
        <v>-3607.3510000000001</v>
      </c>
      <c r="BR107" s="30">
        <f t="shared" si="392"/>
        <v>216999.049</v>
      </c>
      <c r="BS107" s="30">
        <f>BS127+BS131+BS134+BS141+BS115</f>
        <v>0</v>
      </c>
      <c r="BT107" s="30">
        <f t="shared" si="393"/>
        <v>216999.049</v>
      </c>
      <c r="BU107" s="30">
        <f>BU127+BU131+BU134+BU141+BU115</f>
        <v>0</v>
      </c>
      <c r="BV107" s="30">
        <f t="shared" si="394"/>
        <v>216999.049</v>
      </c>
      <c r="BW107" s="30">
        <f>BW127+BW131+BW134+BW141+BW115</f>
        <v>0</v>
      </c>
      <c r="BX107" s="30">
        <f t="shared" si="395"/>
        <v>216999.049</v>
      </c>
      <c r="BY107" s="30">
        <f>BY127+BY131+BY134+BY141+BY115</f>
        <v>0</v>
      </c>
      <c r="BZ107" s="30">
        <f t="shared" si="396"/>
        <v>216999.049</v>
      </c>
      <c r="CA107" s="30">
        <f>CA127+CA131+CA134+CA141+CA115</f>
        <v>0</v>
      </c>
      <c r="CB107" s="30">
        <f t="shared" si="397"/>
        <v>216999.049</v>
      </c>
      <c r="CC107" s="16">
        <f>CC127+CC131+CC134+CC141+CC115</f>
        <v>0</v>
      </c>
      <c r="CD107" s="30">
        <f t="shared" si="398"/>
        <v>216999.049</v>
      </c>
      <c r="CE107" s="16">
        <f>CE127+CE131+CE134+CE141+CE115</f>
        <v>0</v>
      </c>
      <c r="CF107" s="30">
        <f t="shared" si="399"/>
        <v>216999.049</v>
      </c>
      <c r="CG107" s="30">
        <f>CG127+CG131+CG134+CG141+CG115</f>
        <v>0</v>
      </c>
      <c r="CH107" s="16">
        <f t="shared" si="400"/>
        <v>216999.049</v>
      </c>
      <c r="CI107" s="31"/>
      <c r="CJ107" s="33"/>
    </row>
    <row r="108" spans="1:88" x14ac:dyDescent="0.35">
      <c r="A108" s="57"/>
      <c r="B108" s="85" t="s">
        <v>19</v>
      </c>
      <c r="C108" s="6"/>
      <c r="D108" s="29">
        <f>D135</f>
        <v>130817.7</v>
      </c>
      <c r="E108" s="29">
        <f>E135</f>
        <v>0</v>
      </c>
      <c r="F108" s="29">
        <f t="shared" si="1"/>
        <v>130817.7</v>
      </c>
      <c r="G108" s="29">
        <f>G135</f>
        <v>9877</v>
      </c>
      <c r="H108" s="29">
        <f t="shared" si="363"/>
        <v>140694.70000000001</v>
      </c>
      <c r="I108" s="29">
        <f>I135</f>
        <v>0</v>
      </c>
      <c r="J108" s="29">
        <f t="shared" si="364"/>
        <v>140694.70000000001</v>
      </c>
      <c r="K108" s="29">
        <f>K135</f>
        <v>0</v>
      </c>
      <c r="L108" s="29">
        <f t="shared" si="365"/>
        <v>140694.70000000001</v>
      </c>
      <c r="M108" s="29">
        <f>M135+M116</f>
        <v>346281.3</v>
      </c>
      <c r="N108" s="29">
        <f t="shared" si="366"/>
        <v>486976</v>
      </c>
      <c r="O108" s="29">
        <f>O135+O116</f>
        <v>0</v>
      </c>
      <c r="P108" s="29">
        <f t="shared" si="367"/>
        <v>486976</v>
      </c>
      <c r="Q108" s="29">
        <f>Q135+Q116</f>
        <v>0</v>
      </c>
      <c r="R108" s="29">
        <f t="shared" si="368"/>
        <v>486976</v>
      </c>
      <c r="S108" s="29">
        <f>S135+S116</f>
        <v>0</v>
      </c>
      <c r="T108" s="29">
        <f t="shared" si="369"/>
        <v>486976</v>
      </c>
      <c r="U108" s="29">
        <f>U135+U116</f>
        <v>0</v>
      </c>
      <c r="V108" s="29">
        <f t="shared" si="370"/>
        <v>486976</v>
      </c>
      <c r="W108" s="29">
        <f>W135+W116</f>
        <v>0</v>
      </c>
      <c r="X108" s="29">
        <f t="shared" si="371"/>
        <v>486976</v>
      </c>
      <c r="Y108" s="29">
        <f>Y135+Y116</f>
        <v>0</v>
      </c>
      <c r="Z108" s="29">
        <f t="shared" si="372"/>
        <v>486976</v>
      </c>
      <c r="AA108" s="15">
        <f>AA135+AA116</f>
        <v>0</v>
      </c>
      <c r="AB108" s="29">
        <f t="shared" si="373"/>
        <v>486976</v>
      </c>
      <c r="AC108" s="29">
        <f>AC135+AC116</f>
        <v>0</v>
      </c>
      <c r="AD108" s="15">
        <f t="shared" si="374"/>
        <v>486976</v>
      </c>
      <c r="AE108" s="29">
        <f t="shared" ref="AE108:BH108" si="402">AE135</f>
        <v>137475.1</v>
      </c>
      <c r="AF108" s="29">
        <f>AF135</f>
        <v>0</v>
      </c>
      <c r="AG108" s="29">
        <f t="shared" si="14"/>
        <v>137475.1</v>
      </c>
      <c r="AH108" s="29">
        <f>AH135</f>
        <v>7158.2</v>
      </c>
      <c r="AI108" s="29">
        <f t="shared" si="376"/>
        <v>144633.30000000002</v>
      </c>
      <c r="AJ108" s="29">
        <f>AJ135</f>
        <v>0</v>
      </c>
      <c r="AK108" s="29">
        <f t="shared" si="377"/>
        <v>144633.30000000002</v>
      </c>
      <c r="AL108" s="29">
        <f>AL135</f>
        <v>0</v>
      </c>
      <c r="AM108" s="29">
        <f t="shared" si="378"/>
        <v>144633.30000000002</v>
      </c>
      <c r="AN108" s="29">
        <f>AN135</f>
        <v>0</v>
      </c>
      <c r="AO108" s="29">
        <f t="shared" si="379"/>
        <v>144633.30000000002</v>
      </c>
      <c r="AP108" s="29">
        <f>AP135+AP116</f>
        <v>0</v>
      </c>
      <c r="AQ108" s="29">
        <f t="shared" si="380"/>
        <v>144633.30000000002</v>
      </c>
      <c r="AR108" s="29">
        <f>AR135+AR116</f>
        <v>0</v>
      </c>
      <c r="AS108" s="29">
        <f t="shared" si="381"/>
        <v>144633.30000000002</v>
      </c>
      <c r="AT108" s="29">
        <f>AT135+AT116</f>
        <v>0</v>
      </c>
      <c r="AU108" s="29">
        <f t="shared" si="382"/>
        <v>144633.30000000002</v>
      </c>
      <c r="AV108" s="29">
        <f>AV135+AV116</f>
        <v>0</v>
      </c>
      <c r="AW108" s="29">
        <f t="shared" si="383"/>
        <v>144633.30000000002</v>
      </c>
      <c r="AX108" s="29">
        <f>AX135+AX116</f>
        <v>0</v>
      </c>
      <c r="AY108" s="29">
        <f t="shared" si="384"/>
        <v>144633.30000000002</v>
      </c>
      <c r="AZ108" s="29">
        <f>AZ135+AZ116</f>
        <v>0</v>
      </c>
      <c r="BA108" s="29">
        <f t="shared" si="385"/>
        <v>144633.30000000002</v>
      </c>
      <c r="BB108" s="15">
        <f>BB135+BB116</f>
        <v>0</v>
      </c>
      <c r="BC108" s="29">
        <f t="shared" si="386"/>
        <v>144633.30000000002</v>
      </c>
      <c r="BD108" s="15">
        <f>BD135+BD116</f>
        <v>0</v>
      </c>
      <c r="BE108" s="29">
        <f t="shared" si="387"/>
        <v>144633.30000000002</v>
      </c>
      <c r="BF108" s="29">
        <f>BF135+BF116</f>
        <v>0</v>
      </c>
      <c r="BG108" s="15">
        <f t="shared" si="388"/>
        <v>144633.30000000002</v>
      </c>
      <c r="BH108" s="29">
        <f t="shared" si="402"/>
        <v>137475.1</v>
      </c>
      <c r="BI108" s="30">
        <f>BI135</f>
        <v>0</v>
      </c>
      <c r="BJ108" s="30">
        <f t="shared" si="28"/>
        <v>137475.1</v>
      </c>
      <c r="BK108" s="30">
        <f>BK135</f>
        <v>-3582.8</v>
      </c>
      <c r="BL108" s="30">
        <f t="shared" si="389"/>
        <v>133892.30000000002</v>
      </c>
      <c r="BM108" s="30">
        <f>BM135</f>
        <v>0</v>
      </c>
      <c r="BN108" s="30">
        <f t="shared" si="390"/>
        <v>133892.30000000002</v>
      </c>
      <c r="BO108" s="30">
        <f>BO135</f>
        <v>0</v>
      </c>
      <c r="BP108" s="30">
        <f t="shared" si="391"/>
        <v>133892.30000000002</v>
      </c>
      <c r="BQ108" s="30">
        <f>BQ135+BQ116</f>
        <v>0</v>
      </c>
      <c r="BR108" s="30">
        <f t="shared" si="392"/>
        <v>133892.30000000002</v>
      </c>
      <c r="BS108" s="30">
        <f>BS135+BS116</f>
        <v>0</v>
      </c>
      <c r="BT108" s="30">
        <f t="shared" si="393"/>
        <v>133892.30000000002</v>
      </c>
      <c r="BU108" s="30">
        <f>BU135+BU116</f>
        <v>0</v>
      </c>
      <c r="BV108" s="30">
        <f t="shared" si="394"/>
        <v>133892.30000000002</v>
      </c>
      <c r="BW108" s="30">
        <f>BW135+BW116</f>
        <v>0</v>
      </c>
      <c r="BX108" s="30">
        <f t="shared" si="395"/>
        <v>133892.30000000002</v>
      </c>
      <c r="BY108" s="30">
        <f>BY135+BY116</f>
        <v>0</v>
      </c>
      <c r="BZ108" s="30">
        <f t="shared" si="396"/>
        <v>133892.30000000002</v>
      </c>
      <c r="CA108" s="30">
        <f>CA135+CA116</f>
        <v>0</v>
      </c>
      <c r="CB108" s="30">
        <f t="shared" si="397"/>
        <v>133892.30000000002</v>
      </c>
      <c r="CC108" s="16">
        <f>CC135+CC116</f>
        <v>0</v>
      </c>
      <c r="CD108" s="30">
        <f t="shared" si="398"/>
        <v>133892.30000000002</v>
      </c>
      <c r="CE108" s="16">
        <f>CE135+CE116</f>
        <v>0</v>
      </c>
      <c r="CF108" s="30">
        <f t="shared" si="399"/>
        <v>133892.30000000002</v>
      </c>
      <c r="CG108" s="30">
        <f>CG135+CG116</f>
        <v>0</v>
      </c>
      <c r="CH108" s="16">
        <f t="shared" si="400"/>
        <v>133892.30000000002</v>
      </c>
      <c r="CI108" s="31"/>
      <c r="CJ108" s="33"/>
    </row>
    <row r="109" spans="1:88" ht="36" x14ac:dyDescent="0.35">
      <c r="A109" s="57"/>
      <c r="B109" s="85" t="s">
        <v>28</v>
      </c>
      <c r="C109" s="6"/>
      <c r="D109" s="29">
        <f>D128</f>
        <v>674156.3</v>
      </c>
      <c r="E109" s="29">
        <f>E128</f>
        <v>0</v>
      </c>
      <c r="F109" s="29">
        <f t="shared" si="1"/>
        <v>674156.3</v>
      </c>
      <c r="G109" s="29">
        <f>G128</f>
        <v>0</v>
      </c>
      <c r="H109" s="29">
        <f t="shared" si="363"/>
        <v>674156.3</v>
      </c>
      <c r="I109" s="29">
        <f>I128</f>
        <v>0</v>
      </c>
      <c r="J109" s="29">
        <f t="shared" si="364"/>
        <v>674156.3</v>
      </c>
      <c r="K109" s="29">
        <f>K128</f>
        <v>0</v>
      </c>
      <c r="L109" s="29">
        <f t="shared" si="365"/>
        <v>674156.3</v>
      </c>
      <c r="M109" s="29">
        <f>M128</f>
        <v>951713.06599999999</v>
      </c>
      <c r="N109" s="29">
        <f t="shared" si="366"/>
        <v>1625869.3659999999</v>
      </c>
      <c r="O109" s="29">
        <f>O128</f>
        <v>0</v>
      </c>
      <c r="P109" s="29">
        <f t="shared" si="367"/>
        <v>1625869.3659999999</v>
      </c>
      <c r="Q109" s="29">
        <f>Q128</f>
        <v>0</v>
      </c>
      <c r="R109" s="29">
        <f t="shared" si="368"/>
        <v>1625869.3659999999</v>
      </c>
      <c r="S109" s="29">
        <f>S128</f>
        <v>0</v>
      </c>
      <c r="T109" s="29">
        <f t="shared" si="369"/>
        <v>1625869.3659999999</v>
      </c>
      <c r="U109" s="29">
        <f>U128</f>
        <v>0</v>
      </c>
      <c r="V109" s="29">
        <f t="shared" si="370"/>
        <v>1625869.3659999999</v>
      </c>
      <c r="W109" s="29">
        <f>W128</f>
        <v>0</v>
      </c>
      <c r="X109" s="29">
        <f t="shared" si="371"/>
        <v>1625869.3659999999</v>
      </c>
      <c r="Y109" s="29">
        <f>Y128+Y146</f>
        <v>0</v>
      </c>
      <c r="Z109" s="29">
        <f t="shared" si="372"/>
        <v>1625869.3659999999</v>
      </c>
      <c r="AA109" s="15">
        <f>AA128+AA146</f>
        <v>0</v>
      </c>
      <c r="AB109" s="29">
        <f t="shared" si="373"/>
        <v>1625869.3659999999</v>
      </c>
      <c r="AC109" s="29">
        <f>AC128+AC146+AC149+AC152</f>
        <v>0</v>
      </c>
      <c r="AD109" s="15">
        <f t="shared" si="374"/>
        <v>1625869.3659999999</v>
      </c>
      <c r="AE109" s="29">
        <f t="shared" ref="AE109:BH109" si="403">AE128</f>
        <v>2005011.7</v>
      </c>
      <c r="AF109" s="29">
        <f>AF128</f>
        <v>0</v>
      </c>
      <c r="AG109" s="29">
        <f t="shared" si="14"/>
        <v>2005011.7</v>
      </c>
      <c r="AH109" s="29">
        <f>AH128</f>
        <v>0</v>
      </c>
      <c r="AI109" s="29">
        <f t="shared" si="376"/>
        <v>2005011.7</v>
      </c>
      <c r="AJ109" s="29">
        <f>AJ128</f>
        <v>0</v>
      </c>
      <c r="AK109" s="29">
        <f t="shared" si="377"/>
        <v>2005011.7</v>
      </c>
      <c r="AL109" s="29">
        <f>AL128</f>
        <v>0</v>
      </c>
      <c r="AM109" s="29">
        <f t="shared" si="378"/>
        <v>2005011.7</v>
      </c>
      <c r="AN109" s="29">
        <f>AN128</f>
        <v>0</v>
      </c>
      <c r="AO109" s="29">
        <f t="shared" si="379"/>
        <v>2005011.7</v>
      </c>
      <c r="AP109" s="29">
        <f>AP128</f>
        <v>-1394490.56</v>
      </c>
      <c r="AQ109" s="29">
        <f t="shared" si="380"/>
        <v>610521.1399999999</v>
      </c>
      <c r="AR109" s="29">
        <f>AR128</f>
        <v>0</v>
      </c>
      <c r="AS109" s="29">
        <f t="shared" si="381"/>
        <v>610521.1399999999</v>
      </c>
      <c r="AT109" s="29">
        <f>AT128</f>
        <v>0</v>
      </c>
      <c r="AU109" s="29">
        <f t="shared" si="382"/>
        <v>610521.1399999999</v>
      </c>
      <c r="AV109" s="29">
        <f>AV128</f>
        <v>0</v>
      </c>
      <c r="AW109" s="29">
        <f t="shared" si="383"/>
        <v>610521.1399999999</v>
      </c>
      <c r="AX109" s="29">
        <f>AX128</f>
        <v>0</v>
      </c>
      <c r="AY109" s="29">
        <f t="shared" si="384"/>
        <v>610521.1399999999</v>
      </c>
      <c r="AZ109" s="29">
        <f>AZ128</f>
        <v>0</v>
      </c>
      <c r="BA109" s="29">
        <f t="shared" si="385"/>
        <v>610521.1399999999</v>
      </c>
      <c r="BB109" s="15">
        <f>BB128+BB146</f>
        <v>0</v>
      </c>
      <c r="BC109" s="29">
        <f t="shared" si="386"/>
        <v>610521.1399999999</v>
      </c>
      <c r="BD109" s="15">
        <f>BD128+BD146</f>
        <v>0</v>
      </c>
      <c r="BE109" s="29">
        <f t="shared" si="387"/>
        <v>610521.1399999999</v>
      </c>
      <c r="BF109" s="29">
        <f>BF128+BF146+BF149+BF152</f>
        <v>0</v>
      </c>
      <c r="BG109" s="15">
        <f t="shared" si="388"/>
        <v>610521.1399999999</v>
      </c>
      <c r="BH109" s="29">
        <f t="shared" si="403"/>
        <v>2103257.2000000002</v>
      </c>
      <c r="BI109" s="30">
        <f>BI128</f>
        <v>0</v>
      </c>
      <c r="BJ109" s="30">
        <f t="shared" si="28"/>
        <v>2103257.2000000002</v>
      </c>
      <c r="BK109" s="30">
        <f>BK128</f>
        <v>0</v>
      </c>
      <c r="BL109" s="30">
        <f t="shared" si="389"/>
        <v>2103257.2000000002</v>
      </c>
      <c r="BM109" s="30">
        <f>BM128</f>
        <v>0</v>
      </c>
      <c r="BN109" s="30">
        <f t="shared" si="390"/>
        <v>2103257.2000000002</v>
      </c>
      <c r="BO109" s="30">
        <f>BO128</f>
        <v>0</v>
      </c>
      <c r="BP109" s="30">
        <f t="shared" si="391"/>
        <v>2103257.2000000002</v>
      </c>
      <c r="BQ109" s="30">
        <f>BQ128</f>
        <v>-68540.58</v>
      </c>
      <c r="BR109" s="30">
        <f t="shared" si="392"/>
        <v>2034716.62</v>
      </c>
      <c r="BS109" s="30">
        <f>BS128</f>
        <v>0</v>
      </c>
      <c r="BT109" s="30">
        <f t="shared" si="393"/>
        <v>2034716.62</v>
      </c>
      <c r="BU109" s="30">
        <f>BU128</f>
        <v>0</v>
      </c>
      <c r="BV109" s="30">
        <f t="shared" si="394"/>
        <v>2034716.62</v>
      </c>
      <c r="BW109" s="30">
        <f>BW128</f>
        <v>0</v>
      </c>
      <c r="BX109" s="30">
        <f t="shared" si="395"/>
        <v>2034716.62</v>
      </c>
      <c r="BY109" s="30">
        <f>BY128</f>
        <v>0</v>
      </c>
      <c r="BZ109" s="30">
        <f t="shared" si="396"/>
        <v>2034716.62</v>
      </c>
      <c r="CA109" s="30">
        <f>CA128</f>
        <v>0</v>
      </c>
      <c r="CB109" s="30">
        <f t="shared" si="397"/>
        <v>2034716.62</v>
      </c>
      <c r="CC109" s="16">
        <f>CC128+CC146</f>
        <v>0</v>
      </c>
      <c r="CD109" s="30">
        <f t="shared" si="398"/>
        <v>2034716.62</v>
      </c>
      <c r="CE109" s="16">
        <f>CE128+CE146</f>
        <v>0</v>
      </c>
      <c r="CF109" s="30">
        <f t="shared" si="399"/>
        <v>2034716.62</v>
      </c>
      <c r="CG109" s="30">
        <f>CG128+CG146+CG149+CG152</f>
        <v>0</v>
      </c>
      <c r="CH109" s="16">
        <f t="shared" si="400"/>
        <v>2034716.62</v>
      </c>
      <c r="CI109" s="31"/>
      <c r="CJ109" s="33"/>
    </row>
    <row r="110" spans="1:88" ht="56.25" customHeight="1" x14ac:dyDescent="0.35">
      <c r="A110" s="57" t="s">
        <v>164</v>
      </c>
      <c r="B110" s="85" t="s">
        <v>63</v>
      </c>
      <c r="C110" s="6" t="s">
        <v>126</v>
      </c>
      <c r="D110" s="15">
        <v>0</v>
      </c>
      <c r="E110" s="44">
        <v>0</v>
      </c>
      <c r="F110" s="15">
        <f t="shared" ref="F110:F201" si="404">D110+E110</f>
        <v>0</v>
      </c>
      <c r="G110" s="15">
        <v>0</v>
      </c>
      <c r="H110" s="15">
        <f t="shared" si="363"/>
        <v>0</v>
      </c>
      <c r="I110" s="15">
        <v>0</v>
      </c>
      <c r="J110" s="15">
        <f t="shared" si="364"/>
        <v>0</v>
      </c>
      <c r="K110" s="15">
        <v>0</v>
      </c>
      <c r="L110" s="15">
        <f t="shared" si="365"/>
        <v>0</v>
      </c>
      <c r="M110" s="15">
        <v>0</v>
      </c>
      <c r="N110" s="15">
        <f t="shared" si="366"/>
        <v>0</v>
      </c>
      <c r="O110" s="15">
        <v>0</v>
      </c>
      <c r="P110" s="15">
        <f t="shared" si="367"/>
        <v>0</v>
      </c>
      <c r="Q110" s="15">
        <v>0</v>
      </c>
      <c r="R110" s="15">
        <f t="shared" si="368"/>
        <v>0</v>
      </c>
      <c r="S110" s="15">
        <v>0</v>
      </c>
      <c r="T110" s="15">
        <f t="shared" si="369"/>
        <v>0</v>
      </c>
      <c r="U110" s="15">
        <v>0</v>
      </c>
      <c r="V110" s="15">
        <f t="shared" si="370"/>
        <v>0</v>
      </c>
      <c r="W110" s="15">
        <v>0</v>
      </c>
      <c r="X110" s="15">
        <f t="shared" si="371"/>
        <v>0</v>
      </c>
      <c r="Y110" s="15">
        <v>0</v>
      </c>
      <c r="Z110" s="15">
        <f t="shared" si="372"/>
        <v>0</v>
      </c>
      <c r="AA110" s="15">
        <v>0</v>
      </c>
      <c r="AB110" s="15">
        <f t="shared" si="373"/>
        <v>0</v>
      </c>
      <c r="AC110" s="24">
        <v>0</v>
      </c>
      <c r="AD110" s="15">
        <f t="shared" si="374"/>
        <v>0</v>
      </c>
      <c r="AE110" s="15">
        <v>33198.1</v>
      </c>
      <c r="AF110" s="44">
        <v>0</v>
      </c>
      <c r="AG110" s="15">
        <f t="shared" ref="AG110:AG201" si="405">AE110+AF110</f>
        <v>33198.1</v>
      </c>
      <c r="AH110" s="15">
        <v>0</v>
      </c>
      <c r="AI110" s="15">
        <f t="shared" si="376"/>
        <v>33198.1</v>
      </c>
      <c r="AJ110" s="15">
        <v>0</v>
      </c>
      <c r="AK110" s="15">
        <f t="shared" si="377"/>
        <v>33198.1</v>
      </c>
      <c r="AL110" s="15">
        <v>0</v>
      </c>
      <c r="AM110" s="15">
        <f t="shared" si="378"/>
        <v>33198.1</v>
      </c>
      <c r="AN110" s="15">
        <v>0</v>
      </c>
      <c r="AO110" s="15">
        <f t="shared" si="379"/>
        <v>33198.1</v>
      </c>
      <c r="AP110" s="15">
        <v>0</v>
      </c>
      <c r="AQ110" s="15">
        <f t="shared" si="380"/>
        <v>33198.1</v>
      </c>
      <c r="AR110" s="15">
        <v>0</v>
      </c>
      <c r="AS110" s="15">
        <f t="shared" si="381"/>
        <v>33198.1</v>
      </c>
      <c r="AT110" s="15">
        <v>0</v>
      </c>
      <c r="AU110" s="15">
        <f t="shared" si="382"/>
        <v>33198.1</v>
      </c>
      <c r="AV110" s="15">
        <v>0</v>
      </c>
      <c r="AW110" s="15">
        <f t="shared" si="383"/>
        <v>33198.1</v>
      </c>
      <c r="AX110" s="15">
        <v>0</v>
      </c>
      <c r="AY110" s="15">
        <f t="shared" si="384"/>
        <v>33198.1</v>
      </c>
      <c r="AZ110" s="15">
        <v>0</v>
      </c>
      <c r="BA110" s="15">
        <f t="shared" si="385"/>
        <v>33198.1</v>
      </c>
      <c r="BB110" s="15">
        <v>0</v>
      </c>
      <c r="BC110" s="15">
        <f t="shared" si="386"/>
        <v>33198.1</v>
      </c>
      <c r="BD110" s="15">
        <v>0</v>
      </c>
      <c r="BE110" s="15">
        <f t="shared" si="387"/>
        <v>33198.1</v>
      </c>
      <c r="BF110" s="24">
        <v>0</v>
      </c>
      <c r="BG110" s="15">
        <f t="shared" si="388"/>
        <v>33198.1</v>
      </c>
      <c r="BH110" s="16">
        <v>0</v>
      </c>
      <c r="BI110" s="16">
        <v>0</v>
      </c>
      <c r="BJ110" s="16">
        <f t="shared" ref="BJ110:BJ201" si="406">BH110+BI110</f>
        <v>0</v>
      </c>
      <c r="BK110" s="16">
        <v>0</v>
      </c>
      <c r="BL110" s="16">
        <f t="shared" si="389"/>
        <v>0</v>
      </c>
      <c r="BM110" s="16">
        <v>0</v>
      </c>
      <c r="BN110" s="16">
        <f t="shared" si="390"/>
        <v>0</v>
      </c>
      <c r="BO110" s="16">
        <v>0</v>
      </c>
      <c r="BP110" s="16">
        <f t="shared" si="391"/>
        <v>0</v>
      </c>
      <c r="BQ110" s="16">
        <v>0</v>
      </c>
      <c r="BR110" s="16">
        <f t="shared" si="392"/>
        <v>0</v>
      </c>
      <c r="BS110" s="16">
        <v>0</v>
      </c>
      <c r="BT110" s="16">
        <f t="shared" si="393"/>
        <v>0</v>
      </c>
      <c r="BU110" s="16">
        <v>0</v>
      </c>
      <c r="BV110" s="16">
        <f t="shared" si="394"/>
        <v>0</v>
      </c>
      <c r="BW110" s="16">
        <v>0</v>
      </c>
      <c r="BX110" s="16">
        <f t="shared" si="395"/>
        <v>0</v>
      </c>
      <c r="BY110" s="16">
        <v>0</v>
      </c>
      <c r="BZ110" s="16">
        <f t="shared" si="396"/>
        <v>0</v>
      </c>
      <c r="CA110" s="16">
        <v>0</v>
      </c>
      <c r="CB110" s="16">
        <f t="shared" si="397"/>
        <v>0</v>
      </c>
      <c r="CC110" s="16">
        <v>0</v>
      </c>
      <c r="CD110" s="16">
        <f t="shared" si="398"/>
        <v>0</v>
      </c>
      <c r="CE110" s="16">
        <v>0</v>
      </c>
      <c r="CF110" s="16">
        <f t="shared" si="399"/>
        <v>0</v>
      </c>
      <c r="CG110" s="26">
        <v>0</v>
      </c>
      <c r="CH110" s="16">
        <f t="shared" si="400"/>
        <v>0</v>
      </c>
      <c r="CI110" s="9" t="s">
        <v>97</v>
      </c>
      <c r="CJ110" s="13"/>
    </row>
    <row r="111" spans="1:88" ht="56.25" customHeight="1" x14ac:dyDescent="0.35">
      <c r="A111" s="57" t="s">
        <v>165</v>
      </c>
      <c r="B111" s="85" t="s">
        <v>64</v>
      </c>
      <c r="C111" s="6" t="s">
        <v>126</v>
      </c>
      <c r="D111" s="15">
        <v>99000</v>
      </c>
      <c r="E111" s="44">
        <v>-50000</v>
      </c>
      <c r="F111" s="15">
        <f t="shared" si="404"/>
        <v>49000</v>
      </c>
      <c r="G111" s="15"/>
      <c r="H111" s="15">
        <f t="shared" si="363"/>
        <v>49000</v>
      </c>
      <c r="I111" s="15"/>
      <c r="J111" s="15">
        <f t="shared" si="364"/>
        <v>49000</v>
      </c>
      <c r="K111" s="15"/>
      <c r="L111" s="15">
        <f t="shared" si="365"/>
        <v>49000</v>
      </c>
      <c r="M111" s="15">
        <v>193717.85</v>
      </c>
      <c r="N111" s="15">
        <f t="shared" si="366"/>
        <v>242717.85</v>
      </c>
      <c r="O111" s="15"/>
      <c r="P111" s="15">
        <f t="shared" si="367"/>
        <v>242717.85</v>
      </c>
      <c r="Q111" s="15"/>
      <c r="R111" s="15">
        <f t="shared" si="368"/>
        <v>242717.85</v>
      </c>
      <c r="S111" s="15"/>
      <c r="T111" s="15">
        <f t="shared" si="369"/>
        <v>242717.85</v>
      </c>
      <c r="U111" s="15">
        <v>78651.596999999994</v>
      </c>
      <c r="V111" s="15">
        <f t="shared" si="370"/>
        <v>321369.44699999999</v>
      </c>
      <c r="W111" s="15"/>
      <c r="X111" s="15">
        <f t="shared" si="371"/>
        <v>321369.44699999999</v>
      </c>
      <c r="Y111" s="15">
        <v>26650.125</v>
      </c>
      <c r="Z111" s="15">
        <f t="shared" si="372"/>
        <v>348019.57199999999</v>
      </c>
      <c r="AA111" s="15"/>
      <c r="AB111" s="15">
        <f t="shared" si="373"/>
        <v>348019.57199999999</v>
      </c>
      <c r="AC111" s="24"/>
      <c r="AD111" s="15">
        <f t="shared" si="374"/>
        <v>348019.57199999999</v>
      </c>
      <c r="AE111" s="15">
        <v>317159.3</v>
      </c>
      <c r="AF111" s="44"/>
      <c r="AG111" s="15">
        <f t="shared" si="405"/>
        <v>317159.3</v>
      </c>
      <c r="AH111" s="15"/>
      <c r="AI111" s="15">
        <f t="shared" si="376"/>
        <v>317159.3</v>
      </c>
      <c r="AJ111" s="15"/>
      <c r="AK111" s="15">
        <f t="shared" si="377"/>
        <v>317159.3</v>
      </c>
      <c r="AL111" s="15"/>
      <c r="AM111" s="15">
        <f t="shared" si="378"/>
        <v>317159.3</v>
      </c>
      <c r="AN111" s="15"/>
      <c r="AO111" s="15">
        <f t="shared" si="379"/>
        <v>317159.3</v>
      </c>
      <c r="AP111" s="15">
        <v>-193717.85</v>
      </c>
      <c r="AQ111" s="15">
        <f t="shared" si="380"/>
        <v>123441.44999999998</v>
      </c>
      <c r="AR111" s="15"/>
      <c r="AS111" s="15">
        <f t="shared" si="381"/>
        <v>123441.44999999998</v>
      </c>
      <c r="AT111" s="15"/>
      <c r="AU111" s="15">
        <f t="shared" si="382"/>
        <v>123441.44999999998</v>
      </c>
      <c r="AV111" s="15"/>
      <c r="AW111" s="15">
        <f t="shared" si="383"/>
        <v>123441.44999999998</v>
      </c>
      <c r="AX111" s="15">
        <v>-78651.596999999994</v>
      </c>
      <c r="AY111" s="15">
        <f t="shared" si="384"/>
        <v>44789.852999999988</v>
      </c>
      <c r="AZ111" s="15"/>
      <c r="BA111" s="15">
        <f t="shared" si="385"/>
        <v>44789.852999999988</v>
      </c>
      <c r="BB111" s="15">
        <v>-26650.125</v>
      </c>
      <c r="BC111" s="15">
        <f t="shared" si="386"/>
        <v>18139.727999999988</v>
      </c>
      <c r="BD111" s="15"/>
      <c r="BE111" s="15">
        <f t="shared" si="387"/>
        <v>18139.727999999988</v>
      </c>
      <c r="BF111" s="24"/>
      <c r="BG111" s="15">
        <f t="shared" si="388"/>
        <v>18139.727999999988</v>
      </c>
      <c r="BH111" s="16">
        <v>0</v>
      </c>
      <c r="BI111" s="16"/>
      <c r="BJ111" s="16">
        <f t="shared" si="406"/>
        <v>0</v>
      </c>
      <c r="BK111" s="16"/>
      <c r="BL111" s="16">
        <f t="shared" si="389"/>
        <v>0</v>
      </c>
      <c r="BM111" s="16"/>
      <c r="BN111" s="16">
        <f t="shared" si="390"/>
        <v>0</v>
      </c>
      <c r="BO111" s="16"/>
      <c r="BP111" s="16">
        <f t="shared" si="391"/>
        <v>0</v>
      </c>
      <c r="BQ111" s="16"/>
      <c r="BR111" s="16">
        <f t="shared" si="392"/>
        <v>0</v>
      </c>
      <c r="BS111" s="16"/>
      <c r="BT111" s="16">
        <f t="shared" si="393"/>
        <v>0</v>
      </c>
      <c r="BU111" s="16"/>
      <c r="BV111" s="16">
        <f t="shared" si="394"/>
        <v>0</v>
      </c>
      <c r="BW111" s="16"/>
      <c r="BX111" s="16">
        <f t="shared" si="395"/>
        <v>0</v>
      </c>
      <c r="BY111" s="16"/>
      <c r="BZ111" s="16">
        <f t="shared" si="396"/>
        <v>0</v>
      </c>
      <c r="CA111" s="16"/>
      <c r="CB111" s="16">
        <f t="shared" si="397"/>
        <v>0</v>
      </c>
      <c r="CC111" s="16">
        <v>0</v>
      </c>
      <c r="CD111" s="16">
        <f t="shared" si="398"/>
        <v>0</v>
      </c>
      <c r="CE111" s="16">
        <v>0</v>
      </c>
      <c r="CF111" s="16">
        <f t="shared" si="399"/>
        <v>0</v>
      </c>
      <c r="CG111" s="26">
        <v>0</v>
      </c>
      <c r="CH111" s="16">
        <f t="shared" si="400"/>
        <v>0</v>
      </c>
      <c r="CI111" s="9" t="s">
        <v>98</v>
      </c>
      <c r="CJ111" s="13"/>
    </row>
    <row r="112" spans="1:88" ht="93.75" customHeight="1" x14ac:dyDescent="0.35">
      <c r="A112" s="57" t="s">
        <v>166</v>
      </c>
      <c r="B112" s="85" t="s">
        <v>375</v>
      </c>
      <c r="C112" s="6" t="s">
        <v>126</v>
      </c>
      <c r="D112" s="15">
        <v>0</v>
      </c>
      <c r="E112" s="44">
        <v>0</v>
      </c>
      <c r="F112" s="15">
        <f t="shared" si="404"/>
        <v>0</v>
      </c>
      <c r="G112" s="15">
        <f>364.881+12789.147</f>
        <v>13154.028</v>
      </c>
      <c r="H112" s="15">
        <f t="shared" si="363"/>
        <v>13154.028</v>
      </c>
      <c r="I112" s="15"/>
      <c r="J112" s="15">
        <f t="shared" si="364"/>
        <v>13154.028</v>
      </c>
      <c r="K112" s="15"/>
      <c r="L112" s="15">
        <f t="shared" si="365"/>
        <v>13154.028</v>
      </c>
      <c r="M112" s="15">
        <f>M114+M115+M116</f>
        <v>364506.57899999997</v>
      </c>
      <c r="N112" s="15">
        <f t="shared" si="366"/>
        <v>377660.60699999996</v>
      </c>
      <c r="O112" s="15">
        <f>O114+O115+O116</f>
        <v>0</v>
      </c>
      <c r="P112" s="15">
        <f t="shared" si="367"/>
        <v>377660.60699999996</v>
      </c>
      <c r="Q112" s="15">
        <f>Q114+Q115+Q116</f>
        <v>0</v>
      </c>
      <c r="R112" s="15">
        <f t="shared" si="368"/>
        <v>377660.60699999996</v>
      </c>
      <c r="S112" s="15">
        <f>S114+S115+S116</f>
        <v>0</v>
      </c>
      <c r="T112" s="15">
        <f t="shared" si="369"/>
        <v>377660.60699999996</v>
      </c>
      <c r="U112" s="15">
        <f>U114+U115+U116</f>
        <v>0</v>
      </c>
      <c r="V112" s="15">
        <f t="shared" si="370"/>
        <v>377660.60699999996</v>
      </c>
      <c r="W112" s="15">
        <f>W114+W115+W116</f>
        <v>0</v>
      </c>
      <c r="X112" s="15">
        <f t="shared" si="371"/>
        <v>377660.60699999996</v>
      </c>
      <c r="Y112" s="15">
        <f>Y114+Y115+Y116</f>
        <v>-5750.2890000000007</v>
      </c>
      <c r="Z112" s="15">
        <f t="shared" si="372"/>
        <v>371910.31799999997</v>
      </c>
      <c r="AA112" s="15">
        <f>AA114+AA115+AA116</f>
        <v>0</v>
      </c>
      <c r="AB112" s="15">
        <f t="shared" si="373"/>
        <v>371910.31799999997</v>
      </c>
      <c r="AC112" s="24">
        <f>AC114+AC115+AC116</f>
        <v>0</v>
      </c>
      <c r="AD112" s="15">
        <f t="shared" si="374"/>
        <v>371910.31799999997</v>
      </c>
      <c r="AE112" s="15">
        <v>90000</v>
      </c>
      <c r="AF112" s="44">
        <v>0</v>
      </c>
      <c r="AG112" s="15">
        <f>AE112+AF112</f>
        <v>90000</v>
      </c>
      <c r="AH112" s="15">
        <v>-13154.028</v>
      </c>
      <c r="AI112" s="15">
        <f t="shared" si="376"/>
        <v>76845.971999999994</v>
      </c>
      <c r="AJ112" s="15"/>
      <c r="AK112" s="15">
        <f t="shared" si="377"/>
        <v>76845.971999999994</v>
      </c>
      <c r="AL112" s="15"/>
      <c r="AM112" s="15">
        <f t="shared" si="378"/>
        <v>76845.971999999994</v>
      </c>
      <c r="AN112" s="15"/>
      <c r="AO112" s="15">
        <f t="shared" si="379"/>
        <v>76845.971999999994</v>
      </c>
      <c r="AP112" s="15">
        <f>AP114</f>
        <v>-39177.717999999993</v>
      </c>
      <c r="AQ112" s="15">
        <f t="shared" si="380"/>
        <v>37668.254000000001</v>
      </c>
      <c r="AR112" s="15">
        <f>AR114</f>
        <v>0</v>
      </c>
      <c r="AS112" s="15">
        <f t="shared" si="381"/>
        <v>37668.254000000001</v>
      </c>
      <c r="AT112" s="15">
        <f>AT114</f>
        <v>0</v>
      </c>
      <c r="AU112" s="15">
        <f t="shared" si="382"/>
        <v>37668.254000000001</v>
      </c>
      <c r="AV112" s="15">
        <f>AV114</f>
        <v>0</v>
      </c>
      <c r="AW112" s="15">
        <f t="shared" si="383"/>
        <v>37668.254000000001</v>
      </c>
      <c r="AX112" s="15">
        <f>AX114</f>
        <v>0</v>
      </c>
      <c r="AY112" s="15">
        <f t="shared" si="384"/>
        <v>37668.254000000001</v>
      </c>
      <c r="AZ112" s="15">
        <f>AZ114</f>
        <v>0</v>
      </c>
      <c r="BA112" s="15">
        <f t="shared" si="385"/>
        <v>37668.254000000001</v>
      </c>
      <c r="BB112" s="15">
        <f>BB114</f>
        <v>0</v>
      </c>
      <c r="BC112" s="15">
        <f t="shared" si="386"/>
        <v>37668.254000000001</v>
      </c>
      <c r="BD112" s="15">
        <f>BD114</f>
        <v>0</v>
      </c>
      <c r="BE112" s="15">
        <f t="shared" si="387"/>
        <v>37668.254000000001</v>
      </c>
      <c r="BF112" s="24">
        <f>BF114</f>
        <v>0</v>
      </c>
      <c r="BG112" s="15">
        <f t="shared" si="388"/>
        <v>37668.254000000001</v>
      </c>
      <c r="BH112" s="16">
        <v>0</v>
      </c>
      <c r="BI112" s="16">
        <v>0</v>
      </c>
      <c r="BJ112" s="16">
        <f t="shared" si="406"/>
        <v>0</v>
      </c>
      <c r="BK112" s="16">
        <v>0</v>
      </c>
      <c r="BL112" s="16">
        <f t="shared" si="389"/>
        <v>0</v>
      </c>
      <c r="BM112" s="16">
        <v>0</v>
      </c>
      <c r="BN112" s="16">
        <f t="shared" si="390"/>
        <v>0</v>
      </c>
      <c r="BO112" s="16">
        <v>0</v>
      </c>
      <c r="BP112" s="16">
        <f t="shared" si="391"/>
        <v>0</v>
      </c>
      <c r="BQ112" s="16">
        <v>0</v>
      </c>
      <c r="BR112" s="16">
        <f t="shared" si="392"/>
        <v>0</v>
      </c>
      <c r="BS112" s="16">
        <v>0</v>
      </c>
      <c r="BT112" s="16">
        <f t="shared" si="393"/>
        <v>0</v>
      </c>
      <c r="BU112" s="16">
        <v>0</v>
      </c>
      <c r="BV112" s="16">
        <f t="shared" si="394"/>
        <v>0</v>
      </c>
      <c r="BW112" s="16">
        <v>0</v>
      </c>
      <c r="BX112" s="16">
        <f t="shared" si="395"/>
        <v>0</v>
      </c>
      <c r="BY112" s="16">
        <v>0</v>
      </c>
      <c r="BZ112" s="16">
        <f t="shared" si="396"/>
        <v>0</v>
      </c>
      <c r="CA112" s="16">
        <v>0</v>
      </c>
      <c r="CB112" s="16">
        <f t="shared" si="397"/>
        <v>0</v>
      </c>
      <c r="CC112" s="16">
        <v>0</v>
      </c>
      <c r="CD112" s="16">
        <f t="shared" si="398"/>
        <v>0</v>
      </c>
      <c r="CE112" s="16">
        <v>0</v>
      </c>
      <c r="CF112" s="16">
        <f t="shared" si="399"/>
        <v>0</v>
      </c>
      <c r="CG112" s="26">
        <v>0</v>
      </c>
      <c r="CH112" s="16">
        <f t="shared" si="400"/>
        <v>0</v>
      </c>
      <c r="CJ112" s="13"/>
    </row>
    <row r="113" spans="1:88" ht="18.75" customHeight="1" x14ac:dyDescent="0.35">
      <c r="A113" s="57"/>
      <c r="B113" s="7" t="s">
        <v>5</v>
      </c>
      <c r="C113" s="6"/>
      <c r="D113" s="15"/>
      <c r="E113" s="4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24"/>
      <c r="AD113" s="15"/>
      <c r="AE113" s="15"/>
      <c r="AF113" s="44"/>
      <c r="AG113" s="15">
        <f t="shared" si="405"/>
        <v>0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24"/>
      <c r="BG113" s="15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26"/>
      <c r="CH113" s="16"/>
      <c r="CJ113" s="13"/>
    </row>
    <row r="114" spans="1:88" ht="18.75" hidden="1" customHeight="1" x14ac:dyDescent="0.35">
      <c r="A114" s="57"/>
      <c r="B114" s="5" t="s">
        <v>6</v>
      </c>
      <c r="C114" s="6"/>
      <c r="D114" s="15"/>
      <c r="E114" s="44"/>
      <c r="F114" s="15"/>
      <c r="G114" s="15">
        <v>13154.028</v>
      </c>
      <c r="H114" s="15">
        <f t="shared" si="363"/>
        <v>13154.028</v>
      </c>
      <c r="I114" s="15"/>
      <c r="J114" s="15">
        <f t="shared" si="364"/>
        <v>13154.028</v>
      </c>
      <c r="K114" s="15"/>
      <c r="L114" s="15">
        <f t="shared" si="365"/>
        <v>13154.028</v>
      </c>
      <c r="M114" s="15"/>
      <c r="N114" s="15">
        <f t="shared" si="366"/>
        <v>13154.028</v>
      </c>
      <c r="O114" s="15"/>
      <c r="P114" s="15">
        <f t="shared" ref="P114:P124" si="407">N114+O114</f>
        <v>13154.028</v>
      </c>
      <c r="Q114" s="15"/>
      <c r="R114" s="15">
        <f t="shared" ref="R114:R124" si="408">P114+Q114</f>
        <v>13154.028</v>
      </c>
      <c r="S114" s="15"/>
      <c r="T114" s="15">
        <f t="shared" ref="T114:T124" si="409">R114+S114</f>
        <v>13154.028</v>
      </c>
      <c r="U114" s="15"/>
      <c r="V114" s="15">
        <f t="shared" ref="V114:V124" si="410">T114+U114</f>
        <v>13154.028</v>
      </c>
      <c r="W114" s="15"/>
      <c r="X114" s="15">
        <f t="shared" ref="X114:X124" si="411">V114+W114</f>
        <v>13154.028</v>
      </c>
      <c r="Y114" s="15">
        <f>-1265.6-4484.689</f>
        <v>-5750.2890000000007</v>
      </c>
      <c r="Z114" s="15">
        <f t="shared" ref="Z114:Z124" si="412">X114+Y114</f>
        <v>7403.7389999999996</v>
      </c>
      <c r="AA114" s="15"/>
      <c r="AB114" s="15">
        <f t="shared" ref="AB114:AB124" si="413">Z114+AA114</f>
        <v>7403.7389999999996</v>
      </c>
      <c r="AC114" s="24"/>
      <c r="AD114" s="15">
        <f t="shared" ref="AD114:AD124" si="414">AB114+AC114</f>
        <v>7403.7389999999996</v>
      </c>
      <c r="AE114" s="15">
        <v>90000</v>
      </c>
      <c r="AF114" s="44"/>
      <c r="AG114" s="15">
        <f t="shared" si="405"/>
        <v>90000</v>
      </c>
      <c r="AH114" s="15">
        <v>-13154.028</v>
      </c>
      <c r="AI114" s="15">
        <f t="shared" si="376"/>
        <v>76845.971999999994</v>
      </c>
      <c r="AJ114" s="15"/>
      <c r="AK114" s="15">
        <f t="shared" si="377"/>
        <v>76845.971999999994</v>
      </c>
      <c r="AL114" s="15"/>
      <c r="AM114" s="15">
        <f t="shared" si="378"/>
        <v>76845.971999999994</v>
      </c>
      <c r="AN114" s="15"/>
      <c r="AO114" s="15">
        <f t="shared" si="379"/>
        <v>76845.971999999994</v>
      </c>
      <c r="AP114" s="15">
        <f>-76845.972+37668.254</f>
        <v>-39177.717999999993</v>
      </c>
      <c r="AQ114" s="15">
        <f t="shared" si="380"/>
        <v>37668.254000000001</v>
      </c>
      <c r="AR114" s="15"/>
      <c r="AS114" s="15">
        <f t="shared" ref="AS114:AS124" si="415">AQ114+AR114</f>
        <v>37668.254000000001</v>
      </c>
      <c r="AT114" s="15"/>
      <c r="AU114" s="15">
        <f t="shared" ref="AU114:AU124" si="416">AS114+AT114</f>
        <v>37668.254000000001</v>
      </c>
      <c r="AV114" s="15"/>
      <c r="AW114" s="15">
        <f t="shared" ref="AW114:AW124" si="417">AU114+AV114</f>
        <v>37668.254000000001</v>
      </c>
      <c r="AX114" s="15"/>
      <c r="AY114" s="15">
        <f t="shared" ref="AY114:AY124" si="418">AW114+AX114</f>
        <v>37668.254000000001</v>
      </c>
      <c r="AZ114" s="15"/>
      <c r="BA114" s="15">
        <f t="shared" ref="BA114:BA124" si="419">AY114+AZ114</f>
        <v>37668.254000000001</v>
      </c>
      <c r="BB114" s="15"/>
      <c r="BC114" s="15">
        <f t="shared" ref="BC114:BC124" si="420">BA114+BB114</f>
        <v>37668.254000000001</v>
      </c>
      <c r="BD114" s="15"/>
      <c r="BE114" s="15">
        <f t="shared" ref="BE114:BE124" si="421">BC114+BD114</f>
        <v>37668.254000000001</v>
      </c>
      <c r="BF114" s="24"/>
      <c r="BG114" s="15">
        <f t="shared" ref="BG114:BG124" si="422">BE114+BF114</f>
        <v>37668.254000000001</v>
      </c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>
        <f t="shared" si="392"/>
        <v>0</v>
      </c>
      <c r="BS114" s="16"/>
      <c r="BT114" s="16">
        <f t="shared" ref="BT114:BT124" si="423">BR114+BS114</f>
        <v>0</v>
      </c>
      <c r="BU114" s="16"/>
      <c r="BV114" s="16">
        <f t="shared" ref="BV114:BV124" si="424">BT114+BU114</f>
        <v>0</v>
      </c>
      <c r="BW114" s="16"/>
      <c r="BX114" s="16">
        <f t="shared" ref="BX114:BX124" si="425">BV114+BW114</f>
        <v>0</v>
      </c>
      <c r="BY114" s="16"/>
      <c r="BZ114" s="16">
        <f t="shared" ref="BZ114:BZ124" si="426">BX114+BY114</f>
        <v>0</v>
      </c>
      <c r="CA114" s="16"/>
      <c r="CB114" s="16">
        <f t="shared" ref="CB114:CB124" si="427">BZ114+CA114</f>
        <v>0</v>
      </c>
      <c r="CC114" s="16"/>
      <c r="CD114" s="16">
        <f t="shared" ref="CD114:CD124" si="428">CB114+CC114</f>
        <v>0</v>
      </c>
      <c r="CE114" s="16"/>
      <c r="CF114" s="16">
        <f t="shared" ref="CF114:CF124" si="429">CD114+CE114</f>
        <v>0</v>
      </c>
      <c r="CG114" s="26"/>
      <c r="CH114" s="16">
        <f t="shared" ref="CH114:CH124" si="430">CF114+CG114</f>
        <v>0</v>
      </c>
      <c r="CI114" s="9" t="s">
        <v>374</v>
      </c>
      <c r="CJ114" s="13">
        <v>0</v>
      </c>
    </row>
    <row r="115" spans="1:88" ht="18.75" customHeight="1" x14ac:dyDescent="0.35">
      <c r="A115" s="57"/>
      <c r="B115" s="85" t="s">
        <v>12</v>
      </c>
      <c r="C115" s="6"/>
      <c r="D115" s="15"/>
      <c r="E115" s="44"/>
      <c r="F115" s="15"/>
      <c r="G115" s="15"/>
      <c r="H115" s="15">
        <f t="shared" si="363"/>
        <v>0</v>
      </c>
      <c r="I115" s="15"/>
      <c r="J115" s="15">
        <f t="shared" si="364"/>
        <v>0</v>
      </c>
      <c r="K115" s="15"/>
      <c r="L115" s="15">
        <f t="shared" si="365"/>
        <v>0</v>
      </c>
      <c r="M115" s="15">
        <v>18225.278999999999</v>
      </c>
      <c r="N115" s="15">
        <f t="shared" si="366"/>
        <v>18225.278999999999</v>
      </c>
      <c r="O115" s="15"/>
      <c r="P115" s="15">
        <f t="shared" si="407"/>
        <v>18225.278999999999</v>
      </c>
      <c r="Q115" s="15"/>
      <c r="R115" s="15">
        <f t="shared" si="408"/>
        <v>18225.278999999999</v>
      </c>
      <c r="S115" s="15"/>
      <c r="T115" s="15">
        <f t="shared" si="409"/>
        <v>18225.278999999999</v>
      </c>
      <c r="U115" s="15"/>
      <c r="V115" s="15">
        <f t="shared" si="410"/>
        <v>18225.278999999999</v>
      </c>
      <c r="W115" s="15"/>
      <c r="X115" s="15">
        <f t="shared" si="411"/>
        <v>18225.278999999999</v>
      </c>
      <c r="Y115" s="15"/>
      <c r="Z115" s="15">
        <f t="shared" si="412"/>
        <v>18225.278999999999</v>
      </c>
      <c r="AA115" s="15"/>
      <c r="AB115" s="15">
        <f t="shared" si="413"/>
        <v>18225.278999999999</v>
      </c>
      <c r="AC115" s="24"/>
      <c r="AD115" s="15">
        <f t="shared" si="414"/>
        <v>18225.278999999999</v>
      </c>
      <c r="AE115" s="15"/>
      <c r="AF115" s="44"/>
      <c r="AG115" s="15">
        <f t="shared" si="405"/>
        <v>0</v>
      </c>
      <c r="AH115" s="15"/>
      <c r="AI115" s="15">
        <f t="shared" si="376"/>
        <v>0</v>
      </c>
      <c r="AJ115" s="15"/>
      <c r="AK115" s="15">
        <f t="shared" si="377"/>
        <v>0</v>
      </c>
      <c r="AL115" s="15"/>
      <c r="AM115" s="15">
        <f t="shared" si="378"/>
        <v>0</v>
      </c>
      <c r="AN115" s="15"/>
      <c r="AO115" s="15">
        <f t="shared" si="379"/>
        <v>0</v>
      </c>
      <c r="AP115" s="15"/>
      <c r="AQ115" s="15">
        <f t="shared" si="380"/>
        <v>0</v>
      </c>
      <c r="AR115" s="15"/>
      <c r="AS115" s="15">
        <f t="shared" si="415"/>
        <v>0</v>
      </c>
      <c r="AT115" s="15"/>
      <c r="AU115" s="15">
        <f t="shared" si="416"/>
        <v>0</v>
      </c>
      <c r="AV115" s="15"/>
      <c r="AW115" s="15">
        <f t="shared" si="417"/>
        <v>0</v>
      </c>
      <c r="AX115" s="15"/>
      <c r="AY115" s="15">
        <f t="shared" si="418"/>
        <v>0</v>
      </c>
      <c r="AZ115" s="15"/>
      <c r="BA115" s="15">
        <f t="shared" si="419"/>
        <v>0</v>
      </c>
      <c r="BB115" s="15"/>
      <c r="BC115" s="15">
        <f t="shared" si="420"/>
        <v>0</v>
      </c>
      <c r="BD115" s="15"/>
      <c r="BE115" s="15">
        <f t="shared" si="421"/>
        <v>0</v>
      </c>
      <c r="BF115" s="24"/>
      <c r="BG115" s="15">
        <f t="shared" si="422"/>
        <v>0</v>
      </c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>
        <f t="shared" si="392"/>
        <v>0</v>
      </c>
      <c r="BS115" s="16"/>
      <c r="BT115" s="16">
        <f t="shared" si="423"/>
        <v>0</v>
      </c>
      <c r="BU115" s="16"/>
      <c r="BV115" s="16">
        <f t="shared" si="424"/>
        <v>0</v>
      </c>
      <c r="BW115" s="16"/>
      <c r="BX115" s="16">
        <f t="shared" si="425"/>
        <v>0</v>
      </c>
      <c r="BY115" s="16"/>
      <c r="BZ115" s="16">
        <f t="shared" si="426"/>
        <v>0</v>
      </c>
      <c r="CA115" s="16"/>
      <c r="CB115" s="16">
        <f t="shared" si="427"/>
        <v>0</v>
      </c>
      <c r="CC115" s="16"/>
      <c r="CD115" s="16">
        <f t="shared" si="428"/>
        <v>0</v>
      </c>
      <c r="CE115" s="16"/>
      <c r="CF115" s="16">
        <f t="shared" si="429"/>
        <v>0</v>
      </c>
      <c r="CG115" s="26"/>
      <c r="CH115" s="16">
        <f t="shared" si="430"/>
        <v>0</v>
      </c>
      <c r="CI115" s="9" t="s">
        <v>395</v>
      </c>
      <c r="CJ115" s="13"/>
    </row>
    <row r="116" spans="1:88" ht="18.75" customHeight="1" x14ac:dyDescent="0.35">
      <c r="A116" s="57"/>
      <c r="B116" s="85" t="s">
        <v>19</v>
      </c>
      <c r="C116" s="6"/>
      <c r="D116" s="15"/>
      <c r="E116" s="44"/>
      <c r="F116" s="15"/>
      <c r="G116" s="15"/>
      <c r="H116" s="15">
        <f t="shared" si="363"/>
        <v>0</v>
      </c>
      <c r="I116" s="15"/>
      <c r="J116" s="15">
        <f t="shared" si="364"/>
        <v>0</v>
      </c>
      <c r="K116" s="15"/>
      <c r="L116" s="15">
        <f t="shared" si="365"/>
        <v>0</v>
      </c>
      <c r="M116" s="15">
        <v>346281.3</v>
      </c>
      <c r="N116" s="15">
        <f t="shared" si="366"/>
        <v>346281.3</v>
      </c>
      <c r="O116" s="15"/>
      <c r="P116" s="15">
        <f t="shared" si="407"/>
        <v>346281.3</v>
      </c>
      <c r="Q116" s="15"/>
      <c r="R116" s="15">
        <f t="shared" si="408"/>
        <v>346281.3</v>
      </c>
      <c r="S116" s="15"/>
      <c r="T116" s="15">
        <f t="shared" si="409"/>
        <v>346281.3</v>
      </c>
      <c r="U116" s="15"/>
      <c r="V116" s="15">
        <f t="shared" si="410"/>
        <v>346281.3</v>
      </c>
      <c r="W116" s="15"/>
      <c r="X116" s="15">
        <f t="shared" si="411"/>
        <v>346281.3</v>
      </c>
      <c r="Y116" s="15"/>
      <c r="Z116" s="15">
        <f t="shared" si="412"/>
        <v>346281.3</v>
      </c>
      <c r="AA116" s="15"/>
      <c r="AB116" s="15">
        <f t="shared" si="413"/>
        <v>346281.3</v>
      </c>
      <c r="AC116" s="24"/>
      <c r="AD116" s="15">
        <f t="shared" si="414"/>
        <v>346281.3</v>
      </c>
      <c r="AE116" s="15"/>
      <c r="AF116" s="44"/>
      <c r="AG116" s="15">
        <f t="shared" si="405"/>
        <v>0</v>
      </c>
      <c r="AH116" s="15"/>
      <c r="AI116" s="15">
        <f t="shared" si="376"/>
        <v>0</v>
      </c>
      <c r="AJ116" s="15"/>
      <c r="AK116" s="15">
        <f t="shared" si="377"/>
        <v>0</v>
      </c>
      <c r="AL116" s="15"/>
      <c r="AM116" s="15">
        <f t="shared" si="378"/>
        <v>0</v>
      </c>
      <c r="AN116" s="15"/>
      <c r="AO116" s="15">
        <f t="shared" si="379"/>
        <v>0</v>
      </c>
      <c r="AP116" s="15"/>
      <c r="AQ116" s="15">
        <f t="shared" si="380"/>
        <v>0</v>
      </c>
      <c r="AR116" s="15"/>
      <c r="AS116" s="15">
        <f t="shared" si="415"/>
        <v>0</v>
      </c>
      <c r="AT116" s="15"/>
      <c r="AU116" s="15">
        <f t="shared" si="416"/>
        <v>0</v>
      </c>
      <c r="AV116" s="15"/>
      <c r="AW116" s="15">
        <f t="shared" si="417"/>
        <v>0</v>
      </c>
      <c r="AX116" s="15"/>
      <c r="AY116" s="15">
        <f t="shared" si="418"/>
        <v>0</v>
      </c>
      <c r="AZ116" s="15"/>
      <c r="BA116" s="15">
        <f t="shared" si="419"/>
        <v>0</v>
      </c>
      <c r="BB116" s="15"/>
      <c r="BC116" s="15">
        <f t="shared" si="420"/>
        <v>0</v>
      </c>
      <c r="BD116" s="15"/>
      <c r="BE116" s="15">
        <f t="shared" si="421"/>
        <v>0</v>
      </c>
      <c r="BF116" s="24"/>
      <c r="BG116" s="15">
        <f t="shared" si="422"/>
        <v>0</v>
      </c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>
        <f t="shared" si="392"/>
        <v>0</v>
      </c>
      <c r="BS116" s="16"/>
      <c r="BT116" s="16">
        <f t="shared" si="423"/>
        <v>0</v>
      </c>
      <c r="BU116" s="16"/>
      <c r="BV116" s="16">
        <f t="shared" si="424"/>
        <v>0</v>
      </c>
      <c r="BW116" s="16"/>
      <c r="BX116" s="16">
        <f t="shared" si="425"/>
        <v>0</v>
      </c>
      <c r="BY116" s="16"/>
      <c r="BZ116" s="16">
        <f t="shared" si="426"/>
        <v>0</v>
      </c>
      <c r="CA116" s="16"/>
      <c r="CB116" s="16">
        <f t="shared" si="427"/>
        <v>0</v>
      </c>
      <c r="CC116" s="16"/>
      <c r="CD116" s="16">
        <f t="shared" si="428"/>
        <v>0</v>
      </c>
      <c r="CE116" s="16"/>
      <c r="CF116" s="16">
        <f t="shared" si="429"/>
        <v>0</v>
      </c>
      <c r="CG116" s="26"/>
      <c r="CH116" s="16">
        <f t="shared" si="430"/>
        <v>0</v>
      </c>
      <c r="CJ116" s="13"/>
    </row>
    <row r="117" spans="1:88" ht="56.25" customHeight="1" x14ac:dyDescent="0.35">
      <c r="A117" s="57" t="s">
        <v>167</v>
      </c>
      <c r="B117" s="85" t="s">
        <v>65</v>
      </c>
      <c r="C117" s="6" t="s">
        <v>126</v>
      </c>
      <c r="D117" s="15">
        <v>0</v>
      </c>
      <c r="E117" s="44">
        <v>0</v>
      </c>
      <c r="F117" s="15">
        <f t="shared" si="404"/>
        <v>0</v>
      </c>
      <c r="G117" s="15">
        <v>0</v>
      </c>
      <c r="H117" s="15">
        <f t="shared" si="363"/>
        <v>0</v>
      </c>
      <c r="I117" s="15">
        <v>0</v>
      </c>
      <c r="J117" s="15">
        <f t="shared" si="364"/>
        <v>0</v>
      </c>
      <c r="K117" s="15">
        <v>0</v>
      </c>
      <c r="L117" s="15">
        <f t="shared" si="365"/>
        <v>0</v>
      </c>
      <c r="M117" s="15">
        <v>4935.2139999999999</v>
      </c>
      <c r="N117" s="15">
        <f t="shared" si="366"/>
        <v>4935.2139999999999</v>
      </c>
      <c r="O117" s="15"/>
      <c r="P117" s="15">
        <f t="shared" si="407"/>
        <v>4935.2139999999999</v>
      </c>
      <c r="Q117" s="15"/>
      <c r="R117" s="15">
        <f t="shared" si="408"/>
        <v>4935.2139999999999</v>
      </c>
      <c r="S117" s="15"/>
      <c r="T117" s="15">
        <f t="shared" si="409"/>
        <v>4935.2139999999999</v>
      </c>
      <c r="U117" s="15"/>
      <c r="V117" s="15">
        <f t="shared" si="410"/>
        <v>4935.2139999999999</v>
      </c>
      <c r="W117" s="15"/>
      <c r="X117" s="15">
        <f t="shared" si="411"/>
        <v>4935.2139999999999</v>
      </c>
      <c r="Y117" s="15">
        <v>-4935.2139999999999</v>
      </c>
      <c r="Z117" s="15">
        <f t="shared" si="412"/>
        <v>0</v>
      </c>
      <c r="AA117" s="15"/>
      <c r="AB117" s="15">
        <f t="shared" si="413"/>
        <v>0</v>
      </c>
      <c r="AC117" s="24"/>
      <c r="AD117" s="15">
        <f t="shared" si="414"/>
        <v>0</v>
      </c>
      <c r="AE117" s="15">
        <v>14760.4</v>
      </c>
      <c r="AF117" s="44">
        <v>0</v>
      </c>
      <c r="AG117" s="15">
        <f t="shared" si="405"/>
        <v>14760.4</v>
      </c>
      <c r="AH117" s="15">
        <v>0</v>
      </c>
      <c r="AI117" s="15">
        <f t="shared" si="376"/>
        <v>14760.4</v>
      </c>
      <c r="AJ117" s="15">
        <v>0</v>
      </c>
      <c r="AK117" s="15">
        <f t="shared" si="377"/>
        <v>14760.4</v>
      </c>
      <c r="AL117" s="15">
        <v>0</v>
      </c>
      <c r="AM117" s="15">
        <f t="shared" si="378"/>
        <v>14760.4</v>
      </c>
      <c r="AN117" s="15">
        <v>0</v>
      </c>
      <c r="AO117" s="15">
        <f t="shared" si="379"/>
        <v>14760.4</v>
      </c>
      <c r="AP117" s="15">
        <v>-4935.2139999999999</v>
      </c>
      <c r="AQ117" s="15">
        <f t="shared" si="380"/>
        <v>9825.1859999999997</v>
      </c>
      <c r="AR117" s="15"/>
      <c r="AS117" s="15">
        <f t="shared" si="415"/>
        <v>9825.1859999999997</v>
      </c>
      <c r="AT117" s="15"/>
      <c r="AU117" s="15">
        <f t="shared" si="416"/>
        <v>9825.1859999999997</v>
      </c>
      <c r="AV117" s="15"/>
      <c r="AW117" s="15">
        <f t="shared" si="417"/>
        <v>9825.1859999999997</v>
      </c>
      <c r="AX117" s="15"/>
      <c r="AY117" s="15">
        <f t="shared" si="418"/>
        <v>9825.1859999999997</v>
      </c>
      <c r="AZ117" s="15"/>
      <c r="BA117" s="15">
        <f t="shared" si="419"/>
        <v>9825.1859999999997</v>
      </c>
      <c r="BB117" s="15">
        <v>4935.2139999999999</v>
      </c>
      <c r="BC117" s="15">
        <f t="shared" si="420"/>
        <v>14760.4</v>
      </c>
      <c r="BD117" s="15"/>
      <c r="BE117" s="15">
        <f t="shared" si="421"/>
        <v>14760.4</v>
      </c>
      <c r="BF117" s="24"/>
      <c r="BG117" s="15">
        <f t="shared" si="422"/>
        <v>14760.4</v>
      </c>
      <c r="BH117" s="16">
        <v>0</v>
      </c>
      <c r="BI117" s="16">
        <v>0</v>
      </c>
      <c r="BJ117" s="16">
        <f t="shared" si="406"/>
        <v>0</v>
      </c>
      <c r="BK117" s="16">
        <v>0</v>
      </c>
      <c r="BL117" s="16">
        <f t="shared" si="389"/>
        <v>0</v>
      </c>
      <c r="BM117" s="16">
        <v>0</v>
      </c>
      <c r="BN117" s="16">
        <f t="shared" si="390"/>
        <v>0</v>
      </c>
      <c r="BO117" s="16">
        <v>0</v>
      </c>
      <c r="BP117" s="16">
        <f t="shared" si="391"/>
        <v>0</v>
      </c>
      <c r="BQ117" s="16">
        <v>0</v>
      </c>
      <c r="BR117" s="16">
        <f t="shared" si="392"/>
        <v>0</v>
      </c>
      <c r="BS117" s="16">
        <v>0</v>
      </c>
      <c r="BT117" s="16">
        <f t="shared" si="423"/>
        <v>0</v>
      </c>
      <c r="BU117" s="16">
        <v>0</v>
      </c>
      <c r="BV117" s="16">
        <f t="shared" si="424"/>
        <v>0</v>
      </c>
      <c r="BW117" s="16">
        <v>0</v>
      </c>
      <c r="BX117" s="16">
        <f t="shared" si="425"/>
        <v>0</v>
      </c>
      <c r="BY117" s="16">
        <v>0</v>
      </c>
      <c r="BZ117" s="16">
        <f t="shared" si="426"/>
        <v>0</v>
      </c>
      <c r="CA117" s="16">
        <v>0</v>
      </c>
      <c r="CB117" s="16">
        <f t="shared" si="427"/>
        <v>0</v>
      </c>
      <c r="CC117" s="16">
        <v>0</v>
      </c>
      <c r="CD117" s="16">
        <f t="shared" si="428"/>
        <v>0</v>
      </c>
      <c r="CE117" s="16">
        <v>0</v>
      </c>
      <c r="CF117" s="16">
        <f t="shared" si="429"/>
        <v>0</v>
      </c>
      <c r="CG117" s="26">
        <v>0</v>
      </c>
      <c r="CH117" s="16">
        <f t="shared" si="430"/>
        <v>0</v>
      </c>
      <c r="CI117" s="9" t="s">
        <v>99</v>
      </c>
      <c r="CJ117" s="13"/>
    </row>
    <row r="118" spans="1:88" ht="56.25" hidden="1" customHeight="1" x14ac:dyDescent="0.35">
      <c r="A118" s="1" t="s">
        <v>162</v>
      </c>
      <c r="B118" s="21" t="s">
        <v>66</v>
      </c>
      <c r="C118" s="6" t="s">
        <v>126</v>
      </c>
      <c r="D118" s="15">
        <v>2697</v>
      </c>
      <c r="E118" s="44">
        <v>-2697</v>
      </c>
      <c r="F118" s="15">
        <f t="shared" si="404"/>
        <v>0</v>
      </c>
      <c r="G118" s="15"/>
      <c r="H118" s="15">
        <f t="shared" si="363"/>
        <v>0</v>
      </c>
      <c r="I118" s="15"/>
      <c r="J118" s="15">
        <f t="shared" si="364"/>
        <v>0</v>
      </c>
      <c r="K118" s="15"/>
      <c r="L118" s="15">
        <f t="shared" si="365"/>
        <v>0</v>
      </c>
      <c r="M118" s="15"/>
      <c r="N118" s="15">
        <f t="shared" si="366"/>
        <v>0</v>
      </c>
      <c r="O118" s="15"/>
      <c r="P118" s="15">
        <f t="shared" si="407"/>
        <v>0</v>
      </c>
      <c r="Q118" s="15"/>
      <c r="R118" s="15">
        <f t="shared" si="408"/>
        <v>0</v>
      </c>
      <c r="S118" s="15"/>
      <c r="T118" s="15">
        <f t="shared" si="409"/>
        <v>0</v>
      </c>
      <c r="U118" s="15"/>
      <c r="V118" s="15">
        <f t="shared" si="410"/>
        <v>0</v>
      </c>
      <c r="W118" s="15"/>
      <c r="X118" s="15">
        <f t="shared" si="411"/>
        <v>0</v>
      </c>
      <c r="Y118" s="15"/>
      <c r="Z118" s="15">
        <f t="shared" si="412"/>
        <v>0</v>
      </c>
      <c r="AA118" s="15"/>
      <c r="AB118" s="15">
        <f t="shared" si="413"/>
        <v>0</v>
      </c>
      <c r="AC118" s="24"/>
      <c r="AD118" s="15">
        <f t="shared" si="414"/>
        <v>0</v>
      </c>
      <c r="AE118" s="15">
        <v>6293</v>
      </c>
      <c r="AF118" s="44">
        <v>-6293</v>
      </c>
      <c r="AG118" s="15">
        <f t="shared" si="405"/>
        <v>0</v>
      </c>
      <c r="AH118" s="15"/>
      <c r="AI118" s="15">
        <f t="shared" si="376"/>
        <v>0</v>
      </c>
      <c r="AJ118" s="15"/>
      <c r="AK118" s="15">
        <f t="shared" si="377"/>
        <v>0</v>
      </c>
      <c r="AL118" s="15"/>
      <c r="AM118" s="15">
        <f t="shared" si="378"/>
        <v>0</v>
      </c>
      <c r="AN118" s="15"/>
      <c r="AO118" s="15">
        <f t="shared" si="379"/>
        <v>0</v>
      </c>
      <c r="AP118" s="15"/>
      <c r="AQ118" s="15">
        <f t="shared" si="380"/>
        <v>0</v>
      </c>
      <c r="AR118" s="15"/>
      <c r="AS118" s="15">
        <f t="shared" si="415"/>
        <v>0</v>
      </c>
      <c r="AT118" s="15"/>
      <c r="AU118" s="15">
        <f t="shared" si="416"/>
        <v>0</v>
      </c>
      <c r="AV118" s="15"/>
      <c r="AW118" s="15">
        <f t="shared" si="417"/>
        <v>0</v>
      </c>
      <c r="AX118" s="15"/>
      <c r="AY118" s="15">
        <f t="shared" si="418"/>
        <v>0</v>
      </c>
      <c r="AZ118" s="15"/>
      <c r="BA118" s="15">
        <f t="shared" si="419"/>
        <v>0</v>
      </c>
      <c r="BB118" s="15"/>
      <c r="BC118" s="15">
        <f t="shared" si="420"/>
        <v>0</v>
      </c>
      <c r="BD118" s="15"/>
      <c r="BE118" s="15">
        <f t="shared" si="421"/>
        <v>0</v>
      </c>
      <c r="BF118" s="24"/>
      <c r="BG118" s="15">
        <f t="shared" si="422"/>
        <v>0</v>
      </c>
      <c r="BH118" s="16">
        <v>0</v>
      </c>
      <c r="BI118" s="16"/>
      <c r="BJ118" s="16">
        <f t="shared" si="406"/>
        <v>0</v>
      </c>
      <c r="BK118" s="16"/>
      <c r="BL118" s="16">
        <f t="shared" si="389"/>
        <v>0</v>
      </c>
      <c r="BM118" s="16"/>
      <c r="BN118" s="16">
        <f t="shared" si="390"/>
        <v>0</v>
      </c>
      <c r="BO118" s="16"/>
      <c r="BP118" s="16">
        <f t="shared" si="391"/>
        <v>0</v>
      </c>
      <c r="BQ118" s="16"/>
      <c r="BR118" s="16">
        <f t="shared" si="392"/>
        <v>0</v>
      </c>
      <c r="BS118" s="16"/>
      <c r="BT118" s="16">
        <f t="shared" si="423"/>
        <v>0</v>
      </c>
      <c r="BU118" s="16"/>
      <c r="BV118" s="16">
        <f t="shared" si="424"/>
        <v>0</v>
      </c>
      <c r="BW118" s="16"/>
      <c r="BX118" s="16">
        <f t="shared" si="425"/>
        <v>0</v>
      </c>
      <c r="BY118" s="16"/>
      <c r="BZ118" s="16">
        <f t="shared" si="426"/>
        <v>0</v>
      </c>
      <c r="CA118" s="16"/>
      <c r="CB118" s="16">
        <f t="shared" si="427"/>
        <v>0</v>
      </c>
      <c r="CC118" s="16"/>
      <c r="CD118" s="16">
        <f t="shared" si="428"/>
        <v>0</v>
      </c>
      <c r="CE118" s="16"/>
      <c r="CF118" s="16">
        <f t="shared" si="429"/>
        <v>0</v>
      </c>
      <c r="CG118" s="26"/>
      <c r="CH118" s="16">
        <f t="shared" si="430"/>
        <v>0</v>
      </c>
      <c r="CI118" s="9" t="s">
        <v>100</v>
      </c>
      <c r="CJ118" s="13">
        <v>0</v>
      </c>
    </row>
    <row r="119" spans="1:88" ht="75" customHeight="1" x14ac:dyDescent="0.35">
      <c r="A119" s="57" t="s">
        <v>168</v>
      </c>
      <c r="B119" s="85" t="s">
        <v>66</v>
      </c>
      <c r="C119" s="6" t="s">
        <v>249</v>
      </c>
      <c r="D119" s="15"/>
      <c r="E119" s="44">
        <v>2697</v>
      </c>
      <c r="F119" s="15">
        <f t="shared" si="404"/>
        <v>2697</v>
      </c>
      <c r="G119" s="15"/>
      <c r="H119" s="15">
        <f t="shared" si="363"/>
        <v>2697</v>
      </c>
      <c r="I119" s="15"/>
      <c r="J119" s="15">
        <f t="shared" si="364"/>
        <v>2697</v>
      </c>
      <c r="K119" s="15"/>
      <c r="L119" s="15">
        <f t="shared" si="365"/>
        <v>2697</v>
      </c>
      <c r="M119" s="15"/>
      <c r="N119" s="15">
        <f t="shared" si="366"/>
        <v>2697</v>
      </c>
      <c r="O119" s="15"/>
      <c r="P119" s="15">
        <f t="shared" si="407"/>
        <v>2697</v>
      </c>
      <c r="Q119" s="15"/>
      <c r="R119" s="15">
        <f t="shared" si="408"/>
        <v>2697</v>
      </c>
      <c r="S119" s="15"/>
      <c r="T119" s="15">
        <f t="shared" si="409"/>
        <v>2697</v>
      </c>
      <c r="U119" s="15"/>
      <c r="V119" s="15">
        <f t="shared" si="410"/>
        <v>2697</v>
      </c>
      <c r="W119" s="15"/>
      <c r="X119" s="15">
        <f t="shared" si="411"/>
        <v>2697</v>
      </c>
      <c r="Y119" s="15"/>
      <c r="Z119" s="15">
        <f t="shared" si="412"/>
        <v>2697</v>
      </c>
      <c r="AA119" s="15"/>
      <c r="AB119" s="15">
        <f t="shared" si="413"/>
        <v>2697</v>
      </c>
      <c r="AC119" s="24">
        <v>-2697</v>
      </c>
      <c r="AD119" s="15">
        <f t="shared" si="414"/>
        <v>0</v>
      </c>
      <c r="AE119" s="15"/>
      <c r="AF119" s="44">
        <v>6293</v>
      </c>
      <c r="AG119" s="15">
        <f t="shared" si="405"/>
        <v>6293</v>
      </c>
      <c r="AH119" s="15"/>
      <c r="AI119" s="15">
        <f t="shared" si="376"/>
        <v>6293</v>
      </c>
      <c r="AJ119" s="15"/>
      <c r="AK119" s="15">
        <f t="shared" si="377"/>
        <v>6293</v>
      </c>
      <c r="AL119" s="15"/>
      <c r="AM119" s="15">
        <f t="shared" si="378"/>
        <v>6293</v>
      </c>
      <c r="AN119" s="15"/>
      <c r="AO119" s="15">
        <f t="shared" si="379"/>
        <v>6293</v>
      </c>
      <c r="AP119" s="15"/>
      <c r="AQ119" s="15">
        <f t="shared" si="380"/>
        <v>6293</v>
      </c>
      <c r="AR119" s="15"/>
      <c r="AS119" s="15">
        <f t="shared" si="415"/>
        <v>6293</v>
      </c>
      <c r="AT119" s="15"/>
      <c r="AU119" s="15">
        <f t="shared" si="416"/>
        <v>6293</v>
      </c>
      <c r="AV119" s="15"/>
      <c r="AW119" s="15">
        <f t="shared" si="417"/>
        <v>6293</v>
      </c>
      <c r="AX119" s="15"/>
      <c r="AY119" s="15">
        <f t="shared" si="418"/>
        <v>6293</v>
      </c>
      <c r="AZ119" s="15"/>
      <c r="BA119" s="15">
        <f t="shared" si="419"/>
        <v>6293</v>
      </c>
      <c r="BB119" s="15"/>
      <c r="BC119" s="15">
        <f t="shared" si="420"/>
        <v>6293</v>
      </c>
      <c r="BD119" s="15"/>
      <c r="BE119" s="15">
        <f t="shared" si="421"/>
        <v>6293</v>
      </c>
      <c r="BF119" s="24">
        <v>2697</v>
      </c>
      <c r="BG119" s="15">
        <f t="shared" si="422"/>
        <v>8990</v>
      </c>
      <c r="BH119" s="16"/>
      <c r="BI119" s="16"/>
      <c r="BJ119" s="16">
        <f t="shared" si="406"/>
        <v>0</v>
      </c>
      <c r="BK119" s="16"/>
      <c r="BL119" s="16">
        <f t="shared" si="389"/>
        <v>0</v>
      </c>
      <c r="BM119" s="16"/>
      <c r="BN119" s="16">
        <f t="shared" si="390"/>
        <v>0</v>
      </c>
      <c r="BO119" s="16"/>
      <c r="BP119" s="16">
        <f t="shared" si="391"/>
        <v>0</v>
      </c>
      <c r="BQ119" s="16"/>
      <c r="BR119" s="16">
        <f t="shared" si="392"/>
        <v>0</v>
      </c>
      <c r="BS119" s="16"/>
      <c r="BT119" s="16">
        <f t="shared" si="423"/>
        <v>0</v>
      </c>
      <c r="BU119" s="16"/>
      <c r="BV119" s="16">
        <f t="shared" si="424"/>
        <v>0</v>
      </c>
      <c r="BW119" s="16"/>
      <c r="BX119" s="16">
        <f t="shared" si="425"/>
        <v>0</v>
      </c>
      <c r="BY119" s="16"/>
      <c r="BZ119" s="16">
        <f t="shared" si="426"/>
        <v>0</v>
      </c>
      <c r="CA119" s="16"/>
      <c r="CB119" s="16">
        <f t="shared" si="427"/>
        <v>0</v>
      </c>
      <c r="CC119" s="16"/>
      <c r="CD119" s="16">
        <f t="shared" si="428"/>
        <v>0</v>
      </c>
      <c r="CE119" s="16"/>
      <c r="CF119" s="16">
        <f t="shared" si="429"/>
        <v>0</v>
      </c>
      <c r="CG119" s="26"/>
      <c r="CH119" s="16">
        <f t="shared" si="430"/>
        <v>0</v>
      </c>
      <c r="CI119" s="9" t="s">
        <v>100</v>
      </c>
      <c r="CJ119" s="13"/>
    </row>
    <row r="120" spans="1:88" ht="56.25" customHeight="1" x14ac:dyDescent="0.35">
      <c r="A120" s="57" t="s">
        <v>169</v>
      </c>
      <c r="B120" s="85" t="s">
        <v>67</v>
      </c>
      <c r="C120" s="6" t="s">
        <v>126</v>
      </c>
      <c r="D120" s="15">
        <v>41944.5</v>
      </c>
      <c r="E120" s="44"/>
      <c r="F120" s="15">
        <f t="shared" si="404"/>
        <v>41944.5</v>
      </c>
      <c r="G120" s="15"/>
      <c r="H120" s="15">
        <f t="shared" si="363"/>
        <v>41944.5</v>
      </c>
      <c r="I120" s="15"/>
      <c r="J120" s="15">
        <f t="shared" si="364"/>
        <v>41944.5</v>
      </c>
      <c r="K120" s="15"/>
      <c r="L120" s="15">
        <f t="shared" si="365"/>
        <v>41944.5</v>
      </c>
      <c r="M120" s="15">
        <v>-31672.5</v>
      </c>
      <c r="N120" s="15">
        <f t="shared" si="366"/>
        <v>10272</v>
      </c>
      <c r="O120" s="15"/>
      <c r="P120" s="15">
        <f t="shared" si="407"/>
        <v>10272</v>
      </c>
      <c r="Q120" s="15"/>
      <c r="R120" s="15">
        <f t="shared" si="408"/>
        <v>10272</v>
      </c>
      <c r="S120" s="15"/>
      <c r="T120" s="15">
        <f t="shared" si="409"/>
        <v>10272</v>
      </c>
      <c r="U120" s="15"/>
      <c r="V120" s="15">
        <f t="shared" si="410"/>
        <v>10272</v>
      </c>
      <c r="W120" s="15"/>
      <c r="X120" s="15">
        <f t="shared" si="411"/>
        <v>10272</v>
      </c>
      <c r="Y120" s="15">
        <f>-10272+2597.072</f>
        <v>-7674.9279999999999</v>
      </c>
      <c r="Z120" s="15">
        <f t="shared" si="412"/>
        <v>2597.0720000000001</v>
      </c>
      <c r="AA120" s="15">
        <v>-113.7</v>
      </c>
      <c r="AB120" s="15">
        <f t="shared" si="413"/>
        <v>2483.3720000000003</v>
      </c>
      <c r="AC120" s="24"/>
      <c r="AD120" s="15">
        <f t="shared" si="414"/>
        <v>2483.3720000000003</v>
      </c>
      <c r="AE120" s="15">
        <v>86980.4</v>
      </c>
      <c r="AF120" s="44"/>
      <c r="AG120" s="15">
        <f t="shared" si="405"/>
        <v>86980.4</v>
      </c>
      <c r="AH120" s="15"/>
      <c r="AI120" s="15">
        <f t="shared" si="376"/>
        <v>86980.4</v>
      </c>
      <c r="AJ120" s="15"/>
      <c r="AK120" s="15">
        <f t="shared" si="377"/>
        <v>86980.4</v>
      </c>
      <c r="AL120" s="15"/>
      <c r="AM120" s="15">
        <f t="shared" si="378"/>
        <v>86980.4</v>
      </c>
      <c r="AN120" s="15"/>
      <c r="AO120" s="15">
        <f t="shared" si="379"/>
        <v>86980.4</v>
      </c>
      <c r="AP120" s="15">
        <v>33472.125999999997</v>
      </c>
      <c r="AQ120" s="15">
        <f t="shared" si="380"/>
        <v>120452.52599999998</v>
      </c>
      <c r="AR120" s="15"/>
      <c r="AS120" s="15">
        <f t="shared" si="415"/>
        <v>120452.52599999998</v>
      </c>
      <c r="AT120" s="15"/>
      <c r="AU120" s="15">
        <f t="shared" si="416"/>
        <v>120452.52599999998</v>
      </c>
      <c r="AV120" s="15"/>
      <c r="AW120" s="15">
        <f t="shared" si="417"/>
        <v>120452.52599999998</v>
      </c>
      <c r="AX120" s="15"/>
      <c r="AY120" s="15">
        <f t="shared" si="418"/>
        <v>120452.52599999998</v>
      </c>
      <c r="AZ120" s="15"/>
      <c r="BA120" s="15">
        <f t="shared" si="419"/>
        <v>120452.52599999998</v>
      </c>
      <c r="BB120" s="15">
        <v>10272</v>
      </c>
      <c r="BC120" s="15">
        <f t="shared" si="420"/>
        <v>130724.52599999998</v>
      </c>
      <c r="BD120" s="15"/>
      <c r="BE120" s="15">
        <f t="shared" si="421"/>
        <v>130724.52599999998</v>
      </c>
      <c r="BF120" s="24"/>
      <c r="BG120" s="15">
        <f t="shared" si="422"/>
        <v>130724.52599999998</v>
      </c>
      <c r="BH120" s="16">
        <v>8017</v>
      </c>
      <c r="BI120" s="16"/>
      <c r="BJ120" s="16">
        <f t="shared" si="406"/>
        <v>8017</v>
      </c>
      <c r="BK120" s="16"/>
      <c r="BL120" s="16">
        <f t="shared" si="389"/>
        <v>8017</v>
      </c>
      <c r="BM120" s="16"/>
      <c r="BN120" s="16">
        <f t="shared" si="390"/>
        <v>8017</v>
      </c>
      <c r="BO120" s="16"/>
      <c r="BP120" s="16">
        <f t="shared" si="391"/>
        <v>8017</v>
      </c>
      <c r="BQ120" s="16">
        <v>-1959.69</v>
      </c>
      <c r="BR120" s="16">
        <f t="shared" si="392"/>
        <v>6057.3099999999995</v>
      </c>
      <c r="BS120" s="16"/>
      <c r="BT120" s="16">
        <f t="shared" si="423"/>
        <v>6057.3099999999995</v>
      </c>
      <c r="BU120" s="16"/>
      <c r="BV120" s="16">
        <f t="shared" si="424"/>
        <v>6057.3099999999995</v>
      </c>
      <c r="BW120" s="16"/>
      <c r="BX120" s="16">
        <f t="shared" si="425"/>
        <v>6057.3099999999995</v>
      </c>
      <c r="BY120" s="16"/>
      <c r="BZ120" s="16">
        <f t="shared" si="426"/>
        <v>6057.3099999999995</v>
      </c>
      <c r="CA120" s="16"/>
      <c r="CB120" s="16">
        <f t="shared" si="427"/>
        <v>6057.3099999999995</v>
      </c>
      <c r="CC120" s="16">
        <v>0</v>
      </c>
      <c r="CD120" s="16">
        <f t="shared" si="428"/>
        <v>6057.3099999999995</v>
      </c>
      <c r="CE120" s="16">
        <v>0</v>
      </c>
      <c r="CF120" s="16">
        <f t="shared" si="429"/>
        <v>6057.3099999999995</v>
      </c>
      <c r="CG120" s="26">
        <v>0</v>
      </c>
      <c r="CH120" s="16">
        <f t="shared" si="430"/>
        <v>6057.3099999999995</v>
      </c>
      <c r="CI120" s="9" t="s">
        <v>101</v>
      </c>
      <c r="CJ120" s="13"/>
    </row>
    <row r="121" spans="1:88" ht="56.25" customHeight="1" x14ac:dyDescent="0.35">
      <c r="A121" s="57" t="s">
        <v>170</v>
      </c>
      <c r="B121" s="85" t="s">
        <v>68</v>
      </c>
      <c r="C121" s="6" t="s">
        <v>126</v>
      </c>
      <c r="D121" s="15">
        <v>15000</v>
      </c>
      <c r="E121" s="44"/>
      <c r="F121" s="15">
        <f t="shared" si="404"/>
        <v>15000</v>
      </c>
      <c r="G121" s="15"/>
      <c r="H121" s="15">
        <f t="shared" si="363"/>
        <v>15000</v>
      </c>
      <c r="I121" s="15"/>
      <c r="J121" s="15">
        <f t="shared" si="364"/>
        <v>15000</v>
      </c>
      <c r="K121" s="15"/>
      <c r="L121" s="15">
        <f t="shared" si="365"/>
        <v>15000</v>
      </c>
      <c r="M121" s="15">
        <v>-15000</v>
      </c>
      <c r="N121" s="15">
        <f t="shared" si="366"/>
        <v>0</v>
      </c>
      <c r="O121" s="15"/>
      <c r="P121" s="15">
        <f t="shared" si="407"/>
        <v>0</v>
      </c>
      <c r="Q121" s="15"/>
      <c r="R121" s="15">
        <f t="shared" si="408"/>
        <v>0</v>
      </c>
      <c r="S121" s="15"/>
      <c r="T121" s="15">
        <f t="shared" si="409"/>
        <v>0</v>
      </c>
      <c r="U121" s="15"/>
      <c r="V121" s="15">
        <f t="shared" si="410"/>
        <v>0</v>
      </c>
      <c r="W121" s="15"/>
      <c r="X121" s="15">
        <f t="shared" si="411"/>
        <v>0</v>
      </c>
      <c r="Y121" s="15"/>
      <c r="Z121" s="15">
        <f t="shared" si="412"/>
        <v>0</v>
      </c>
      <c r="AA121" s="15"/>
      <c r="AB121" s="15">
        <f t="shared" si="413"/>
        <v>0</v>
      </c>
      <c r="AC121" s="24"/>
      <c r="AD121" s="15">
        <f t="shared" si="414"/>
        <v>0</v>
      </c>
      <c r="AE121" s="15">
        <v>27000</v>
      </c>
      <c r="AF121" s="44"/>
      <c r="AG121" s="15">
        <f t="shared" si="405"/>
        <v>27000</v>
      </c>
      <c r="AH121" s="15"/>
      <c r="AI121" s="15">
        <f t="shared" si="376"/>
        <v>27000</v>
      </c>
      <c r="AJ121" s="15"/>
      <c r="AK121" s="15">
        <f t="shared" si="377"/>
        <v>27000</v>
      </c>
      <c r="AL121" s="15"/>
      <c r="AM121" s="15">
        <f t="shared" si="378"/>
        <v>27000</v>
      </c>
      <c r="AN121" s="15"/>
      <c r="AO121" s="15">
        <f t="shared" si="379"/>
        <v>27000</v>
      </c>
      <c r="AP121" s="15">
        <v>13040.31</v>
      </c>
      <c r="AQ121" s="15">
        <f t="shared" si="380"/>
        <v>40040.31</v>
      </c>
      <c r="AR121" s="15"/>
      <c r="AS121" s="15">
        <f t="shared" si="415"/>
        <v>40040.31</v>
      </c>
      <c r="AT121" s="15"/>
      <c r="AU121" s="15">
        <f t="shared" si="416"/>
        <v>40040.31</v>
      </c>
      <c r="AV121" s="15"/>
      <c r="AW121" s="15">
        <f t="shared" si="417"/>
        <v>40040.31</v>
      </c>
      <c r="AX121" s="15">
        <v>-35560.129999999997</v>
      </c>
      <c r="AY121" s="15">
        <f t="shared" si="418"/>
        <v>4480.18</v>
      </c>
      <c r="AZ121" s="15"/>
      <c r="BA121" s="15">
        <f t="shared" si="419"/>
        <v>4480.18</v>
      </c>
      <c r="BB121" s="15"/>
      <c r="BC121" s="15">
        <f t="shared" si="420"/>
        <v>4480.18</v>
      </c>
      <c r="BD121" s="15"/>
      <c r="BE121" s="15">
        <f t="shared" si="421"/>
        <v>4480.18</v>
      </c>
      <c r="BF121" s="24"/>
      <c r="BG121" s="15">
        <f t="shared" si="422"/>
        <v>4480.18</v>
      </c>
      <c r="BH121" s="16">
        <v>15000</v>
      </c>
      <c r="BI121" s="16"/>
      <c r="BJ121" s="16">
        <f t="shared" si="406"/>
        <v>15000</v>
      </c>
      <c r="BK121" s="16"/>
      <c r="BL121" s="16">
        <f t="shared" si="389"/>
        <v>15000</v>
      </c>
      <c r="BM121" s="16"/>
      <c r="BN121" s="16">
        <f t="shared" si="390"/>
        <v>15000</v>
      </c>
      <c r="BO121" s="16"/>
      <c r="BP121" s="16">
        <f t="shared" si="391"/>
        <v>15000</v>
      </c>
      <c r="BQ121" s="16">
        <v>1959.69</v>
      </c>
      <c r="BR121" s="16">
        <f t="shared" si="392"/>
        <v>16959.689999999999</v>
      </c>
      <c r="BS121" s="16"/>
      <c r="BT121" s="16">
        <f t="shared" si="423"/>
        <v>16959.689999999999</v>
      </c>
      <c r="BU121" s="16"/>
      <c r="BV121" s="16">
        <f t="shared" si="424"/>
        <v>16959.689999999999</v>
      </c>
      <c r="BW121" s="16"/>
      <c r="BX121" s="16">
        <f t="shared" si="425"/>
        <v>16959.689999999999</v>
      </c>
      <c r="BY121" s="16">
        <v>35560.129999999997</v>
      </c>
      <c r="BZ121" s="16">
        <f t="shared" si="426"/>
        <v>52519.819999999992</v>
      </c>
      <c r="CA121" s="16"/>
      <c r="CB121" s="16">
        <f t="shared" si="427"/>
        <v>52519.819999999992</v>
      </c>
      <c r="CC121" s="16"/>
      <c r="CD121" s="16">
        <f t="shared" si="428"/>
        <v>52519.819999999992</v>
      </c>
      <c r="CE121" s="16"/>
      <c r="CF121" s="16">
        <f t="shared" si="429"/>
        <v>52519.819999999992</v>
      </c>
      <c r="CG121" s="26"/>
      <c r="CH121" s="16">
        <f t="shared" si="430"/>
        <v>52519.819999999992</v>
      </c>
      <c r="CI121" s="9" t="s">
        <v>102</v>
      </c>
      <c r="CJ121" s="13"/>
    </row>
    <row r="122" spans="1:88" ht="56.25" customHeight="1" x14ac:dyDescent="0.35">
      <c r="A122" s="57" t="s">
        <v>171</v>
      </c>
      <c r="B122" s="85" t="s">
        <v>69</v>
      </c>
      <c r="C122" s="6" t="s">
        <v>126</v>
      </c>
      <c r="D122" s="15">
        <v>9900</v>
      </c>
      <c r="E122" s="44"/>
      <c r="F122" s="15">
        <f t="shared" si="404"/>
        <v>9900</v>
      </c>
      <c r="G122" s="15"/>
      <c r="H122" s="15">
        <f t="shared" si="363"/>
        <v>9900</v>
      </c>
      <c r="I122" s="15"/>
      <c r="J122" s="15">
        <f t="shared" si="364"/>
        <v>9900</v>
      </c>
      <c r="K122" s="15"/>
      <c r="L122" s="15">
        <f t="shared" si="365"/>
        <v>9900</v>
      </c>
      <c r="M122" s="15"/>
      <c r="N122" s="15">
        <f t="shared" si="366"/>
        <v>9900</v>
      </c>
      <c r="O122" s="15"/>
      <c r="P122" s="15">
        <f t="shared" si="407"/>
        <v>9900</v>
      </c>
      <c r="Q122" s="15"/>
      <c r="R122" s="15">
        <f t="shared" si="408"/>
        <v>9900</v>
      </c>
      <c r="S122" s="15"/>
      <c r="T122" s="15">
        <f t="shared" si="409"/>
        <v>9900</v>
      </c>
      <c r="U122" s="15"/>
      <c r="V122" s="15">
        <f t="shared" si="410"/>
        <v>9900</v>
      </c>
      <c r="W122" s="15"/>
      <c r="X122" s="15">
        <f t="shared" si="411"/>
        <v>9900</v>
      </c>
      <c r="Y122" s="15">
        <v>-9695.5</v>
      </c>
      <c r="Z122" s="15">
        <f t="shared" si="412"/>
        <v>204.5</v>
      </c>
      <c r="AA122" s="15"/>
      <c r="AB122" s="15">
        <f t="shared" si="413"/>
        <v>204.5</v>
      </c>
      <c r="AC122" s="24"/>
      <c r="AD122" s="15">
        <f t="shared" si="414"/>
        <v>204.5</v>
      </c>
      <c r="AE122" s="15">
        <v>0</v>
      </c>
      <c r="AF122" s="44"/>
      <c r="AG122" s="15">
        <f t="shared" si="405"/>
        <v>0</v>
      </c>
      <c r="AH122" s="15"/>
      <c r="AI122" s="15">
        <f t="shared" si="376"/>
        <v>0</v>
      </c>
      <c r="AJ122" s="15"/>
      <c r="AK122" s="15">
        <f t="shared" si="377"/>
        <v>0</v>
      </c>
      <c r="AL122" s="15"/>
      <c r="AM122" s="15">
        <f t="shared" si="378"/>
        <v>0</v>
      </c>
      <c r="AN122" s="15"/>
      <c r="AO122" s="15">
        <f t="shared" si="379"/>
        <v>0</v>
      </c>
      <c r="AP122" s="15">
        <v>18177.851999999999</v>
      </c>
      <c r="AQ122" s="15">
        <f t="shared" si="380"/>
        <v>18177.851999999999</v>
      </c>
      <c r="AR122" s="15"/>
      <c r="AS122" s="15">
        <f t="shared" si="415"/>
        <v>18177.851999999999</v>
      </c>
      <c r="AT122" s="15"/>
      <c r="AU122" s="15">
        <f t="shared" si="416"/>
        <v>18177.851999999999</v>
      </c>
      <c r="AV122" s="15"/>
      <c r="AW122" s="15">
        <f t="shared" si="417"/>
        <v>18177.851999999999</v>
      </c>
      <c r="AX122" s="15"/>
      <c r="AY122" s="15">
        <f t="shared" si="418"/>
        <v>18177.851999999999</v>
      </c>
      <c r="AZ122" s="15"/>
      <c r="BA122" s="15">
        <f t="shared" si="419"/>
        <v>18177.851999999999</v>
      </c>
      <c r="BB122" s="15">
        <v>9695.5</v>
      </c>
      <c r="BC122" s="15">
        <f t="shared" si="420"/>
        <v>27873.351999999999</v>
      </c>
      <c r="BD122" s="15"/>
      <c r="BE122" s="15">
        <f t="shared" si="421"/>
        <v>27873.351999999999</v>
      </c>
      <c r="BF122" s="24"/>
      <c r="BG122" s="15">
        <f t="shared" si="422"/>
        <v>27873.351999999999</v>
      </c>
      <c r="BH122" s="16">
        <v>0</v>
      </c>
      <c r="BI122" s="16"/>
      <c r="BJ122" s="16">
        <f t="shared" si="406"/>
        <v>0</v>
      </c>
      <c r="BK122" s="16"/>
      <c r="BL122" s="16">
        <f t="shared" si="389"/>
        <v>0</v>
      </c>
      <c r="BM122" s="16"/>
      <c r="BN122" s="16">
        <f t="shared" si="390"/>
        <v>0</v>
      </c>
      <c r="BO122" s="16"/>
      <c r="BP122" s="16">
        <f t="shared" si="391"/>
        <v>0</v>
      </c>
      <c r="BQ122" s="16"/>
      <c r="BR122" s="16">
        <f t="shared" si="392"/>
        <v>0</v>
      </c>
      <c r="BS122" s="16"/>
      <c r="BT122" s="16">
        <f t="shared" si="423"/>
        <v>0</v>
      </c>
      <c r="BU122" s="16"/>
      <c r="BV122" s="16">
        <f t="shared" si="424"/>
        <v>0</v>
      </c>
      <c r="BW122" s="16"/>
      <c r="BX122" s="16">
        <f t="shared" si="425"/>
        <v>0</v>
      </c>
      <c r="BY122" s="16"/>
      <c r="BZ122" s="16">
        <f t="shared" si="426"/>
        <v>0</v>
      </c>
      <c r="CA122" s="16"/>
      <c r="CB122" s="16">
        <f t="shared" si="427"/>
        <v>0</v>
      </c>
      <c r="CC122" s="16">
        <v>0</v>
      </c>
      <c r="CD122" s="16">
        <f t="shared" si="428"/>
        <v>0</v>
      </c>
      <c r="CE122" s="16">
        <v>0</v>
      </c>
      <c r="CF122" s="16">
        <f t="shared" si="429"/>
        <v>0</v>
      </c>
      <c r="CG122" s="26">
        <v>0</v>
      </c>
      <c r="CH122" s="16">
        <f t="shared" si="430"/>
        <v>0</v>
      </c>
      <c r="CI122" s="9" t="s">
        <v>103</v>
      </c>
      <c r="CJ122" s="13"/>
    </row>
    <row r="123" spans="1:88" ht="56.25" customHeight="1" x14ac:dyDescent="0.35">
      <c r="A123" s="57" t="s">
        <v>172</v>
      </c>
      <c r="B123" s="85" t="s">
        <v>70</v>
      </c>
      <c r="C123" s="6" t="s">
        <v>350</v>
      </c>
      <c r="D123" s="15">
        <v>10791</v>
      </c>
      <c r="E123" s="44"/>
      <c r="F123" s="15">
        <f t="shared" si="404"/>
        <v>10791</v>
      </c>
      <c r="G123" s="15">
        <v>5553.5469999999996</v>
      </c>
      <c r="H123" s="15">
        <f t="shared" si="363"/>
        <v>16344.546999999999</v>
      </c>
      <c r="I123" s="15"/>
      <c r="J123" s="15">
        <f t="shared" si="364"/>
        <v>16344.546999999999</v>
      </c>
      <c r="K123" s="15"/>
      <c r="L123" s="15">
        <f t="shared" si="365"/>
        <v>16344.546999999999</v>
      </c>
      <c r="M123" s="15"/>
      <c r="N123" s="15">
        <f t="shared" si="366"/>
        <v>16344.546999999999</v>
      </c>
      <c r="O123" s="15"/>
      <c r="P123" s="15">
        <f t="shared" si="407"/>
        <v>16344.546999999999</v>
      </c>
      <c r="Q123" s="15"/>
      <c r="R123" s="15">
        <f t="shared" si="408"/>
        <v>16344.546999999999</v>
      </c>
      <c r="S123" s="15"/>
      <c r="T123" s="15">
        <f t="shared" si="409"/>
        <v>16344.546999999999</v>
      </c>
      <c r="U123" s="15"/>
      <c r="V123" s="15">
        <f t="shared" si="410"/>
        <v>16344.546999999999</v>
      </c>
      <c r="W123" s="15"/>
      <c r="X123" s="15">
        <f t="shared" si="411"/>
        <v>16344.546999999999</v>
      </c>
      <c r="Y123" s="15">
        <v>-1272.444</v>
      </c>
      <c r="Z123" s="15">
        <f t="shared" si="412"/>
        <v>15072.102999999999</v>
      </c>
      <c r="AA123" s="15"/>
      <c r="AB123" s="15">
        <f t="shared" si="413"/>
        <v>15072.102999999999</v>
      </c>
      <c r="AC123" s="24">
        <v>-53.62</v>
      </c>
      <c r="AD123" s="15">
        <f t="shared" si="414"/>
        <v>15018.482999999998</v>
      </c>
      <c r="AE123" s="15">
        <v>0</v>
      </c>
      <c r="AF123" s="44"/>
      <c r="AG123" s="15">
        <f t="shared" si="405"/>
        <v>0</v>
      </c>
      <c r="AH123" s="15"/>
      <c r="AI123" s="15">
        <f t="shared" si="376"/>
        <v>0</v>
      </c>
      <c r="AJ123" s="15"/>
      <c r="AK123" s="15">
        <f t="shared" si="377"/>
        <v>0</v>
      </c>
      <c r="AL123" s="15"/>
      <c r="AM123" s="15">
        <f t="shared" si="378"/>
        <v>0</v>
      </c>
      <c r="AN123" s="15"/>
      <c r="AO123" s="15">
        <f t="shared" si="379"/>
        <v>0</v>
      </c>
      <c r="AP123" s="15"/>
      <c r="AQ123" s="15">
        <f t="shared" si="380"/>
        <v>0</v>
      </c>
      <c r="AR123" s="15"/>
      <c r="AS123" s="15">
        <f t="shared" si="415"/>
        <v>0</v>
      </c>
      <c r="AT123" s="15"/>
      <c r="AU123" s="15">
        <f t="shared" si="416"/>
        <v>0</v>
      </c>
      <c r="AV123" s="15"/>
      <c r="AW123" s="15">
        <f t="shared" si="417"/>
        <v>0</v>
      </c>
      <c r="AX123" s="15"/>
      <c r="AY123" s="15">
        <f t="shared" si="418"/>
        <v>0</v>
      </c>
      <c r="AZ123" s="15"/>
      <c r="BA123" s="15">
        <f t="shared" si="419"/>
        <v>0</v>
      </c>
      <c r="BB123" s="15">
        <v>0</v>
      </c>
      <c r="BC123" s="15">
        <f t="shared" si="420"/>
        <v>0</v>
      </c>
      <c r="BD123" s="15">
        <v>0</v>
      </c>
      <c r="BE123" s="15">
        <f t="shared" si="421"/>
        <v>0</v>
      </c>
      <c r="BF123" s="24">
        <v>0</v>
      </c>
      <c r="BG123" s="15">
        <f t="shared" si="422"/>
        <v>0</v>
      </c>
      <c r="BH123" s="16">
        <v>0</v>
      </c>
      <c r="BI123" s="16"/>
      <c r="BJ123" s="16">
        <f t="shared" si="406"/>
        <v>0</v>
      </c>
      <c r="BK123" s="16"/>
      <c r="BL123" s="16">
        <f t="shared" si="389"/>
        <v>0</v>
      </c>
      <c r="BM123" s="16"/>
      <c r="BN123" s="16">
        <f t="shared" si="390"/>
        <v>0</v>
      </c>
      <c r="BO123" s="16"/>
      <c r="BP123" s="16">
        <f t="shared" si="391"/>
        <v>0</v>
      </c>
      <c r="BQ123" s="16"/>
      <c r="BR123" s="16">
        <f t="shared" si="392"/>
        <v>0</v>
      </c>
      <c r="BS123" s="16"/>
      <c r="BT123" s="16">
        <f t="shared" si="423"/>
        <v>0</v>
      </c>
      <c r="BU123" s="16"/>
      <c r="BV123" s="16">
        <f t="shared" si="424"/>
        <v>0</v>
      </c>
      <c r="BW123" s="16"/>
      <c r="BX123" s="16">
        <f t="shared" si="425"/>
        <v>0</v>
      </c>
      <c r="BY123" s="16"/>
      <c r="BZ123" s="16">
        <f t="shared" si="426"/>
        <v>0</v>
      </c>
      <c r="CA123" s="16"/>
      <c r="CB123" s="16">
        <f t="shared" si="427"/>
        <v>0</v>
      </c>
      <c r="CC123" s="16">
        <v>0</v>
      </c>
      <c r="CD123" s="16">
        <f t="shared" si="428"/>
        <v>0</v>
      </c>
      <c r="CE123" s="16">
        <v>0</v>
      </c>
      <c r="CF123" s="16">
        <f t="shared" si="429"/>
        <v>0</v>
      </c>
      <c r="CG123" s="26">
        <v>0</v>
      </c>
      <c r="CH123" s="16">
        <f t="shared" si="430"/>
        <v>0</v>
      </c>
      <c r="CI123" s="9" t="s">
        <v>104</v>
      </c>
      <c r="CJ123" s="13"/>
    </row>
    <row r="124" spans="1:88" ht="56.25" customHeight="1" x14ac:dyDescent="0.35">
      <c r="A124" s="57" t="s">
        <v>173</v>
      </c>
      <c r="B124" s="85" t="s">
        <v>71</v>
      </c>
      <c r="C124" s="6" t="s">
        <v>3</v>
      </c>
      <c r="D124" s="15">
        <f>D126+D127+D128</f>
        <v>2034327.7</v>
      </c>
      <c r="E124" s="44">
        <f>E126+E127+E128</f>
        <v>0</v>
      </c>
      <c r="F124" s="15">
        <f t="shared" si="404"/>
        <v>2034327.7</v>
      </c>
      <c r="G124" s="15">
        <f>G126+G127+G128</f>
        <v>6.46</v>
      </c>
      <c r="H124" s="15">
        <f t="shared" si="363"/>
        <v>2034334.16</v>
      </c>
      <c r="I124" s="15">
        <f>I126+I127+I128</f>
        <v>0</v>
      </c>
      <c r="J124" s="15">
        <f t="shared" si="364"/>
        <v>2034334.16</v>
      </c>
      <c r="K124" s="15">
        <f>K126+K127+K128</f>
        <v>0</v>
      </c>
      <c r="L124" s="15">
        <f t="shared" si="365"/>
        <v>2034334.16</v>
      </c>
      <c r="M124" s="15">
        <f>M126+M127+M128</f>
        <v>1002241.904</v>
      </c>
      <c r="N124" s="15">
        <f t="shared" si="366"/>
        <v>3036576.0639999998</v>
      </c>
      <c r="O124" s="15">
        <f>O126+O127+O128</f>
        <v>492.76900000000001</v>
      </c>
      <c r="P124" s="15">
        <f t="shared" si="407"/>
        <v>3037068.8329999996</v>
      </c>
      <c r="Q124" s="15">
        <f>Q126+Q127+Q128</f>
        <v>37982.144999999997</v>
      </c>
      <c r="R124" s="15">
        <f t="shared" si="408"/>
        <v>3075050.9779999997</v>
      </c>
      <c r="S124" s="15">
        <f>S126+S127+S128</f>
        <v>189.619</v>
      </c>
      <c r="T124" s="15">
        <f t="shared" si="409"/>
        <v>3075240.5969999996</v>
      </c>
      <c r="U124" s="15">
        <f>U126+U127+U128</f>
        <v>23487.616999999998</v>
      </c>
      <c r="V124" s="15">
        <f t="shared" si="410"/>
        <v>3098728.2139999997</v>
      </c>
      <c r="W124" s="15">
        <f>W126+W127+W128</f>
        <v>481.09699999999998</v>
      </c>
      <c r="X124" s="15">
        <f t="shared" si="411"/>
        <v>3099209.3109999998</v>
      </c>
      <c r="Y124" s="15">
        <f>Y126+Y127+Y128</f>
        <v>84610.930999999997</v>
      </c>
      <c r="Z124" s="15">
        <f t="shared" si="412"/>
        <v>3183820.2419999996</v>
      </c>
      <c r="AA124" s="15">
        <f>AA126+AA127+AA128</f>
        <v>712.68899999999996</v>
      </c>
      <c r="AB124" s="15">
        <f t="shared" si="413"/>
        <v>3184532.9309999994</v>
      </c>
      <c r="AC124" s="24">
        <f>AC126</f>
        <v>31804.363000000001</v>
      </c>
      <c r="AD124" s="15">
        <f t="shared" si="414"/>
        <v>3216337.2939999993</v>
      </c>
      <c r="AE124" s="15">
        <f>AE126+AE127+AE128</f>
        <v>2176385.7999999998</v>
      </c>
      <c r="AF124" s="44">
        <f>AF126+AF127+AF128</f>
        <v>0</v>
      </c>
      <c r="AG124" s="15">
        <f t="shared" si="405"/>
        <v>2176385.7999999998</v>
      </c>
      <c r="AH124" s="15">
        <f>AH126+AH127+AH128</f>
        <v>0</v>
      </c>
      <c r="AI124" s="15">
        <f t="shared" si="376"/>
        <v>2176385.7999999998</v>
      </c>
      <c r="AJ124" s="15">
        <f>AJ126+AJ127+AJ128</f>
        <v>0</v>
      </c>
      <c r="AK124" s="15">
        <f t="shared" si="377"/>
        <v>2176385.7999999998</v>
      </c>
      <c r="AL124" s="15">
        <f>AL126+AL127+AL128</f>
        <v>0</v>
      </c>
      <c r="AM124" s="15">
        <f t="shared" si="378"/>
        <v>2176385.7999999998</v>
      </c>
      <c r="AN124" s="15">
        <f>AN126+AN127+AN128</f>
        <v>0</v>
      </c>
      <c r="AO124" s="15">
        <f t="shared" si="379"/>
        <v>2176385.7999999998</v>
      </c>
      <c r="AP124" s="15">
        <f>AP126+AP127+AP128</f>
        <v>-1404112.203</v>
      </c>
      <c r="AQ124" s="15">
        <f t="shared" si="380"/>
        <v>772273.59699999983</v>
      </c>
      <c r="AR124" s="15">
        <f>AR126+AR127+AR128</f>
        <v>0</v>
      </c>
      <c r="AS124" s="15">
        <f t="shared" si="415"/>
        <v>772273.59699999983</v>
      </c>
      <c r="AT124" s="15">
        <f>AT126+AT127+AT128</f>
        <v>0</v>
      </c>
      <c r="AU124" s="15">
        <f t="shared" si="416"/>
        <v>772273.59699999983</v>
      </c>
      <c r="AV124" s="15">
        <f>AV126+AV127+AV128</f>
        <v>0</v>
      </c>
      <c r="AW124" s="15">
        <f t="shared" si="417"/>
        <v>772273.59699999983</v>
      </c>
      <c r="AX124" s="15">
        <f>AX126+AX127+AX128</f>
        <v>0</v>
      </c>
      <c r="AY124" s="15">
        <f t="shared" si="418"/>
        <v>772273.59699999983</v>
      </c>
      <c r="AZ124" s="15">
        <f>AZ126+AZ127+AZ128</f>
        <v>0</v>
      </c>
      <c r="BA124" s="15">
        <f t="shared" si="419"/>
        <v>772273.59699999983</v>
      </c>
      <c r="BB124" s="15">
        <f>BB126+BB127+BB128</f>
        <v>-272906</v>
      </c>
      <c r="BC124" s="15">
        <f t="shared" si="420"/>
        <v>499367.59699999983</v>
      </c>
      <c r="BD124" s="15">
        <f>BD126+BD127+BD128</f>
        <v>0</v>
      </c>
      <c r="BE124" s="15">
        <f t="shared" si="421"/>
        <v>499367.59699999983</v>
      </c>
      <c r="BF124" s="24">
        <f>BF126+BF127+BF128</f>
        <v>-23000.6</v>
      </c>
      <c r="BG124" s="15">
        <f t="shared" si="422"/>
        <v>476366.99699999986</v>
      </c>
      <c r="BH124" s="15">
        <f t="shared" ref="BH124" si="431">BH126+BH127+BH128</f>
        <v>2648924.9000000004</v>
      </c>
      <c r="BI124" s="16">
        <f>BI126+BI127+BI128</f>
        <v>0</v>
      </c>
      <c r="BJ124" s="16">
        <f t="shared" si="406"/>
        <v>2648924.9000000004</v>
      </c>
      <c r="BK124" s="16">
        <f>BK126+BK127+BK128</f>
        <v>0</v>
      </c>
      <c r="BL124" s="16">
        <f t="shared" si="389"/>
        <v>2648924.9000000004</v>
      </c>
      <c r="BM124" s="16">
        <f>BM126+BM127+BM128</f>
        <v>0</v>
      </c>
      <c r="BN124" s="16">
        <f t="shared" si="390"/>
        <v>2648924.9000000004</v>
      </c>
      <c r="BO124" s="16">
        <f>BO126+BO127+BO128</f>
        <v>0</v>
      </c>
      <c r="BP124" s="16">
        <f t="shared" si="391"/>
        <v>2648924.9000000004</v>
      </c>
      <c r="BQ124" s="16">
        <f>BQ126+BQ127+BQ128</f>
        <v>-72147.930999999997</v>
      </c>
      <c r="BR124" s="16">
        <f t="shared" si="392"/>
        <v>2576776.9690000005</v>
      </c>
      <c r="BS124" s="16">
        <f>BS126+BS127+BS128</f>
        <v>0</v>
      </c>
      <c r="BT124" s="16">
        <f t="shared" si="423"/>
        <v>2576776.9690000005</v>
      </c>
      <c r="BU124" s="16">
        <f>BU126+BU127+BU128</f>
        <v>0</v>
      </c>
      <c r="BV124" s="16">
        <f t="shared" si="424"/>
        <v>2576776.9690000005</v>
      </c>
      <c r="BW124" s="16">
        <f>BW126+BW127+BW128</f>
        <v>0</v>
      </c>
      <c r="BX124" s="16">
        <f t="shared" si="425"/>
        <v>2576776.9690000005</v>
      </c>
      <c r="BY124" s="16">
        <f>BY126+BY127+BY128</f>
        <v>0</v>
      </c>
      <c r="BZ124" s="16">
        <f t="shared" si="426"/>
        <v>2576776.9690000005</v>
      </c>
      <c r="CA124" s="16">
        <f>CA126+CA127+CA128</f>
        <v>0</v>
      </c>
      <c r="CB124" s="16">
        <f t="shared" si="427"/>
        <v>2576776.9690000005</v>
      </c>
      <c r="CC124" s="16">
        <f>CC126+CC127+CC128</f>
        <v>-262018.8</v>
      </c>
      <c r="CD124" s="16">
        <f t="shared" si="428"/>
        <v>2314758.1690000007</v>
      </c>
      <c r="CE124" s="16">
        <f>CE126+CE127+CE128</f>
        <v>0</v>
      </c>
      <c r="CF124" s="16">
        <f t="shared" si="429"/>
        <v>2314758.1690000007</v>
      </c>
      <c r="CG124" s="26">
        <f>CG126+CG127+CG128</f>
        <v>-1166664.8999999999</v>
      </c>
      <c r="CH124" s="16">
        <f t="shared" si="430"/>
        <v>1148093.2690000008</v>
      </c>
      <c r="CI124" s="84"/>
      <c r="CJ124" s="13"/>
    </row>
    <row r="125" spans="1:88" ht="18.75" customHeight="1" x14ac:dyDescent="0.35">
      <c r="A125" s="57"/>
      <c r="B125" s="7" t="s">
        <v>5</v>
      </c>
      <c r="C125" s="6"/>
      <c r="D125" s="15"/>
      <c r="E125" s="4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24"/>
      <c r="AD125" s="15"/>
      <c r="AE125" s="15"/>
      <c r="AF125" s="44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24"/>
      <c r="BG125" s="15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26"/>
      <c r="CH125" s="16"/>
      <c r="CJ125" s="13"/>
    </row>
    <row r="126" spans="1:88" ht="18.75" hidden="1" customHeight="1" x14ac:dyDescent="0.35">
      <c r="A126" s="1"/>
      <c r="B126" s="5" t="s">
        <v>6</v>
      </c>
      <c r="C126" s="6"/>
      <c r="D126" s="15">
        <v>668305.69999999995</v>
      </c>
      <c r="E126" s="44"/>
      <c r="F126" s="15">
        <f t="shared" si="404"/>
        <v>668305.69999999995</v>
      </c>
      <c r="G126" s="15">
        <f>6.46</f>
        <v>6.46</v>
      </c>
      <c r="H126" s="15">
        <f t="shared" ref="H126:H129" si="432">F126+G126</f>
        <v>668312.15999999992</v>
      </c>
      <c r="I126" s="15"/>
      <c r="J126" s="15">
        <f t="shared" ref="J126:J129" si="433">H126+I126</f>
        <v>668312.15999999992</v>
      </c>
      <c r="K126" s="15"/>
      <c r="L126" s="15">
        <f t="shared" ref="L126:L129" si="434">J126+K126</f>
        <v>668312.15999999992</v>
      </c>
      <c r="M126" s="15">
        <v>55643.81</v>
      </c>
      <c r="N126" s="15">
        <f t="shared" ref="N126:N129" si="435">L126+M126</f>
        <v>723955.97</v>
      </c>
      <c r="O126" s="15">
        <v>492.76900000000001</v>
      </c>
      <c r="P126" s="15">
        <f t="shared" ref="P126" si="436">N126+O126</f>
        <v>724448.73899999994</v>
      </c>
      <c r="Q126" s="15">
        <v>37982.144999999997</v>
      </c>
      <c r="R126" s="15">
        <f t="shared" ref="R126" si="437">P126+Q126</f>
        <v>762430.88399999996</v>
      </c>
      <c r="S126" s="15">
        <v>189.619</v>
      </c>
      <c r="T126" s="15">
        <f t="shared" ref="T126" si="438">R126+S126</f>
        <v>762620.50299999991</v>
      </c>
      <c r="U126" s="15">
        <f>2032.57+21455.047</f>
        <v>23487.616999999998</v>
      </c>
      <c r="V126" s="15">
        <f t="shared" ref="V126" si="439">T126+U126</f>
        <v>786108.11999999988</v>
      </c>
      <c r="W126" s="15">
        <f>1150.397-669.3</f>
        <v>481.09699999999998</v>
      </c>
      <c r="X126" s="15">
        <f t="shared" ref="X126" si="440">V126+W126</f>
        <v>786589.21699999983</v>
      </c>
      <c r="Y126" s="15">
        <f>45673.002+38937.929</f>
        <v>84610.930999999997</v>
      </c>
      <c r="Z126" s="15">
        <f t="shared" ref="Z126" si="441">X126+Y126</f>
        <v>871200.14799999981</v>
      </c>
      <c r="AA126" s="15">
        <v>712.68899999999996</v>
      </c>
      <c r="AB126" s="15">
        <f t="shared" ref="AB126" si="442">Z126+AA126</f>
        <v>871912.83699999982</v>
      </c>
      <c r="AC126" s="24">
        <v>31804.363000000001</v>
      </c>
      <c r="AD126" s="15">
        <f t="shared" ref="AD126" si="443">AB126+AC126</f>
        <v>903717.19999999984</v>
      </c>
      <c r="AE126" s="15">
        <v>65847.199999999997</v>
      </c>
      <c r="AF126" s="44"/>
      <c r="AG126" s="15">
        <f t="shared" si="405"/>
        <v>65847.199999999997</v>
      </c>
      <c r="AH126" s="15"/>
      <c r="AI126" s="15">
        <f t="shared" ref="AI126:AI129" si="444">AG126+AH126</f>
        <v>65847.199999999997</v>
      </c>
      <c r="AJ126" s="15"/>
      <c r="AK126" s="15">
        <f>AI126+AJ126</f>
        <v>65847.199999999997</v>
      </c>
      <c r="AL126" s="15"/>
      <c r="AM126" s="15">
        <f>AK126+AL126</f>
        <v>65847.199999999997</v>
      </c>
      <c r="AN126" s="15"/>
      <c r="AO126" s="15">
        <f>AM126+AN126</f>
        <v>65847.199999999997</v>
      </c>
      <c r="AP126" s="15"/>
      <c r="AQ126" s="15">
        <f>AO126+AP126</f>
        <v>65847.199999999997</v>
      </c>
      <c r="AR126" s="15"/>
      <c r="AS126" s="15">
        <f>AQ126+AR126</f>
        <v>65847.199999999997</v>
      </c>
      <c r="AT126" s="15"/>
      <c r="AU126" s="15">
        <f>AS126+AT126</f>
        <v>65847.199999999997</v>
      </c>
      <c r="AV126" s="15"/>
      <c r="AW126" s="15">
        <f>AU126+AV126</f>
        <v>65847.199999999997</v>
      </c>
      <c r="AX126" s="15"/>
      <c r="AY126" s="15">
        <f>AW126+AX126</f>
        <v>65847.199999999997</v>
      </c>
      <c r="AZ126" s="15"/>
      <c r="BA126" s="15">
        <f>AY126+AZ126</f>
        <v>65847.199999999997</v>
      </c>
      <c r="BB126" s="15"/>
      <c r="BC126" s="15">
        <f>BA126+BB126</f>
        <v>65847.199999999997</v>
      </c>
      <c r="BD126" s="15"/>
      <c r="BE126" s="15">
        <f>BC126+BD126</f>
        <v>65847.199999999997</v>
      </c>
      <c r="BF126" s="24"/>
      <c r="BG126" s="15">
        <f>BE126+BF126</f>
        <v>65847.199999999997</v>
      </c>
      <c r="BH126" s="16">
        <v>434970</v>
      </c>
      <c r="BI126" s="16"/>
      <c r="BJ126" s="16">
        <f t="shared" si="406"/>
        <v>434970</v>
      </c>
      <c r="BK126" s="16"/>
      <c r="BL126" s="16">
        <f t="shared" ref="BL126:BL129" si="445">BJ126+BK126</f>
        <v>434970</v>
      </c>
      <c r="BM126" s="16"/>
      <c r="BN126" s="16">
        <f t="shared" ref="BN126:BN129" si="446">BL126+BM126</f>
        <v>434970</v>
      </c>
      <c r="BO126" s="16"/>
      <c r="BP126" s="16">
        <f t="shared" ref="BP126:BP129" si="447">BN126+BO126</f>
        <v>434970</v>
      </c>
      <c r="BQ126" s="16"/>
      <c r="BR126" s="16">
        <f t="shared" ref="BR126:BR129" si="448">BP126+BQ126</f>
        <v>434970</v>
      </c>
      <c r="BS126" s="16"/>
      <c r="BT126" s="16">
        <f t="shared" ref="BT126:BT129" si="449">BR126+BS126</f>
        <v>434970</v>
      </c>
      <c r="BU126" s="16"/>
      <c r="BV126" s="16">
        <f t="shared" ref="BV126:BV129" si="450">BT126+BU126</f>
        <v>434970</v>
      </c>
      <c r="BW126" s="16"/>
      <c r="BX126" s="16">
        <f t="shared" ref="BX126:BX129" si="451">BV126+BW126</f>
        <v>434970</v>
      </c>
      <c r="BY126" s="16"/>
      <c r="BZ126" s="16">
        <f t="shared" ref="BZ126:BZ129" si="452">BX126+BY126</f>
        <v>434970</v>
      </c>
      <c r="CA126" s="16"/>
      <c r="CB126" s="16">
        <f t="shared" ref="CB126:CB129" si="453">BZ126+CA126</f>
        <v>434970</v>
      </c>
      <c r="CC126" s="16"/>
      <c r="CD126" s="16">
        <f t="shared" ref="CD126:CD129" si="454">CB126+CC126</f>
        <v>434970</v>
      </c>
      <c r="CE126" s="16"/>
      <c r="CF126" s="16">
        <f t="shared" ref="CF126:CF129" si="455">CD126+CE126</f>
        <v>434970</v>
      </c>
      <c r="CG126" s="26"/>
      <c r="CH126" s="16">
        <f t="shared" ref="CH126:CH129" si="456">CF126+CG126</f>
        <v>434970</v>
      </c>
      <c r="CI126" s="9" t="s">
        <v>397</v>
      </c>
      <c r="CJ126" s="13">
        <v>0</v>
      </c>
    </row>
    <row r="127" spans="1:88" ht="18.75" customHeight="1" x14ac:dyDescent="0.35">
      <c r="A127" s="57"/>
      <c r="B127" s="85" t="s">
        <v>12</v>
      </c>
      <c r="C127" s="6"/>
      <c r="D127" s="15">
        <v>691865.7</v>
      </c>
      <c r="E127" s="44"/>
      <c r="F127" s="15">
        <f t="shared" si="404"/>
        <v>691865.7</v>
      </c>
      <c r="G127" s="15"/>
      <c r="H127" s="15">
        <f t="shared" si="432"/>
        <v>691865.7</v>
      </c>
      <c r="I127" s="15"/>
      <c r="J127" s="15">
        <f t="shared" si="433"/>
        <v>691865.7</v>
      </c>
      <c r="K127" s="15"/>
      <c r="L127" s="15">
        <f t="shared" si="434"/>
        <v>691865.7</v>
      </c>
      <c r="M127" s="15">
        <v>-5114.9719999999998</v>
      </c>
      <c r="N127" s="15">
        <f>L127+M127</f>
        <v>686750.728</v>
      </c>
      <c r="O127" s="15"/>
      <c r="P127" s="15">
        <f>N127+O127</f>
        <v>686750.728</v>
      </c>
      <c r="Q127" s="15"/>
      <c r="R127" s="15">
        <f>P127+Q127</f>
        <v>686750.728</v>
      </c>
      <c r="S127" s="15"/>
      <c r="T127" s="15">
        <f>R127+S127</f>
        <v>686750.728</v>
      </c>
      <c r="U127" s="15"/>
      <c r="V127" s="15">
        <f>T127+U127</f>
        <v>686750.728</v>
      </c>
      <c r="W127" s="15"/>
      <c r="X127" s="15">
        <f>V127+W127</f>
        <v>686750.728</v>
      </c>
      <c r="Y127" s="15"/>
      <c r="Z127" s="15">
        <f>X127+Y127</f>
        <v>686750.728</v>
      </c>
      <c r="AA127" s="15"/>
      <c r="AB127" s="15">
        <f>Z127+AA127</f>
        <v>686750.728</v>
      </c>
      <c r="AC127" s="24"/>
      <c r="AD127" s="15">
        <f>AB127+AC127</f>
        <v>686750.728</v>
      </c>
      <c r="AE127" s="15">
        <v>105526.9</v>
      </c>
      <c r="AF127" s="44"/>
      <c r="AG127" s="15">
        <f t="shared" si="405"/>
        <v>105526.9</v>
      </c>
      <c r="AH127" s="15"/>
      <c r="AI127" s="15">
        <f t="shared" si="444"/>
        <v>105526.9</v>
      </c>
      <c r="AJ127" s="15"/>
      <c r="AK127" s="15">
        <f>AI127+AJ127</f>
        <v>105526.9</v>
      </c>
      <c r="AL127" s="15"/>
      <c r="AM127" s="15">
        <f>AK127+AL127</f>
        <v>105526.9</v>
      </c>
      <c r="AN127" s="15"/>
      <c r="AO127" s="15">
        <f>AM127+AN127</f>
        <v>105526.9</v>
      </c>
      <c r="AP127" s="15">
        <v>-9621.643</v>
      </c>
      <c r="AQ127" s="15">
        <f>AO127+AP127</f>
        <v>95905.256999999998</v>
      </c>
      <c r="AR127" s="15"/>
      <c r="AS127" s="15">
        <f>AQ127+AR127</f>
        <v>95905.256999999998</v>
      </c>
      <c r="AT127" s="15"/>
      <c r="AU127" s="15">
        <f>AS127+AT127</f>
        <v>95905.256999999998</v>
      </c>
      <c r="AV127" s="15"/>
      <c r="AW127" s="15">
        <f>AU127+AV127</f>
        <v>95905.256999999998</v>
      </c>
      <c r="AX127" s="15"/>
      <c r="AY127" s="15">
        <f>AW127+AX127</f>
        <v>95905.256999999998</v>
      </c>
      <c r="AZ127" s="15"/>
      <c r="BA127" s="15">
        <f>AY127+AZ127</f>
        <v>95905.256999999998</v>
      </c>
      <c r="BB127" s="15"/>
      <c r="BC127" s="15">
        <f>BA127+BB127</f>
        <v>95905.256999999998</v>
      </c>
      <c r="BD127" s="15"/>
      <c r="BE127" s="15">
        <f>BC127+BD127</f>
        <v>95905.256999999998</v>
      </c>
      <c r="BF127" s="24"/>
      <c r="BG127" s="15">
        <f>BE127+BF127</f>
        <v>95905.256999999998</v>
      </c>
      <c r="BH127" s="16">
        <v>110697.7</v>
      </c>
      <c r="BI127" s="16"/>
      <c r="BJ127" s="16">
        <f t="shared" si="406"/>
        <v>110697.7</v>
      </c>
      <c r="BK127" s="16"/>
      <c r="BL127" s="16">
        <f t="shared" si="445"/>
        <v>110697.7</v>
      </c>
      <c r="BM127" s="16"/>
      <c r="BN127" s="16">
        <f t="shared" si="446"/>
        <v>110697.7</v>
      </c>
      <c r="BO127" s="16"/>
      <c r="BP127" s="16">
        <f t="shared" si="447"/>
        <v>110697.7</v>
      </c>
      <c r="BQ127" s="16">
        <v>-3607.3510000000001</v>
      </c>
      <c r="BR127" s="16">
        <f t="shared" si="448"/>
        <v>107090.349</v>
      </c>
      <c r="BS127" s="16"/>
      <c r="BT127" s="16">
        <f t="shared" si="449"/>
        <v>107090.349</v>
      </c>
      <c r="BU127" s="16"/>
      <c r="BV127" s="16">
        <f t="shared" si="450"/>
        <v>107090.349</v>
      </c>
      <c r="BW127" s="16"/>
      <c r="BX127" s="16">
        <f t="shared" si="451"/>
        <v>107090.349</v>
      </c>
      <c r="BY127" s="16"/>
      <c r="BZ127" s="16">
        <f t="shared" si="452"/>
        <v>107090.349</v>
      </c>
      <c r="CA127" s="16"/>
      <c r="CB127" s="16">
        <f t="shared" si="453"/>
        <v>107090.349</v>
      </c>
      <c r="CC127" s="16"/>
      <c r="CD127" s="16">
        <f t="shared" si="454"/>
        <v>107090.349</v>
      </c>
      <c r="CE127" s="16"/>
      <c r="CF127" s="16">
        <f t="shared" si="455"/>
        <v>107090.349</v>
      </c>
      <c r="CG127" s="26"/>
      <c r="CH127" s="16">
        <f t="shared" si="456"/>
        <v>107090.349</v>
      </c>
      <c r="CI127" s="9" t="s">
        <v>237</v>
      </c>
      <c r="CJ127" s="13"/>
    </row>
    <row r="128" spans="1:88" ht="37.5" customHeight="1" x14ac:dyDescent="0.35">
      <c r="A128" s="57"/>
      <c r="B128" s="85" t="s">
        <v>28</v>
      </c>
      <c r="C128" s="6"/>
      <c r="D128" s="15">
        <v>674156.3</v>
      </c>
      <c r="E128" s="44"/>
      <c r="F128" s="15">
        <f t="shared" si="404"/>
        <v>674156.3</v>
      </c>
      <c r="G128" s="15"/>
      <c r="H128" s="15">
        <f t="shared" si="432"/>
        <v>674156.3</v>
      </c>
      <c r="I128" s="15"/>
      <c r="J128" s="15">
        <f t="shared" si="433"/>
        <v>674156.3</v>
      </c>
      <c r="K128" s="15"/>
      <c r="L128" s="15">
        <f t="shared" si="434"/>
        <v>674156.3</v>
      </c>
      <c r="M128" s="15">
        <v>951713.06599999999</v>
      </c>
      <c r="N128" s="15">
        <f t="shared" si="435"/>
        <v>1625869.3659999999</v>
      </c>
      <c r="O128" s="15"/>
      <c r="P128" s="15">
        <f t="shared" ref="P128:P129" si="457">N128+O128</f>
        <v>1625869.3659999999</v>
      </c>
      <c r="Q128" s="15"/>
      <c r="R128" s="15">
        <f t="shared" ref="R128:R129" si="458">P128+Q128</f>
        <v>1625869.3659999999</v>
      </c>
      <c r="S128" s="15"/>
      <c r="T128" s="15">
        <f t="shared" ref="T128:T129" si="459">R128+S128</f>
        <v>1625869.3659999999</v>
      </c>
      <c r="U128" s="15"/>
      <c r="V128" s="15">
        <f t="shared" ref="V128:V129" si="460">T128+U128</f>
        <v>1625869.3659999999</v>
      </c>
      <c r="W128" s="15"/>
      <c r="X128" s="15">
        <f t="shared" ref="X128:X129" si="461">V128+W128</f>
        <v>1625869.3659999999</v>
      </c>
      <c r="Y128" s="15"/>
      <c r="Z128" s="15">
        <f t="shared" ref="Z128:Z129" si="462">X128+Y128</f>
        <v>1625869.3659999999</v>
      </c>
      <c r="AA128" s="15"/>
      <c r="AB128" s="15">
        <f t="shared" ref="AB128:AB129" si="463">Z128+AA128</f>
        <v>1625869.3659999999</v>
      </c>
      <c r="AC128" s="24"/>
      <c r="AD128" s="15">
        <f t="shared" ref="AD128:AD129" si="464">AB128+AC128</f>
        <v>1625869.3659999999</v>
      </c>
      <c r="AE128" s="15">
        <v>2005011.7</v>
      </c>
      <c r="AF128" s="44"/>
      <c r="AG128" s="15">
        <f t="shared" si="405"/>
        <v>2005011.7</v>
      </c>
      <c r="AH128" s="15"/>
      <c r="AI128" s="15">
        <f t="shared" si="444"/>
        <v>2005011.7</v>
      </c>
      <c r="AJ128" s="15"/>
      <c r="AK128" s="15">
        <f>AI128+AJ128</f>
        <v>2005011.7</v>
      </c>
      <c r="AL128" s="15"/>
      <c r="AM128" s="15">
        <f>AK128+AL128</f>
        <v>2005011.7</v>
      </c>
      <c r="AN128" s="15"/>
      <c r="AO128" s="15">
        <f>AM128+AN128</f>
        <v>2005011.7</v>
      </c>
      <c r="AP128" s="15">
        <v>-1394490.56</v>
      </c>
      <c r="AQ128" s="15">
        <f>AO128+AP128</f>
        <v>610521.1399999999</v>
      </c>
      <c r="AR128" s="15"/>
      <c r="AS128" s="15">
        <f>AQ128+AR128</f>
        <v>610521.1399999999</v>
      </c>
      <c r="AT128" s="15"/>
      <c r="AU128" s="15">
        <f>AS128+AT128</f>
        <v>610521.1399999999</v>
      </c>
      <c r="AV128" s="15"/>
      <c r="AW128" s="15">
        <f>AU128+AV128</f>
        <v>610521.1399999999</v>
      </c>
      <c r="AX128" s="15"/>
      <c r="AY128" s="15">
        <f>AW128+AX128</f>
        <v>610521.1399999999</v>
      </c>
      <c r="AZ128" s="15"/>
      <c r="BA128" s="15">
        <f>AY128+AZ128</f>
        <v>610521.1399999999</v>
      </c>
      <c r="BB128" s="15">
        <f>-272906</f>
        <v>-272906</v>
      </c>
      <c r="BC128" s="15">
        <f>BA128+BB128</f>
        <v>337615.1399999999</v>
      </c>
      <c r="BD128" s="15"/>
      <c r="BE128" s="15">
        <f>BC128+BD128</f>
        <v>337615.1399999999</v>
      </c>
      <c r="BF128" s="24">
        <v>-23000.6</v>
      </c>
      <c r="BG128" s="15">
        <f>BE128+BF128</f>
        <v>314614.53999999992</v>
      </c>
      <c r="BH128" s="16">
        <v>2103257.2000000002</v>
      </c>
      <c r="BI128" s="16"/>
      <c r="BJ128" s="16">
        <f t="shared" si="406"/>
        <v>2103257.2000000002</v>
      </c>
      <c r="BK128" s="16"/>
      <c r="BL128" s="16">
        <f t="shared" si="445"/>
        <v>2103257.2000000002</v>
      </c>
      <c r="BM128" s="16"/>
      <c r="BN128" s="16">
        <f t="shared" si="446"/>
        <v>2103257.2000000002</v>
      </c>
      <c r="BO128" s="16"/>
      <c r="BP128" s="16">
        <f t="shared" si="447"/>
        <v>2103257.2000000002</v>
      </c>
      <c r="BQ128" s="16">
        <v>-68540.58</v>
      </c>
      <c r="BR128" s="16">
        <f t="shared" si="448"/>
        <v>2034716.62</v>
      </c>
      <c r="BS128" s="16"/>
      <c r="BT128" s="16">
        <f t="shared" si="449"/>
        <v>2034716.62</v>
      </c>
      <c r="BU128" s="16"/>
      <c r="BV128" s="16">
        <f t="shared" si="450"/>
        <v>2034716.62</v>
      </c>
      <c r="BW128" s="16"/>
      <c r="BX128" s="16">
        <f t="shared" si="451"/>
        <v>2034716.62</v>
      </c>
      <c r="BY128" s="16"/>
      <c r="BZ128" s="16">
        <f t="shared" si="452"/>
        <v>2034716.62</v>
      </c>
      <c r="CA128" s="16"/>
      <c r="CB128" s="16">
        <f t="shared" si="453"/>
        <v>2034716.62</v>
      </c>
      <c r="CC128" s="16">
        <f>-262018.8</f>
        <v>-262018.8</v>
      </c>
      <c r="CD128" s="16">
        <f t="shared" si="454"/>
        <v>1772697.82</v>
      </c>
      <c r="CE128" s="16"/>
      <c r="CF128" s="16">
        <f t="shared" si="455"/>
        <v>1772697.82</v>
      </c>
      <c r="CG128" s="26">
        <v>-1166664.8999999999</v>
      </c>
      <c r="CH128" s="16">
        <f t="shared" si="456"/>
        <v>606032.92000000016</v>
      </c>
      <c r="CI128" s="9" t="s">
        <v>236</v>
      </c>
      <c r="CJ128" s="13"/>
    </row>
    <row r="129" spans="1:88" ht="112.5" customHeight="1" x14ac:dyDescent="0.35">
      <c r="A129" s="57" t="s">
        <v>174</v>
      </c>
      <c r="B129" s="85" t="s">
        <v>72</v>
      </c>
      <c r="C129" s="6" t="s">
        <v>3</v>
      </c>
      <c r="D129" s="15">
        <f>D131</f>
        <v>72217.5</v>
      </c>
      <c r="E129" s="44">
        <f>E131</f>
        <v>0</v>
      </c>
      <c r="F129" s="15">
        <f t="shared" si="404"/>
        <v>72217.5</v>
      </c>
      <c r="G129" s="15">
        <f>G131</f>
        <v>-197.4</v>
      </c>
      <c r="H129" s="15">
        <f t="shared" si="432"/>
        <v>72020.100000000006</v>
      </c>
      <c r="I129" s="15">
        <f>I131</f>
        <v>0</v>
      </c>
      <c r="J129" s="15">
        <f t="shared" si="433"/>
        <v>72020.100000000006</v>
      </c>
      <c r="K129" s="15">
        <f>K131</f>
        <v>0</v>
      </c>
      <c r="L129" s="15">
        <f t="shared" si="434"/>
        <v>72020.100000000006</v>
      </c>
      <c r="M129" s="15">
        <f>M131</f>
        <v>0</v>
      </c>
      <c r="N129" s="15">
        <f t="shared" si="435"/>
        <v>72020.100000000006</v>
      </c>
      <c r="O129" s="15">
        <f>O131</f>
        <v>0</v>
      </c>
      <c r="P129" s="15">
        <f t="shared" si="457"/>
        <v>72020.100000000006</v>
      </c>
      <c r="Q129" s="15">
        <f>Q131</f>
        <v>0</v>
      </c>
      <c r="R129" s="15">
        <f t="shared" si="458"/>
        <v>72020.100000000006</v>
      </c>
      <c r="S129" s="15">
        <f>S131</f>
        <v>0</v>
      </c>
      <c r="T129" s="15">
        <f t="shared" si="459"/>
        <v>72020.100000000006</v>
      </c>
      <c r="U129" s="15">
        <f>U131</f>
        <v>0</v>
      </c>
      <c r="V129" s="15">
        <f t="shared" si="460"/>
        <v>72020.100000000006</v>
      </c>
      <c r="W129" s="15">
        <f>W131</f>
        <v>0</v>
      </c>
      <c r="X129" s="15">
        <f t="shared" si="461"/>
        <v>72020.100000000006</v>
      </c>
      <c r="Y129" s="15">
        <f>Y131</f>
        <v>0</v>
      </c>
      <c r="Z129" s="15">
        <f t="shared" si="462"/>
        <v>72020.100000000006</v>
      </c>
      <c r="AA129" s="15">
        <f>AA131</f>
        <v>0</v>
      </c>
      <c r="AB129" s="15">
        <f t="shared" si="463"/>
        <v>72020.100000000006</v>
      </c>
      <c r="AC129" s="24">
        <f>AC131</f>
        <v>0</v>
      </c>
      <c r="AD129" s="15">
        <f t="shared" si="464"/>
        <v>72020.100000000006</v>
      </c>
      <c r="AE129" s="15">
        <f t="shared" ref="AE129:BH129" si="465">AE131</f>
        <v>64310.3</v>
      </c>
      <c r="AF129" s="44">
        <f>AF131</f>
        <v>0</v>
      </c>
      <c r="AG129" s="15">
        <f t="shared" si="405"/>
        <v>64310.3</v>
      </c>
      <c r="AH129" s="15">
        <f>AH131</f>
        <v>3788.7</v>
      </c>
      <c r="AI129" s="15">
        <f t="shared" si="444"/>
        <v>68099</v>
      </c>
      <c r="AJ129" s="15">
        <f>AJ131</f>
        <v>0</v>
      </c>
      <c r="AK129" s="15">
        <f>AI129+AJ129</f>
        <v>68099</v>
      </c>
      <c r="AL129" s="15">
        <f>AL131</f>
        <v>0</v>
      </c>
      <c r="AM129" s="15">
        <f>AK129+AL129</f>
        <v>68099</v>
      </c>
      <c r="AN129" s="15">
        <f>AN131</f>
        <v>0</v>
      </c>
      <c r="AO129" s="15">
        <f>AM129+AN129</f>
        <v>68099</v>
      </c>
      <c r="AP129" s="15">
        <f>AP131</f>
        <v>0</v>
      </c>
      <c r="AQ129" s="15">
        <f>AO129+AP129</f>
        <v>68099</v>
      </c>
      <c r="AR129" s="15">
        <f>AR131</f>
        <v>0</v>
      </c>
      <c r="AS129" s="15">
        <f>AQ129+AR129</f>
        <v>68099</v>
      </c>
      <c r="AT129" s="15">
        <f>AT131</f>
        <v>0</v>
      </c>
      <c r="AU129" s="15">
        <f>AS129+AT129</f>
        <v>68099</v>
      </c>
      <c r="AV129" s="15">
        <f>AV131</f>
        <v>0</v>
      </c>
      <c r="AW129" s="15">
        <f>AU129+AV129</f>
        <v>68099</v>
      </c>
      <c r="AX129" s="15">
        <f>AX131</f>
        <v>0</v>
      </c>
      <c r="AY129" s="15">
        <f>AW129+AX129</f>
        <v>68099</v>
      </c>
      <c r="AZ129" s="15">
        <f>AZ131</f>
        <v>0</v>
      </c>
      <c r="BA129" s="15">
        <f>AY129+AZ129</f>
        <v>68099</v>
      </c>
      <c r="BB129" s="15">
        <f>BB131</f>
        <v>0</v>
      </c>
      <c r="BC129" s="15">
        <f>BA129+BB129</f>
        <v>68099</v>
      </c>
      <c r="BD129" s="15">
        <f>BD131</f>
        <v>0</v>
      </c>
      <c r="BE129" s="15">
        <f>BC129+BD129</f>
        <v>68099</v>
      </c>
      <c r="BF129" s="24">
        <f>BF131</f>
        <v>0</v>
      </c>
      <c r="BG129" s="15">
        <f>BE129+BF129</f>
        <v>68099</v>
      </c>
      <c r="BH129" s="15">
        <f t="shared" si="465"/>
        <v>52882.2</v>
      </c>
      <c r="BI129" s="16">
        <f>BI131</f>
        <v>0</v>
      </c>
      <c r="BJ129" s="16">
        <f t="shared" si="406"/>
        <v>52882.2</v>
      </c>
      <c r="BK129" s="16">
        <f>BK131</f>
        <v>12395.8</v>
      </c>
      <c r="BL129" s="16">
        <f t="shared" si="445"/>
        <v>65278</v>
      </c>
      <c r="BM129" s="16">
        <f>BM131</f>
        <v>0</v>
      </c>
      <c r="BN129" s="16">
        <f t="shared" si="446"/>
        <v>65278</v>
      </c>
      <c r="BO129" s="16">
        <f>BO131</f>
        <v>0</v>
      </c>
      <c r="BP129" s="16">
        <f t="shared" si="447"/>
        <v>65278</v>
      </c>
      <c r="BQ129" s="16">
        <f>BQ131</f>
        <v>0</v>
      </c>
      <c r="BR129" s="16">
        <f t="shared" si="448"/>
        <v>65278</v>
      </c>
      <c r="BS129" s="16">
        <f>BS131</f>
        <v>0</v>
      </c>
      <c r="BT129" s="16">
        <f t="shared" si="449"/>
        <v>65278</v>
      </c>
      <c r="BU129" s="16">
        <f>BU131</f>
        <v>0</v>
      </c>
      <c r="BV129" s="16">
        <f t="shared" si="450"/>
        <v>65278</v>
      </c>
      <c r="BW129" s="16">
        <f>BW131</f>
        <v>0</v>
      </c>
      <c r="BX129" s="16">
        <f t="shared" si="451"/>
        <v>65278</v>
      </c>
      <c r="BY129" s="16">
        <f>BY131</f>
        <v>0</v>
      </c>
      <c r="BZ129" s="16">
        <f t="shared" si="452"/>
        <v>65278</v>
      </c>
      <c r="CA129" s="16">
        <f>CA131</f>
        <v>0</v>
      </c>
      <c r="CB129" s="16">
        <f t="shared" si="453"/>
        <v>65278</v>
      </c>
      <c r="CC129" s="16">
        <f>CC131</f>
        <v>0</v>
      </c>
      <c r="CD129" s="16">
        <f t="shared" si="454"/>
        <v>65278</v>
      </c>
      <c r="CE129" s="16">
        <f>CE131</f>
        <v>0</v>
      </c>
      <c r="CF129" s="16">
        <f t="shared" si="455"/>
        <v>65278</v>
      </c>
      <c r="CG129" s="26">
        <f>CG131</f>
        <v>0</v>
      </c>
      <c r="CH129" s="16">
        <f t="shared" si="456"/>
        <v>65278</v>
      </c>
      <c r="CJ129" s="13"/>
    </row>
    <row r="130" spans="1:88" ht="18.75" customHeight="1" x14ac:dyDescent="0.35">
      <c r="A130" s="57"/>
      <c r="B130" s="85" t="s">
        <v>5</v>
      </c>
      <c r="C130" s="6"/>
      <c r="D130" s="16"/>
      <c r="E130" s="46"/>
      <c r="F130" s="15"/>
      <c r="G130" s="16"/>
      <c r="H130" s="15"/>
      <c r="I130" s="16"/>
      <c r="J130" s="15"/>
      <c r="K130" s="16"/>
      <c r="L130" s="15"/>
      <c r="M130" s="16"/>
      <c r="N130" s="15"/>
      <c r="O130" s="16"/>
      <c r="P130" s="15"/>
      <c r="Q130" s="16"/>
      <c r="R130" s="15"/>
      <c r="S130" s="16"/>
      <c r="T130" s="15"/>
      <c r="U130" s="16"/>
      <c r="V130" s="15"/>
      <c r="W130" s="16"/>
      <c r="X130" s="15"/>
      <c r="Y130" s="16"/>
      <c r="Z130" s="15"/>
      <c r="AA130" s="16"/>
      <c r="AB130" s="15"/>
      <c r="AC130" s="26"/>
      <c r="AD130" s="15"/>
      <c r="AE130" s="16"/>
      <c r="AF130" s="46"/>
      <c r="AG130" s="15"/>
      <c r="AH130" s="16"/>
      <c r="AI130" s="15"/>
      <c r="AJ130" s="16"/>
      <c r="AK130" s="15"/>
      <c r="AL130" s="16"/>
      <c r="AM130" s="15"/>
      <c r="AN130" s="16"/>
      <c r="AO130" s="15"/>
      <c r="AP130" s="16"/>
      <c r="AQ130" s="15"/>
      <c r="AR130" s="16"/>
      <c r="AS130" s="15"/>
      <c r="AT130" s="16"/>
      <c r="AU130" s="15"/>
      <c r="AV130" s="16"/>
      <c r="AW130" s="15"/>
      <c r="AX130" s="16"/>
      <c r="AY130" s="15"/>
      <c r="AZ130" s="16"/>
      <c r="BA130" s="15"/>
      <c r="BB130" s="16"/>
      <c r="BC130" s="15"/>
      <c r="BD130" s="16"/>
      <c r="BE130" s="15"/>
      <c r="BF130" s="26"/>
      <c r="BG130" s="15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26"/>
      <c r="CH130" s="16"/>
      <c r="CJ130" s="13"/>
    </row>
    <row r="131" spans="1:88" ht="18.75" customHeight="1" x14ac:dyDescent="0.35">
      <c r="A131" s="57"/>
      <c r="B131" s="85" t="s">
        <v>12</v>
      </c>
      <c r="C131" s="6"/>
      <c r="D131" s="16">
        <v>72217.5</v>
      </c>
      <c r="E131" s="46"/>
      <c r="F131" s="15">
        <f t="shared" si="404"/>
        <v>72217.5</v>
      </c>
      <c r="G131" s="16">
        <v>-197.4</v>
      </c>
      <c r="H131" s="15">
        <f t="shared" ref="H131:H132" si="466">F131+G131</f>
        <v>72020.100000000006</v>
      </c>
      <c r="I131" s="16"/>
      <c r="J131" s="15">
        <f t="shared" ref="J131:J132" si="467">H131+I131</f>
        <v>72020.100000000006</v>
      </c>
      <c r="K131" s="16"/>
      <c r="L131" s="15">
        <f t="shared" ref="L131:L132" si="468">J131+K131</f>
        <v>72020.100000000006</v>
      </c>
      <c r="M131" s="16"/>
      <c r="N131" s="15">
        <f t="shared" ref="N131:N132" si="469">L131+M131</f>
        <v>72020.100000000006</v>
      </c>
      <c r="O131" s="16"/>
      <c r="P131" s="15">
        <f t="shared" ref="P131:P132" si="470">N131+O131</f>
        <v>72020.100000000006</v>
      </c>
      <c r="Q131" s="16"/>
      <c r="R131" s="15">
        <f t="shared" ref="R131:R132" si="471">P131+Q131</f>
        <v>72020.100000000006</v>
      </c>
      <c r="S131" s="16"/>
      <c r="T131" s="15">
        <f t="shared" ref="T131:T132" si="472">R131+S131</f>
        <v>72020.100000000006</v>
      </c>
      <c r="U131" s="16"/>
      <c r="V131" s="15">
        <f t="shared" ref="V131:V132" si="473">T131+U131</f>
        <v>72020.100000000006</v>
      </c>
      <c r="W131" s="16"/>
      <c r="X131" s="15">
        <f t="shared" ref="X131:X132" si="474">V131+W131</f>
        <v>72020.100000000006</v>
      </c>
      <c r="Y131" s="16"/>
      <c r="Z131" s="15">
        <f t="shared" ref="Z131:Z132" si="475">X131+Y131</f>
        <v>72020.100000000006</v>
      </c>
      <c r="AA131" s="16"/>
      <c r="AB131" s="15">
        <f t="shared" ref="AB131:AB132" si="476">Z131+AA131</f>
        <v>72020.100000000006</v>
      </c>
      <c r="AC131" s="26"/>
      <c r="AD131" s="15">
        <f t="shared" ref="AD131:AD132" si="477">AB131+AC131</f>
        <v>72020.100000000006</v>
      </c>
      <c r="AE131" s="16">
        <v>64310.3</v>
      </c>
      <c r="AF131" s="46"/>
      <c r="AG131" s="15">
        <f t="shared" si="405"/>
        <v>64310.3</v>
      </c>
      <c r="AH131" s="16">
        <v>3788.7</v>
      </c>
      <c r="AI131" s="15">
        <f t="shared" ref="AI131:AI132" si="478">AG131+AH131</f>
        <v>68099</v>
      </c>
      <c r="AJ131" s="16"/>
      <c r="AK131" s="15">
        <f>AI131+AJ131</f>
        <v>68099</v>
      </c>
      <c r="AL131" s="16"/>
      <c r="AM131" s="15">
        <f>AK131+AL131</f>
        <v>68099</v>
      </c>
      <c r="AN131" s="16"/>
      <c r="AO131" s="15">
        <f>AM131+AN131</f>
        <v>68099</v>
      </c>
      <c r="AP131" s="16"/>
      <c r="AQ131" s="15">
        <f>AO131+AP131</f>
        <v>68099</v>
      </c>
      <c r="AR131" s="16"/>
      <c r="AS131" s="15">
        <f>AQ131+AR131</f>
        <v>68099</v>
      </c>
      <c r="AT131" s="16"/>
      <c r="AU131" s="15">
        <f>AS131+AT131</f>
        <v>68099</v>
      </c>
      <c r="AV131" s="16"/>
      <c r="AW131" s="15">
        <f>AU131+AV131</f>
        <v>68099</v>
      </c>
      <c r="AX131" s="16"/>
      <c r="AY131" s="15">
        <f>AW131+AX131</f>
        <v>68099</v>
      </c>
      <c r="AZ131" s="16"/>
      <c r="BA131" s="15">
        <f>AY131+AZ131</f>
        <v>68099</v>
      </c>
      <c r="BB131" s="16"/>
      <c r="BC131" s="15">
        <f>BA131+BB131</f>
        <v>68099</v>
      </c>
      <c r="BD131" s="16"/>
      <c r="BE131" s="15">
        <f>BC131+BD131</f>
        <v>68099</v>
      </c>
      <c r="BF131" s="26"/>
      <c r="BG131" s="15">
        <f>BE131+BF131</f>
        <v>68099</v>
      </c>
      <c r="BH131" s="16">
        <v>52882.2</v>
      </c>
      <c r="BI131" s="16"/>
      <c r="BJ131" s="16">
        <f t="shared" si="406"/>
        <v>52882.2</v>
      </c>
      <c r="BK131" s="16">
        <v>12395.8</v>
      </c>
      <c r="BL131" s="16">
        <f t="shared" ref="BL131:BL132" si="479">BJ131+BK131</f>
        <v>65278</v>
      </c>
      <c r="BM131" s="16"/>
      <c r="BN131" s="16">
        <f t="shared" ref="BN131:BN132" si="480">BL131+BM131</f>
        <v>65278</v>
      </c>
      <c r="BO131" s="16"/>
      <c r="BP131" s="16">
        <f t="shared" ref="BP131:BP132" si="481">BN131+BO131</f>
        <v>65278</v>
      </c>
      <c r="BQ131" s="16"/>
      <c r="BR131" s="16">
        <f t="shared" ref="BR131:BR132" si="482">BP131+BQ131</f>
        <v>65278</v>
      </c>
      <c r="BS131" s="16"/>
      <c r="BT131" s="16">
        <f t="shared" ref="BT131:BT132" si="483">BR131+BS131</f>
        <v>65278</v>
      </c>
      <c r="BU131" s="16"/>
      <c r="BV131" s="16">
        <f t="shared" ref="BV131:BV132" si="484">BT131+BU131</f>
        <v>65278</v>
      </c>
      <c r="BW131" s="16"/>
      <c r="BX131" s="16">
        <f t="shared" ref="BX131:BX132" si="485">BV131+BW131</f>
        <v>65278</v>
      </c>
      <c r="BY131" s="16"/>
      <c r="BZ131" s="16">
        <f t="shared" ref="BZ131:BZ132" si="486">BX131+BY131</f>
        <v>65278</v>
      </c>
      <c r="CA131" s="16"/>
      <c r="CB131" s="16">
        <f t="shared" ref="CB131:CB132" si="487">BZ131+CA131</f>
        <v>65278</v>
      </c>
      <c r="CC131" s="16"/>
      <c r="CD131" s="16">
        <f t="shared" ref="CD131:CD132" si="488">CB131+CC131</f>
        <v>65278</v>
      </c>
      <c r="CE131" s="16"/>
      <c r="CF131" s="16">
        <f t="shared" ref="CF131:CF132" si="489">CD131+CE131</f>
        <v>65278</v>
      </c>
      <c r="CG131" s="26"/>
      <c r="CH131" s="16">
        <f t="shared" ref="CH131:CH132" si="490">CF131+CG131</f>
        <v>65278</v>
      </c>
      <c r="CI131" s="9" t="s">
        <v>105</v>
      </c>
      <c r="CJ131" s="13"/>
    </row>
    <row r="132" spans="1:88" ht="56.25" customHeight="1" x14ac:dyDescent="0.35">
      <c r="A132" s="57" t="s">
        <v>175</v>
      </c>
      <c r="B132" s="85" t="s">
        <v>73</v>
      </c>
      <c r="C132" s="85" t="s">
        <v>3</v>
      </c>
      <c r="D132" s="16">
        <f>D134+D135</f>
        <v>179202.4</v>
      </c>
      <c r="E132" s="46">
        <f>E134+E135</f>
        <v>0</v>
      </c>
      <c r="F132" s="15">
        <f t="shared" si="404"/>
        <v>179202.4</v>
      </c>
      <c r="G132" s="16">
        <f>G134+G135</f>
        <v>13530.2</v>
      </c>
      <c r="H132" s="15">
        <f t="shared" si="466"/>
        <v>192732.6</v>
      </c>
      <c r="I132" s="16">
        <f>I134+I135</f>
        <v>0</v>
      </c>
      <c r="J132" s="15">
        <f t="shared" si="467"/>
        <v>192732.6</v>
      </c>
      <c r="K132" s="16">
        <f>K134+K135</f>
        <v>0</v>
      </c>
      <c r="L132" s="15">
        <f t="shared" si="468"/>
        <v>192732.6</v>
      </c>
      <c r="M132" s="16">
        <f>M134+M135</f>
        <v>0</v>
      </c>
      <c r="N132" s="15">
        <f t="shared" si="469"/>
        <v>192732.6</v>
      </c>
      <c r="O132" s="16">
        <f>O134+O135</f>
        <v>0</v>
      </c>
      <c r="P132" s="15">
        <f t="shared" si="470"/>
        <v>192732.6</v>
      </c>
      <c r="Q132" s="16">
        <f>Q134+Q135</f>
        <v>0</v>
      </c>
      <c r="R132" s="15">
        <f t="shared" si="471"/>
        <v>192732.6</v>
      </c>
      <c r="S132" s="16">
        <f>S134+S135</f>
        <v>0</v>
      </c>
      <c r="T132" s="15">
        <f t="shared" si="472"/>
        <v>192732.6</v>
      </c>
      <c r="U132" s="16">
        <f>U134+U135</f>
        <v>0</v>
      </c>
      <c r="V132" s="15">
        <f t="shared" si="473"/>
        <v>192732.6</v>
      </c>
      <c r="W132" s="16">
        <f>W134+W135</f>
        <v>0</v>
      </c>
      <c r="X132" s="15">
        <f t="shared" si="474"/>
        <v>192732.6</v>
      </c>
      <c r="Y132" s="16">
        <f>Y134+Y135</f>
        <v>0</v>
      </c>
      <c r="Z132" s="15">
        <f t="shared" si="475"/>
        <v>192732.6</v>
      </c>
      <c r="AA132" s="16">
        <f>AA134+AA135</f>
        <v>0</v>
      </c>
      <c r="AB132" s="15">
        <f t="shared" si="476"/>
        <v>192732.6</v>
      </c>
      <c r="AC132" s="26">
        <f>AC134+AC135</f>
        <v>0</v>
      </c>
      <c r="AD132" s="15">
        <f t="shared" si="477"/>
        <v>192732.6</v>
      </c>
      <c r="AE132" s="16">
        <f t="shared" ref="AE132:BH132" si="491">AE134+AE135</f>
        <v>183300.1</v>
      </c>
      <c r="AF132" s="46">
        <f>AF134+AF135</f>
        <v>0</v>
      </c>
      <c r="AG132" s="15">
        <f t="shared" si="405"/>
        <v>183300.1</v>
      </c>
      <c r="AH132" s="16">
        <f>AH134+AH135</f>
        <v>9544.2999999999993</v>
      </c>
      <c r="AI132" s="15">
        <f t="shared" si="478"/>
        <v>192844.4</v>
      </c>
      <c r="AJ132" s="16">
        <f>AJ134+AJ135</f>
        <v>0</v>
      </c>
      <c r="AK132" s="15">
        <f>AI132+AJ132</f>
        <v>192844.4</v>
      </c>
      <c r="AL132" s="16">
        <f>AL134+AL135</f>
        <v>0</v>
      </c>
      <c r="AM132" s="15">
        <f>AK132+AL132</f>
        <v>192844.4</v>
      </c>
      <c r="AN132" s="16">
        <f>AN134+AN135</f>
        <v>0</v>
      </c>
      <c r="AO132" s="15">
        <f>AM132+AN132</f>
        <v>192844.4</v>
      </c>
      <c r="AP132" s="16">
        <f>AP134+AP135</f>
        <v>0</v>
      </c>
      <c r="AQ132" s="15">
        <f>AO132+AP132</f>
        <v>192844.4</v>
      </c>
      <c r="AR132" s="16">
        <f>AR134+AR135</f>
        <v>0</v>
      </c>
      <c r="AS132" s="15">
        <f>AQ132+AR132</f>
        <v>192844.4</v>
      </c>
      <c r="AT132" s="16">
        <f>AT134+AT135</f>
        <v>0</v>
      </c>
      <c r="AU132" s="15">
        <f>AS132+AT132</f>
        <v>192844.4</v>
      </c>
      <c r="AV132" s="16">
        <f>AV134+AV135</f>
        <v>0</v>
      </c>
      <c r="AW132" s="15">
        <f>AU132+AV132</f>
        <v>192844.4</v>
      </c>
      <c r="AX132" s="16">
        <f>AX134+AX135</f>
        <v>0</v>
      </c>
      <c r="AY132" s="15">
        <f>AW132+AX132</f>
        <v>192844.4</v>
      </c>
      <c r="AZ132" s="16">
        <f>AZ134+AZ135</f>
        <v>0</v>
      </c>
      <c r="BA132" s="15">
        <f>AY132+AZ132</f>
        <v>192844.4</v>
      </c>
      <c r="BB132" s="16">
        <f>BB134+BB135</f>
        <v>0</v>
      </c>
      <c r="BC132" s="15">
        <f>BA132+BB132</f>
        <v>192844.4</v>
      </c>
      <c r="BD132" s="16">
        <f>BD134+BD135</f>
        <v>0</v>
      </c>
      <c r="BE132" s="15">
        <f>BC132+BD132</f>
        <v>192844.4</v>
      </c>
      <c r="BF132" s="26">
        <f>BF134+BF135</f>
        <v>0</v>
      </c>
      <c r="BG132" s="15">
        <f>BE132+BF132</f>
        <v>192844.4</v>
      </c>
      <c r="BH132" s="16">
        <f t="shared" si="491"/>
        <v>183300.1</v>
      </c>
      <c r="BI132" s="16">
        <f>BI134+BI135</f>
        <v>0</v>
      </c>
      <c r="BJ132" s="16">
        <f t="shared" si="406"/>
        <v>183300.1</v>
      </c>
      <c r="BK132" s="16">
        <f>BK134+BK135</f>
        <v>-4777.1000000000004</v>
      </c>
      <c r="BL132" s="16">
        <f t="shared" si="479"/>
        <v>178523</v>
      </c>
      <c r="BM132" s="16">
        <f>BM134+BM135</f>
        <v>0</v>
      </c>
      <c r="BN132" s="16">
        <f t="shared" si="480"/>
        <v>178523</v>
      </c>
      <c r="BO132" s="16">
        <f>BO134+BO135</f>
        <v>0</v>
      </c>
      <c r="BP132" s="16">
        <f t="shared" si="481"/>
        <v>178523</v>
      </c>
      <c r="BQ132" s="16">
        <f>BQ134+BQ135</f>
        <v>0</v>
      </c>
      <c r="BR132" s="16">
        <f t="shared" si="482"/>
        <v>178523</v>
      </c>
      <c r="BS132" s="16">
        <f>BS134+BS135</f>
        <v>0</v>
      </c>
      <c r="BT132" s="16">
        <f t="shared" si="483"/>
        <v>178523</v>
      </c>
      <c r="BU132" s="16">
        <f>BU134+BU135</f>
        <v>0</v>
      </c>
      <c r="BV132" s="16">
        <f t="shared" si="484"/>
        <v>178523</v>
      </c>
      <c r="BW132" s="16">
        <f>BW134+BW135</f>
        <v>0</v>
      </c>
      <c r="BX132" s="16">
        <f t="shared" si="485"/>
        <v>178523</v>
      </c>
      <c r="BY132" s="16">
        <f>BY134+BY135</f>
        <v>0</v>
      </c>
      <c r="BZ132" s="16">
        <f t="shared" si="486"/>
        <v>178523</v>
      </c>
      <c r="CA132" s="16">
        <f>CA134+CA135</f>
        <v>0</v>
      </c>
      <c r="CB132" s="16">
        <f t="shared" si="487"/>
        <v>178523</v>
      </c>
      <c r="CC132" s="16">
        <f>CC134+CC135</f>
        <v>0</v>
      </c>
      <c r="CD132" s="16">
        <f t="shared" si="488"/>
        <v>178523</v>
      </c>
      <c r="CE132" s="16">
        <f>CE134+CE135</f>
        <v>0</v>
      </c>
      <c r="CF132" s="16">
        <f t="shared" si="489"/>
        <v>178523</v>
      </c>
      <c r="CG132" s="26">
        <f>CG134+CG135</f>
        <v>0</v>
      </c>
      <c r="CH132" s="16">
        <f t="shared" si="490"/>
        <v>178523</v>
      </c>
      <c r="CJ132" s="13"/>
    </row>
    <row r="133" spans="1:88" ht="18.75" customHeight="1" x14ac:dyDescent="0.35">
      <c r="A133" s="57"/>
      <c r="B133" s="5" t="s">
        <v>5</v>
      </c>
      <c r="C133" s="6"/>
      <c r="D133" s="16"/>
      <c r="E133" s="46"/>
      <c r="F133" s="15"/>
      <c r="G133" s="16"/>
      <c r="H133" s="15"/>
      <c r="I133" s="16"/>
      <c r="J133" s="15"/>
      <c r="K133" s="16"/>
      <c r="L133" s="15"/>
      <c r="M133" s="16"/>
      <c r="N133" s="15"/>
      <c r="O133" s="16"/>
      <c r="P133" s="15"/>
      <c r="Q133" s="16"/>
      <c r="R133" s="15"/>
      <c r="S133" s="16"/>
      <c r="T133" s="15"/>
      <c r="U133" s="16"/>
      <c r="V133" s="15"/>
      <c r="W133" s="16"/>
      <c r="X133" s="15"/>
      <c r="Y133" s="16"/>
      <c r="Z133" s="15"/>
      <c r="AA133" s="16"/>
      <c r="AB133" s="15"/>
      <c r="AC133" s="26"/>
      <c r="AD133" s="15"/>
      <c r="AE133" s="16"/>
      <c r="AF133" s="46"/>
      <c r="AG133" s="15"/>
      <c r="AH133" s="16"/>
      <c r="AI133" s="15"/>
      <c r="AJ133" s="16"/>
      <c r="AK133" s="15"/>
      <c r="AL133" s="16"/>
      <c r="AM133" s="15"/>
      <c r="AN133" s="16"/>
      <c r="AO133" s="15"/>
      <c r="AP133" s="16"/>
      <c r="AQ133" s="15"/>
      <c r="AR133" s="16"/>
      <c r="AS133" s="15"/>
      <c r="AT133" s="16"/>
      <c r="AU133" s="15"/>
      <c r="AV133" s="16"/>
      <c r="AW133" s="15"/>
      <c r="AX133" s="16"/>
      <c r="AY133" s="15"/>
      <c r="AZ133" s="16"/>
      <c r="BA133" s="15"/>
      <c r="BB133" s="16"/>
      <c r="BC133" s="15"/>
      <c r="BD133" s="16"/>
      <c r="BE133" s="15"/>
      <c r="BF133" s="26"/>
      <c r="BG133" s="15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26"/>
      <c r="CH133" s="16"/>
      <c r="CJ133" s="13"/>
    </row>
    <row r="134" spans="1:88" ht="18.75" customHeight="1" x14ac:dyDescent="0.35">
      <c r="A134" s="57"/>
      <c r="B134" s="85" t="s">
        <v>12</v>
      </c>
      <c r="C134" s="6"/>
      <c r="D134" s="16">
        <v>48384.7</v>
      </c>
      <c r="E134" s="46"/>
      <c r="F134" s="15">
        <f t="shared" si="404"/>
        <v>48384.7</v>
      </c>
      <c r="G134" s="16">
        <v>3653.2</v>
      </c>
      <c r="H134" s="15">
        <f t="shared" ref="H134:H153" si="492">F134+G134</f>
        <v>52037.899999999994</v>
      </c>
      <c r="I134" s="16"/>
      <c r="J134" s="15">
        <f t="shared" ref="J134:J139" si="493">H134+I134</f>
        <v>52037.899999999994</v>
      </c>
      <c r="K134" s="16"/>
      <c r="L134" s="15">
        <f t="shared" ref="L134:L139" si="494">J134+K134</f>
        <v>52037.899999999994</v>
      </c>
      <c r="M134" s="16"/>
      <c r="N134" s="15">
        <f t="shared" ref="N134:N139" si="495">L134+M134</f>
        <v>52037.899999999994</v>
      </c>
      <c r="O134" s="16"/>
      <c r="P134" s="15">
        <f t="shared" ref="P134:P139" si="496">N134+O134</f>
        <v>52037.899999999994</v>
      </c>
      <c r="Q134" s="16"/>
      <c r="R134" s="15">
        <f t="shared" ref="R134:R139" si="497">P134+Q134</f>
        <v>52037.899999999994</v>
      </c>
      <c r="S134" s="16"/>
      <c r="T134" s="15">
        <f t="shared" ref="T134:T139" si="498">R134+S134</f>
        <v>52037.899999999994</v>
      </c>
      <c r="U134" s="16"/>
      <c r="V134" s="15">
        <f t="shared" ref="V134:V139" si="499">T134+U134</f>
        <v>52037.899999999994</v>
      </c>
      <c r="W134" s="16"/>
      <c r="X134" s="15">
        <f t="shared" ref="X134:X139" si="500">V134+W134</f>
        <v>52037.899999999994</v>
      </c>
      <c r="Y134" s="16"/>
      <c r="Z134" s="15">
        <f t="shared" ref="Z134:Z139" si="501">X134+Y134</f>
        <v>52037.899999999994</v>
      </c>
      <c r="AA134" s="16"/>
      <c r="AB134" s="15">
        <f t="shared" ref="AB134:AB139" si="502">Z134+AA134</f>
        <v>52037.899999999994</v>
      </c>
      <c r="AC134" s="26"/>
      <c r="AD134" s="15">
        <f t="shared" ref="AD134:AD139" si="503">AB134+AC134</f>
        <v>52037.899999999994</v>
      </c>
      <c r="AE134" s="16">
        <v>45825</v>
      </c>
      <c r="AF134" s="46"/>
      <c r="AG134" s="15">
        <f t="shared" si="405"/>
        <v>45825</v>
      </c>
      <c r="AH134" s="16">
        <v>2386.1</v>
      </c>
      <c r="AI134" s="15">
        <f t="shared" ref="AI134:AI153" si="504">AG134+AH134</f>
        <v>48211.1</v>
      </c>
      <c r="AJ134" s="16"/>
      <c r="AK134" s="15">
        <f t="shared" ref="AK134:AK139" si="505">AI134+AJ134</f>
        <v>48211.1</v>
      </c>
      <c r="AL134" s="16"/>
      <c r="AM134" s="15">
        <f t="shared" ref="AM134:AM139" si="506">AK134+AL134</f>
        <v>48211.1</v>
      </c>
      <c r="AN134" s="16"/>
      <c r="AO134" s="15">
        <f t="shared" ref="AO134:AO139" si="507">AM134+AN134</f>
        <v>48211.1</v>
      </c>
      <c r="AP134" s="16"/>
      <c r="AQ134" s="15">
        <f t="shared" ref="AQ134:AQ139" si="508">AO134+AP134</f>
        <v>48211.1</v>
      </c>
      <c r="AR134" s="16"/>
      <c r="AS134" s="15">
        <f t="shared" ref="AS134:AS139" si="509">AQ134+AR134</f>
        <v>48211.1</v>
      </c>
      <c r="AT134" s="16"/>
      <c r="AU134" s="15">
        <f t="shared" ref="AU134:AU139" si="510">AS134+AT134</f>
        <v>48211.1</v>
      </c>
      <c r="AV134" s="16"/>
      <c r="AW134" s="15">
        <f t="shared" ref="AW134:AW139" si="511">AU134+AV134</f>
        <v>48211.1</v>
      </c>
      <c r="AX134" s="16"/>
      <c r="AY134" s="15">
        <f t="shared" ref="AY134:AY139" si="512">AW134+AX134</f>
        <v>48211.1</v>
      </c>
      <c r="AZ134" s="16"/>
      <c r="BA134" s="15">
        <f t="shared" ref="BA134:BA139" si="513">AY134+AZ134</f>
        <v>48211.1</v>
      </c>
      <c r="BB134" s="16"/>
      <c r="BC134" s="15">
        <f t="shared" ref="BC134:BC139" si="514">BA134+BB134</f>
        <v>48211.1</v>
      </c>
      <c r="BD134" s="16"/>
      <c r="BE134" s="15">
        <f t="shared" ref="BE134:BE139" si="515">BC134+BD134</f>
        <v>48211.1</v>
      </c>
      <c r="BF134" s="26"/>
      <c r="BG134" s="15">
        <f t="shared" ref="BG134:BG139" si="516">BE134+BF134</f>
        <v>48211.1</v>
      </c>
      <c r="BH134" s="16">
        <v>45825</v>
      </c>
      <c r="BI134" s="16"/>
      <c r="BJ134" s="16">
        <f t="shared" si="406"/>
        <v>45825</v>
      </c>
      <c r="BK134" s="16">
        <v>-1194.3</v>
      </c>
      <c r="BL134" s="16">
        <f t="shared" ref="BL134:BL153" si="517">BJ134+BK134</f>
        <v>44630.7</v>
      </c>
      <c r="BM134" s="16"/>
      <c r="BN134" s="16">
        <f t="shared" ref="BN134:BN139" si="518">BL134+BM134</f>
        <v>44630.7</v>
      </c>
      <c r="BO134" s="16"/>
      <c r="BP134" s="16">
        <f t="shared" ref="BP134:BP139" si="519">BN134+BO134</f>
        <v>44630.7</v>
      </c>
      <c r="BQ134" s="16"/>
      <c r="BR134" s="16">
        <f t="shared" ref="BR134:BR139" si="520">BP134+BQ134</f>
        <v>44630.7</v>
      </c>
      <c r="BS134" s="16"/>
      <c r="BT134" s="16">
        <f t="shared" ref="BT134:BT139" si="521">BR134+BS134</f>
        <v>44630.7</v>
      </c>
      <c r="BU134" s="16"/>
      <c r="BV134" s="16">
        <f t="shared" ref="BV134:BV139" si="522">BT134+BU134</f>
        <v>44630.7</v>
      </c>
      <c r="BW134" s="16"/>
      <c r="BX134" s="16">
        <f t="shared" ref="BX134:BX139" si="523">BV134+BW134</f>
        <v>44630.7</v>
      </c>
      <c r="BY134" s="16"/>
      <c r="BZ134" s="16">
        <f t="shared" ref="BZ134:BZ139" si="524">BX134+BY134</f>
        <v>44630.7</v>
      </c>
      <c r="CA134" s="16"/>
      <c r="CB134" s="16">
        <f t="shared" ref="CB134:CB139" si="525">BZ134+CA134</f>
        <v>44630.7</v>
      </c>
      <c r="CC134" s="16"/>
      <c r="CD134" s="16">
        <f t="shared" ref="CD134:CD139" si="526">CB134+CC134</f>
        <v>44630.7</v>
      </c>
      <c r="CE134" s="16"/>
      <c r="CF134" s="16">
        <f t="shared" ref="CF134:CF139" si="527">CD134+CE134</f>
        <v>44630.7</v>
      </c>
      <c r="CG134" s="26"/>
      <c r="CH134" s="16">
        <f t="shared" ref="CH134:CH139" si="528">CF134+CG134</f>
        <v>44630.7</v>
      </c>
      <c r="CI134" s="9" t="s">
        <v>106</v>
      </c>
      <c r="CJ134" s="13"/>
    </row>
    <row r="135" spans="1:88" ht="18.75" customHeight="1" x14ac:dyDescent="0.35">
      <c r="A135" s="57"/>
      <c r="B135" s="85" t="s">
        <v>19</v>
      </c>
      <c r="C135" s="6"/>
      <c r="D135" s="16">
        <v>130817.7</v>
      </c>
      <c r="E135" s="46"/>
      <c r="F135" s="15">
        <f t="shared" si="404"/>
        <v>130817.7</v>
      </c>
      <c r="G135" s="16">
        <v>9877</v>
      </c>
      <c r="H135" s="15">
        <f t="shared" si="492"/>
        <v>140694.70000000001</v>
      </c>
      <c r="I135" s="16"/>
      <c r="J135" s="15">
        <f t="shared" si="493"/>
        <v>140694.70000000001</v>
      </c>
      <c r="K135" s="16"/>
      <c r="L135" s="15">
        <f t="shared" si="494"/>
        <v>140694.70000000001</v>
      </c>
      <c r="M135" s="16"/>
      <c r="N135" s="15">
        <f t="shared" si="495"/>
        <v>140694.70000000001</v>
      </c>
      <c r="O135" s="16"/>
      <c r="P135" s="15">
        <f t="shared" si="496"/>
        <v>140694.70000000001</v>
      </c>
      <c r="Q135" s="16"/>
      <c r="R135" s="15">
        <f t="shared" si="497"/>
        <v>140694.70000000001</v>
      </c>
      <c r="S135" s="16"/>
      <c r="T135" s="15">
        <f t="shared" si="498"/>
        <v>140694.70000000001</v>
      </c>
      <c r="U135" s="16"/>
      <c r="V135" s="15">
        <f t="shared" si="499"/>
        <v>140694.70000000001</v>
      </c>
      <c r="W135" s="16"/>
      <c r="X135" s="15">
        <f t="shared" si="500"/>
        <v>140694.70000000001</v>
      </c>
      <c r="Y135" s="16"/>
      <c r="Z135" s="15">
        <f t="shared" si="501"/>
        <v>140694.70000000001</v>
      </c>
      <c r="AA135" s="16"/>
      <c r="AB135" s="15">
        <f t="shared" si="502"/>
        <v>140694.70000000001</v>
      </c>
      <c r="AC135" s="26"/>
      <c r="AD135" s="15">
        <f t="shared" si="503"/>
        <v>140694.70000000001</v>
      </c>
      <c r="AE135" s="16">
        <v>137475.1</v>
      </c>
      <c r="AF135" s="46"/>
      <c r="AG135" s="15">
        <f t="shared" si="405"/>
        <v>137475.1</v>
      </c>
      <c r="AH135" s="16">
        <v>7158.2</v>
      </c>
      <c r="AI135" s="15">
        <f t="shared" si="504"/>
        <v>144633.30000000002</v>
      </c>
      <c r="AJ135" s="16"/>
      <c r="AK135" s="15">
        <f t="shared" si="505"/>
        <v>144633.30000000002</v>
      </c>
      <c r="AL135" s="16"/>
      <c r="AM135" s="15">
        <f t="shared" si="506"/>
        <v>144633.30000000002</v>
      </c>
      <c r="AN135" s="16"/>
      <c r="AO135" s="15">
        <f t="shared" si="507"/>
        <v>144633.30000000002</v>
      </c>
      <c r="AP135" s="16"/>
      <c r="AQ135" s="15">
        <f t="shared" si="508"/>
        <v>144633.30000000002</v>
      </c>
      <c r="AR135" s="16"/>
      <c r="AS135" s="15">
        <f t="shared" si="509"/>
        <v>144633.30000000002</v>
      </c>
      <c r="AT135" s="16"/>
      <c r="AU135" s="15">
        <f t="shared" si="510"/>
        <v>144633.30000000002</v>
      </c>
      <c r="AV135" s="16"/>
      <c r="AW135" s="15">
        <f t="shared" si="511"/>
        <v>144633.30000000002</v>
      </c>
      <c r="AX135" s="16"/>
      <c r="AY135" s="15">
        <f t="shared" si="512"/>
        <v>144633.30000000002</v>
      </c>
      <c r="AZ135" s="16"/>
      <c r="BA135" s="15">
        <f t="shared" si="513"/>
        <v>144633.30000000002</v>
      </c>
      <c r="BB135" s="16"/>
      <c r="BC135" s="15">
        <f t="shared" si="514"/>
        <v>144633.30000000002</v>
      </c>
      <c r="BD135" s="16"/>
      <c r="BE135" s="15">
        <f t="shared" si="515"/>
        <v>144633.30000000002</v>
      </c>
      <c r="BF135" s="26"/>
      <c r="BG135" s="15">
        <f t="shared" si="516"/>
        <v>144633.30000000002</v>
      </c>
      <c r="BH135" s="16">
        <v>137475.1</v>
      </c>
      <c r="BI135" s="16"/>
      <c r="BJ135" s="16">
        <f t="shared" si="406"/>
        <v>137475.1</v>
      </c>
      <c r="BK135" s="16">
        <v>-3582.8</v>
      </c>
      <c r="BL135" s="16">
        <f t="shared" si="517"/>
        <v>133892.30000000002</v>
      </c>
      <c r="BM135" s="16"/>
      <c r="BN135" s="16">
        <f t="shared" si="518"/>
        <v>133892.30000000002</v>
      </c>
      <c r="BO135" s="16"/>
      <c r="BP135" s="16">
        <f t="shared" si="519"/>
        <v>133892.30000000002</v>
      </c>
      <c r="BQ135" s="16"/>
      <c r="BR135" s="16">
        <f t="shared" si="520"/>
        <v>133892.30000000002</v>
      </c>
      <c r="BS135" s="16"/>
      <c r="BT135" s="16">
        <f t="shared" si="521"/>
        <v>133892.30000000002</v>
      </c>
      <c r="BU135" s="16"/>
      <c r="BV135" s="16">
        <f t="shared" si="522"/>
        <v>133892.30000000002</v>
      </c>
      <c r="BW135" s="16"/>
      <c r="BX135" s="16">
        <f t="shared" si="523"/>
        <v>133892.30000000002</v>
      </c>
      <c r="BY135" s="16"/>
      <c r="BZ135" s="16">
        <f t="shared" si="524"/>
        <v>133892.30000000002</v>
      </c>
      <c r="CA135" s="16"/>
      <c r="CB135" s="16">
        <f t="shared" si="525"/>
        <v>133892.30000000002</v>
      </c>
      <c r="CC135" s="16"/>
      <c r="CD135" s="16">
        <f t="shared" si="526"/>
        <v>133892.30000000002</v>
      </c>
      <c r="CE135" s="16"/>
      <c r="CF135" s="16">
        <f t="shared" si="527"/>
        <v>133892.30000000002</v>
      </c>
      <c r="CG135" s="26"/>
      <c r="CH135" s="16">
        <f t="shared" si="528"/>
        <v>133892.30000000002</v>
      </c>
      <c r="CI135" s="9" t="s">
        <v>106</v>
      </c>
      <c r="CJ135" s="13"/>
    </row>
    <row r="136" spans="1:88" ht="56.25" customHeight="1" x14ac:dyDescent="0.35">
      <c r="A136" s="57" t="s">
        <v>176</v>
      </c>
      <c r="B136" s="85" t="s">
        <v>342</v>
      </c>
      <c r="C136" s="6" t="s">
        <v>126</v>
      </c>
      <c r="D136" s="16"/>
      <c r="E136" s="46"/>
      <c r="F136" s="15"/>
      <c r="G136" s="16">
        <v>5138.7460000000001</v>
      </c>
      <c r="H136" s="15">
        <f t="shared" si="492"/>
        <v>5138.7460000000001</v>
      </c>
      <c r="I136" s="16"/>
      <c r="J136" s="15">
        <f t="shared" si="493"/>
        <v>5138.7460000000001</v>
      </c>
      <c r="K136" s="16"/>
      <c r="L136" s="15">
        <f t="shared" si="494"/>
        <v>5138.7460000000001</v>
      </c>
      <c r="M136" s="16"/>
      <c r="N136" s="15">
        <f t="shared" si="495"/>
        <v>5138.7460000000001</v>
      </c>
      <c r="O136" s="16"/>
      <c r="P136" s="15">
        <f t="shared" si="496"/>
        <v>5138.7460000000001</v>
      </c>
      <c r="Q136" s="16"/>
      <c r="R136" s="15">
        <f t="shared" si="497"/>
        <v>5138.7460000000001</v>
      </c>
      <c r="S136" s="16"/>
      <c r="T136" s="15">
        <f t="shared" si="498"/>
        <v>5138.7460000000001</v>
      </c>
      <c r="U136" s="16"/>
      <c r="V136" s="15">
        <f t="shared" si="499"/>
        <v>5138.7460000000001</v>
      </c>
      <c r="W136" s="16"/>
      <c r="X136" s="15">
        <f t="shared" si="500"/>
        <v>5138.7460000000001</v>
      </c>
      <c r="Y136" s="16"/>
      <c r="Z136" s="15">
        <f t="shared" si="501"/>
        <v>5138.7460000000001</v>
      </c>
      <c r="AA136" s="16"/>
      <c r="AB136" s="15">
        <f t="shared" si="502"/>
        <v>5138.7460000000001</v>
      </c>
      <c r="AC136" s="26"/>
      <c r="AD136" s="15">
        <f t="shared" si="503"/>
        <v>5138.7460000000001</v>
      </c>
      <c r="AE136" s="16"/>
      <c r="AF136" s="46"/>
      <c r="AG136" s="15"/>
      <c r="AH136" s="16"/>
      <c r="AI136" s="15">
        <f t="shared" si="504"/>
        <v>0</v>
      </c>
      <c r="AJ136" s="16"/>
      <c r="AK136" s="15">
        <f t="shared" si="505"/>
        <v>0</v>
      </c>
      <c r="AL136" s="16"/>
      <c r="AM136" s="15">
        <f t="shared" si="506"/>
        <v>0</v>
      </c>
      <c r="AN136" s="16"/>
      <c r="AO136" s="15">
        <f t="shared" si="507"/>
        <v>0</v>
      </c>
      <c r="AP136" s="16"/>
      <c r="AQ136" s="15">
        <f t="shared" si="508"/>
        <v>0</v>
      </c>
      <c r="AR136" s="16"/>
      <c r="AS136" s="15">
        <f t="shared" si="509"/>
        <v>0</v>
      </c>
      <c r="AT136" s="16"/>
      <c r="AU136" s="15">
        <f t="shared" si="510"/>
        <v>0</v>
      </c>
      <c r="AV136" s="16"/>
      <c r="AW136" s="15">
        <f t="shared" si="511"/>
        <v>0</v>
      </c>
      <c r="AX136" s="16"/>
      <c r="AY136" s="15">
        <f t="shared" si="512"/>
        <v>0</v>
      </c>
      <c r="AZ136" s="16"/>
      <c r="BA136" s="15">
        <f t="shared" si="513"/>
        <v>0</v>
      </c>
      <c r="BB136" s="16"/>
      <c r="BC136" s="15">
        <f t="shared" si="514"/>
        <v>0</v>
      </c>
      <c r="BD136" s="16"/>
      <c r="BE136" s="15">
        <f t="shared" si="515"/>
        <v>0</v>
      </c>
      <c r="BF136" s="26"/>
      <c r="BG136" s="15">
        <f t="shared" si="516"/>
        <v>0</v>
      </c>
      <c r="BH136" s="16"/>
      <c r="BI136" s="16"/>
      <c r="BJ136" s="16"/>
      <c r="BK136" s="16"/>
      <c r="BL136" s="16">
        <f t="shared" si="517"/>
        <v>0</v>
      </c>
      <c r="BM136" s="16"/>
      <c r="BN136" s="16">
        <f t="shared" si="518"/>
        <v>0</v>
      </c>
      <c r="BO136" s="16"/>
      <c r="BP136" s="16">
        <f t="shared" si="519"/>
        <v>0</v>
      </c>
      <c r="BQ136" s="16"/>
      <c r="BR136" s="16">
        <f t="shared" si="520"/>
        <v>0</v>
      </c>
      <c r="BS136" s="16"/>
      <c r="BT136" s="16">
        <f t="shared" si="521"/>
        <v>0</v>
      </c>
      <c r="BU136" s="16"/>
      <c r="BV136" s="16">
        <f t="shared" si="522"/>
        <v>0</v>
      </c>
      <c r="BW136" s="16"/>
      <c r="BX136" s="16">
        <f t="shared" si="523"/>
        <v>0</v>
      </c>
      <c r="BY136" s="16"/>
      <c r="BZ136" s="16">
        <f t="shared" si="524"/>
        <v>0</v>
      </c>
      <c r="CA136" s="16"/>
      <c r="CB136" s="16">
        <f t="shared" si="525"/>
        <v>0</v>
      </c>
      <c r="CC136" s="16"/>
      <c r="CD136" s="16">
        <f t="shared" si="526"/>
        <v>0</v>
      </c>
      <c r="CE136" s="16"/>
      <c r="CF136" s="16">
        <f t="shared" si="527"/>
        <v>0</v>
      </c>
      <c r="CG136" s="26"/>
      <c r="CH136" s="16">
        <f t="shared" si="528"/>
        <v>0</v>
      </c>
      <c r="CI136" s="9" t="s">
        <v>298</v>
      </c>
      <c r="CJ136" s="13"/>
    </row>
    <row r="137" spans="1:88" ht="56.25" customHeight="1" x14ac:dyDescent="0.35">
      <c r="A137" s="57" t="s">
        <v>177</v>
      </c>
      <c r="B137" s="85" t="s">
        <v>299</v>
      </c>
      <c r="C137" s="6" t="s">
        <v>126</v>
      </c>
      <c r="D137" s="16"/>
      <c r="E137" s="46"/>
      <c r="F137" s="15"/>
      <c r="G137" s="16">
        <v>9350</v>
      </c>
      <c r="H137" s="15">
        <f t="shared" si="492"/>
        <v>9350</v>
      </c>
      <c r="I137" s="16"/>
      <c r="J137" s="15">
        <f t="shared" si="493"/>
        <v>9350</v>
      </c>
      <c r="K137" s="16"/>
      <c r="L137" s="15">
        <f t="shared" si="494"/>
        <v>9350</v>
      </c>
      <c r="M137" s="16"/>
      <c r="N137" s="15">
        <f t="shared" si="495"/>
        <v>9350</v>
      </c>
      <c r="O137" s="16"/>
      <c r="P137" s="15">
        <f t="shared" si="496"/>
        <v>9350</v>
      </c>
      <c r="Q137" s="16"/>
      <c r="R137" s="15">
        <f t="shared" si="497"/>
        <v>9350</v>
      </c>
      <c r="S137" s="16"/>
      <c r="T137" s="15">
        <f t="shared" si="498"/>
        <v>9350</v>
      </c>
      <c r="U137" s="16"/>
      <c r="V137" s="15">
        <f t="shared" si="499"/>
        <v>9350</v>
      </c>
      <c r="W137" s="16"/>
      <c r="X137" s="15">
        <f t="shared" si="500"/>
        <v>9350</v>
      </c>
      <c r="Y137" s="16">
        <v>-9350</v>
      </c>
      <c r="Z137" s="15">
        <f t="shared" si="501"/>
        <v>0</v>
      </c>
      <c r="AA137" s="16"/>
      <c r="AB137" s="15">
        <f t="shared" si="502"/>
        <v>0</v>
      </c>
      <c r="AC137" s="26"/>
      <c r="AD137" s="15">
        <f t="shared" si="503"/>
        <v>0</v>
      </c>
      <c r="AE137" s="16"/>
      <c r="AF137" s="46"/>
      <c r="AG137" s="15"/>
      <c r="AH137" s="16"/>
      <c r="AI137" s="15">
        <f t="shared" si="504"/>
        <v>0</v>
      </c>
      <c r="AJ137" s="16"/>
      <c r="AK137" s="15">
        <f t="shared" si="505"/>
        <v>0</v>
      </c>
      <c r="AL137" s="16"/>
      <c r="AM137" s="15">
        <f t="shared" si="506"/>
        <v>0</v>
      </c>
      <c r="AN137" s="16"/>
      <c r="AO137" s="15">
        <f t="shared" si="507"/>
        <v>0</v>
      </c>
      <c r="AP137" s="16"/>
      <c r="AQ137" s="15">
        <f t="shared" si="508"/>
        <v>0</v>
      </c>
      <c r="AR137" s="16"/>
      <c r="AS137" s="15">
        <f t="shared" si="509"/>
        <v>0</v>
      </c>
      <c r="AT137" s="16"/>
      <c r="AU137" s="15">
        <f t="shared" si="510"/>
        <v>0</v>
      </c>
      <c r="AV137" s="16"/>
      <c r="AW137" s="15">
        <f t="shared" si="511"/>
        <v>0</v>
      </c>
      <c r="AX137" s="16"/>
      <c r="AY137" s="15">
        <f t="shared" si="512"/>
        <v>0</v>
      </c>
      <c r="AZ137" s="16"/>
      <c r="BA137" s="15">
        <f t="shared" si="513"/>
        <v>0</v>
      </c>
      <c r="BB137" s="16">
        <v>9350</v>
      </c>
      <c r="BC137" s="15">
        <f t="shared" si="514"/>
        <v>9350</v>
      </c>
      <c r="BD137" s="16"/>
      <c r="BE137" s="15">
        <f t="shared" si="515"/>
        <v>9350</v>
      </c>
      <c r="BF137" s="26"/>
      <c r="BG137" s="15">
        <f t="shared" si="516"/>
        <v>9350</v>
      </c>
      <c r="BH137" s="16"/>
      <c r="BI137" s="16"/>
      <c r="BJ137" s="16"/>
      <c r="BK137" s="16"/>
      <c r="BL137" s="16">
        <f t="shared" si="517"/>
        <v>0</v>
      </c>
      <c r="BM137" s="16"/>
      <c r="BN137" s="16">
        <f t="shared" si="518"/>
        <v>0</v>
      </c>
      <c r="BO137" s="16"/>
      <c r="BP137" s="16">
        <f t="shared" si="519"/>
        <v>0</v>
      </c>
      <c r="BQ137" s="16"/>
      <c r="BR137" s="16">
        <f t="shared" si="520"/>
        <v>0</v>
      </c>
      <c r="BS137" s="16"/>
      <c r="BT137" s="16">
        <f t="shared" si="521"/>
        <v>0</v>
      </c>
      <c r="BU137" s="16"/>
      <c r="BV137" s="16">
        <f t="shared" si="522"/>
        <v>0</v>
      </c>
      <c r="BW137" s="16"/>
      <c r="BX137" s="16">
        <f t="shared" si="523"/>
        <v>0</v>
      </c>
      <c r="BY137" s="16"/>
      <c r="BZ137" s="16">
        <f t="shared" si="524"/>
        <v>0</v>
      </c>
      <c r="CA137" s="16"/>
      <c r="CB137" s="16">
        <f t="shared" si="525"/>
        <v>0</v>
      </c>
      <c r="CC137" s="16">
        <v>0</v>
      </c>
      <c r="CD137" s="16">
        <f t="shared" si="526"/>
        <v>0</v>
      </c>
      <c r="CE137" s="16">
        <v>0</v>
      </c>
      <c r="CF137" s="16">
        <f t="shared" si="527"/>
        <v>0</v>
      </c>
      <c r="CG137" s="26">
        <v>0</v>
      </c>
      <c r="CH137" s="16">
        <f t="shared" si="528"/>
        <v>0</v>
      </c>
      <c r="CI137" s="9" t="s">
        <v>300</v>
      </c>
      <c r="CJ137" s="13"/>
    </row>
    <row r="138" spans="1:88" ht="56.25" customHeight="1" x14ac:dyDescent="0.35">
      <c r="A138" s="57" t="s">
        <v>178</v>
      </c>
      <c r="B138" s="85" t="s">
        <v>301</v>
      </c>
      <c r="C138" s="6" t="s">
        <v>126</v>
      </c>
      <c r="D138" s="16"/>
      <c r="E138" s="46"/>
      <c r="F138" s="15"/>
      <c r="G138" s="16">
        <v>2092.9110000000001</v>
      </c>
      <c r="H138" s="15">
        <f t="shared" si="492"/>
        <v>2092.9110000000001</v>
      </c>
      <c r="I138" s="16"/>
      <c r="J138" s="15">
        <f t="shared" si="493"/>
        <v>2092.9110000000001</v>
      </c>
      <c r="K138" s="16"/>
      <c r="L138" s="15">
        <f t="shared" si="494"/>
        <v>2092.9110000000001</v>
      </c>
      <c r="M138" s="16"/>
      <c r="N138" s="15">
        <f t="shared" si="495"/>
        <v>2092.9110000000001</v>
      </c>
      <c r="O138" s="16"/>
      <c r="P138" s="15">
        <f t="shared" si="496"/>
        <v>2092.9110000000001</v>
      </c>
      <c r="Q138" s="16"/>
      <c r="R138" s="15">
        <f t="shared" si="497"/>
        <v>2092.9110000000001</v>
      </c>
      <c r="S138" s="16"/>
      <c r="T138" s="15">
        <f t="shared" si="498"/>
        <v>2092.9110000000001</v>
      </c>
      <c r="U138" s="16"/>
      <c r="V138" s="15">
        <f t="shared" si="499"/>
        <v>2092.9110000000001</v>
      </c>
      <c r="W138" s="16"/>
      <c r="X138" s="15">
        <f t="shared" si="500"/>
        <v>2092.9110000000001</v>
      </c>
      <c r="Y138" s="16">
        <v>-2092.9110000000001</v>
      </c>
      <c r="Z138" s="15">
        <f t="shared" si="501"/>
        <v>0</v>
      </c>
      <c r="AA138" s="16"/>
      <c r="AB138" s="15">
        <f t="shared" si="502"/>
        <v>0</v>
      </c>
      <c r="AC138" s="26"/>
      <c r="AD138" s="15">
        <f t="shared" si="503"/>
        <v>0</v>
      </c>
      <c r="AE138" s="16"/>
      <c r="AF138" s="46"/>
      <c r="AG138" s="15"/>
      <c r="AH138" s="16"/>
      <c r="AI138" s="15">
        <f t="shared" si="504"/>
        <v>0</v>
      </c>
      <c r="AJ138" s="16"/>
      <c r="AK138" s="15">
        <f t="shared" si="505"/>
        <v>0</v>
      </c>
      <c r="AL138" s="16"/>
      <c r="AM138" s="15">
        <f t="shared" si="506"/>
        <v>0</v>
      </c>
      <c r="AN138" s="16"/>
      <c r="AO138" s="15">
        <f t="shared" si="507"/>
        <v>0</v>
      </c>
      <c r="AP138" s="16"/>
      <c r="AQ138" s="15">
        <f t="shared" si="508"/>
        <v>0</v>
      </c>
      <c r="AR138" s="16"/>
      <c r="AS138" s="15">
        <f t="shared" si="509"/>
        <v>0</v>
      </c>
      <c r="AT138" s="16"/>
      <c r="AU138" s="15">
        <f t="shared" si="510"/>
        <v>0</v>
      </c>
      <c r="AV138" s="16"/>
      <c r="AW138" s="15">
        <f t="shared" si="511"/>
        <v>0</v>
      </c>
      <c r="AX138" s="16"/>
      <c r="AY138" s="15">
        <f t="shared" si="512"/>
        <v>0</v>
      </c>
      <c r="AZ138" s="16"/>
      <c r="BA138" s="15">
        <f t="shared" si="513"/>
        <v>0</v>
      </c>
      <c r="BB138" s="16">
        <v>2092.9110000000001</v>
      </c>
      <c r="BC138" s="15">
        <f t="shared" si="514"/>
        <v>2092.9110000000001</v>
      </c>
      <c r="BD138" s="16"/>
      <c r="BE138" s="15">
        <f t="shared" si="515"/>
        <v>2092.9110000000001</v>
      </c>
      <c r="BF138" s="26"/>
      <c r="BG138" s="15">
        <f t="shared" si="516"/>
        <v>2092.9110000000001</v>
      </c>
      <c r="BH138" s="16"/>
      <c r="BI138" s="16"/>
      <c r="BJ138" s="16"/>
      <c r="BK138" s="16"/>
      <c r="BL138" s="16">
        <f t="shared" si="517"/>
        <v>0</v>
      </c>
      <c r="BM138" s="16"/>
      <c r="BN138" s="16">
        <f t="shared" si="518"/>
        <v>0</v>
      </c>
      <c r="BO138" s="16"/>
      <c r="BP138" s="16">
        <f t="shared" si="519"/>
        <v>0</v>
      </c>
      <c r="BQ138" s="16"/>
      <c r="BR138" s="16">
        <f t="shared" si="520"/>
        <v>0</v>
      </c>
      <c r="BS138" s="16"/>
      <c r="BT138" s="16">
        <f t="shared" si="521"/>
        <v>0</v>
      </c>
      <c r="BU138" s="16"/>
      <c r="BV138" s="16">
        <f t="shared" si="522"/>
        <v>0</v>
      </c>
      <c r="BW138" s="16"/>
      <c r="BX138" s="16">
        <f t="shared" si="523"/>
        <v>0</v>
      </c>
      <c r="BY138" s="16"/>
      <c r="BZ138" s="16">
        <f t="shared" si="524"/>
        <v>0</v>
      </c>
      <c r="CA138" s="16"/>
      <c r="CB138" s="16">
        <f t="shared" si="525"/>
        <v>0</v>
      </c>
      <c r="CC138" s="16">
        <v>0</v>
      </c>
      <c r="CD138" s="16">
        <f t="shared" si="526"/>
        <v>0</v>
      </c>
      <c r="CE138" s="16">
        <v>0</v>
      </c>
      <c r="CF138" s="16">
        <f t="shared" si="527"/>
        <v>0</v>
      </c>
      <c r="CG138" s="26">
        <v>0</v>
      </c>
      <c r="CH138" s="16">
        <f t="shared" si="528"/>
        <v>0</v>
      </c>
      <c r="CI138" s="9" t="s">
        <v>302</v>
      </c>
      <c r="CJ138" s="13"/>
    </row>
    <row r="139" spans="1:88" ht="75" hidden="1" customHeight="1" x14ac:dyDescent="0.35">
      <c r="A139" s="64" t="s">
        <v>174</v>
      </c>
      <c r="B139" s="61" t="s">
        <v>315</v>
      </c>
      <c r="C139" s="6" t="s">
        <v>249</v>
      </c>
      <c r="D139" s="16"/>
      <c r="E139" s="46"/>
      <c r="F139" s="15"/>
      <c r="G139" s="16"/>
      <c r="H139" s="15">
        <f t="shared" si="492"/>
        <v>0</v>
      </c>
      <c r="I139" s="16"/>
      <c r="J139" s="15">
        <f t="shared" si="493"/>
        <v>0</v>
      </c>
      <c r="K139" s="16"/>
      <c r="L139" s="15">
        <f t="shared" si="494"/>
        <v>0</v>
      </c>
      <c r="M139" s="16"/>
      <c r="N139" s="15">
        <f t="shared" si="495"/>
        <v>0</v>
      </c>
      <c r="O139" s="16"/>
      <c r="P139" s="15">
        <f t="shared" si="496"/>
        <v>0</v>
      </c>
      <c r="Q139" s="16"/>
      <c r="R139" s="15">
        <f t="shared" si="497"/>
        <v>0</v>
      </c>
      <c r="S139" s="16"/>
      <c r="T139" s="15">
        <f t="shared" si="498"/>
        <v>0</v>
      </c>
      <c r="U139" s="16"/>
      <c r="V139" s="15">
        <f t="shared" si="499"/>
        <v>0</v>
      </c>
      <c r="W139" s="16"/>
      <c r="X139" s="15">
        <f t="shared" si="500"/>
        <v>0</v>
      </c>
      <c r="Y139" s="16"/>
      <c r="Z139" s="15">
        <f t="shared" si="501"/>
        <v>0</v>
      </c>
      <c r="AA139" s="16"/>
      <c r="AB139" s="15">
        <f t="shared" si="502"/>
        <v>0</v>
      </c>
      <c r="AC139" s="26"/>
      <c r="AD139" s="15">
        <f t="shared" si="503"/>
        <v>0</v>
      </c>
      <c r="AE139" s="16"/>
      <c r="AF139" s="46"/>
      <c r="AG139" s="15"/>
      <c r="AH139" s="16">
        <f>AH141</f>
        <v>2850</v>
      </c>
      <c r="AI139" s="15">
        <f t="shared" si="504"/>
        <v>2850</v>
      </c>
      <c r="AJ139" s="16">
        <f>AJ141</f>
        <v>-2850</v>
      </c>
      <c r="AK139" s="15">
        <f t="shared" si="505"/>
        <v>0</v>
      </c>
      <c r="AL139" s="16">
        <f>AL141</f>
        <v>0</v>
      </c>
      <c r="AM139" s="15">
        <f t="shared" si="506"/>
        <v>0</v>
      </c>
      <c r="AN139" s="16">
        <f>AN141</f>
        <v>0</v>
      </c>
      <c r="AO139" s="15">
        <f t="shared" si="507"/>
        <v>0</v>
      </c>
      <c r="AP139" s="16">
        <f>AP141</f>
        <v>0</v>
      </c>
      <c r="AQ139" s="15">
        <f t="shared" si="508"/>
        <v>0</v>
      </c>
      <c r="AR139" s="16">
        <f>AR141</f>
        <v>0</v>
      </c>
      <c r="AS139" s="15">
        <f t="shared" si="509"/>
        <v>0</v>
      </c>
      <c r="AT139" s="16">
        <f>AT141</f>
        <v>0</v>
      </c>
      <c r="AU139" s="15">
        <f t="shared" si="510"/>
        <v>0</v>
      </c>
      <c r="AV139" s="16">
        <f>AV141</f>
        <v>0</v>
      </c>
      <c r="AW139" s="15">
        <f t="shared" si="511"/>
        <v>0</v>
      </c>
      <c r="AX139" s="16">
        <f>AX141</f>
        <v>0</v>
      </c>
      <c r="AY139" s="15">
        <f t="shared" si="512"/>
        <v>0</v>
      </c>
      <c r="AZ139" s="16">
        <f>AZ141</f>
        <v>0</v>
      </c>
      <c r="BA139" s="15">
        <f t="shared" si="513"/>
        <v>0</v>
      </c>
      <c r="BB139" s="16">
        <f>BB141</f>
        <v>0</v>
      </c>
      <c r="BC139" s="15">
        <f t="shared" si="514"/>
        <v>0</v>
      </c>
      <c r="BD139" s="16">
        <f>BD141</f>
        <v>0</v>
      </c>
      <c r="BE139" s="15">
        <f t="shared" si="515"/>
        <v>0</v>
      </c>
      <c r="BF139" s="26">
        <f>BF141</f>
        <v>0</v>
      </c>
      <c r="BG139" s="15">
        <f t="shared" si="516"/>
        <v>0</v>
      </c>
      <c r="BH139" s="16"/>
      <c r="BI139" s="16"/>
      <c r="BJ139" s="16"/>
      <c r="BK139" s="16"/>
      <c r="BL139" s="16">
        <f t="shared" si="517"/>
        <v>0</v>
      </c>
      <c r="BM139" s="16"/>
      <c r="BN139" s="16">
        <f t="shared" si="518"/>
        <v>0</v>
      </c>
      <c r="BO139" s="16"/>
      <c r="BP139" s="16">
        <f t="shared" si="519"/>
        <v>0</v>
      </c>
      <c r="BQ139" s="16"/>
      <c r="BR139" s="16">
        <f t="shared" si="520"/>
        <v>0</v>
      </c>
      <c r="BS139" s="16"/>
      <c r="BT139" s="16">
        <f t="shared" si="521"/>
        <v>0</v>
      </c>
      <c r="BU139" s="16"/>
      <c r="BV139" s="16">
        <f t="shared" si="522"/>
        <v>0</v>
      </c>
      <c r="BW139" s="16"/>
      <c r="BX139" s="16">
        <f t="shared" si="523"/>
        <v>0</v>
      </c>
      <c r="BY139" s="16"/>
      <c r="BZ139" s="16">
        <f t="shared" si="524"/>
        <v>0</v>
      </c>
      <c r="CA139" s="16"/>
      <c r="CB139" s="16">
        <f t="shared" si="525"/>
        <v>0</v>
      </c>
      <c r="CC139" s="16"/>
      <c r="CD139" s="16">
        <f t="shared" si="526"/>
        <v>0</v>
      </c>
      <c r="CE139" s="16"/>
      <c r="CF139" s="16">
        <f t="shared" si="527"/>
        <v>0</v>
      </c>
      <c r="CG139" s="26"/>
      <c r="CH139" s="16">
        <f t="shared" si="528"/>
        <v>0</v>
      </c>
      <c r="CI139" s="9" t="s">
        <v>316</v>
      </c>
      <c r="CJ139" s="13">
        <v>0</v>
      </c>
    </row>
    <row r="140" spans="1:88" ht="18.75" hidden="1" customHeight="1" x14ac:dyDescent="0.35">
      <c r="A140" s="57"/>
      <c r="B140" s="5" t="s">
        <v>5</v>
      </c>
      <c r="C140" s="6"/>
      <c r="D140" s="16"/>
      <c r="E140" s="46"/>
      <c r="F140" s="15"/>
      <c r="G140" s="16"/>
      <c r="H140" s="15"/>
      <c r="I140" s="16"/>
      <c r="J140" s="15"/>
      <c r="K140" s="16"/>
      <c r="L140" s="15"/>
      <c r="M140" s="16"/>
      <c r="N140" s="15"/>
      <c r="O140" s="16"/>
      <c r="P140" s="15"/>
      <c r="Q140" s="16"/>
      <c r="R140" s="15"/>
      <c r="S140" s="16"/>
      <c r="T140" s="15"/>
      <c r="U140" s="16"/>
      <c r="V140" s="15"/>
      <c r="W140" s="16"/>
      <c r="X140" s="15"/>
      <c r="Y140" s="16"/>
      <c r="Z140" s="15"/>
      <c r="AA140" s="16"/>
      <c r="AB140" s="15"/>
      <c r="AC140" s="26"/>
      <c r="AD140" s="15"/>
      <c r="AE140" s="16"/>
      <c r="AF140" s="46"/>
      <c r="AG140" s="15"/>
      <c r="AH140" s="16"/>
      <c r="AI140" s="15"/>
      <c r="AJ140" s="16"/>
      <c r="AK140" s="15"/>
      <c r="AL140" s="16"/>
      <c r="AM140" s="15"/>
      <c r="AN140" s="16"/>
      <c r="AO140" s="15"/>
      <c r="AP140" s="16"/>
      <c r="AQ140" s="15"/>
      <c r="AR140" s="16"/>
      <c r="AS140" s="15"/>
      <c r="AT140" s="16"/>
      <c r="AU140" s="15"/>
      <c r="AV140" s="16"/>
      <c r="AW140" s="15"/>
      <c r="AX140" s="16"/>
      <c r="AY140" s="15"/>
      <c r="AZ140" s="16"/>
      <c r="BA140" s="15"/>
      <c r="BB140" s="16"/>
      <c r="BC140" s="15"/>
      <c r="BD140" s="16"/>
      <c r="BE140" s="15"/>
      <c r="BF140" s="26"/>
      <c r="BG140" s="15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26"/>
      <c r="CH140" s="16"/>
      <c r="CJ140" s="13">
        <v>0</v>
      </c>
    </row>
    <row r="141" spans="1:88" ht="18.75" hidden="1" customHeight="1" x14ac:dyDescent="0.35">
      <c r="A141" s="57"/>
      <c r="B141" s="61" t="s">
        <v>12</v>
      </c>
      <c r="C141" s="6"/>
      <c r="D141" s="16"/>
      <c r="E141" s="46"/>
      <c r="F141" s="15"/>
      <c r="G141" s="16"/>
      <c r="H141" s="15">
        <f t="shared" si="492"/>
        <v>0</v>
      </c>
      <c r="I141" s="16"/>
      <c r="J141" s="15">
        <f t="shared" ref="J141:J153" si="529">H141+I141</f>
        <v>0</v>
      </c>
      <c r="K141" s="16"/>
      <c r="L141" s="15">
        <f t="shared" ref="L141:L153" si="530">J141+K141</f>
        <v>0</v>
      </c>
      <c r="M141" s="16"/>
      <c r="N141" s="15">
        <f t="shared" ref="N141:N153" si="531">L141+M141</f>
        <v>0</v>
      </c>
      <c r="O141" s="16"/>
      <c r="P141" s="15">
        <f t="shared" ref="P141:P153" si="532">N141+O141</f>
        <v>0</v>
      </c>
      <c r="Q141" s="16"/>
      <c r="R141" s="15">
        <f t="shared" ref="R141:R153" si="533">P141+Q141</f>
        <v>0</v>
      </c>
      <c r="S141" s="16"/>
      <c r="T141" s="15">
        <f t="shared" ref="T141:T153" si="534">R141+S141</f>
        <v>0</v>
      </c>
      <c r="U141" s="16"/>
      <c r="V141" s="15">
        <f t="shared" ref="V141:V153" si="535">T141+U141</f>
        <v>0</v>
      </c>
      <c r="W141" s="16"/>
      <c r="X141" s="15">
        <f t="shared" ref="X141:X153" si="536">V141+W141</f>
        <v>0</v>
      </c>
      <c r="Y141" s="16"/>
      <c r="Z141" s="15">
        <f t="shared" ref="Z141:Z153" si="537">X141+Y141</f>
        <v>0</v>
      </c>
      <c r="AA141" s="16"/>
      <c r="AB141" s="15">
        <f t="shared" ref="AB141:AB144" si="538">Z141+AA141</f>
        <v>0</v>
      </c>
      <c r="AC141" s="26"/>
      <c r="AD141" s="15">
        <f t="shared" ref="AD141:AD144" si="539">AB141+AC141</f>
        <v>0</v>
      </c>
      <c r="AE141" s="16"/>
      <c r="AF141" s="46"/>
      <c r="AG141" s="15"/>
      <c r="AH141" s="16">
        <v>2850</v>
      </c>
      <c r="AI141" s="15">
        <f t="shared" si="504"/>
        <v>2850</v>
      </c>
      <c r="AJ141" s="16">
        <v>-2850</v>
      </c>
      <c r="AK141" s="15">
        <f>AI141+AJ141</f>
        <v>0</v>
      </c>
      <c r="AL141" s="16"/>
      <c r="AM141" s="15">
        <f>AK141+AL141</f>
        <v>0</v>
      </c>
      <c r="AN141" s="16"/>
      <c r="AO141" s="15">
        <f>AM141+AN141</f>
        <v>0</v>
      </c>
      <c r="AP141" s="16"/>
      <c r="AQ141" s="15">
        <f>AO141+AP141</f>
        <v>0</v>
      </c>
      <c r="AR141" s="16"/>
      <c r="AS141" s="15">
        <f>AQ141+AR141</f>
        <v>0</v>
      </c>
      <c r="AT141" s="16"/>
      <c r="AU141" s="15">
        <f>AS141+AT141</f>
        <v>0</v>
      </c>
      <c r="AV141" s="16"/>
      <c r="AW141" s="15">
        <f>AU141+AV141</f>
        <v>0</v>
      </c>
      <c r="AX141" s="16"/>
      <c r="AY141" s="15">
        <f>AW141+AX141</f>
        <v>0</v>
      </c>
      <c r="AZ141" s="16"/>
      <c r="BA141" s="15">
        <f>AY141+AZ141</f>
        <v>0</v>
      </c>
      <c r="BB141" s="16"/>
      <c r="BC141" s="15">
        <f>BA141+BB141</f>
        <v>0</v>
      </c>
      <c r="BD141" s="16"/>
      <c r="BE141" s="15">
        <f>BC141+BD141</f>
        <v>0</v>
      </c>
      <c r="BF141" s="26"/>
      <c r="BG141" s="15">
        <f>BE141+BF141</f>
        <v>0</v>
      </c>
      <c r="BH141" s="16"/>
      <c r="BI141" s="16"/>
      <c r="BJ141" s="16"/>
      <c r="BK141" s="16"/>
      <c r="BL141" s="16">
        <f t="shared" si="517"/>
        <v>0</v>
      </c>
      <c r="BM141" s="16"/>
      <c r="BN141" s="16">
        <f t="shared" ref="BN141:BN153" si="540">BL141+BM141</f>
        <v>0</v>
      </c>
      <c r="BO141" s="16"/>
      <c r="BP141" s="16">
        <f t="shared" ref="BP141:BP153" si="541">BN141+BO141</f>
        <v>0</v>
      </c>
      <c r="BQ141" s="16"/>
      <c r="BR141" s="16">
        <f t="shared" ref="BR141:BR153" si="542">BP141+BQ141</f>
        <v>0</v>
      </c>
      <c r="BS141" s="16"/>
      <c r="BT141" s="16">
        <f t="shared" ref="BT141:BT153" si="543">BR141+BS141</f>
        <v>0</v>
      </c>
      <c r="BU141" s="16"/>
      <c r="BV141" s="16">
        <f t="shared" ref="BV141:BV153" si="544">BT141+BU141</f>
        <v>0</v>
      </c>
      <c r="BW141" s="16"/>
      <c r="BX141" s="16">
        <f t="shared" ref="BX141:BX153" si="545">BV141+BW141</f>
        <v>0</v>
      </c>
      <c r="BY141" s="16"/>
      <c r="BZ141" s="16">
        <f t="shared" ref="BZ141:BZ153" si="546">BX141+BY141</f>
        <v>0</v>
      </c>
      <c r="CA141" s="16"/>
      <c r="CB141" s="16">
        <f t="shared" ref="CB141:CB153" si="547">BZ141+CA141</f>
        <v>0</v>
      </c>
      <c r="CC141" s="16"/>
      <c r="CD141" s="16">
        <f t="shared" ref="CD141:CD153" si="548">CB141+CC141</f>
        <v>0</v>
      </c>
      <c r="CE141" s="16"/>
      <c r="CF141" s="16">
        <f t="shared" ref="CF141:CF144" si="549">CD141+CE141</f>
        <v>0</v>
      </c>
      <c r="CG141" s="26"/>
      <c r="CH141" s="16">
        <f t="shared" ref="CH141:CH144" si="550">CF141+CG141</f>
        <v>0</v>
      </c>
      <c r="CJ141" s="13">
        <v>0</v>
      </c>
    </row>
    <row r="142" spans="1:88" ht="56.25" customHeight="1" x14ac:dyDescent="0.35">
      <c r="A142" s="57" t="s">
        <v>179</v>
      </c>
      <c r="B142" s="85" t="s">
        <v>401</v>
      </c>
      <c r="C142" s="6" t="s">
        <v>126</v>
      </c>
      <c r="D142" s="16"/>
      <c r="E142" s="46"/>
      <c r="F142" s="15"/>
      <c r="G142" s="16"/>
      <c r="H142" s="15"/>
      <c r="I142" s="16"/>
      <c r="J142" s="15"/>
      <c r="K142" s="16"/>
      <c r="L142" s="15"/>
      <c r="M142" s="16"/>
      <c r="N142" s="15">
        <f t="shared" si="531"/>
        <v>0</v>
      </c>
      <c r="O142" s="16"/>
      <c r="P142" s="15">
        <f t="shared" si="532"/>
        <v>0</v>
      </c>
      <c r="Q142" s="16"/>
      <c r="R142" s="15">
        <f t="shared" si="533"/>
        <v>0</v>
      </c>
      <c r="S142" s="16"/>
      <c r="T142" s="15">
        <f t="shared" si="534"/>
        <v>0</v>
      </c>
      <c r="U142" s="16"/>
      <c r="V142" s="15">
        <f t="shared" si="535"/>
        <v>0</v>
      </c>
      <c r="W142" s="16"/>
      <c r="X142" s="15">
        <f t="shared" si="536"/>
        <v>0</v>
      </c>
      <c r="Y142" s="16"/>
      <c r="Z142" s="15">
        <f t="shared" si="537"/>
        <v>0</v>
      </c>
      <c r="AA142" s="16"/>
      <c r="AB142" s="15">
        <f t="shared" si="538"/>
        <v>0</v>
      </c>
      <c r="AC142" s="26"/>
      <c r="AD142" s="15">
        <f t="shared" si="539"/>
        <v>0</v>
      </c>
      <c r="AE142" s="16"/>
      <c r="AF142" s="46"/>
      <c r="AG142" s="15"/>
      <c r="AH142" s="16"/>
      <c r="AI142" s="15"/>
      <c r="AJ142" s="16"/>
      <c r="AK142" s="15"/>
      <c r="AL142" s="16"/>
      <c r="AM142" s="15"/>
      <c r="AN142" s="16"/>
      <c r="AO142" s="15"/>
      <c r="AP142" s="16">
        <v>45000</v>
      </c>
      <c r="AQ142" s="15">
        <f>AO142+AP142</f>
        <v>45000</v>
      </c>
      <c r="AR142" s="16"/>
      <c r="AS142" s="15">
        <f>AQ142+AR142</f>
        <v>45000</v>
      </c>
      <c r="AT142" s="16"/>
      <c r="AU142" s="15">
        <f>AS142+AT142</f>
        <v>45000</v>
      </c>
      <c r="AV142" s="16"/>
      <c r="AW142" s="15">
        <f>AU142+AV142</f>
        <v>45000</v>
      </c>
      <c r="AX142" s="16"/>
      <c r="AY142" s="15">
        <f>AW142+AX142</f>
        <v>45000</v>
      </c>
      <c r="AZ142" s="16"/>
      <c r="BA142" s="15">
        <f>AY142+AZ142</f>
        <v>45000</v>
      </c>
      <c r="BB142" s="16"/>
      <c r="BC142" s="15">
        <f>BA142+BB142</f>
        <v>45000</v>
      </c>
      <c r="BD142" s="16"/>
      <c r="BE142" s="15">
        <f>BC142+BD142</f>
        <v>45000</v>
      </c>
      <c r="BF142" s="26"/>
      <c r="BG142" s="15">
        <f>BE142+BF142</f>
        <v>45000</v>
      </c>
      <c r="BH142" s="16"/>
      <c r="BI142" s="16"/>
      <c r="BJ142" s="16"/>
      <c r="BK142" s="16"/>
      <c r="BL142" s="16"/>
      <c r="BM142" s="16"/>
      <c r="BN142" s="16"/>
      <c r="BO142" s="16"/>
      <c r="BP142" s="16"/>
      <c r="BQ142" s="16">
        <v>51669.557999999997</v>
      </c>
      <c r="BR142" s="16">
        <f t="shared" si="542"/>
        <v>51669.557999999997</v>
      </c>
      <c r="BS142" s="16"/>
      <c r="BT142" s="16">
        <f t="shared" si="543"/>
        <v>51669.557999999997</v>
      </c>
      <c r="BU142" s="16"/>
      <c r="BV142" s="16">
        <f t="shared" si="544"/>
        <v>51669.557999999997</v>
      </c>
      <c r="BW142" s="16"/>
      <c r="BX142" s="16">
        <f t="shared" si="545"/>
        <v>51669.557999999997</v>
      </c>
      <c r="BY142" s="16"/>
      <c r="BZ142" s="16">
        <f t="shared" si="546"/>
        <v>51669.557999999997</v>
      </c>
      <c r="CA142" s="16"/>
      <c r="CB142" s="16">
        <f t="shared" si="547"/>
        <v>51669.557999999997</v>
      </c>
      <c r="CC142" s="16"/>
      <c r="CD142" s="16">
        <f t="shared" si="548"/>
        <v>51669.557999999997</v>
      </c>
      <c r="CE142" s="16"/>
      <c r="CF142" s="16">
        <f t="shared" si="549"/>
        <v>51669.557999999997</v>
      </c>
      <c r="CG142" s="26"/>
      <c r="CH142" s="16">
        <f t="shared" si="550"/>
        <v>51669.557999999997</v>
      </c>
      <c r="CI142" s="9" t="s">
        <v>370</v>
      </c>
      <c r="CJ142" s="13"/>
    </row>
    <row r="143" spans="1:88" ht="75" hidden="1" customHeight="1" x14ac:dyDescent="0.35">
      <c r="A143" s="57"/>
      <c r="B143" s="82" t="s">
        <v>401</v>
      </c>
      <c r="C143" s="6" t="s">
        <v>249</v>
      </c>
      <c r="D143" s="16"/>
      <c r="E143" s="46"/>
      <c r="F143" s="15"/>
      <c r="G143" s="16"/>
      <c r="H143" s="15"/>
      <c r="I143" s="16"/>
      <c r="J143" s="15"/>
      <c r="K143" s="16"/>
      <c r="L143" s="15"/>
      <c r="M143" s="16"/>
      <c r="N143" s="15"/>
      <c r="O143" s="16"/>
      <c r="P143" s="15"/>
      <c r="Q143" s="16"/>
      <c r="R143" s="15"/>
      <c r="S143" s="16"/>
      <c r="T143" s="15"/>
      <c r="U143" s="16"/>
      <c r="V143" s="15"/>
      <c r="W143" s="16"/>
      <c r="X143" s="15"/>
      <c r="Y143" s="16"/>
      <c r="Z143" s="15"/>
      <c r="AA143" s="16"/>
      <c r="AB143" s="15"/>
      <c r="AC143" s="26"/>
      <c r="AD143" s="15">
        <f t="shared" si="539"/>
        <v>0</v>
      </c>
      <c r="AE143" s="16"/>
      <c r="AF143" s="46"/>
      <c r="AG143" s="15"/>
      <c r="AH143" s="16"/>
      <c r="AI143" s="15"/>
      <c r="AJ143" s="16"/>
      <c r="AK143" s="15"/>
      <c r="AL143" s="16"/>
      <c r="AM143" s="15"/>
      <c r="AN143" s="16"/>
      <c r="AO143" s="15"/>
      <c r="AP143" s="16"/>
      <c r="AQ143" s="15"/>
      <c r="AR143" s="16"/>
      <c r="AS143" s="15"/>
      <c r="AT143" s="16"/>
      <c r="AU143" s="15"/>
      <c r="AV143" s="16"/>
      <c r="AW143" s="15"/>
      <c r="AX143" s="16"/>
      <c r="AY143" s="15"/>
      <c r="AZ143" s="16"/>
      <c r="BA143" s="15"/>
      <c r="BB143" s="16"/>
      <c r="BC143" s="15"/>
      <c r="BD143" s="16"/>
      <c r="BE143" s="15"/>
      <c r="BF143" s="26"/>
      <c r="BG143" s="15">
        <f>BE143+BF143</f>
        <v>0</v>
      </c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26"/>
      <c r="CH143" s="16">
        <f t="shared" si="550"/>
        <v>0</v>
      </c>
      <c r="CI143" s="9" t="s">
        <v>370</v>
      </c>
      <c r="CJ143" s="13">
        <v>0</v>
      </c>
    </row>
    <row r="144" spans="1:88" ht="56.25" customHeight="1" x14ac:dyDescent="0.35">
      <c r="A144" s="57" t="s">
        <v>180</v>
      </c>
      <c r="B144" s="85" t="s">
        <v>411</v>
      </c>
      <c r="C144" s="6" t="s">
        <v>126</v>
      </c>
      <c r="D144" s="16"/>
      <c r="E144" s="46"/>
      <c r="F144" s="15"/>
      <c r="G144" s="16"/>
      <c r="H144" s="15"/>
      <c r="I144" s="16"/>
      <c r="J144" s="15"/>
      <c r="K144" s="16"/>
      <c r="L144" s="15"/>
      <c r="M144" s="16"/>
      <c r="N144" s="15"/>
      <c r="O144" s="16"/>
      <c r="P144" s="15"/>
      <c r="Q144" s="16"/>
      <c r="R144" s="15"/>
      <c r="S144" s="16"/>
      <c r="T144" s="15"/>
      <c r="U144" s="16"/>
      <c r="V144" s="15"/>
      <c r="W144" s="16"/>
      <c r="X144" s="15"/>
      <c r="Y144" s="16">
        <f>Y146</f>
        <v>0</v>
      </c>
      <c r="Z144" s="15">
        <f t="shared" si="537"/>
        <v>0</v>
      </c>
      <c r="AA144" s="16">
        <f>AA146</f>
        <v>0</v>
      </c>
      <c r="AB144" s="15">
        <f t="shared" si="538"/>
        <v>0</v>
      </c>
      <c r="AC144" s="26">
        <f>AC146</f>
        <v>0</v>
      </c>
      <c r="AD144" s="15">
        <f t="shared" si="539"/>
        <v>0</v>
      </c>
      <c r="AE144" s="16"/>
      <c r="AF144" s="46"/>
      <c r="AG144" s="15"/>
      <c r="AH144" s="16"/>
      <c r="AI144" s="15"/>
      <c r="AJ144" s="16"/>
      <c r="AK144" s="15"/>
      <c r="AL144" s="16"/>
      <c r="AM144" s="15"/>
      <c r="AN144" s="16"/>
      <c r="AO144" s="15"/>
      <c r="AP144" s="16"/>
      <c r="AQ144" s="15"/>
      <c r="AR144" s="16"/>
      <c r="AS144" s="15"/>
      <c r="AT144" s="16"/>
      <c r="AU144" s="15"/>
      <c r="AV144" s="16"/>
      <c r="AW144" s="15"/>
      <c r="AX144" s="16"/>
      <c r="AY144" s="15"/>
      <c r="AZ144" s="16"/>
      <c r="BA144" s="15"/>
      <c r="BB144" s="16">
        <f>BB146</f>
        <v>272906</v>
      </c>
      <c r="BC144" s="15">
        <f t="shared" ref="BC144:BC146" si="551">BA144+BB144</f>
        <v>272906</v>
      </c>
      <c r="BD144" s="16">
        <f>BD146</f>
        <v>0</v>
      </c>
      <c r="BE144" s="15">
        <f t="shared" ref="BE144" si="552">BC144+BD144</f>
        <v>272906</v>
      </c>
      <c r="BF144" s="26">
        <f>BF146</f>
        <v>0</v>
      </c>
      <c r="BG144" s="15">
        <f t="shared" ref="BG144" si="553">BE144+BF144</f>
        <v>272906</v>
      </c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>
        <f>CC146</f>
        <v>262018.8</v>
      </c>
      <c r="CD144" s="16">
        <f t="shared" si="548"/>
        <v>262018.8</v>
      </c>
      <c r="CE144" s="16">
        <f>CE146</f>
        <v>0</v>
      </c>
      <c r="CF144" s="16">
        <f t="shared" si="549"/>
        <v>262018.8</v>
      </c>
      <c r="CG144" s="26">
        <f>CG146</f>
        <v>0</v>
      </c>
      <c r="CH144" s="16">
        <f t="shared" si="550"/>
        <v>262018.8</v>
      </c>
      <c r="CJ144" s="13"/>
    </row>
    <row r="145" spans="1:88" ht="18.75" customHeight="1" x14ac:dyDescent="0.35">
      <c r="A145" s="57"/>
      <c r="B145" s="5" t="s">
        <v>5</v>
      </c>
      <c r="C145" s="6"/>
      <c r="D145" s="16"/>
      <c r="E145" s="46"/>
      <c r="F145" s="15"/>
      <c r="G145" s="16"/>
      <c r="H145" s="15"/>
      <c r="I145" s="16"/>
      <c r="J145" s="15"/>
      <c r="K145" s="16"/>
      <c r="L145" s="15"/>
      <c r="M145" s="16"/>
      <c r="N145" s="15"/>
      <c r="O145" s="16"/>
      <c r="P145" s="15"/>
      <c r="Q145" s="16"/>
      <c r="R145" s="15"/>
      <c r="S145" s="16"/>
      <c r="T145" s="15"/>
      <c r="U145" s="16"/>
      <c r="V145" s="15"/>
      <c r="W145" s="16"/>
      <c r="X145" s="15"/>
      <c r="Y145" s="16"/>
      <c r="Z145" s="15"/>
      <c r="AA145" s="16"/>
      <c r="AB145" s="15"/>
      <c r="AC145" s="26"/>
      <c r="AD145" s="15"/>
      <c r="AE145" s="16"/>
      <c r="AF145" s="46"/>
      <c r="AG145" s="15"/>
      <c r="AH145" s="16"/>
      <c r="AI145" s="15"/>
      <c r="AJ145" s="16"/>
      <c r="AK145" s="15"/>
      <c r="AL145" s="16"/>
      <c r="AM145" s="15"/>
      <c r="AN145" s="16"/>
      <c r="AO145" s="15"/>
      <c r="AP145" s="16"/>
      <c r="AQ145" s="15"/>
      <c r="AR145" s="16"/>
      <c r="AS145" s="15"/>
      <c r="AT145" s="16"/>
      <c r="AU145" s="15"/>
      <c r="AV145" s="16"/>
      <c r="AW145" s="15"/>
      <c r="AX145" s="16"/>
      <c r="AY145" s="15"/>
      <c r="AZ145" s="16"/>
      <c r="BA145" s="15"/>
      <c r="BB145" s="16"/>
      <c r="BC145" s="15"/>
      <c r="BD145" s="16"/>
      <c r="BE145" s="15"/>
      <c r="BF145" s="26"/>
      <c r="BG145" s="15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26"/>
      <c r="CH145" s="16"/>
      <c r="CJ145" s="13"/>
    </row>
    <row r="146" spans="1:88" ht="37.5" customHeight="1" x14ac:dyDescent="0.35">
      <c r="A146" s="57"/>
      <c r="B146" s="85" t="s">
        <v>28</v>
      </c>
      <c r="C146" s="6"/>
      <c r="D146" s="16"/>
      <c r="E146" s="46"/>
      <c r="F146" s="15"/>
      <c r="G146" s="16"/>
      <c r="H146" s="15"/>
      <c r="I146" s="16"/>
      <c r="J146" s="15"/>
      <c r="K146" s="16"/>
      <c r="L146" s="15"/>
      <c r="M146" s="16"/>
      <c r="N146" s="15"/>
      <c r="O146" s="16"/>
      <c r="P146" s="15"/>
      <c r="Q146" s="16"/>
      <c r="R146" s="15"/>
      <c r="S146" s="16"/>
      <c r="T146" s="15"/>
      <c r="U146" s="16"/>
      <c r="V146" s="15"/>
      <c r="W146" s="16"/>
      <c r="X146" s="15"/>
      <c r="Y146" s="16">
        <v>0</v>
      </c>
      <c r="Z146" s="15">
        <f t="shared" si="537"/>
        <v>0</v>
      </c>
      <c r="AA146" s="16">
        <v>0</v>
      </c>
      <c r="AB146" s="15">
        <f t="shared" ref="AB146:AB153" si="554">Z146+AA146</f>
        <v>0</v>
      </c>
      <c r="AC146" s="26">
        <v>0</v>
      </c>
      <c r="AD146" s="15">
        <f t="shared" ref="AD146:AD153" si="555">AB146+AC146</f>
        <v>0</v>
      </c>
      <c r="AE146" s="16"/>
      <c r="AF146" s="46"/>
      <c r="AG146" s="15"/>
      <c r="AH146" s="16"/>
      <c r="AI146" s="15"/>
      <c r="AJ146" s="16"/>
      <c r="AK146" s="15"/>
      <c r="AL146" s="16"/>
      <c r="AM146" s="15"/>
      <c r="AN146" s="16"/>
      <c r="AO146" s="15"/>
      <c r="AP146" s="16"/>
      <c r="AQ146" s="15"/>
      <c r="AR146" s="16"/>
      <c r="AS146" s="15"/>
      <c r="AT146" s="16"/>
      <c r="AU146" s="15"/>
      <c r="AV146" s="16"/>
      <c r="AW146" s="15"/>
      <c r="AX146" s="16"/>
      <c r="AY146" s="15"/>
      <c r="AZ146" s="16"/>
      <c r="BA146" s="15"/>
      <c r="BB146" s="16">
        <v>272906</v>
      </c>
      <c r="BC146" s="15">
        <f t="shared" si="551"/>
        <v>272906</v>
      </c>
      <c r="BD146" s="16"/>
      <c r="BE146" s="15">
        <f t="shared" ref="BE146" si="556">BC146+BD146</f>
        <v>272906</v>
      </c>
      <c r="BF146" s="26"/>
      <c r="BG146" s="15">
        <f t="shared" ref="BG146:BG152" si="557">BE146+BF146</f>
        <v>272906</v>
      </c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>
        <v>262018.8</v>
      </c>
      <c r="CD146" s="16">
        <f t="shared" si="548"/>
        <v>262018.8</v>
      </c>
      <c r="CE146" s="16"/>
      <c r="CF146" s="16">
        <f t="shared" ref="CF146:CF153" si="558">CD146+CE146</f>
        <v>262018.8</v>
      </c>
      <c r="CG146" s="26"/>
      <c r="CH146" s="16">
        <f t="shared" ref="CH146:CH153" si="559">CF146+CG146</f>
        <v>262018.8</v>
      </c>
      <c r="CI146" s="9" t="s">
        <v>236</v>
      </c>
      <c r="CJ146" s="13"/>
    </row>
    <row r="147" spans="1:88" ht="56.25" customHeight="1" x14ac:dyDescent="0.35">
      <c r="A147" s="57" t="s">
        <v>181</v>
      </c>
      <c r="B147" s="85" t="s">
        <v>419</v>
      </c>
      <c r="C147" s="6" t="s">
        <v>126</v>
      </c>
      <c r="D147" s="16"/>
      <c r="E147" s="46"/>
      <c r="F147" s="15"/>
      <c r="G147" s="16"/>
      <c r="H147" s="15"/>
      <c r="I147" s="16"/>
      <c r="J147" s="15"/>
      <c r="K147" s="16"/>
      <c r="L147" s="15"/>
      <c r="M147" s="16"/>
      <c r="N147" s="15"/>
      <c r="O147" s="16"/>
      <c r="P147" s="15"/>
      <c r="Q147" s="16"/>
      <c r="R147" s="15"/>
      <c r="S147" s="16"/>
      <c r="T147" s="15"/>
      <c r="U147" s="16"/>
      <c r="V147" s="15"/>
      <c r="W147" s="16"/>
      <c r="X147" s="15"/>
      <c r="Y147" s="16"/>
      <c r="Z147" s="15"/>
      <c r="AA147" s="16"/>
      <c r="AB147" s="15"/>
      <c r="AC147" s="26"/>
      <c r="AD147" s="15">
        <f t="shared" si="555"/>
        <v>0</v>
      </c>
      <c r="AE147" s="16"/>
      <c r="AF147" s="46"/>
      <c r="AG147" s="15"/>
      <c r="AH147" s="16"/>
      <c r="AI147" s="15"/>
      <c r="AJ147" s="16"/>
      <c r="AK147" s="15"/>
      <c r="AL147" s="16"/>
      <c r="AM147" s="15"/>
      <c r="AN147" s="16"/>
      <c r="AO147" s="15"/>
      <c r="AP147" s="16"/>
      <c r="AQ147" s="15"/>
      <c r="AR147" s="16"/>
      <c r="AS147" s="15"/>
      <c r="AT147" s="16"/>
      <c r="AU147" s="15"/>
      <c r="AV147" s="16"/>
      <c r="AW147" s="15"/>
      <c r="AX147" s="16"/>
      <c r="AY147" s="15"/>
      <c r="AZ147" s="16"/>
      <c r="BA147" s="15"/>
      <c r="BB147" s="16"/>
      <c r="BC147" s="15"/>
      <c r="BD147" s="16"/>
      <c r="BE147" s="15"/>
      <c r="BF147" s="26">
        <f>BF149</f>
        <v>11500.2</v>
      </c>
      <c r="BG147" s="15">
        <f t="shared" si="557"/>
        <v>11500.2</v>
      </c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26">
        <f>CG149</f>
        <v>583233.69999999995</v>
      </c>
      <c r="CH147" s="16">
        <f t="shared" si="559"/>
        <v>583233.69999999995</v>
      </c>
      <c r="CJ147" s="13"/>
    </row>
    <row r="148" spans="1:88" ht="18.75" customHeight="1" x14ac:dyDescent="0.35">
      <c r="A148" s="57"/>
      <c r="B148" s="85" t="s">
        <v>5</v>
      </c>
      <c r="C148" s="6"/>
      <c r="D148" s="16"/>
      <c r="E148" s="46"/>
      <c r="F148" s="15"/>
      <c r="G148" s="16"/>
      <c r="H148" s="15"/>
      <c r="I148" s="16"/>
      <c r="J148" s="15"/>
      <c r="K148" s="16"/>
      <c r="L148" s="15"/>
      <c r="M148" s="16"/>
      <c r="N148" s="15"/>
      <c r="O148" s="16"/>
      <c r="P148" s="15"/>
      <c r="Q148" s="16"/>
      <c r="R148" s="15"/>
      <c r="S148" s="16"/>
      <c r="T148" s="15"/>
      <c r="U148" s="16"/>
      <c r="V148" s="15"/>
      <c r="W148" s="16"/>
      <c r="X148" s="15"/>
      <c r="Y148" s="16"/>
      <c r="Z148" s="15"/>
      <c r="AA148" s="16"/>
      <c r="AB148" s="15"/>
      <c r="AC148" s="26"/>
      <c r="AD148" s="15"/>
      <c r="AE148" s="16"/>
      <c r="AF148" s="46"/>
      <c r="AG148" s="15"/>
      <c r="AH148" s="16"/>
      <c r="AI148" s="15"/>
      <c r="AJ148" s="16"/>
      <c r="AK148" s="15"/>
      <c r="AL148" s="16"/>
      <c r="AM148" s="15"/>
      <c r="AN148" s="16"/>
      <c r="AO148" s="15"/>
      <c r="AP148" s="16"/>
      <c r="AQ148" s="15"/>
      <c r="AR148" s="16"/>
      <c r="AS148" s="15"/>
      <c r="AT148" s="16"/>
      <c r="AU148" s="15"/>
      <c r="AV148" s="16"/>
      <c r="AW148" s="15"/>
      <c r="AX148" s="16"/>
      <c r="AY148" s="15"/>
      <c r="AZ148" s="16"/>
      <c r="BA148" s="15"/>
      <c r="BB148" s="16"/>
      <c r="BC148" s="15"/>
      <c r="BD148" s="16"/>
      <c r="BE148" s="15"/>
      <c r="BF148" s="26"/>
      <c r="BG148" s="15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26"/>
      <c r="CH148" s="16"/>
      <c r="CJ148" s="13"/>
    </row>
    <row r="149" spans="1:88" ht="37.5" customHeight="1" x14ac:dyDescent="0.35">
      <c r="A149" s="57"/>
      <c r="B149" s="85" t="s">
        <v>28</v>
      </c>
      <c r="C149" s="6"/>
      <c r="D149" s="16"/>
      <c r="E149" s="46"/>
      <c r="F149" s="15"/>
      <c r="G149" s="16"/>
      <c r="H149" s="15"/>
      <c r="I149" s="16"/>
      <c r="J149" s="15"/>
      <c r="K149" s="16"/>
      <c r="L149" s="15"/>
      <c r="M149" s="16"/>
      <c r="N149" s="15"/>
      <c r="O149" s="16"/>
      <c r="P149" s="15"/>
      <c r="Q149" s="16"/>
      <c r="R149" s="15"/>
      <c r="S149" s="16"/>
      <c r="T149" s="15"/>
      <c r="U149" s="16"/>
      <c r="V149" s="15"/>
      <c r="W149" s="16"/>
      <c r="X149" s="15"/>
      <c r="Y149" s="16"/>
      <c r="Z149" s="15"/>
      <c r="AA149" s="16"/>
      <c r="AB149" s="15"/>
      <c r="AC149" s="26"/>
      <c r="AD149" s="15">
        <f t="shared" si="555"/>
        <v>0</v>
      </c>
      <c r="AE149" s="16"/>
      <c r="AF149" s="46"/>
      <c r="AG149" s="15"/>
      <c r="AH149" s="16"/>
      <c r="AI149" s="15"/>
      <c r="AJ149" s="16"/>
      <c r="AK149" s="15"/>
      <c r="AL149" s="16"/>
      <c r="AM149" s="15"/>
      <c r="AN149" s="16"/>
      <c r="AO149" s="15"/>
      <c r="AP149" s="16"/>
      <c r="AQ149" s="15"/>
      <c r="AR149" s="16"/>
      <c r="AS149" s="15"/>
      <c r="AT149" s="16"/>
      <c r="AU149" s="15"/>
      <c r="AV149" s="16"/>
      <c r="AW149" s="15"/>
      <c r="AX149" s="16"/>
      <c r="AY149" s="15"/>
      <c r="AZ149" s="16"/>
      <c r="BA149" s="15"/>
      <c r="BB149" s="16"/>
      <c r="BC149" s="15"/>
      <c r="BD149" s="16"/>
      <c r="BE149" s="15"/>
      <c r="BF149" s="26">
        <v>11500.2</v>
      </c>
      <c r="BG149" s="15">
        <f t="shared" si="557"/>
        <v>11500.2</v>
      </c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26">
        <v>583233.69999999995</v>
      </c>
      <c r="CH149" s="16">
        <f t="shared" si="559"/>
        <v>583233.69999999995</v>
      </c>
      <c r="CI149" s="9" t="s">
        <v>236</v>
      </c>
      <c r="CJ149" s="13"/>
    </row>
    <row r="150" spans="1:88" ht="56.25" customHeight="1" x14ac:dyDescent="0.35">
      <c r="A150" s="57" t="s">
        <v>182</v>
      </c>
      <c r="B150" s="85" t="s">
        <v>420</v>
      </c>
      <c r="C150" s="6" t="s">
        <v>126</v>
      </c>
      <c r="D150" s="16"/>
      <c r="E150" s="46"/>
      <c r="F150" s="15"/>
      <c r="G150" s="16"/>
      <c r="H150" s="15"/>
      <c r="I150" s="16"/>
      <c r="J150" s="15"/>
      <c r="K150" s="16"/>
      <c r="L150" s="15"/>
      <c r="M150" s="16"/>
      <c r="N150" s="15"/>
      <c r="O150" s="16"/>
      <c r="P150" s="15"/>
      <c r="Q150" s="16"/>
      <c r="R150" s="15"/>
      <c r="S150" s="16"/>
      <c r="T150" s="15"/>
      <c r="U150" s="16"/>
      <c r="V150" s="15"/>
      <c r="W150" s="16"/>
      <c r="X150" s="15"/>
      <c r="Y150" s="16"/>
      <c r="Z150" s="15"/>
      <c r="AA150" s="16"/>
      <c r="AB150" s="15"/>
      <c r="AC150" s="26"/>
      <c r="AD150" s="15">
        <f t="shared" si="555"/>
        <v>0</v>
      </c>
      <c r="AE150" s="16"/>
      <c r="AF150" s="46"/>
      <c r="AG150" s="15"/>
      <c r="AH150" s="16"/>
      <c r="AI150" s="15"/>
      <c r="AJ150" s="16"/>
      <c r="AK150" s="15"/>
      <c r="AL150" s="16"/>
      <c r="AM150" s="15"/>
      <c r="AN150" s="16"/>
      <c r="AO150" s="15"/>
      <c r="AP150" s="16"/>
      <c r="AQ150" s="15"/>
      <c r="AR150" s="16"/>
      <c r="AS150" s="15"/>
      <c r="AT150" s="16"/>
      <c r="AU150" s="15"/>
      <c r="AV150" s="16"/>
      <c r="AW150" s="15"/>
      <c r="AX150" s="16"/>
      <c r="AY150" s="15"/>
      <c r="AZ150" s="16"/>
      <c r="BA150" s="15"/>
      <c r="BB150" s="16"/>
      <c r="BC150" s="15"/>
      <c r="BD150" s="16"/>
      <c r="BE150" s="15"/>
      <c r="BF150" s="26">
        <f>BF152</f>
        <v>11500.4</v>
      </c>
      <c r="BG150" s="15">
        <f t="shared" si="557"/>
        <v>11500.4</v>
      </c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26">
        <f>CG152</f>
        <v>583431.19999999995</v>
      </c>
      <c r="CH150" s="16">
        <f t="shared" si="559"/>
        <v>583431.19999999995</v>
      </c>
      <c r="CJ150" s="13"/>
    </row>
    <row r="151" spans="1:88" ht="18.75" customHeight="1" x14ac:dyDescent="0.35">
      <c r="A151" s="57"/>
      <c r="B151" s="85" t="s">
        <v>9</v>
      </c>
      <c r="C151" s="6"/>
      <c r="D151" s="16"/>
      <c r="E151" s="46"/>
      <c r="F151" s="15"/>
      <c r="G151" s="16"/>
      <c r="H151" s="15"/>
      <c r="I151" s="16"/>
      <c r="J151" s="15"/>
      <c r="K151" s="16"/>
      <c r="L151" s="15"/>
      <c r="M151" s="16"/>
      <c r="N151" s="15"/>
      <c r="O151" s="16"/>
      <c r="P151" s="15"/>
      <c r="Q151" s="16"/>
      <c r="R151" s="15"/>
      <c r="S151" s="16"/>
      <c r="T151" s="15"/>
      <c r="U151" s="16"/>
      <c r="V151" s="15"/>
      <c r="W151" s="16"/>
      <c r="X151" s="15"/>
      <c r="Y151" s="16"/>
      <c r="Z151" s="15"/>
      <c r="AA151" s="16"/>
      <c r="AB151" s="15"/>
      <c r="AC151" s="26"/>
      <c r="AD151" s="15"/>
      <c r="AE151" s="16"/>
      <c r="AF151" s="46"/>
      <c r="AG151" s="15"/>
      <c r="AH151" s="16"/>
      <c r="AI151" s="15"/>
      <c r="AJ151" s="16"/>
      <c r="AK151" s="15"/>
      <c r="AL151" s="16"/>
      <c r="AM151" s="15"/>
      <c r="AN151" s="16"/>
      <c r="AO151" s="15"/>
      <c r="AP151" s="16"/>
      <c r="AQ151" s="15"/>
      <c r="AR151" s="16"/>
      <c r="AS151" s="15"/>
      <c r="AT151" s="16"/>
      <c r="AU151" s="15"/>
      <c r="AV151" s="16"/>
      <c r="AW151" s="15"/>
      <c r="AX151" s="16"/>
      <c r="AY151" s="15"/>
      <c r="AZ151" s="16"/>
      <c r="BA151" s="15"/>
      <c r="BB151" s="16"/>
      <c r="BC151" s="15"/>
      <c r="BD151" s="16"/>
      <c r="BE151" s="15"/>
      <c r="BF151" s="26"/>
      <c r="BG151" s="15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26"/>
      <c r="CH151" s="16"/>
      <c r="CJ151" s="13"/>
    </row>
    <row r="152" spans="1:88" ht="37.5" customHeight="1" x14ac:dyDescent="0.35">
      <c r="A152" s="57"/>
      <c r="B152" s="85" t="s">
        <v>28</v>
      </c>
      <c r="C152" s="6"/>
      <c r="D152" s="16"/>
      <c r="E152" s="46"/>
      <c r="F152" s="15"/>
      <c r="G152" s="16"/>
      <c r="H152" s="15"/>
      <c r="I152" s="16"/>
      <c r="J152" s="15"/>
      <c r="K152" s="16"/>
      <c r="L152" s="15"/>
      <c r="M152" s="16"/>
      <c r="N152" s="15"/>
      <c r="O152" s="16"/>
      <c r="P152" s="15"/>
      <c r="Q152" s="16"/>
      <c r="R152" s="15"/>
      <c r="S152" s="16"/>
      <c r="T152" s="15"/>
      <c r="U152" s="16"/>
      <c r="V152" s="15"/>
      <c r="W152" s="16"/>
      <c r="X152" s="15"/>
      <c r="Y152" s="16"/>
      <c r="Z152" s="15"/>
      <c r="AA152" s="16"/>
      <c r="AB152" s="15"/>
      <c r="AC152" s="26"/>
      <c r="AD152" s="15">
        <f t="shared" si="555"/>
        <v>0</v>
      </c>
      <c r="AE152" s="16"/>
      <c r="AF152" s="46"/>
      <c r="AG152" s="15"/>
      <c r="AH152" s="16"/>
      <c r="AI152" s="15"/>
      <c r="AJ152" s="16"/>
      <c r="AK152" s="15"/>
      <c r="AL152" s="16"/>
      <c r="AM152" s="15"/>
      <c r="AN152" s="16"/>
      <c r="AO152" s="15"/>
      <c r="AP152" s="16"/>
      <c r="AQ152" s="15"/>
      <c r="AR152" s="16"/>
      <c r="AS152" s="15"/>
      <c r="AT152" s="16"/>
      <c r="AU152" s="15"/>
      <c r="AV152" s="16"/>
      <c r="AW152" s="15"/>
      <c r="AX152" s="16"/>
      <c r="AY152" s="15"/>
      <c r="AZ152" s="16"/>
      <c r="BA152" s="15"/>
      <c r="BB152" s="16"/>
      <c r="BC152" s="15"/>
      <c r="BD152" s="16"/>
      <c r="BE152" s="15"/>
      <c r="BF152" s="26">
        <v>11500.4</v>
      </c>
      <c r="BG152" s="15">
        <f t="shared" si="557"/>
        <v>11500.4</v>
      </c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26">
        <v>583431.19999999995</v>
      </c>
      <c r="CH152" s="16">
        <f t="shared" si="559"/>
        <v>583431.19999999995</v>
      </c>
      <c r="CI152" s="9" t="s">
        <v>236</v>
      </c>
      <c r="CJ152" s="13"/>
    </row>
    <row r="153" spans="1:88" x14ac:dyDescent="0.35">
      <c r="A153" s="57"/>
      <c r="B153" s="85" t="s">
        <v>25</v>
      </c>
      <c r="C153" s="85"/>
      <c r="D153" s="30">
        <f>D155+D156</f>
        <v>210457.8</v>
      </c>
      <c r="E153" s="30">
        <f>E155+E156</f>
        <v>67262.237999999998</v>
      </c>
      <c r="F153" s="29">
        <f t="shared" si="404"/>
        <v>277720.038</v>
      </c>
      <c r="G153" s="30">
        <f>G155+G156</f>
        <v>72670.857999999993</v>
      </c>
      <c r="H153" s="29">
        <f t="shared" si="492"/>
        <v>350390.89600000001</v>
      </c>
      <c r="I153" s="30">
        <f>I155+I156</f>
        <v>48486.6</v>
      </c>
      <c r="J153" s="29">
        <f t="shared" si="529"/>
        <v>398877.49599999998</v>
      </c>
      <c r="K153" s="30">
        <f>K155+K156</f>
        <v>21381.1</v>
      </c>
      <c r="L153" s="29">
        <f t="shared" si="530"/>
        <v>420258.59599999996</v>
      </c>
      <c r="M153" s="30">
        <f>M155+M156</f>
        <v>-38357</v>
      </c>
      <c r="N153" s="29">
        <f t="shared" si="531"/>
        <v>381901.59599999996</v>
      </c>
      <c r="O153" s="30">
        <f>O155+O156</f>
        <v>0</v>
      </c>
      <c r="P153" s="29">
        <f t="shared" si="532"/>
        <v>381901.59599999996</v>
      </c>
      <c r="Q153" s="30">
        <f>Q155+Q156</f>
        <v>0</v>
      </c>
      <c r="R153" s="29">
        <f t="shared" si="533"/>
        <v>381901.59599999996</v>
      </c>
      <c r="S153" s="30">
        <f>S155+S156</f>
        <v>0</v>
      </c>
      <c r="T153" s="29">
        <f t="shared" si="534"/>
        <v>381901.59599999996</v>
      </c>
      <c r="U153" s="30">
        <f>U155+U156</f>
        <v>-78651.597000000009</v>
      </c>
      <c r="V153" s="29">
        <f t="shared" si="535"/>
        <v>303249.99899999995</v>
      </c>
      <c r="W153" s="30">
        <f>W155+W156</f>
        <v>0</v>
      </c>
      <c r="X153" s="29">
        <f t="shared" si="536"/>
        <v>303249.99899999995</v>
      </c>
      <c r="Y153" s="30">
        <f>Y155+Y156</f>
        <v>-70448.956999999995</v>
      </c>
      <c r="Z153" s="29">
        <f t="shared" si="537"/>
        <v>232801.04199999996</v>
      </c>
      <c r="AA153" s="16">
        <f>AA155+AA156</f>
        <v>0</v>
      </c>
      <c r="AB153" s="29">
        <f t="shared" si="554"/>
        <v>232801.04199999996</v>
      </c>
      <c r="AC153" s="30">
        <f>AC155+AC156</f>
        <v>-19046.088</v>
      </c>
      <c r="AD153" s="15">
        <f t="shared" si="555"/>
        <v>213754.95399999997</v>
      </c>
      <c r="AE153" s="30">
        <f t="shared" ref="AE153:BH153" si="560">AE155+AE156</f>
        <v>333295.7</v>
      </c>
      <c r="AF153" s="30">
        <f>AF155+AF156</f>
        <v>0</v>
      </c>
      <c r="AG153" s="29">
        <f t="shared" si="405"/>
        <v>333295.7</v>
      </c>
      <c r="AH153" s="30">
        <f>AH155+AH156</f>
        <v>-32677.599999999999</v>
      </c>
      <c r="AI153" s="29">
        <f t="shared" si="504"/>
        <v>300618.10000000003</v>
      </c>
      <c r="AJ153" s="30">
        <f>AJ155+AJ156</f>
        <v>0</v>
      </c>
      <c r="AK153" s="29">
        <f>AI153+AJ153</f>
        <v>300618.10000000003</v>
      </c>
      <c r="AL153" s="30">
        <f>AL155+AL156</f>
        <v>-84124.5</v>
      </c>
      <c r="AM153" s="29">
        <f>AK153+AL153</f>
        <v>216493.60000000003</v>
      </c>
      <c r="AN153" s="30">
        <f>AN155+AN156</f>
        <v>0</v>
      </c>
      <c r="AO153" s="29">
        <f>AM153+AN153</f>
        <v>216493.60000000003</v>
      </c>
      <c r="AP153" s="30">
        <f>AP155+AP156</f>
        <v>38357</v>
      </c>
      <c r="AQ153" s="29">
        <f>AO153+AP153</f>
        <v>254850.60000000003</v>
      </c>
      <c r="AR153" s="30">
        <f>AR155+AR156</f>
        <v>0</v>
      </c>
      <c r="AS153" s="29">
        <f>AQ153+AR153</f>
        <v>254850.60000000003</v>
      </c>
      <c r="AT153" s="30">
        <f>AT155+AT156</f>
        <v>4161.4530000000004</v>
      </c>
      <c r="AU153" s="29">
        <f>AS153+AT153</f>
        <v>259012.05300000004</v>
      </c>
      <c r="AV153" s="30">
        <f>AV155+AV156</f>
        <v>0</v>
      </c>
      <c r="AW153" s="29">
        <f>AU153+AV153</f>
        <v>259012.05300000004</v>
      </c>
      <c r="AX153" s="30">
        <f>AX155+AX156</f>
        <v>121651.59700000001</v>
      </c>
      <c r="AY153" s="29">
        <f>AW153+AX153</f>
        <v>380663.65</v>
      </c>
      <c r="AZ153" s="30">
        <f>AZ155+AZ156</f>
        <v>0</v>
      </c>
      <c r="BA153" s="29">
        <f>AY153+AZ153</f>
        <v>380663.65</v>
      </c>
      <c r="BB153" s="16">
        <f>BB155+BB156</f>
        <v>44560.288</v>
      </c>
      <c r="BC153" s="29">
        <f>BA153+BB153</f>
        <v>425223.93800000002</v>
      </c>
      <c r="BD153" s="16">
        <f>BD155+BD156</f>
        <v>0</v>
      </c>
      <c r="BE153" s="29">
        <f>BC153+BD153</f>
        <v>425223.93800000002</v>
      </c>
      <c r="BF153" s="30">
        <f>BF155+BF156</f>
        <v>0</v>
      </c>
      <c r="BG153" s="15">
        <f>BE153+BF153</f>
        <v>425223.93800000002</v>
      </c>
      <c r="BH153" s="30">
        <f t="shared" si="560"/>
        <v>296266</v>
      </c>
      <c r="BI153" s="30">
        <f>BI155+BI156</f>
        <v>0</v>
      </c>
      <c r="BJ153" s="30">
        <f t="shared" si="406"/>
        <v>296266</v>
      </c>
      <c r="BK153" s="30">
        <f>BK155+BK156</f>
        <v>-155766</v>
      </c>
      <c r="BL153" s="30">
        <f t="shared" si="517"/>
        <v>140500</v>
      </c>
      <c r="BM153" s="30">
        <f>BM155+BM156</f>
        <v>-28221.547000000006</v>
      </c>
      <c r="BN153" s="30">
        <f t="shared" si="540"/>
        <v>112278.45299999999</v>
      </c>
      <c r="BO153" s="30">
        <f>BO155+BO156</f>
        <v>28221.546999999999</v>
      </c>
      <c r="BP153" s="30">
        <f t="shared" si="541"/>
        <v>140500</v>
      </c>
      <c r="BQ153" s="30">
        <f>BQ155+BQ156</f>
        <v>0</v>
      </c>
      <c r="BR153" s="30">
        <f t="shared" si="542"/>
        <v>140500</v>
      </c>
      <c r="BS153" s="30">
        <f>BS155+BS156</f>
        <v>0</v>
      </c>
      <c r="BT153" s="30">
        <f t="shared" si="543"/>
        <v>140500</v>
      </c>
      <c r="BU153" s="30">
        <f>BU155+BU156</f>
        <v>0</v>
      </c>
      <c r="BV153" s="30">
        <f t="shared" si="544"/>
        <v>140500</v>
      </c>
      <c r="BW153" s="30">
        <f>BW155+BW156</f>
        <v>0</v>
      </c>
      <c r="BX153" s="30">
        <f t="shared" si="545"/>
        <v>140500</v>
      </c>
      <c r="BY153" s="30">
        <f>BY155+BY156</f>
        <v>30079.5</v>
      </c>
      <c r="BZ153" s="30">
        <f t="shared" si="546"/>
        <v>170579.5</v>
      </c>
      <c r="CA153" s="30">
        <f>CA155+CA156</f>
        <v>0</v>
      </c>
      <c r="CB153" s="30">
        <f t="shared" si="547"/>
        <v>170579.5</v>
      </c>
      <c r="CC153" s="16">
        <f>CC155+CC156</f>
        <v>-2530.4780000000001</v>
      </c>
      <c r="CD153" s="30">
        <f t="shared" si="548"/>
        <v>168049.022</v>
      </c>
      <c r="CE153" s="16">
        <f>CE155+CE156</f>
        <v>0</v>
      </c>
      <c r="CF153" s="30">
        <f t="shared" si="558"/>
        <v>168049.022</v>
      </c>
      <c r="CG153" s="30">
        <f>CG155+CG156</f>
        <v>0</v>
      </c>
      <c r="CH153" s="16">
        <f t="shared" si="559"/>
        <v>168049.022</v>
      </c>
      <c r="CI153" s="31"/>
      <c r="CJ153" s="33"/>
    </row>
    <row r="154" spans="1:88" x14ac:dyDescent="0.35">
      <c r="A154" s="57"/>
      <c r="B154" s="7" t="s">
        <v>5</v>
      </c>
      <c r="C154" s="85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15"/>
      <c r="AB154" s="29"/>
      <c r="AC154" s="29"/>
      <c r="AD154" s="15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15"/>
      <c r="BC154" s="29"/>
      <c r="BD154" s="15"/>
      <c r="BE154" s="29"/>
      <c r="BF154" s="29"/>
      <c r="BG154" s="15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16"/>
      <c r="CD154" s="30"/>
      <c r="CE154" s="16"/>
      <c r="CF154" s="30"/>
      <c r="CG154" s="30"/>
      <c r="CH154" s="16"/>
      <c r="CI154" s="31"/>
      <c r="CJ154" s="33"/>
    </row>
    <row r="155" spans="1:88" s="32" customFormat="1" ht="18.75" hidden="1" customHeight="1" x14ac:dyDescent="0.35">
      <c r="A155" s="28"/>
      <c r="B155" s="37" t="s">
        <v>6</v>
      </c>
      <c r="C155" s="48"/>
      <c r="D155" s="29">
        <f>D159+D161+D166+D167+D168+D173+D174+D171+D164</f>
        <v>148096</v>
      </c>
      <c r="E155" s="29">
        <f>E159+E161+E166+E167+E168+E173+E174+E171+E164+E176</f>
        <v>67262.237999999998</v>
      </c>
      <c r="F155" s="29">
        <f t="shared" si="404"/>
        <v>215358.23800000001</v>
      </c>
      <c r="G155" s="29">
        <f>G159+G161+G166+G167+G168+G173+G174+G171+G164+G176+G177+G178</f>
        <v>72670.857999999993</v>
      </c>
      <c r="H155" s="29">
        <f t="shared" ref="H155:H157" si="561">F155+G155</f>
        <v>288029.09600000002</v>
      </c>
      <c r="I155" s="29">
        <f>I159+I161+I166+I167+I168+I173+I174+I171+I164+I176+I177+I178</f>
        <v>48486.6</v>
      </c>
      <c r="J155" s="29">
        <f t="shared" ref="J155:J157" si="562">H155+I155</f>
        <v>336515.696</v>
      </c>
      <c r="K155" s="29">
        <f>K159+K161+K166+K167+K168+K173+K174+K171+K164+K176+K177+K178+K175</f>
        <v>21381.1</v>
      </c>
      <c r="L155" s="29">
        <f t="shared" ref="L155:L157" si="563">J155+K155</f>
        <v>357896.79599999997</v>
      </c>
      <c r="M155" s="29">
        <f>M159+M161+M166+M167+M168+M173+M174+M171+M164+M176+M177+M178+M175</f>
        <v>-38357</v>
      </c>
      <c r="N155" s="29">
        <f t="shared" ref="N155:N157" si="564">L155+M155</f>
        <v>319539.79599999997</v>
      </c>
      <c r="O155" s="29">
        <f>O159+O161+O166+O167+O168+O173+O174+O171+O164+O176+O177+O178+O175</f>
        <v>0</v>
      </c>
      <c r="P155" s="29">
        <f t="shared" ref="P155:P157" si="565">N155+O155</f>
        <v>319539.79599999997</v>
      </c>
      <c r="Q155" s="29">
        <f>Q159+Q161+Q166+Q167+Q168+Q173+Q174+Q171+Q164+Q176+Q177+Q178+Q175+Q179</f>
        <v>0</v>
      </c>
      <c r="R155" s="29">
        <f t="shared" ref="R155:R157" si="566">P155+Q155</f>
        <v>319539.79599999997</v>
      </c>
      <c r="S155" s="29">
        <f>S159+S161+S166+S167+S168+S173+S174+S171+S164+S176+S177+S178+S175+S179</f>
        <v>0</v>
      </c>
      <c r="T155" s="29">
        <f t="shared" ref="T155:T157" si="567">R155+S155</f>
        <v>319539.79599999997</v>
      </c>
      <c r="U155" s="29">
        <f>U159+U161+U166+U167+U168+U173+U174+U171+U164+U176+U177+U178+U175+U179+U180</f>
        <v>-78651.597000000009</v>
      </c>
      <c r="V155" s="29">
        <f t="shared" ref="V155:V157" si="568">T155+U155</f>
        <v>240888.19899999996</v>
      </c>
      <c r="W155" s="29">
        <f>W159+W161+W166+W167+W168+W173+W174+W171+W164+W176+W177+W178+W175+W179+W180</f>
        <v>0</v>
      </c>
      <c r="X155" s="29">
        <f t="shared" ref="X155:X157" si="569">V155+W155</f>
        <v>240888.19899999996</v>
      </c>
      <c r="Y155" s="29">
        <f>Y159+Y161+Y166+Y167+Y168+Y173+Y174+Y171+Y164+Y176+Y177+Y178+Y175+Y179+Y180</f>
        <v>-70448.956999999995</v>
      </c>
      <c r="Z155" s="29">
        <f t="shared" ref="Z155:Z157" si="570">X155+Y155</f>
        <v>170439.24199999997</v>
      </c>
      <c r="AA155" s="15">
        <f>AA159+AA161+AA166+AA167+AA168+AA173+AA174+AA171+AA164+AA176+AA177+AA178+AA175+AA179+AA180</f>
        <v>0</v>
      </c>
      <c r="AB155" s="29">
        <f t="shared" ref="AB155:AB157" si="571">Z155+AA155</f>
        <v>170439.24199999997</v>
      </c>
      <c r="AC155" s="29">
        <f>AC159+AC161+AC166+AC167+AC168+AC173+AC174+AC171+AC164+AC176+AC177+AC178+AC175+AC179+AC180</f>
        <v>-19046.088</v>
      </c>
      <c r="AD155" s="29">
        <f t="shared" ref="AD155:AD157" si="572">AB155+AC155</f>
        <v>151393.15399999998</v>
      </c>
      <c r="AE155" s="29">
        <f t="shared" ref="AE155:BH155" si="573">AE159+AE161+AE166+AE167+AE168+AE173+AE174+AE171+AE164</f>
        <v>216956.9</v>
      </c>
      <c r="AF155" s="29">
        <f>AF159+AF161+AF166+AF167+AF168+AF173+AF174+AF171+AF164+AF176</f>
        <v>0</v>
      </c>
      <c r="AG155" s="29">
        <f t="shared" si="405"/>
        <v>216956.9</v>
      </c>
      <c r="AH155" s="29">
        <f>AH159+AH161+AH166+AH167+AH168+AH173+AH174+AH171+AH164+AH176+AH177+AH178</f>
        <v>0</v>
      </c>
      <c r="AI155" s="29">
        <f t="shared" ref="AI155:AI157" si="574">AG155+AH155</f>
        <v>216956.9</v>
      </c>
      <c r="AJ155" s="29">
        <f>AJ159+AJ161+AJ166+AJ167+AJ168+AJ173+AJ174+AJ171+AJ164+AJ176+AJ177+AJ178</f>
        <v>0</v>
      </c>
      <c r="AK155" s="29">
        <f>AI155+AJ155</f>
        <v>216956.9</v>
      </c>
      <c r="AL155" s="29">
        <f>AL159+AL161+AL166+AL167+AL168+AL173+AL174+AL171+AL164+AL176+AL177+AL178</f>
        <v>-84124.5</v>
      </c>
      <c r="AM155" s="29">
        <f>AK155+AL155</f>
        <v>132832.4</v>
      </c>
      <c r="AN155" s="29">
        <f>AN159+AN161+AN166+AN167+AN168+AN173+AN174+AN171+AN164+AN176+AN177+AN178+AN175</f>
        <v>0</v>
      </c>
      <c r="AO155" s="29">
        <f>AM155+AN155</f>
        <v>132832.4</v>
      </c>
      <c r="AP155" s="29">
        <f>AP159+AP161+AP166+AP167+AP168+AP173+AP174+AP171+AP164+AP176+AP177+AP178+AP175</f>
        <v>38357</v>
      </c>
      <c r="AQ155" s="29">
        <f>AO155+AP155</f>
        <v>171189.4</v>
      </c>
      <c r="AR155" s="29">
        <f>AR159+AR161+AR166+AR167+AR168+AR173+AR174+AR171+AR164+AR176+AR177+AR178+AR175</f>
        <v>0</v>
      </c>
      <c r="AS155" s="29">
        <f>AQ155+AR155</f>
        <v>171189.4</v>
      </c>
      <c r="AT155" s="29">
        <f>AT159+AT161+AT166+AT167+AT168+AT173+AT174+AT171+AT164+AT176+AT177+AT178+AT175+AT179</f>
        <v>4161.4530000000004</v>
      </c>
      <c r="AU155" s="29">
        <f>AS155+AT155</f>
        <v>175350.853</v>
      </c>
      <c r="AV155" s="29">
        <f>AV159+AV161+AV166+AV167+AV168+AV173+AV174+AV171+AV164+AV176+AV177+AV178+AV175+AV179</f>
        <v>0</v>
      </c>
      <c r="AW155" s="29">
        <f>AU155+AV155</f>
        <v>175350.853</v>
      </c>
      <c r="AX155" s="29">
        <f>AX159+AX161+AX166+AX167+AX168+AX173+AX174+AX171+AX164+AX176+AX177+AX178+AX175+AX179+AX180</f>
        <v>121651.59700000001</v>
      </c>
      <c r="AY155" s="29">
        <f>AW155+AX155</f>
        <v>297002.45</v>
      </c>
      <c r="AZ155" s="29">
        <f>AZ159+AZ161+AZ166+AZ167+AZ168+AZ173+AZ174+AZ171+AZ164+AZ176+AZ177+AZ178+AZ175+AZ179+AZ180</f>
        <v>0</v>
      </c>
      <c r="BA155" s="29">
        <f>AY155+AZ155</f>
        <v>297002.45</v>
      </c>
      <c r="BB155" s="15">
        <f>BB159+BB161+BB166+BB167+BB168+BB173+BB174+BB171+BB164+BB176+BB177+BB178+BB175+BB179+BB180</f>
        <v>44560.288</v>
      </c>
      <c r="BC155" s="29">
        <f>BA155+BB155</f>
        <v>341562.73800000001</v>
      </c>
      <c r="BD155" s="15">
        <f>BD159+BD161+BD166+BD167+BD168+BD173+BD174+BD171+BD164+BD176+BD177+BD178+BD175+BD179+BD180</f>
        <v>0</v>
      </c>
      <c r="BE155" s="29">
        <f>BC155+BD155</f>
        <v>341562.73800000001</v>
      </c>
      <c r="BF155" s="29">
        <f>BF159+BF161+BF166+BF167+BF168+BF173+BF174+BF171+BF164+BF176+BF177+BF178+BF175+BF179+BF180</f>
        <v>0</v>
      </c>
      <c r="BG155" s="29">
        <f>BE155+BF155</f>
        <v>341562.73800000001</v>
      </c>
      <c r="BH155" s="29">
        <f t="shared" si="573"/>
        <v>140500</v>
      </c>
      <c r="BI155" s="30">
        <f>BI159+BI161+BI166+BI167+BI168+BI173+BI174+BI171+BI164+BI176</f>
        <v>0</v>
      </c>
      <c r="BJ155" s="30">
        <f t="shared" si="406"/>
        <v>140500</v>
      </c>
      <c r="BK155" s="30">
        <f>BK159+BK161+BK166+BK167+BK168+BK173+BK174+BK171+BK164+BK176+BK177+BK178</f>
        <v>0</v>
      </c>
      <c r="BL155" s="30">
        <f t="shared" ref="BL155:BL157" si="575">BJ155+BK155</f>
        <v>140500</v>
      </c>
      <c r="BM155" s="30">
        <f>BM159+BM161+BM166+BM167+BM168+BM173+BM174+BM171+BM164+BM176+BM177+BM178</f>
        <v>-28221.547000000006</v>
      </c>
      <c r="BN155" s="30">
        <f t="shared" ref="BN155:BN157" si="576">BL155+BM155</f>
        <v>112278.45299999999</v>
      </c>
      <c r="BO155" s="30">
        <f>BO159+BO161+BO166+BO167+BO168+BO173+BO174+BO171+BO164+BO176+BO177+BO178+BO175</f>
        <v>28221.546999999999</v>
      </c>
      <c r="BP155" s="30">
        <f t="shared" ref="BP155:BP157" si="577">BN155+BO155</f>
        <v>140500</v>
      </c>
      <c r="BQ155" s="30">
        <f>BQ159+BQ161+BQ166+BQ167+BQ168+BQ173+BQ174+BQ171+BQ164+BQ176+BQ177+BQ178+BQ175</f>
        <v>0</v>
      </c>
      <c r="BR155" s="30">
        <f t="shared" ref="BR155:BR157" si="578">BP155+BQ155</f>
        <v>140500</v>
      </c>
      <c r="BS155" s="30">
        <f>BS159+BS161+BS166+BS167+BS168+BS173+BS174+BS171+BS164+BS176+BS177+BS178+BS175</f>
        <v>0</v>
      </c>
      <c r="BT155" s="30">
        <f t="shared" ref="BT155:BT157" si="579">BR155+BS155</f>
        <v>140500</v>
      </c>
      <c r="BU155" s="30">
        <f>BU159+BU161+BU166+BU167+BU168+BU173+BU174+BU171+BU164+BU176+BU177+BU178+BU175+BU179</f>
        <v>0</v>
      </c>
      <c r="BV155" s="30">
        <f t="shared" ref="BV155:BV157" si="580">BT155+BU155</f>
        <v>140500</v>
      </c>
      <c r="BW155" s="30">
        <f>BW159+BW161+BW166+BW167+BW168+BW173+BW174+BW171+BW164+BW176+BW177+BW178+BW175+BW179</f>
        <v>0</v>
      </c>
      <c r="BX155" s="30">
        <f t="shared" ref="BX155:BX157" si="581">BV155+BW155</f>
        <v>140500</v>
      </c>
      <c r="BY155" s="30">
        <f>BY159+BY161+BY166+BY167+BY168+BY173+BY174+BY171+BY164+BY176+BY177+BY178+BY175+BY179+BY180</f>
        <v>30079.5</v>
      </c>
      <c r="BZ155" s="30">
        <f t="shared" ref="BZ155:BZ157" si="582">BX155+BY155</f>
        <v>170579.5</v>
      </c>
      <c r="CA155" s="30">
        <f>CA159+CA161+CA166+CA167+CA168+CA173+CA174+CA171+CA164+CA176+CA177+CA178+CA175+CA179+CA180</f>
        <v>0</v>
      </c>
      <c r="CB155" s="30">
        <f t="shared" ref="CB155:CB157" si="583">BZ155+CA155</f>
        <v>170579.5</v>
      </c>
      <c r="CC155" s="16">
        <f>CC159+CC161+CC166+CC167+CC168+CC173+CC174+CC171+CC164+CC176+CC177+CC178+CC175+CC179+CC180</f>
        <v>-2530.4780000000001</v>
      </c>
      <c r="CD155" s="30">
        <f t="shared" ref="CD155:CD157" si="584">CB155+CC155</f>
        <v>168049.022</v>
      </c>
      <c r="CE155" s="16">
        <f>CE159+CE161+CE166+CE167+CE168+CE173+CE174+CE171+CE164+CE176+CE177+CE178+CE175+CE179+CE180</f>
        <v>0</v>
      </c>
      <c r="CF155" s="30">
        <f t="shared" ref="CF155:CF157" si="585">CD155+CE155</f>
        <v>168049.022</v>
      </c>
      <c r="CG155" s="30">
        <f>CG159+CG161+CG166+CG167+CG168+CG173+CG174+CG171+CG164+CG176+CG177+CG178+CG175+CG179+CG180</f>
        <v>0</v>
      </c>
      <c r="CH155" s="30">
        <f t="shared" ref="CH155:CH157" si="586">CF155+CG155</f>
        <v>168049.022</v>
      </c>
      <c r="CI155" s="31"/>
      <c r="CJ155" s="33">
        <v>0</v>
      </c>
    </row>
    <row r="156" spans="1:88" x14ac:dyDescent="0.35">
      <c r="A156" s="57"/>
      <c r="B156" s="7" t="s">
        <v>12</v>
      </c>
      <c r="C156" s="85"/>
      <c r="D156" s="29">
        <f>D160+D172+D165</f>
        <v>62361.8</v>
      </c>
      <c r="E156" s="29">
        <f>E160+E172+E165</f>
        <v>0</v>
      </c>
      <c r="F156" s="29">
        <f t="shared" si="404"/>
        <v>62361.8</v>
      </c>
      <c r="G156" s="29">
        <f>G160+G172+G165</f>
        <v>0</v>
      </c>
      <c r="H156" s="29">
        <f t="shared" si="561"/>
        <v>62361.8</v>
      </c>
      <c r="I156" s="29">
        <f>I160+I172+I165</f>
        <v>0</v>
      </c>
      <c r="J156" s="29">
        <f t="shared" si="562"/>
        <v>62361.8</v>
      </c>
      <c r="K156" s="29">
        <f>K160+K172+K165</f>
        <v>0</v>
      </c>
      <c r="L156" s="29">
        <f t="shared" si="563"/>
        <v>62361.8</v>
      </c>
      <c r="M156" s="29">
        <f>M160+M172+M165</f>
        <v>0</v>
      </c>
      <c r="N156" s="29">
        <f t="shared" si="564"/>
        <v>62361.8</v>
      </c>
      <c r="O156" s="29">
        <f>O160+O172+O165</f>
        <v>0</v>
      </c>
      <c r="P156" s="29">
        <f t="shared" si="565"/>
        <v>62361.8</v>
      </c>
      <c r="Q156" s="29">
        <f>Q160+Q172+Q165</f>
        <v>0</v>
      </c>
      <c r="R156" s="29">
        <f t="shared" si="566"/>
        <v>62361.8</v>
      </c>
      <c r="S156" s="29">
        <f>S160+S172+S165</f>
        <v>0</v>
      </c>
      <c r="T156" s="29">
        <f t="shared" si="567"/>
        <v>62361.8</v>
      </c>
      <c r="U156" s="29">
        <f>U160+U172+U165</f>
        <v>0</v>
      </c>
      <c r="V156" s="29">
        <f t="shared" si="568"/>
        <v>62361.8</v>
      </c>
      <c r="W156" s="29">
        <f>W160+W172+W165</f>
        <v>0</v>
      </c>
      <c r="X156" s="29">
        <f t="shared" si="569"/>
        <v>62361.8</v>
      </c>
      <c r="Y156" s="29">
        <f>Y160+Y172+Y165</f>
        <v>0</v>
      </c>
      <c r="Z156" s="29">
        <f t="shared" si="570"/>
        <v>62361.8</v>
      </c>
      <c r="AA156" s="15">
        <f>AA160+AA172+AA165</f>
        <v>0</v>
      </c>
      <c r="AB156" s="29">
        <f t="shared" si="571"/>
        <v>62361.8</v>
      </c>
      <c r="AC156" s="29">
        <f>AC160+AC172+AC165</f>
        <v>0</v>
      </c>
      <c r="AD156" s="15">
        <f t="shared" si="572"/>
        <v>62361.8</v>
      </c>
      <c r="AE156" s="29">
        <f t="shared" ref="AE156:BH156" si="587">AE160+AE172+AE165</f>
        <v>116338.8</v>
      </c>
      <c r="AF156" s="29">
        <f>AF160+AF172+AF165</f>
        <v>0</v>
      </c>
      <c r="AG156" s="29">
        <f t="shared" si="405"/>
        <v>116338.8</v>
      </c>
      <c r="AH156" s="29">
        <f>AH160+AH172+AH165</f>
        <v>-32677.599999999999</v>
      </c>
      <c r="AI156" s="29">
        <f t="shared" si="574"/>
        <v>83661.200000000012</v>
      </c>
      <c r="AJ156" s="29">
        <f>AJ160+AJ172+AJ165</f>
        <v>0</v>
      </c>
      <c r="AK156" s="29">
        <f>AI156+AJ156</f>
        <v>83661.200000000012</v>
      </c>
      <c r="AL156" s="29">
        <f>AL160+AL172+AL165</f>
        <v>0</v>
      </c>
      <c r="AM156" s="29">
        <f>AK156+AL156</f>
        <v>83661.200000000012</v>
      </c>
      <c r="AN156" s="29">
        <f>AN160+AN172+AN165</f>
        <v>0</v>
      </c>
      <c r="AO156" s="29">
        <f>AM156+AN156</f>
        <v>83661.200000000012</v>
      </c>
      <c r="AP156" s="29">
        <f>AP160+AP172+AP165</f>
        <v>0</v>
      </c>
      <c r="AQ156" s="29">
        <f>AO156+AP156</f>
        <v>83661.200000000012</v>
      </c>
      <c r="AR156" s="29">
        <f>AR160+AR172+AR165</f>
        <v>0</v>
      </c>
      <c r="AS156" s="29">
        <f>AQ156+AR156</f>
        <v>83661.200000000012</v>
      </c>
      <c r="AT156" s="29">
        <f>AT160+AT172+AT165</f>
        <v>0</v>
      </c>
      <c r="AU156" s="29">
        <f>AS156+AT156</f>
        <v>83661.200000000012</v>
      </c>
      <c r="AV156" s="29">
        <f>AV160+AV172+AV165</f>
        <v>0</v>
      </c>
      <c r="AW156" s="29">
        <f>AU156+AV156</f>
        <v>83661.200000000012</v>
      </c>
      <c r="AX156" s="29">
        <f>AX160+AX172+AX165</f>
        <v>0</v>
      </c>
      <c r="AY156" s="29">
        <f>AW156+AX156</f>
        <v>83661.200000000012</v>
      </c>
      <c r="AZ156" s="29">
        <f>AZ160+AZ172+AZ165</f>
        <v>0</v>
      </c>
      <c r="BA156" s="29">
        <f>AY156+AZ156</f>
        <v>83661.200000000012</v>
      </c>
      <c r="BB156" s="15">
        <f>BB160+BB172+BB165</f>
        <v>0</v>
      </c>
      <c r="BC156" s="29">
        <f>BA156+BB156</f>
        <v>83661.200000000012</v>
      </c>
      <c r="BD156" s="15">
        <f>BD160+BD172+BD165</f>
        <v>0</v>
      </c>
      <c r="BE156" s="29">
        <f>BC156+BD156</f>
        <v>83661.200000000012</v>
      </c>
      <c r="BF156" s="29">
        <f>BF160+BF172+BF165</f>
        <v>0</v>
      </c>
      <c r="BG156" s="15">
        <f>BE156+BF156</f>
        <v>83661.200000000012</v>
      </c>
      <c r="BH156" s="29">
        <f t="shared" si="587"/>
        <v>155766</v>
      </c>
      <c r="BI156" s="30">
        <f>BI160+BI172+BI165</f>
        <v>0</v>
      </c>
      <c r="BJ156" s="30">
        <f t="shared" si="406"/>
        <v>155766</v>
      </c>
      <c r="BK156" s="30">
        <f>BK160+BK172+BK165</f>
        <v>-155766</v>
      </c>
      <c r="BL156" s="30">
        <f t="shared" si="575"/>
        <v>0</v>
      </c>
      <c r="BM156" s="30">
        <f>BM160+BM172+BM165</f>
        <v>0</v>
      </c>
      <c r="BN156" s="30">
        <f t="shared" si="576"/>
        <v>0</v>
      </c>
      <c r="BO156" s="30">
        <f>BO160+BO172+BO165</f>
        <v>0</v>
      </c>
      <c r="BP156" s="30">
        <f t="shared" si="577"/>
        <v>0</v>
      </c>
      <c r="BQ156" s="30">
        <f>BQ160+BQ172+BQ165</f>
        <v>0</v>
      </c>
      <c r="BR156" s="30">
        <f t="shared" si="578"/>
        <v>0</v>
      </c>
      <c r="BS156" s="30">
        <f>BS160+BS172+BS165</f>
        <v>0</v>
      </c>
      <c r="BT156" s="30">
        <f t="shared" si="579"/>
        <v>0</v>
      </c>
      <c r="BU156" s="30">
        <f>BU160+BU172+BU165</f>
        <v>0</v>
      </c>
      <c r="BV156" s="30">
        <f t="shared" si="580"/>
        <v>0</v>
      </c>
      <c r="BW156" s="30">
        <f>BW160+BW172+BW165</f>
        <v>0</v>
      </c>
      <c r="BX156" s="30">
        <f t="shared" si="581"/>
        <v>0</v>
      </c>
      <c r="BY156" s="30">
        <f>BY160+BY172+BY165</f>
        <v>0</v>
      </c>
      <c r="BZ156" s="30">
        <f t="shared" si="582"/>
        <v>0</v>
      </c>
      <c r="CA156" s="30">
        <f>CA160+CA172+CA165</f>
        <v>0</v>
      </c>
      <c r="CB156" s="30">
        <f t="shared" si="583"/>
        <v>0</v>
      </c>
      <c r="CC156" s="16">
        <f>CC160+CC172+CC165</f>
        <v>0</v>
      </c>
      <c r="CD156" s="30">
        <f t="shared" si="584"/>
        <v>0</v>
      </c>
      <c r="CE156" s="16">
        <f>CE160+CE172+CE165</f>
        <v>0</v>
      </c>
      <c r="CF156" s="30">
        <f t="shared" si="585"/>
        <v>0</v>
      </c>
      <c r="CG156" s="30">
        <f>CG160+CG172+CG165</f>
        <v>0</v>
      </c>
      <c r="CH156" s="16">
        <f t="shared" si="586"/>
        <v>0</v>
      </c>
      <c r="CI156" s="31"/>
      <c r="CJ156" s="33"/>
    </row>
    <row r="157" spans="1:88" ht="56.25" customHeight="1" x14ac:dyDescent="0.35">
      <c r="A157" s="57" t="s">
        <v>183</v>
      </c>
      <c r="B157" s="7" t="s">
        <v>131</v>
      </c>
      <c r="C157" s="6" t="s">
        <v>350</v>
      </c>
      <c r="D157" s="15">
        <f>D159+D160</f>
        <v>122861.8</v>
      </c>
      <c r="E157" s="44">
        <f>E159+E160</f>
        <v>41419.322999999997</v>
      </c>
      <c r="F157" s="15">
        <f t="shared" si="404"/>
        <v>164281.12299999999</v>
      </c>
      <c r="G157" s="15">
        <f>G159+G160</f>
        <v>20363.190999999999</v>
      </c>
      <c r="H157" s="15">
        <f t="shared" si="561"/>
        <v>184644.31399999998</v>
      </c>
      <c r="I157" s="15">
        <f>I159+I160</f>
        <v>0</v>
      </c>
      <c r="J157" s="15">
        <f t="shared" si="562"/>
        <v>184644.31399999998</v>
      </c>
      <c r="K157" s="15">
        <f>K159+K160</f>
        <v>0</v>
      </c>
      <c r="L157" s="15">
        <f t="shared" si="563"/>
        <v>184644.31399999998</v>
      </c>
      <c r="M157" s="15">
        <f>M159+M160</f>
        <v>0</v>
      </c>
      <c r="N157" s="15">
        <f t="shared" si="564"/>
        <v>184644.31399999998</v>
      </c>
      <c r="O157" s="15">
        <f>O159+O160</f>
        <v>0</v>
      </c>
      <c r="P157" s="15">
        <f t="shared" si="565"/>
        <v>184644.31399999998</v>
      </c>
      <c r="Q157" s="15">
        <f>Q159+Q160</f>
        <v>0</v>
      </c>
      <c r="R157" s="15">
        <f t="shared" si="566"/>
        <v>184644.31399999998</v>
      </c>
      <c r="S157" s="15">
        <f>S159+S160</f>
        <v>0</v>
      </c>
      <c r="T157" s="15">
        <f t="shared" si="567"/>
        <v>184644.31399999998</v>
      </c>
      <c r="U157" s="15">
        <f>U159+U160</f>
        <v>0</v>
      </c>
      <c r="V157" s="15">
        <f t="shared" si="568"/>
        <v>184644.31399999998</v>
      </c>
      <c r="W157" s="15">
        <f>W159+W160</f>
        <v>0</v>
      </c>
      <c r="X157" s="15">
        <f t="shared" si="569"/>
        <v>184644.31399999998</v>
      </c>
      <c r="Y157" s="15">
        <f>Y159+Y160</f>
        <v>0</v>
      </c>
      <c r="Z157" s="15">
        <f t="shared" si="570"/>
        <v>184644.31399999998</v>
      </c>
      <c r="AA157" s="15">
        <f>AA159+AA160</f>
        <v>0</v>
      </c>
      <c r="AB157" s="15">
        <f t="shared" si="571"/>
        <v>184644.31399999998</v>
      </c>
      <c r="AC157" s="24">
        <f>AC159+AC160</f>
        <v>0</v>
      </c>
      <c r="AD157" s="15">
        <f t="shared" si="572"/>
        <v>184644.31399999998</v>
      </c>
      <c r="AE157" s="15">
        <f t="shared" ref="AE157:BH157" si="588">AE159+AE160</f>
        <v>176838.8</v>
      </c>
      <c r="AF157" s="44">
        <f>AF159+AF160</f>
        <v>0</v>
      </c>
      <c r="AG157" s="15">
        <f t="shared" si="405"/>
        <v>176838.8</v>
      </c>
      <c r="AH157" s="15">
        <f>AH159+AH160</f>
        <v>-32677.599999999999</v>
      </c>
      <c r="AI157" s="15">
        <f t="shared" si="574"/>
        <v>144161.19999999998</v>
      </c>
      <c r="AJ157" s="15">
        <f>AJ159+AJ160</f>
        <v>0</v>
      </c>
      <c r="AK157" s="15">
        <f>AI157+AJ157</f>
        <v>144161.19999999998</v>
      </c>
      <c r="AL157" s="15">
        <f>AL159+AL160</f>
        <v>0</v>
      </c>
      <c r="AM157" s="15">
        <f>AK157+AL157</f>
        <v>144161.19999999998</v>
      </c>
      <c r="AN157" s="15">
        <f>AN159+AN160</f>
        <v>0</v>
      </c>
      <c r="AO157" s="15">
        <f>AM157+AN157</f>
        <v>144161.19999999998</v>
      </c>
      <c r="AP157" s="15">
        <f>AP159+AP160</f>
        <v>0</v>
      </c>
      <c r="AQ157" s="15">
        <f>AO157+AP157</f>
        <v>144161.19999999998</v>
      </c>
      <c r="AR157" s="15">
        <f>AR159+AR160</f>
        <v>0</v>
      </c>
      <c r="AS157" s="15">
        <f>AQ157+AR157</f>
        <v>144161.19999999998</v>
      </c>
      <c r="AT157" s="15">
        <f>AT159+AT160</f>
        <v>0</v>
      </c>
      <c r="AU157" s="15">
        <f>AS157+AT157</f>
        <v>144161.19999999998</v>
      </c>
      <c r="AV157" s="15">
        <f>AV159+AV160</f>
        <v>0</v>
      </c>
      <c r="AW157" s="15">
        <f>AU157+AV157</f>
        <v>144161.19999999998</v>
      </c>
      <c r="AX157" s="15">
        <f>AX159+AX160</f>
        <v>0</v>
      </c>
      <c r="AY157" s="15">
        <f>AW157+AX157</f>
        <v>144161.19999999998</v>
      </c>
      <c r="AZ157" s="15">
        <f>AZ159+AZ160</f>
        <v>0</v>
      </c>
      <c r="BA157" s="15">
        <f>AY157+AZ157</f>
        <v>144161.19999999998</v>
      </c>
      <c r="BB157" s="15">
        <f>BB159+BB160</f>
        <v>0</v>
      </c>
      <c r="BC157" s="15">
        <f>BA157+BB157</f>
        <v>144161.19999999998</v>
      </c>
      <c r="BD157" s="15">
        <f>BD159+BD160</f>
        <v>0</v>
      </c>
      <c r="BE157" s="15">
        <f>BC157+BD157</f>
        <v>144161.19999999998</v>
      </c>
      <c r="BF157" s="24">
        <f>BF159+BF160</f>
        <v>0</v>
      </c>
      <c r="BG157" s="15">
        <f>BE157+BF157</f>
        <v>144161.19999999998</v>
      </c>
      <c r="BH157" s="15">
        <f t="shared" si="588"/>
        <v>180500</v>
      </c>
      <c r="BI157" s="16">
        <f>BI159+BI160</f>
        <v>0</v>
      </c>
      <c r="BJ157" s="16">
        <f t="shared" si="406"/>
        <v>180500</v>
      </c>
      <c r="BK157" s="16">
        <f>BK159+BK160</f>
        <v>-120000</v>
      </c>
      <c r="BL157" s="16">
        <f t="shared" si="575"/>
        <v>60500</v>
      </c>
      <c r="BM157" s="16">
        <f>BM159+BM160</f>
        <v>0</v>
      </c>
      <c r="BN157" s="16">
        <f t="shared" si="576"/>
        <v>60500</v>
      </c>
      <c r="BO157" s="16">
        <f>BO159+BO160</f>
        <v>0</v>
      </c>
      <c r="BP157" s="16">
        <f t="shared" si="577"/>
        <v>60500</v>
      </c>
      <c r="BQ157" s="16">
        <f>BQ159+BQ160</f>
        <v>0</v>
      </c>
      <c r="BR157" s="16">
        <f t="shared" si="578"/>
        <v>60500</v>
      </c>
      <c r="BS157" s="16">
        <f>BS159+BS160</f>
        <v>0</v>
      </c>
      <c r="BT157" s="16">
        <f t="shared" si="579"/>
        <v>60500</v>
      </c>
      <c r="BU157" s="16">
        <f>BU159+BU160</f>
        <v>0</v>
      </c>
      <c r="BV157" s="16">
        <f t="shared" si="580"/>
        <v>60500</v>
      </c>
      <c r="BW157" s="16">
        <f>BW159+BW160</f>
        <v>0</v>
      </c>
      <c r="BX157" s="16">
        <f t="shared" si="581"/>
        <v>60500</v>
      </c>
      <c r="BY157" s="16">
        <f>BY159+BY160</f>
        <v>0</v>
      </c>
      <c r="BZ157" s="16">
        <f t="shared" si="582"/>
        <v>60500</v>
      </c>
      <c r="CA157" s="16">
        <f>CA159+CA160</f>
        <v>0</v>
      </c>
      <c r="CB157" s="16">
        <f t="shared" si="583"/>
        <v>60500</v>
      </c>
      <c r="CC157" s="16">
        <f>CC159+CC160</f>
        <v>0</v>
      </c>
      <c r="CD157" s="16">
        <f t="shared" si="584"/>
        <v>60500</v>
      </c>
      <c r="CE157" s="16">
        <f>CE159+CE160</f>
        <v>0</v>
      </c>
      <c r="CF157" s="16">
        <f t="shared" si="585"/>
        <v>60500</v>
      </c>
      <c r="CG157" s="26">
        <f>CG159+CG160</f>
        <v>0</v>
      </c>
      <c r="CH157" s="16">
        <f t="shared" si="586"/>
        <v>60500</v>
      </c>
      <c r="CJ157" s="13"/>
    </row>
    <row r="158" spans="1:88" ht="18.75" customHeight="1" x14ac:dyDescent="0.35">
      <c r="A158" s="57"/>
      <c r="B158" s="7" t="s">
        <v>5</v>
      </c>
      <c r="C158" s="6"/>
      <c r="D158" s="15"/>
      <c r="E158" s="4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24"/>
      <c r="AD158" s="15"/>
      <c r="AE158" s="15"/>
      <c r="AF158" s="44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24"/>
      <c r="BG158" s="15"/>
      <c r="BH158" s="15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26"/>
      <c r="CH158" s="16"/>
      <c r="CJ158" s="13"/>
    </row>
    <row r="159" spans="1:88" ht="18.75" hidden="1" customHeight="1" x14ac:dyDescent="0.35">
      <c r="A159" s="1"/>
      <c r="B159" s="7" t="s">
        <v>6</v>
      </c>
      <c r="C159" s="21"/>
      <c r="D159" s="15">
        <v>60500</v>
      </c>
      <c r="E159" s="44">
        <v>41419.322999999997</v>
      </c>
      <c r="F159" s="15">
        <f t="shared" si="404"/>
        <v>101919.323</v>
      </c>
      <c r="G159" s="15">
        <v>20363.190999999999</v>
      </c>
      <c r="H159" s="15">
        <f t="shared" ref="H159:H162" si="589">F159+G159</f>
        <v>122282.514</v>
      </c>
      <c r="I159" s="15"/>
      <c r="J159" s="15">
        <f t="shared" ref="J159:J162" si="590">H159+I159</f>
        <v>122282.514</v>
      </c>
      <c r="K159" s="15"/>
      <c r="L159" s="15">
        <f t="shared" ref="L159:L162" si="591">J159+K159</f>
        <v>122282.514</v>
      </c>
      <c r="M159" s="15"/>
      <c r="N159" s="15">
        <f t="shared" ref="N159:N162" si="592">L159+M159</f>
        <v>122282.514</v>
      </c>
      <c r="O159" s="15"/>
      <c r="P159" s="15">
        <f t="shared" ref="P159:P162" si="593">N159+O159</f>
        <v>122282.514</v>
      </c>
      <c r="Q159" s="15"/>
      <c r="R159" s="15">
        <f t="shared" ref="R159:R162" si="594">P159+Q159</f>
        <v>122282.514</v>
      </c>
      <c r="S159" s="15"/>
      <c r="T159" s="15">
        <f t="shared" ref="T159:T162" si="595">R159+S159</f>
        <v>122282.514</v>
      </c>
      <c r="U159" s="15"/>
      <c r="V159" s="15">
        <f t="shared" ref="V159:V162" si="596">T159+U159</f>
        <v>122282.514</v>
      </c>
      <c r="W159" s="15"/>
      <c r="X159" s="15">
        <f t="shared" ref="X159:X162" si="597">V159+W159</f>
        <v>122282.514</v>
      </c>
      <c r="Y159" s="15"/>
      <c r="Z159" s="15">
        <f t="shared" ref="Z159:Z162" si="598">X159+Y159</f>
        <v>122282.514</v>
      </c>
      <c r="AA159" s="15"/>
      <c r="AB159" s="15">
        <f t="shared" ref="AB159:AB162" si="599">Z159+AA159</f>
        <v>122282.514</v>
      </c>
      <c r="AC159" s="24"/>
      <c r="AD159" s="15">
        <f t="shared" ref="AD159:AD162" si="600">AB159+AC159</f>
        <v>122282.514</v>
      </c>
      <c r="AE159" s="15">
        <v>60500</v>
      </c>
      <c r="AF159" s="44"/>
      <c r="AG159" s="15">
        <f t="shared" si="405"/>
        <v>60500</v>
      </c>
      <c r="AH159" s="15"/>
      <c r="AI159" s="15">
        <f t="shared" ref="AI159:AI162" si="601">AG159+AH159</f>
        <v>60500</v>
      </c>
      <c r="AJ159" s="15"/>
      <c r="AK159" s="15">
        <f>AI159+AJ159</f>
        <v>60500</v>
      </c>
      <c r="AL159" s="15"/>
      <c r="AM159" s="15">
        <f>AK159+AL159</f>
        <v>60500</v>
      </c>
      <c r="AN159" s="15"/>
      <c r="AO159" s="15">
        <f>AM159+AN159</f>
        <v>60500</v>
      </c>
      <c r="AP159" s="15"/>
      <c r="AQ159" s="15">
        <f>AO159+AP159</f>
        <v>60500</v>
      </c>
      <c r="AR159" s="15"/>
      <c r="AS159" s="15">
        <f>AQ159+AR159</f>
        <v>60500</v>
      </c>
      <c r="AT159" s="15"/>
      <c r="AU159" s="15">
        <f>AS159+AT159</f>
        <v>60500</v>
      </c>
      <c r="AV159" s="15"/>
      <c r="AW159" s="15">
        <f>AU159+AV159</f>
        <v>60500</v>
      </c>
      <c r="AX159" s="15"/>
      <c r="AY159" s="15">
        <f>AW159+AX159</f>
        <v>60500</v>
      </c>
      <c r="AZ159" s="15"/>
      <c r="BA159" s="15">
        <f>AY159+AZ159</f>
        <v>60500</v>
      </c>
      <c r="BB159" s="15"/>
      <c r="BC159" s="15">
        <f>BA159+BB159</f>
        <v>60500</v>
      </c>
      <c r="BD159" s="15"/>
      <c r="BE159" s="15">
        <f>BC159+BD159</f>
        <v>60500</v>
      </c>
      <c r="BF159" s="24"/>
      <c r="BG159" s="15">
        <f>BE159+BF159</f>
        <v>60500</v>
      </c>
      <c r="BH159" s="16">
        <v>60500</v>
      </c>
      <c r="BI159" s="16"/>
      <c r="BJ159" s="16">
        <f t="shared" si="406"/>
        <v>60500</v>
      </c>
      <c r="BK159" s="16"/>
      <c r="BL159" s="16">
        <f t="shared" ref="BL159:BL162" si="602">BJ159+BK159</f>
        <v>60500</v>
      </c>
      <c r="BM159" s="16"/>
      <c r="BN159" s="16">
        <f t="shared" ref="BN159:BN162" si="603">BL159+BM159</f>
        <v>60500</v>
      </c>
      <c r="BO159" s="16"/>
      <c r="BP159" s="16">
        <f t="shared" ref="BP159:BP162" si="604">BN159+BO159</f>
        <v>60500</v>
      </c>
      <c r="BQ159" s="16"/>
      <c r="BR159" s="16">
        <f t="shared" ref="BR159:BR162" si="605">BP159+BQ159</f>
        <v>60500</v>
      </c>
      <c r="BS159" s="16"/>
      <c r="BT159" s="16">
        <f t="shared" ref="BT159:BT162" si="606">BR159+BS159</f>
        <v>60500</v>
      </c>
      <c r="BU159" s="16"/>
      <c r="BV159" s="16">
        <f t="shared" ref="BV159:BV162" si="607">BT159+BU159</f>
        <v>60500</v>
      </c>
      <c r="BW159" s="16"/>
      <c r="BX159" s="16">
        <f t="shared" ref="BX159:BX162" si="608">BV159+BW159</f>
        <v>60500</v>
      </c>
      <c r="BY159" s="16"/>
      <c r="BZ159" s="16">
        <f t="shared" ref="BZ159:BZ162" si="609">BX159+BY159</f>
        <v>60500</v>
      </c>
      <c r="CA159" s="16"/>
      <c r="CB159" s="16">
        <f t="shared" ref="CB159:CB162" si="610">BZ159+CA159</f>
        <v>60500</v>
      </c>
      <c r="CC159" s="16"/>
      <c r="CD159" s="16">
        <f t="shared" ref="CD159:CD162" si="611">CB159+CC159</f>
        <v>60500</v>
      </c>
      <c r="CE159" s="16"/>
      <c r="CF159" s="16">
        <f t="shared" ref="CF159:CF162" si="612">CD159+CE159</f>
        <v>60500</v>
      </c>
      <c r="CG159" s="26"/>
      <c r="CH159" s="16">
        <f t="shared" ref="CH159:CH162" si="613">CF159+CG159</f>
        <v>60500</v>
      </c>
      <c r="CI159" s="9" t="s">
        <v>220</v>
      </c>
      <c r="CJ159" s="13">
        <v>0</v>
      </c>
    </row>
    <row r="160" spans="1:88" ht="18.75" customHeight="1" x14ac:dyDescent="0.35">
      <c r="A160" s="57"/>
      <c r="B160" s="5" t="s">
        <v>12</v>
      </c>
      <c r="C160" s="85"/>
      <c r="D160" s="15">
        <v>62361.8</v>
      </c>
      <c r="E160" s="44"/>
      <c r="F160" s="15">
        <f t="shared" si="404"/>
        <v>62361.8</v>
      </c>
      <c r="G160" s="15"/>
      <c r="H160" s="15">
        <f t="shared" si="589"/>
        <v>62361.8</v>
      </c>
      <c r="I160" s="15"/>
      <c r="J160" s="15">
        <f t="shared" si="590"/>
        <v>62361.8</v>
      </c>
      <c r="K160" s="15"/>
      <c r="L160" s="15">
        <f t="shared" si="591"/>
        <v>62361.8</v>
      </c>
      <c r="M160" s="15"/>
      <c r="N160" s="15">
        <f t="shared" si="592"/>
        <v>62361.8</v>
      </c>
      <c r="O160" s="15"/>
      <c r="P160" s="15">
        <f t="shared" si="593"/>
        <v>62361.8</v>
      </c>
      <c r="Q160" s="15"/>
      <c r="R160" s="15">
        <f t="shared" si="594"/>
        <v>62361.8</v>
      </c>
      <c r="S160" s="15"/>
      <c r="T160" s="15">
        <f t="shared" si="595"/>
        <v>62361.8</v>
      </c>
      <c r="U160" s="15"/>
      <c r="V160" s="15">
        <f t="shared" si="596"/>
        <v>62361.8</v>
      </c>
      <c r="W160" s="15"/>
      <c r="X160" s="15">
        <f t="shared" si="597"/>
        <v>62361.8</v>
      </c>
      <c r="Y160" s="15"/>
      <c r="Z160" s="15">
        <f t="shared" si="598"/>
        <v>62361.8</v>
      </c>
      <c r="AA160" s="15"/>
      <c r="AB160" s="15">
        <f t="shared" si="599"/>
        <v>62361.8</v>
      </c>
      <c r="AC160" s="24"/>
      <c r="AD160" s="15">
        <f t="shared" si="600"/>
        <v>62361.8</v>
      </c>
      <c r="AE160" s="15">
        <v>116338.8</v>
      </c>
      <c r="AF160" s="44"/>
      <c r="AG160" s="15">
        <f t="shared" si="405"/>
        <v>116338.8</v>
      </c>
      <c r="AH160" s="15">
        <v>-32677.599999999999</v>
      </c>
      <c r="AI160" s="15">
        <f t="shared" si="601"/>
        <v>83661.200000000012</v>
      </c>
      <c r="AJ160" s="15"/>
      <c r="AK160" s="15">
        <f>AI160+AJ160</f>
        <v>83661.200000000012</v>
      </c>
      <c r="AL160" s="15"/>
      <c r="AM160" s="15">
        <f>AK160+AL160</f>
        <v>83661.200000000012</v>
      </c>
      <c r="AN160" s="15"/>
      <c r="AO160" s="15">
        <f>AM160+AN160</f>
        <v>83661.200000000012</v>
      </c>
      <c r="AP160" s="15"/>
      <c r="AQ160" s="15">
        <f>AO160+AP160</f>
        <v>83661.200000000012</v>
      </c>
      <c r="AR160" s="15"/>
      <c r="AS160" s="15">
        <f>AQ160+AR160</f>
        <v>83661.200000000012</v>
      </c>
      <c r="AT160" s="15"/>
      <c r="AU160" s="15">
        <f>AS160+AT160</f>
        <v>83661.200000000012</v>
      </c>
      <c r="AV160" s="15"/>
      <c r="AW160" s="15">
        <f>AU160+AV160</f>
        <v>83661.200000000012</v>
      </c>
      <c r="AX160" s="15"/>
      <c r="AY160" s="15">
        <f>AW160+AX160</f>
        <v>83661.200000000012</v>
      </c>
      <c r="AZ160" s="15"/>
      <c r="BA160" s="15">
        <f>AY160+AZ160</f>
        <v>83661.200000000012</v>
      </c>
      <c r="BB160" s="15"/>
      <c r="BC160" s="15">
        <f>BA160+BB160</f>
        <v>83661.200000000012</v>
      </c>
      <c r="BD160" s="15"/>
      <c r="BE160" s="15">
        <f>BC160+BD160</f>
        <v>83661.200000000012</v>
      </c>
      <c r="BF160" s="24"/>
      <c r="BG160" s="15">
        <f>BE160+BF160</f>
        <v>83661.200000000012</v>
      </c>
      <c r="BH160" s="16">
        <v>120000</v>
      </c>
      <c r="BI160" s="16"/>
      <c r="BJ160" s="16">
        <f t="shared" si="406"/>
        <v>120000</v>
      </c>
      <c r="BK160" s="16">
        <v>-120000</v>
      </c>
      <c r="BL160" s="16">
        <f t="shared" si="602"/>
        <v>0</v>
      </c>
      <c r="BM160" s="16"/>
      <c r="BN160" s="16">
        <f t="shared" si="603"/>
        <v>0</v>
      </c>
      <c r="BO160" s="16"/>
      <c r="BP160" s="16">
        <f t="shared" si="604"/>
        <v>0</v>
      </c>
      <c r="BQ160" s="16"/>
      <c r="BR160" s="16">
        <f t="shared" si="605"/>
        <v>0</v>
      </c>
      <c r="BS160" s="16"/>
      <c r="BT160" s="16">
        <f t="shared" si="606"/>
        <v>0</v>
      </c>
      <c r="BU160" s="16"/>
      <c r="BV160" s="16">
        <f t="shared" si="607"/>
        <v>0</v>
      </c>
      <c r="BW160" s="16"/>
      <c r="BX160" s="16">
        <f t="shared" si="608"/>
        <v>0</v>
      </c>
      <c r="BY160" s="16"/>
      <c r="BZ160" s="16">
        <f t="shared" si="609"/>
        <v>0</v>
      </c>
      <c r="CA160" s="16"/>
      <c r="CB160" s="16">
        <f t="shared" si="610"/>
        <v>0</v>
      </c>
      <c r="CC160" s="16"/>
      <c r="CD160" s="16">
        <f t="shared" si="611"/>
        <v>0</v>
      </c>
      <c r="CE160" s="16"/>
      <c r="CF160" s="16">
        <f t="shared" si="612"/>
        <v>0</v>
      </c>
      <c r="CG160" s="26"/>
      <c r="CH160" s="16">
        <f t="shared" si="613"/>
        <v>0</v>
      </c>
      <c r="CI160" s="9" t="s">
        <v>221</v>
      </c>
      <c r="CJ160" s="13"/>
    </row>
    <row r="161" spans="1:88" ht="56.25" customHeight="1" x14ac:dyDescent="0.35">
      <c r="A161" s="57" t="s">
        <v>184</v>
      </c>
      <c r="B161" s="7" t="s">
        <v>76</v>
      </c>
      <c r="C161" s="6" t="s">
        <v>350</v>
      </c>
      <c r="D161" s="15">
        <v>16975.900000000001</v>
      </c>
      <c r="E161" s="44"/>
      <c r="F161" s="15">
        <f t="shared" si="404"/>
        <v>16975.900000000001</v>
      </c>
      <c r="G161" s="15"/>
      <c r="H161" s="15">
        <f t="shared" si="589"/>
        <v>16975.900000000001</v>
      </c>
      <c r="I161" s="15"/>
      <c r="J161" s="15">
        <f t="shared" si="590"/>
        <v>16975.900000000001</v>
      </c>
      <c r="K161" s="15"/>
      <c r="L161" s="15">
        <f t="shared" si="591"/>
        <v>16975.900000000001</v>
      </c>
      <c r="M161" s="15">
        <v>-16975.900000000001</v>
      </c>
      <c r="N161" s="15">
        <f t="shared" si="592"/>
        <v>0</v>
      </c>
      <c r="O161" s="15"/>
      <c r="P161" s="15">
        <f t="shared" si="593"/>
        <v>0</v>
      </c>
      <c r="Q161" s="15"/>
      <c r="R161" s="15">
        <f t="shared" si="594"/>
        <v>0</v>
      </c>
      <c r="S161" s="15"/>
      <c r="T161" s="15">
        <f t="shared" si="595"/>
        <v>0</v>
      </c>
      <c r="U161" s="15"/>
      <c r="V161" s="15">
        <f t="shared" si="596"/>
        <v>0</v>
      </c>
      <c r="W161" s="15"/>
      <c r="X161" s="15">
        <f t="shared" si="597"/>
        <v>0</v>
      </c>
      <c r="Y161" s="15"/>
      <c r="Z161" s="15">
        <f t="shared" si="598"/>
        <v>0</v>
      </c>
      <c r="AA161" s="15"/>
      <c r="AB161" s="15">
        <f t="shared" si="599"/>
        <v>0</v>
      </c>
      <c r="AC161" s="24"/>
      <c r="AD161" s="15">
        <f t="shared" si="600"/>
        <v>0</v>
      </c>
      <c r="AE161" s="15">
        <v>0</v>
      </c>
      <c r="AF161" s="44"/>
      <c r="AG161" s="15">
        <f t="shared" si="405"/>
        <v>0</v>
      </c>
      <c r="AH161" s="15"/>
      <c r="AI161" s="15">
        <f t="shared" si="601"/>
        <v>0</v>
      </c>
      <c r="AJ161" s="15"/>
      <c r="AK161" s="15">
        <f>AI161+AJ161</f>
        <v>0</v>
      </c>
      <c r="AL161" s="15"/>
      <c r="AM161" s="15">
        <f>AK161+AL161</f>
        <v>0</v>
      </c>
      <c r="AN161" s="15"/>
      <c r="AO161" s="15">
        <f>AM161+AN161</f>
        <v>0</v>
      </c>
      <c r="AP161" s="15">
        <v>16975.900000000001</v>
      </c>
      <c r="AQ161" s="15">
        <f>AO161+AP161</f>
        <v>16975.900000000001</v>
      </c>
      <c r="AR161" s="15"/>
      <c r="AS161" s="15">
        <f>AQ161+AR161</f>
        <v>16975.900000000001</v>
      </c>
      <c r="AT161" s="15"/>
      <c r="AU161" s="15">
        <f>AS161+AT161</f>
        <v>16975.900000000001</v>
      </c>
      <c r="AV161" s="15"/>
      <c r="AW161" s="15">
        <f>AU161+AV161</f>
        <v>16975.900000000001</v>
      </c>
      <c r="AX161" s="15"/>
      <c r="AY161" s="15">
        <f>AW161+AX161</f>
        <v>16975.900000000001</v>
      </c>
      <c r="AZ161" s="15"/>
      <c r="BA161" s="15">
        <f>AY161+AZ161</f>
        <v>16975.900000000001</v>
      </c>
      <c r="BB161" s="15"/>
      <c r="BC161" s="15">
        <f>BA161+BB161</f>
        <v>16975.900000000001</v>
      </c>
      <c r="BD161" s="15"/>
      <c r="BE161" s="15">
        <f>BC161+BD161</f>
        <v>16975.900000000001</v>
      </c>
      <c r="BF161" s="24"/>
      <c r="BG161" s="15">
        <f>BE161+BF161</f>
        <v>16975.900000000001</v>
      </c>
      <c r="BH161" s="16">
        <v>0</v>
      </c>
      <c r="BI161" s="16"/>
      <c r="BJ161" s="16">
        <f t="shared" si="406"/>
        <v>0</v>
      </c>
      <c r="BK161" s="16"/>
      <c r="BL161" s="16">
        <f t="shared" si="602"/>
        <v>0</v>
      </c>
      <c r="BM161" s="16"/>
      <c r="BN161" s="16">
        <f t="shared" si="603"/>
        <v>0</v>
      </c>
      <c r="BO161" s="16"/>
      <c r="BP161" s="16">
        <f t="shared" si="604"/>
        <v>0</v>
      </c>
      <c r="BQ161" s="16"/>
      <c r="BR161" s="16">
        <f t="shared" si="605"/>
        <v>0</v>
      </c>
      <c r="BS161" s="16"/>
      <c r="BT161" s="16">
        <f t="shared" si="606"/>
        <v>0</v>
      </c>
      <c r="BU161" s="16"/>
      <c r="BV161" s="16">
        <f t="shared" si="607"/>
        <v>0</v>
      </c>
      <c r="BW161" s="16"/>
      <c r="BX161" s="16">
        <f t="shared" si="608"/>
        <v>0</v>
      </c>
      <c r="BY161" s="16"/>
      <c r="BZ161" s="16">
        <f t="shared" si="609"/>
        <v>0</v>
      </c>
      <c r="CA161" s="16"/>
      <c r="CB161" s="16">
        <f t="shared" si="610"/>
        <v>0</v>
      </c>
      <c r="CC161" s="16"/>
      <c r="CD161" s="16">
        <f t="shared" si="611"/>
        <v>0</v>
      </c>
      <c r="CE161" s="16"/>
      <c r="CF161" s="16">
        <f t="shared" si="612"/>
        <v>0</v>
      </c>
      <c r="CG161" s="26"/>
      <c r="CH161" s="16">
        <f t="shared" si="613"/>
        <v>0</v>
      </c>
      <c r="CI161" s="9" t="s">
        <v>107</v>
      </c>
      <c r="CJ161" s="13"/>
    </row>
    <row r="162" spans="1:88" ht="56.25" customHeight="1" x14ac:dyDescent="0.35">
      <c r="A162" s="57" t="s">
        <v>185</v>
      </c>
      <c r="B162" s="7" t="s">
        <v>45</v>
      </c>
      <c r="C162" s="6" t="s">
        <v>350</v>
      </c>
      <c r="D162" s="15">
        <f>D164+D165</f>
        <v>16230.4</v>
      </c>
      <c r="E162" s="44">
        <f>E164+E165</f>
        <v>0</v>
      </c>
      <c r="F162" s="15">
        <f t="shared" si="404"/>
        <v>16230.4</v>
      </c>
      <c r="G162" s="15">
        <f>G164+G165</f>
        <v>0</v>
      </c>
      <c r="H162" s="15">
        <f t="shared" si="589"/>
        <v>16230.4</v>
      </c>
      <c r="I162" s="15">
        <f>I164+I165</f>
        <v>0</v>
      </c>
      <c r="J162" s="15">
        <f t="shared" si="590"/>
        <v>16230.4</v>
      </c>
      <c r="K162" s="15">
        <f>K164+K165</f>
        <v>0</v>
      </c>
      <c r="L162" s="15">
        <f t="shared" si="591"/>
        <v>16230.4</v>
      </c>
      <c r="M162" s="15">
        <f>M164+M165</f>
        <v>0</v>
      </c>
      <c r="N162" s="15">
        <f t="shared" si="592"/>
        <v>16230.4</v>
      </c>
      <c r="O162" s="15">
        <f>O164+O165</f>
        <v>0</v>
      </c>
      <c r="P162" s="15">
        <f t="shared" si="593"/>
        <v>16230.4</v>
      </c>
      <c r="Q162" s="15">
        <f>Q164+Q165</f>
        <v>0</v>
      </c>
      <c r="R162" s="15">
        <f t="shared" si="594"/>
        <v>16230.4</v>
      </c>
      <c r="S162" s="15">
        <f>S164+S165</f>
        <v>0</v>
      </c>
      <c r="T162" s="15">
        <f t="shared" si="595"/>
        <v>16230.4</v>
      </c>
      <c r="U162" s="15">
        <f>U164+U165</f>
        <v>-10236.805</v>
      </c>
      <c r="V162" s="15">
        <f t="shared" si="596"/>
        <v>5993.5949999999993</v>
      </c>
      <c r="W162" s="15">
        <f>W164+W165</f>
        <v>0</v>
      </c>
      <c r="X162" s="15">
        <f t="shared" si="597"/>
        <v>5993.5949999999993</v>
      </c>
      <c r="Y162" s="15">
        <f>Y164+Y165</f>
        <v>-5993.5950000000003</v>
      </c>
      <c r="Z162" s="15">
        <f t="shared" si="598"/>
        <v>0</v>
      </c>
      <c r="AA162" s="15">
        <f>AA164+AA165</f>
        <v>0</v>
      </c>
      <c r="AB162" s="15">
        <f t="shared" si="599"/>
        <v>0</v>
      </c>
      <c r="AC162" s="24">
        <f>AC164+AC165</f>
        <v>0</v>
      </c>
      <c r="AD162" s="15">
        <f t="shared" si="600"/>
        <v>0</v>
      </c>
      <c r="AE162" s="15">
        <f t="shared" ref="AE162:BH162" si="614">AE164+AE165</f>
        <v>39980.400000000001</v>
      </c>
      <c r="AF162" s="44">
        <f>AF164+AF165</f>
        <v>0</v>
      </c>
      <c r="AG162" s="15">
        <f t="shared" si="405"/>
        <v>39980.400000000001</v>
      </c>
      <c r="AH162" s="15">
        <f>AH164+AH165</f>
        <v>0</v>
      </c>
      <c r="AI162" s="15">
        <f t="shared" si="601"/>
        <v>39980.400000000001</v>
      </c>
      <c r="AJ162" s="15">
        <f>AJ164+AJ165</f>
        <v>0</v>
      </c>
      <c r="AK162" s="15">
        <f>AI162+AJ162</f>
        <v>39980.400000000001</v>
      </c>
      <c r="AL162" s="15">
        <f>AL164+AL165</f>
        <v>0</v>
      </c>
      <c r="AM162" s="15">
        <f>AK162+AL162</f>
        <v>39980.400000000001</v>
      </c>
      <c r="AN162" s="15">
        <f>AN164+AN165</f>
        <v>0</v>
      </c>
      <c r="AO162" s="15">
        <f>AM162+AN162</f>
        <v>39980.400000000001</v>
      </c>
      <c r="AP162" s="15">
        <f>AP164+AP165</f>
        <v>0</v>
      </c>
      <c r="AQ162" s="15">
        <f>AO162+AP162</f>
        <v>39980.400000000001</v>
      </c>
      <c r="AR162" s="15">
        <f>AR164+AR165</f>
        <v>0</v>
      </c>
      <c r="AS162" s="15">
        <f>AQ162+AR162</f>
        <v>39980.400000000001</v>
      </c>
      <c r="AT162" s="15">
        <f>AT164+AT165</f>
        <v>0</v>
      </c>
      <c r="AU162" s="15">
        <f>AS162+AT162</f>
        <v>39980.400000000001</v>
      </c>
      <c r="AV162" s="15">
        <f>AV164+AV165</f>
        <v>0</v>
      </c>
      <c r="AW162" s="15">
        <f>AU162+AV162</f>
        <v>39980.400000000001</v>
      </c>
      <c r="AX162" s="15">
        <f>AX164+AX165</f>
        <v>10236.805</v>
      </c>
      <c r="AY162" s="15">
        <f>AW162+AX162</f>
        <v>50217.205000000002</v>
      </c>
      <c r="AZ162" s="15">
        <f>AZ164+AZ165</f>
        <v>0</v>
      </c>
      <c r="BA162" s="15">
        <f>AY162+AZ162</f>
        <v>50217.205000000002</v>
      </c>
      <c r="BB162" s="15">
        <f>BB164+BB165</f>
        <v>0</v>
      </c>
      <c r="BC162" s="15">
        <f>BA162+BB162</f>
        <v>50217.205000000002</v>
      </c>
      <c r="BD162" s="15">
        <f>BD164+BD165</f>
        <v>0</v>
      </c>
      <c r="BE162" s="15">
        <f>BC162+BD162</f>
        <v>50217.205000000002</v>
      </c>
      <c r="BF162" s="24">
        <f>BF164+BF165</f>
        <v>0</v>
      </c>
      <c r="BG162" s="15">
        <f>BE162+BF162</f>
        <v>50217.205000000002</v>
      </c>
      <c r="BH162" s="15">
        <f t="shared" si="614"/>
        <v>17701.5</v>
      </c>
      <c r="BI162" s="16">
        <f>BI164+BI165</f>
        <v>0</v>
      </c>
      <c r="BJ162" s="16">
        <f t="shared" si="406"/>
        <v>17701.5</v>
      </c>
      <c r="BK162" s="16">
        <f>BK164+BK165</f>
        <v>-17701.5</v>
      </c>
      <c r="BL162" s="16">
        <f t="shared" si="602"/>
        <v>0</v>
      </c>
      <c r="BM162" s="16">
        <f>BM164+BM165</f>
        <v>28022.061000000002</v>
      </c>
      <c r="BN162" s="16">
        <f t="shared" si="603"/>
        <v>28022.061000000002</v>
      </c>
      <c r="BO162" s="16">
        <f>BO164+BO165</f>
        <v>0</v>
      </c>
      <c r="BP162" s="16">
        <f t="shared" si="604"/>
        <v>28022.061000000002</v>
      </c>
      <c r="BQ162" s="16">
        <f>BQ164+BQ165</f>
        <v>0</v>
      </c>
      <c r="BR162" s="16">
        <f t="shared" si="605"/>
        <v>28022.061000000002</v>
      </c>
      <c r="BS162" s="16">
        <f>BS164+BS165</f>
        <v>0</v>
      </c>
      <c r="BT162" s="16">
        <f t="shared" si="606"/>
        <v>28022.061000000002</v>
      </c>
      <c r="BU162" s="16">
        <f>BU164+BU165</f>
        <v>0</v>
      </c>
      <c r="BV162" s="16">
        <f t="shared" si="607"/>
        <v>28022.061000000002</v>
      </c>
      <c r="BW162" s="16">
        <f>BW164+BW165</f>
        <v>0</v>
      </c>
      <c r="BX162" s="16">
        <f t="shared" si="608"/>
        <v>28022.061000000002</v>
      </c>
      <c r="BY162" s="16">
        <f>BY164+BY165</f>
        <v>0</v>
      </c>
      <c r="BZ162" s="16">
        <f t="shared" si="609"/>
        <v>28022.061000000002</v>
      </c>
      <c r="CA162" s="16">
        <f>CA164+CA165</f>
        <v>0</v>
      </c>
      <c r="CB162" s="16">
        <f t="shared" si="610"/>
        <v>28022.061000000002</v>
      </c>
      <c r="CC162" s="16">
        <f>CC164+CC165</f>
        <v>5993.5950000000003</v>
      </c>
      <c r="CD162" s="16">
        <f t="shared" si="611"/>
        <v>34015.656000000003</v>
      </c>
      <c r="CE162" s="16">
        <f>CE164+CE165</f>
        <v>0</v>
      </c>
      <c r="CF162" s="16">
        <f t="shared" si="612"/>
        <v>34015.656000000003</v>
      </c>
      <c r="CG162" s="26">
        <f>CG164+CG165</f>
        <v>0</v>
      </c>
      <c r="CH162" s="16">
        <f t="shared" si="613"/>
        <v>34015.656000000003</v>
      </c>
      <c r="CI162" s="9" t="s">
        <v>108</v>
      </c>
      <c r="CJ162" s="13"/>
    </row>
    <row r="163" spans="1:88" ht="18.75" hidden="1" customHeight="1" x14ac:dyDescent="0.35">
      <c r="A163" s="1"/>
      <c r="B163" s="7" t="s">
        <v>5</v>
      </c>
      <c r="C163" s="6"/>
      <c r="D163" s="15"/>
      <c r="E163" s="44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24"/>
      <c r="AD163" s="15"/>
      <c r="AE163" s="15"/>
      <c r="AF163" s="44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24"/>
      <c r="BG163" s="15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26"/>
      <c r="CH163" s="16"/>
      <c r="CJ163" s="13">
        <v>0</v>
      </c>
    </row>
    <row r="164" spans="1:88" ht="18.75" hidden="1" customHeight="1" x14ac:dyDescent="0.35">
      <c r="A164" s="1"/>
      <c r="B164" s="7" t="s">
        <v>6</v>
      </c>
      <c r="C164" s="6"/>
      <c r="D164" s="15">
        <v>16230.4</v>
      </c>
      <c r="E164" s="44"/>
      <c r="F164" s="15">
        <f t="shared" si="404"/>
        <v>16230.4</v>
      </c>
      <c r="G164" s="15"/>
      <c r="H164" s="15">
        <f t="shared" ref="H164:H169" si="615">F164+G164</f>
        <v>16230.4</v>
      </c>
      <c r="I164" s="15"/>
      <c r="J164" s="15">
        <f t="shared" ref="J164:J169" si="616">H164+I164</f>
        <v>16230.4</v>
      </c>
      <c r="K164" s="15"/>
      <c r="L164" s="15">
        <f t="shared" ref="L164:L169" si="617">J164+K164</f>
        <v>16230.4</v>
      </c>
      <c r="M164" s="15"/>
      <c r="N164" s="15">
        <f t="shared" ref="N164:N169" si="618">L164+M164</f>
        <v>16230.4</v>
      </c>
      <c r="O164" s="15"/>
      <c r="P164" s="15">
        <f t="shared" ref="P164:P169" si="619">N164+O164</f>
        <v>16230.4</v>
      </c>
      <c r="Q164" s="15"/>
      <c r="R164" s="15">
        <f t="shared" ref="R164:R169" si="620">P164+Q164</f>
        <v>16230.4</v>
      </c>
      <c r="S164" s="15"/>
      <c r="T164" s="15">
        <f t="shared" ref="T164:T169" si="621">R164+S164</f>
        <v>16230.4</v>
      </c>
      <c r="U164" s="15">
        <v>-10236.805</v>
      </c>
      <c r="V164" s="15">
        <f t="shared" ref="V164:V169" si="622">T164+U164</f>
        <v>5993.5949999999993</v>
      </c>
      <c r="W164" s="15"/>
      <c r="X164" s="15">
        <f t="shared" ref="X164:X169" si="623">V164+W164</f>
        <v>5993.5949999999993</v>
      </c>
      <c r="Y164" s="15">
        <v>-5993.5950000000003</v>
      </c>
      <c r="Z164" s="15">
        <f t="shared" ref="Z164:Z169" si="624">X164+Y164</f>
        <v>0</v>
      </c>
      <c r="AA164" s="15"/>
      <c r="AB164" s="15">
        <f t="shared" ref="AB164:AB169" si="625">Z164+AA164</f>
        <v>0</v>
      </c>
      <c r="AC164" s="24"/>
      <c r="AD164" s="15">
        <f t="shared" ref="AD164:AD169" si="626">AB164+AC164</f>
        <v>0</v>
      </c>
      <c r="AE164" s="15">
        <v>39980.400000000001</v>
      </c>
      <c r="AF164" s="44"/>
      <c r="AG164" s="15">
        <f t="shared" si="405"/>
        <v>39980.400000000001</v>
      </c>
      <c r="AH164" s="15"/>
      <c r="AI164" s="15">
        <f t="shared" ref="AI164:AI169" si="627">AG164+AH164</f>
        <v>39980.400000000001</v>
      </c>
      <c r="AJ164" s="15"/>
      <c r="AK164" s="15">
        <f t="shared" ref="AK164:AK169" si="628">AI164+AJ164</f>
        <v>39980.400000000001</v>
      </c>
      <c r="AL164" s="15"/>
      <c r="AM164" s="15">
        <f t="shared" ref="AM164:AM169" si="629">AK164+AL164</f>
        <v>39980.400000000001</v>
      </c>
      <c r="AN164" s="15"/>
      <c r="AO164" s="15">
        <f t="shared" ref="AO164:AO169" si="630">AM164+AN164</f>
        <v>39980.400000000001</v>
      </c>
      <c r="AP164" s="15"/>
      <c r="AQ164" s="15">
        <f t="shared" ref="AQ164:AQ169" si="631">AO164+AP164</f>
        <v>39980.400000000001</v>
      </c>
      <c r="AR164" s="15"/>
      <c r="AS164" s="15">
        <f t="shared" ref="AS164:AS169" si="632">AQ164+AR164</f>
        <v>39980.400000000001</v>
      </c>
      <c r="AT164" s="15"/>
      <c r="AU164" s="15">
        <f t="shared" ref="AU164:AU169" si="633">AS164+AT164</f>
        <v>39980.400000000001</v>
      </c>
      <c r="AV164" s="15"/>
      <c r="AW164" s="15">
        <f t="shared" ref="AW164:AW169" si="634">AU164+AV164</f>
        <v>39980.400000000001</v>
      </c>
      <c r="AX164" s="15">
        <v>10236.805</v>
      </c>
      <c r="AY164" s="15">
        <f t="shared" ref="AY164:AY169" si="635">AW164+AX164</f>
        <v>50217.205000000002</v>
      </c>
      <c r="AZ164" s="15"/>
      <c r="BA164" s="15">
        <f t="shared" ref="BA164:BA169" si="636">AY164+AZ164</f>
        <v>50217.205000000002</v>
      </c>
      <c r="BB164" s="15"/>
      <c r="BC164" s="15">
        <f t="shared" ref="BC164:BC169" si="637">BA164+BB164</f>
        <v>50217.205000000002</v>
      </c>
      <c r="BD164" s="15"/>
      <c r="BE164" s="15">
        <f t="shared" ref="BE164:BE169" si="638">BC164+BD164</f>
        <v>50217.205000000002</v>
      </c>
      <c r="BF164" s="24"/>
      <c r="BG164" s="15">
        <f t="shared" ref="BG164:BG169" si="639">BE164+BF164</f>
        <v>50217.205000000002</v>
      </c>
      <c r="BH164" s="16">
        <v>0</v>
      </c>
      <c r="BI164" s="16"/>
      <c r="BJ164" s="16">
        <f t="shared" si="406"/>
        <v>0</v>
      </c>
      <c r="BK164" s="16"/>
      <c r="BL164" s="16">
        <f t="shared" ref="BL164:BL169" si="640">BJ164+BK164</f>
        <v>0</v>
      </c>
      <c r="BM164" s="16">
        <v>28022.061000000002</v>
      </c>
      <c r="BN164" s="16">
        <f t="shared" ref="BN164:BN169" si="641">BL164+BM164</f>
        <v>28022.061000000002</v>
      </c>
      <c r="BO164" s="16"/>
      <c r="BP164" s="16">
        <f t="shared" ref="BP164:BP169" si="642">BN164+BO164</f>
        <v>28022.061000000002</v>
      </c>
      <c r="BQ164" s="16"/>
      <c r="BR164" s="16">
        <f t="shared" ref="BR164:BR169" si="643">BP164+BQ164</f>
        <v>28022.061000000002</v>
      </c>
      <c r="BS164" s="16"/>
      <c r="BT164" s="16">
        <f t="shared" ref="BT164:BT169" si="644">BR164+BS164</f>
        <v>28022.061000000002</v>
      </c>
      <c r="BU164" s="16"/>
      <c r="BV164" s="16">
        <f t="shared" ref="BV164:BV169" si="645">BT164+BU164</f>
        <v>28022.061000000002</v>
      </c>
      <c r="BW164" s="16"/>
      <c r="BX164" s="16">
        <f t="shared" ref="BX164:BX169" si="646">BV164+BW164</f>
        <v>28022.061000000002</v>
      </c>
      <c r="BY164" s="16"/>
      <c r="BZ164" s="16">
        <f t="shared" ref="BZ164:BZ169" si="647">BX164+BY164</f>
        <v>28022.061000000002</v>
      </c>
      <c r="CA164" s="16"/>
      <c r="CB164" s="16">
        <f t="shared" ref="CB164:CB169" si="648">BZ164+CA164</f>
        <v>28022.061000000002</v>
      </c>
      <c r="CC164" s="16">
        <v>5993.5950000000003</v>
      </c>
      <c r="CD164" s="16">
        <f t="shared" ref="CD164:CD169" si="649">CB164+CC164</f>
        <v>34015.656000000003</v>
      </c>
      <c r="CE164" s="16"/>
      <c r="CF164" s="16">
        <f t="shared" ref="CF164:CF169" si="650">CD164+CE164</f>
        <v>34015.656000000003</v>
      </c>
      <c r="CG164" s="26"/>
      <c r="CH164" s="16">
        <f t="shared" ref="CH164:CH169" si="651">CF164+CG164</f>
        <v>34015.656000000003</v>
      </c>
      <c r="CI164" s="9" t="s">
        <v>108</v>
      </c>
      <c r="CJ164" s="13">
        <v>0</v>
      </c>
    </row>
    <row r="165" spans="1:88" ht="18.75" hidden="1" customHeight="1" x14ac:dyDescent="0.35">
      <c r="A165" s="1"/>
      <c r="B165" s="5" t="s">
        <v>12</v>
      </c>
      <c r="C165" s="6"/>
      <c r="D165" s="15">
        <v>0</v>
      </c>
      <c r="E165" s="44">
        <v>0</v>
      </c>
      <c r="F165" s="15">
        <f t="shared" si="404"/>
        <v>0</v>
      </c>
      <c r="G165" s="15">
        <v>0</v>
      </c>
      <c r="H165" s="15">
        <f t="shared" si="615"/>
        <v>0</v>
      </c>
      <c r="I165" s="15">
        <v>0</v>
      </c>
      <c r="J165" s="15">
        <f t="shared" si="616"/>
        <v>0</v>
      </c>
      <c r="K165" s="15">
        <v>0</v>
      </c>
      <c r="L165" s="15">
        <f t="shared" si="617"/>
        <v>0</v>
      </c>
      <c r="M165" s="15">
        <v>0</v>
      </c>
      <c r="N165" s="15">
        <f t="shared" si="618"/>
        <v>0</v>
      </c>
      <c r="O165" s="15">
        <v>0</v>
      </c>
      <c r="P165" s="15">
        <f t="shared" si="619"/>
        <v>0</v>
      </c>
      <c r="Q165" s="15">
        <v>0</v>
      </c>
      <c r="R165" s="15">
        <f t="shared" si="620"/>
        <v>0</v>
      </c>
      <c r="S165" s="15">
        <v>0</v>
      </c>
      <c r="T165" s="15">
        <f t="shared" si="621"/>
        <v>0</v>
      </c>
      <c r="U165" s="15">
        <v>0</v>
      </c>
      <c r="V165" s="15">
        <f t="shared" si="622"/>
        <v>0</v>
      </c>
      <c r="W165" s="15">
        <v>0</v>
      </c>
      <c r="X165" s="15">
        <f t="shared" si="623"/>
        <v>0</v>
      </c>
      <c r="Y165" s="15">
        <v>0</v>
      </c>
      <c r="Z165" s="15">
        <f t="shared" si="624"/>
        <v>0</v>
      </c>
      <c r="AA165" s="15">
        <v>0</v>
      </c>
      <c r="AB165" s="15">
        <f t="shared" si="625"/>
        <v>0</v>
      </c>
      <c r="AC165" s="24">
        <v>0</v>
      </c>
      <c r="AD165" s="15">
        <f t="shared" si="626"/>
        <v>0</v>
      </c>
      <c r="AE165" s="15">
        <v>0</v>
      </c>
      <c r="AF165" s="44">
        <v>0</v>
      </c>
      <c r="AG165" s="15">
        <f t="shared" si="405"/>
        <v>0</v>
      </c>
      <c r="AH165" s="15">
        <v>0</v>
      </c>
      <c r="AI165" s="15">
        <f t="shared" si="627"/>
        <v>0</v>
      </c>
      <c r="AJ165" s="15">
        <v>0</v>
      </c>
      <c r="AK165" s="15">
        <f t="shared" si="628"/>
        <v>0</v>
      </c>
      <c r="AL165" s="15">
        <v>0</v>
      </c>
      <c r="AM165" s="15">
        <f t="shared" si="629"/>
        <v>0</v>
      </c>
      <c r="AN165" s="15">
        <v>0</v>
      </c>
      <c r="AO165" s="15">
        <f t="shared" si="630"/>
        <v>0</v>
      </c>
      <c r="AP165" s="15">
        <v>0</v>
      </c>
      <c r="AQ165" s="15">
        <f t="shared" si="631"/>
        <v>0</v>
      </c>
      <c r="AR165" s="15">
        <v>0</v>
      </c>
      <c r="AS165" s="15">
        <f t="shared" si="632"/>
        <v>0</v>
      </c>
      <c r="AT165" s="15">
        <v>0</v>
      </c>
      <c r="AU165" s="15">
        <f t="shared" si="633"/>
        <v>0</v>
      </c>
      <c r="AV165" s="15">
        <v>0</v>
      </c>
      <c r="AW165" s="15">
        <f t="shared" si="634"/>
        <v>0</v>
      </c>
      <c r="AX165" s="15">
        <v>0</v>
      </c>
      <c r="AY165" s="15">
        <f t="shared" si="635"/>
        <v>0</v>
      </c>
      <c r="AZ165" s="15">
        <v>0</v>
      </c>
      <c r="BA165" s="15">
        <f t="shared" si="636"/>
        <v>0</v>
      </c>
      <c r="BB165" s="15">
        <v>0</v>
      </c>
      <c r="BC165" s="15">
        <f t="shared" si="637"/>
        <v>0</v>
      </c>
      <c r="BD165" s="15">
        <v>0</v>
      </c>
      <c r="BE165" s="15">
        <f t="shared" si="638"/>
        <v>0</v>
      </c>
      <c r="BF165" s="24">
        <v>0</v>
      </c>
      <c r="BG165" s="15">
        <f t="shared" si="639"/>
        <v>0</v>
      </c>
      <c r="BH165" s="16">
        <v>17701.5</v>
      </c>
      <c r="BI165" s="16">
        <v>0</v>
      </c>
      <c r="BJ165" s="16">
        <f t="shared" si="406"/>
        <v>17701.5</v>
      </c>
      <c r="BK165" s="16">
        <v>-17701.5</v>
      </c>
      <c r="BL165" s="16">
        <f t="shared" si="640"/>
        <v>0</v>
      </c>
      <c r="BM165" s="16"/>
      <c r="BN165" s="16">
        <f t="shared" si="641"/>
        <v>0</v>
      </c>
      <c r="BO165" s="16"/>
      <c r="BP165" s="16">
        <f t="shared" si="642"/>
        <v>0</v>
      </c>
      <c r="BQ165" s="16"/>
      <c r="BR165" s="16">
        <f t="shared" si="643"/>
        <v>0</v>
      </c>
      <c r="BS165" s="16"/>
      <c r="BT165" s="16">
        <f t="shared" si="644"/>
        <v>0</v>
      </c>
      <c r="BU165" s="16"/>
      <c r="BV165" s="16">
        <f t="shared" si="645"/>
        <v>0</v>
      </c>
      <c r="BW165" s="16"/>
      <c r="BX165" s="16">
        <f t="shared" si="646"/>
        <v>0</v>
      </c>
      <c r="BY165" s="16"/>
      <c r="BZ165" s="16">
        <f t="shared" si="647"/>
        <v>0</v>
      </c>
      <c r="CA165" s="16"/>
      <c r="CB165" s="16">
        <f t="shared" si="648"/>
        <v>0</v>
      </c>
      <c r="CC165" s="16"/>
      <c r="CD165" s="16">
        <f t="shared" si="649"/>
        <v>0</v>
      </c>
      <c r="CE165" s="16"/>
      <c r="CF165" s="16">
        <f t="shared" si="650"/>
        <v>0</v>
      </c>
      <c r="CG165" s="26"/>
      <c r="CH165" s="16">
        <f t="shared" si="651"/>
        <v>0</v>
      </c>
      <c r="CI165" s="9" t="s">
        <v>222</v>
      </c>
      <c r="CJ165" s="13">
        <v>0</v>
      </c>
    </row>
    <row r="166" spans="1:88" ht="56.25" hidden="1" customHeight="1" x14ac:dyDescent="0.35">
      <c r="A166" s="57" t="s">
        <v>177</v>
      </c>
      <c r="B166" s="7" t="s">
        <v>46</v>
      </c>
      <c r="C166" s="6" t="s">
        <v>350</v>
      </c>
      <c r="D166" s="15">
        <v>0</v>
      </c>
      <c r="E166" s="44">
        <v>0</v>
      </c>
      <c r="F166" s="15">
        <f t="shared" si="404"/>
        <v>0</v>
      </c>
      <c r="G166" s="15">
        <v>0</v>
      </c>
      <c r="H166" s="15">
        <f t="shared" si="615"/>
        <v>0</v>
      </c>
      <c r="I166" s="15"/>
      <c r="J166" s="15">
        <f t="shared" si="616"/>
        <v>0</v>
      </c>
      <c r="K166" s="15"/>
      <c r="L166" s="15">
        <f t="shared" si="617"/>
        <v>0</v>
      </c>
      <c r="M166" s="15"/>
      <c r="N166" s="15">
        <f t="shared" si="618"/>
        <v>0</v>
      </c>
      <c r="O166" s="15"/>
      <c r="P166" s="15">
        <f t="shared" si="619"/>
        <v>0</v>
      </c>
      <c r="Q166" s="15"/>
      <c r="R166" s="15">
        <f t="shared" si="620"/>
        <v>0</v>
      </c>
      <c r="S166" s="15"/>
      <c r="T166" s="15">
        <f t="shared" si="621"/>
        <v>0</v>
      </c>
      <c r="U166" s="15"/>
      <c r="V166" s="15">
        <f t="shared" si="622"/>
        <v>0</v>
      </c>
      <c r="W166" s="15"/>
      <c r="X166" s="15">
        <f t="shared" si="623"/>
        <v>0</v>
      </c>
      <c r="Y166" s="15"/>
      <c r="Z166" s="15">
        <f t="shared" si="624"/>
        <v>0</v>
      </c>
      <c r="AA166" s="15"/>
      <c r="AB166" s="15">
        <f t="shared" si="625"/>
        <v>0</v>
      </c>
      <c r="AC166" s="24"/>
      <c r="AD166" s="15">
        <f t="shared" si="626"/>
        <v>0</v>
      </c>
      <c r="AE166" s="15">
        <v>14256.8</v>
      </c>
      <c r="AF166" s="44">
        <v>0</v>
      </c>
      <c r="AG166" s="15">
        <f t="shared" si="405"/>
        <v>14256.8</v>
      </c>
      <c r="AH166" s="15">
        <v>0</v>
      </c>
      <c r="AI166" s="15">
        <f t="shared" si="627"/>
        <v>14256.8</v>
      </c>
      <c r="AJ166" s="15">
        <v>0</v>
      </c>
      <c r="AK166" s="15">
        <f t="shared" si="628"/>
        <v>14256.8</v>
      </c>
      <c r="AL166" s="15">
        <v>-14256.8</v>
      </c>
      <c r="AM166" s="15">
        <f t="shared" si="629"/>
        <v>0</v>
      </c>
      <c r="AN166" s="15"/>
      <c r="AO166" s="15">
        <f t="shared" si="630"/>
        <v>0</v>
      </c>
      <c r="AP166" s="15"/>
      <c r="AQ166" s="15">
        <f t="shared" si="631"/>
        <v>0</v>
      </c>
      <c r="AR166" s="15"/>
      <c r="AS166" s="15">
        <f t="shared" si="632"/>
        <v>0</v>
      </c>
      <c r="AT166" s="15"/>
      <c r="AU166" s="15">
        <f t="shared" si="633"/>
        <v>0</v>
      </c>
      <c r="AV166" s="15"/>
      <c r="AW166" s="15">
        <f t="shared" si="634"/>
        <v>0</v>
      </c>
      <c r="AX166" s="15"/>
      <c r="AY166" s="15">
        <f t="shared" si="635"/>
        <v>0</v>
      </c>
      <c r="AZ166" s="15"/>
      <c r="BA166" s="15">
        <f t="shared" si="636"/>
        <v>0</v>
      </c>
      <c r="BB166" s="15"/>
      <c r="BC166" s="15">
        <f t="shared" si="637"/>
        <v>0</v>
      </c>
      <c r="BD166" s="15"/>
      <c r="BE166" s="15">
        <f t="shared" si="638"/>
        <v>0</v>
      </c>
      <c r="BF166" s="24"/>
      <c r="BG166" s="15">
        <f t="shared" si="639"/>
        <v>0</v>
      </c>
      <c r="BH166" s="16">
        <v>0</v>
      </c>
      <c r="BI166" s="16">
        <v>0</v>
      </c>
      <c r="BJ166" s="16">
        <f t="shared" si="406"/>
        <v>0</v>
      </c>
      <c r="BK166" s="16">
        <v>0</v>
      </c>
      <c r="BL166" s="16">
        <f t="shared" si="640"/>
        <v>0</v>
      </c>
      <c r="BM166" s="16">
        <v>0</v>
      </c>
      <c r="BN166" s="16">
        <f t="shared" si="641"/>
        <v>0</v>
      </c>
      <c r="BO166" s="16">
        <v>0</v>
      </c>
      <c r="BP166" s="16">
        <f t="shared" si="642"/>
        <v>0</v>
      </c>
      <c r="BQ166" s="16">
        <v>0</v>
      </c>
      <c r="BR166" s="16">
        <f t="shared" si="643"/>
        <v>0</v>
      </c>
      <c r="BS166" s="16">
        <v>0</v>
      </c>
      <c r="BT166" s="16">
        <f t="shared" si="644"/>
        <v>0</v>
      </c>
      <c r="BU166" s="16">
        <v>0</v>
      </c>
      <c r="BV166" s="16">
        <f t="shared" si="645"/>
        <v>0</v>
      </c>
      <c r="BW166" s="16">
        <v>0</v>
      </c>
      <c r="BX166" s="16">
        <f t="shared" si="646"/>
        <v>0</v>
      </c>
      <c r="BY166" s="16">
        <v>0</v>
      </c>
      <c r="BZ166" s="16">
        <f t="shared" si="647"/>
        <v>0</v>
      </c>
      <c r="CA166" s="16">
        <v>0</v>
      </c>
      <c r="CB166" s="16">
        <f t="shared" si="648"/>
        <v>0</v>
      </c>
      <c r="CC166" s="16">
        <v>0</v>
      </c>
      <c r="CD166" s="16">
        <f t="shared" si="649"/>
        <v>0</v>
      </c>
      <c r="CE166" s="16">
        <v>0</v>
      </c>
      <c r="CF166" s="16">
        <f t="shared" si="650"/>
        <v>0</v>
      </c>
      <c r="CG166" s="26">
        <v>0</v>
      </c>
      <c r="CH166" s="16">
        <f t="shared" si="651"/>
        <v>0</v>
      </c>
      <c r="CI166" s="8" t="s">
        <v>109</v>
      </c>
      <c r="CJ166" s="13">
        <v>0</v>
      </c>
    </row>
    <row r="167" spans="1:88" ht="56.25" customHeight="1" x14ac:dyDescent="0.35">
      <c r="A167" s="57" t="s">
        <v>186</v>
      </c>
      <c r="B167" s="7" t="s">
        <v>47</v>
      </c>
      <c r="C167" s="6" t="s">
        <v>350</v>
      </c>
      <c r="D167" s="15">
        <v>12170.5</v>
      </c>
      <c r="E167" s="44"/>
      <c r="F167" s="15">
        <f t="shared" si="404"/>
        <v>12170.5</v>
      </c>
      <c r="G167" s="15"/>
      <c r="H167" s="15">
        <f t="shared" si="615"/>
        <v>12170.5</v>
      </c>
      <c r="I167" s="15">
        <v>26867.7</v>
      </c>
      <c r="J167" s="15">
        <f t="shared" si="616"/>
        <v>39038.199999999997</v>
      </c>
      <c r="K167" s="15"/>
      <c r="L167" s="15">
        <f t="shared" si="617"/>
        <v>39038.199999999997</v>
      </c>
      <c r="M167" s="15"/>
      <c r="N167" s="15">
        <f t="shared" si="618"/>
        <v>39038.199999999997</v>
      </c>
      <c r="O167" s="15"/>
      <c r="P167" s="15">
        <f t="shared" si="619"/>
        <v>39038.199999999997</v>
      </c>
      <c r="Q167" s="15"/>
      <c r="R167" s="15">
        <f t="shared" si="620"/>
        <v>39038.199999999997</v>
      </c>
      <c r="S167" s="15"/>
      <c r="T167" s="15">
        <f t="shared" si="621"/>
        <v>39038.199999999997</v>
      </c>
      <c r="U167" s="15">
        <v>-26202.266</v>
      </c>
      <c r="V167" s="15">
        <f t="shared" si="622"/>
        <v>12835.933999999997</v>
      </c>
      <c r="W167" s="15"/>
      <c r="X167" s="15">
        <f t="shared" si="623"/>
        <v>12835.933999999997</v>
      </c>
      <c r="Y167" s="15">
        <v>-12835.933999999999</v>
      </c>
      <c r="Z167" s="15">
        <f t="shared" si="624"/>
        <v>0</v>
      </c>
      <c r="AA167" s="15"/>
      <c r="AB167" s="15">
        <f t="shared" si="625"/>
        <v>0</v>
      </c>
      <c r="AC167" s="24"/>
      <c r="AD167" s="15">
        <f t="shared" si="626"/>
        <v>0</v>
      </c>
      <c r="AE167" s="15">
        <v>37733.300000000003</v>
      </c>
      <c r="AF167" s="44"/>
      <c r="AG167" s="15">
        <f t="shared" si="405"/>
        <v>37733.300000000003</v>
      </c>
      <c r="AH167" s="15"/>
      <c r="AI167" s="15">
        <f t="shared" si="627"/>
        <v>37733.300000000003</v>
      </c>
      <c r="AJ167" s="15"/>
      <c r="AK167" s="15">
        <f t="shared" si="628"/>
        <v>37733.300000000003</v>
      </c>
      <c r="AL167" s="15">
        <v>-22429.963</v>
      </c>
      <c r="AM167" s="15">
        <f t="shared" si="629"/>
        <v>15303.337000000003</v>
      </c>
      <c r="AN167" s="15"/>
      <c r="AO167" s="15">
        <f t="shared" si="630"/>
        <v>15303.337000000003</v>
      </c>
      <c r="AP167" s="15"/>
      <c r="AQ167" s="15">
        <f t="shared" si="631"/>
        <v>15303.337000000003</v>
      </c>
      <c r="AR167" s="15"/>
      <c r="AS167" s="15">
        <f t="shared" si="632"/>
        <v>15303.337000000003</v>
      </c>
      <c r="AT167" s="15"/>
      <c r="AU167" s="15">
        <f t="shared" si="633"/>
        <v>15303.337000000003</v>
      </c>
      <c r="AV167" s="15"/>
      <c r="AW167" s="15">
        <f t="shared" si="634"/>
        <v>15303.337000000003</v>
      </c>
      <c r="AX167" s="15">
        <v>26202.266</v>
      </c>
      <c r="AY167" s="15">
        <f t="shared" si="635"/>
        <v>41505.603000000003</v>
      </c>
      <c r="AZ167" s="15"/>
      <c r="BA167" s="15">
        <f t="shared" si="636"/>
        <v>41505.603000000003</v>
      </c>
      <c r="BB167" s="15">
        <v>12835.933999999999</v>
      </c>
      <c r="BC167" s="15">
        <f t="shared" si="637"/>
        <v>54341.537000000004</v>
      </c>
      <c r="BD167" s="15"/>
      <c r="BE167" s="15">
        <f t="shared" si="638"/>
        <v>54341.537000000004</v>
      </c>
      <c r="BF167" s="24"/>
      <c r="BG167" s="15">
        <f t="shared" si="639"/>
        <v>54341.537000000004</v>
      </c>
      <c r="BH167" s="16">
        <v>0</v>
      </c>
      <c r="BI167" s="16"/>
      <c r="BJ167" s="16">
        <f t="shared" si="406"/>
        <v>0</v>
      </c>
      <c r="BK167" s="16"/>
      <c r="BL167" s="16">
        <f t="shared" si="640"/>
        <v>0</v>
      </c>
      <c r="BM167" s="16"/>
      <c r="BN167" s="16">
        <f t="shared" si="641"/>
        <v>0</v>
      </c>
      <c r="BO167" s="16"/>
      <c r="BP167" s="16">
        <f t="shared" si="642"/>
        <v>0</v>
      </c>
      <c r="BQ167" s="16"/>
      <c r="BR167" s="16">
        <f t="shared" si="643"/>
        <v>0</v>
      </c>
      <c r="BS167" s="16"/>
      <c r="BT167" s="16">
        <f t="shared" si="644"/>
        <v>0</v>
      </c>
      <c r="BU167" s="16"/>
      <c r="BV167" s="16">
        <f t="shared" si="645"/>
        <v>0</v>
      </c>
      <c r="BW167" s="16"/>
      <c r="BX167" s="16">
        <f t="shared" si="646"/>
        <v>0</v>
      </c>
      <c r="BY167" s="16"/>
      <c r="BZ167" s="16">
        <f t="shared" si="647"/>
        <v>0</v>
      </c>
      <c r="CA167" s="16"/>
      <c r="CB167" s="16">
        <f t="shared" si="648"/>
        <v>0</v>
      </c>
      <c r="CC167" s="16"/>
      <c r="CD167" s="16">
        <f t="shared" si="649"/>
        <v>0</v>
      </c>
      <c r="CE167" s="16"/>
      <c r="CF167" s="16">
        <f t="shared" si="650"/>
        <v>0</v>
      </c>
      <c r="CG167" s="26"/>
      <c r="CH167" s="16">
        <f t="shared" si="651"/>
        <v>0</v>
      </c>
      <c r="CI167" s="8" t="s">
        <v>110</v>
      </c>
      <c r="CJ167" s="13"/>
    </row>
    <row r="168" spans="1:88" ht="56.25" customHeight="1" x14ac:dyDescent="0.35">
      <c r="A168" s="57" t="s">
        <v>187</v>
      </c>
      <c r="B168" s="7" t="s">
        <v>48</v>
      </c>
      <c r="C168" s="6" t="s">
        <v>350</v>
      </c>
      <c r="D168" s="15">
        <v>18910</v>
      </c>
      <c r="E168" s="44"/>
      <c r="F168" s="15">
        <f t="shared" si="404"/>
        <v>18910</v>
      </c>
      <c r="G168" s="15"/>
      <c r="H168" s="15">
        <f t="shared" si="615"/>
        <v>18910</v>
      </c>
      <c r="I168" s="15">
        <v>43000</v>
      </c>
      <c r="J168" s="15">
        <f t="shared" si="616"/>
        <v>61910</v>
      </c>
      <c r="K168" s="15"/>
      <c r="L168" s="15">
        <f t="shared" si="617"/>
        <v>61910</v>
      </c>
      <c r="M168" s="15"/>
      <c r="N168" s="15">
        <f t="shared" si="618"/>
        <v>61910</v>
      </c>
      <c r="O168" s="15"/>
      <c r="P168" s="15">
        <f t="shared" si="619"/>
        <v>61910</v>
      </c>
      <c r="Q168" s="15"/>
      <c r="R168" s="15">
        <f t="shared" si="620"/>
        <v>61910</v>
      </c>
      <c r="S168" s="15"/>
      <c r="T168" s="15">
        <f t="shared" si="621"/>
        <v>61910</v>
      </c>
      <c r="U168" s="15">
        <v>-42212.525999999998</v>
      </c>
      <c r="V168" s="15">
        <f t="shared" si="622"/>
        <v>19697.474000000002</v>
      </c>
      <c r="W168" s="15"/>
      <c r="X168" s="15">
        <f t="shared" si="623"/>
        <v>19697.474000000002</v>
      </c>
      <c r="Y168" s="15">
        <v>-19697.473999999998</v>
      </c>
      <c r="Z168" s="15">
        <f t="shared" si="624"/>
        <v>0</v>
      </c>
      <c r="AA168" s="15"/>
      <c r="AB168" s="15">
        <f t="shared" si="625"/>
        <v>0</v>
      </c>
      <c r="AC168" s="24"/>
      <c r="AD168" s="15">
        <f t="shared" si="626"/>
        <v>0</v>
      </c>
      <c r="AE168" s="15">
        <v>53457.599999999999</v>
      </c>
      <c r="AF168" s="44"/>
      <c r="AG168" s="15">
        <f t="shared" si="405"/>
        <v>53457.599999999999</v>
      </c>
      <c r="AH168" s="15"/>
      <c r="AI168" s="15">
        <f t="shared" si="627"/>
        <v>53457.599999999999</v>
      </c>
      <c r="AJ168" s="15"/>
      <c r="AK168" s="15">
        <f t="shared" si="628"/>
        <v>53457.599999999999</v>
      </c>
      <c r="AL168" s="15">
        <v>-39481.737000000001</v>
      </c>
      <c r="AM168" s="15">
        <f t="shared" si="629"/>
        <v>13975.862999999998</v>
      </c>
      <c r="AN168" s="15"/>
      <c r="AO168" s="15">
        <f t="shared" si="630"/>
        <v>13975.862999999998</v>
      </c>
      <c r="AP168" s="15"/>
      <c r="AQ168" s="15">
        <f t="shared" si="631"/>
        <v>13975.862999999998</v>
      </c>
      <c r="AR168" s="15"/>
      <c r="AS168" s="15">
        <f t="shared" si="632"/>
        <v>13975.862999999998</v>
      </c>
      <c r="AT168" s="15"/>
      <c r="AU168" s="15">
        <f t="shared" si="633"/>
        <v>13975.862999999998</v>
      </c>
      <c r="AV168" s="15"/>
      <c r="AW168" s="15">
        <f t="shared" si="634"/>
        <v>13975.862999999998</v>
      </c>
      <c r="AX168" s="15">
        <v>42212.525999999998</v>
      </c>
      <c r="AY168" s="15">
        <f t="shared" si="635"/>
        <v>56188.388999999996</v>
      </c>
      <c r="AZ168" s="15"/>
      <c r="BA168" s="15">
        <f t="shared" si="636"/>
        <v>56188.388999999996</v>
      </c>
      <c r="BB168" s="15"/>
      <c r="BC168" s="15">
        <f t="shared" si="637"/>
        <v>56188.388999999996</v>
      </c>
      <c r="BD168" s="15"/>
      <c r="BE168" s="15">
        <f t="shared" si="638"/>
        <v>56188.388999999996</v>
      </c>
      <c r="BF168" s="24"/>
      <c r="BG168" s="15">
        <f t="shared" si="639"/>
        <v>56188.388999999996</v>
      </c>
      <c r="BH168" s="16">
        <v>0</v>
      </c>
      <c r="BI168" s="16"/>
      <c r="BJ168" s="16">
        <f t="shared" si="406"/>
        <v>0</v>
      </c>
      <c r="BK168" s="16"/>
      <c r="BL168" s="16">
        <f t="shared" si="640"/>
        <v>0</v>
      </c>
      <c r="BM168" s="16">
        <v>5691.8919999999998</v>
      </c>
      <c r="BN168" s="16">
        <f t="shared" si="641"/>
        <v>5691.8919999999998</v>
      </c>
      <c r="BO168" s="16"/>
      <c r="BP168" s="16">
        <f t="shared" si="642"/>
        <v>5691.8919999999998</v>
      </c>
      <c r="BQ168" s="16"/>
      <c r="BR168" s="16">
        <f t="shared" si="643"/>
        <v>5691.8919999999998</v>
      </c>
      <c r="BS168" s="16"/>
      <c r="BT168" s="16">
        <f t="shared" si="644"/>
        <v>5691.8919999999998</v>
      </c>
      <c r="BU168" s="16"/>
      <c r="BV168" s="16">
        <f t="shared" si="645"/>
        <v>5691.8919999999998</v>
      </c>
      <c r="BW168" s="16"/>
      <c r="BX168" s="16">
        <f t="shared" si="646"/>
        <v>5691.8919999999998</v>
      </c>
      <c r="BY168" s="16"/>
      <c r="BZ168" s="16">
        <f t="shared" si="647"/>
        <v>5691.8919999999998</v>
      </c>
      <c r="CA168" s="16"/>
      <c r="CB168" s="16">
        <f t="shared" si="648"/>
        <v>5691.8919999999998</v>
      </c>
      <c r="CC168" s="16">
        <v>19697.473999999998</v>
      </c>
      <c r="CD168" s="16">
        <f t="shared" si="649"/>
        <v>25389.365999999998</v>
      </c>
      <c r="CE168" s="16"/>
      <c r="CF168" s="16">
        <f t="shared" si="650"/>
        <v>25389.365999999998</v>
      </c>
      <c r="CG168" s="26"/>
      <c r="CH168" s="16">
        <f t="shared" si="651"/>
        <v>25389.365999999998</v>
      </c>
      <c r="CI168" s="8" t="s">
        <v>208</v>
      </c>
      <c r="CJ168" s="13"/>
    </row>
    <row r="169" spans="1:88" ht="56.25" customHeight="1" x14ac:dyDescent="0.35">
      <c r="A169" s="57" t="s">
        <v>188</v>
      </c>
      <c r="B169" s="7" t="s">
        <v>49</v>
      </c>
      <c r="C169" s="6" t="s">
        <v>350</v>
      </c>
      <c r="D169" s="15">
        <f>D171+D172</f>
        <v>1928.1</v>
      </c>
      <c r="E169" s="44">
        <f>E171+E172</f>
        <v>0</v>
      </c>
      <c r="F169" s="15">
        <f t="shared" si="404"/>
        <v>1928.1</v>
      </c>
      <c r="G169" s="15">
        <f>G171+G172</f>
        <v>0</v>
      </c>
      <c r="H169" s="15">
        <f t="shared" si="615"/>
        <v>1928.1</v>
      </c>
      <c r="I169" s="15">
        <f>I171+I172</f>
        <v>0</v>
      </c>
      <c r="J169" s="15">
        <f t="shared" si="616"/>
        <v>1928.1</v>
      </c>
      <c r="K169" s="15">
        <f>K171+K172</f>
        <v>0</v>
      </c>
      <c r="L169" s="15">
        <f t="shared" si="617"/>
        <v>1928.1</v>
      </c>
      <c r="M169" s="15">
        <f>M171+M172</f>
        <v>0</v>
      </c>
      <c r="N169" s="15">
        <f t="shared" si="618"/>
        <v>1928.1</v>
      </c>
      <c r="O169" s="15">
        <f>O171+O172</f>
        <v>0</v>
      </c>
      <c r="P169" s="15">
        <f t="shared" si="619"/>
        <v>1928.1</v>
      </c>
      <c r="Q169" s="15">
        <f>Q171+Q172</f>
        <v>0</v>
      </c>
      <c r="R169" s="15">
        <f t="shared" si="620"/>
        <v>1928.1</v>
      </c>
      <c r="S169" s="15">
        <f>S171+S172</f>
        <v>0</v>
      </c>
      <c r="T169" s="15">
        <f t="shared" si="621"/>
        <v>1928.1</v>
      </c>
      <c r="U169" s="15">
        <f>U171+U172</f>
        <v>0</v>
      </c>
      <c r="V169" s="15">
        <f t="shared" si="622"/>
        <v>1928.1</v>
      </c>
      <c r="W169" s="15">
        <f>W171+W172</f>
        <v>0</v>
      </c>
      <c r="X169" s="15">
        <f t="shared" si="623"/>
        <v>1928.1</v>
      </c>
      <c r="Y169" s="15">
        <f>Y171+Y172</f>
        <v>0</v>
      </c>
      <c r="Z169" s="15">
        <f t="shared" si="624"/>
        <v>1928.1</v>
      </c>
      <c r="AA169" s="15">
        <f>AA171+AA172</f>
        <v>0</v>
      </c>
      <c r="AB169" s="15">
        <f t="shared" si="625"/>
        <v>1928.1</v>
      </c>
      <c r="AC169" s="24">
        <f>AC171+AC172</f>
        <v>-84.251000000000005</v>
      </c>
      <c r="AD169" s="15">
        <f t="shared" si="626"/>
        <v>1843.8489999999999</v>
      </c>
      <c r="AE169" s="15">
        <f t="shared" ref="AE169:BH169" si="652">AE171+AE172</f>
        <v>3072.8</v>
      </c>
      <c r="AF169" s="44">
        <f>AF171+AF172</f>
        <v>0</v>
      </c>
      <c r="AG169" s="15">
        <f t="shared" si="405"/>
        <v>3072.8</v>
      </c>
      <c r="AH169" s="15">
        <f>AH171+AH172</f>
        <v>0</v>
      </c>
      <c r="AI169" s="15">
        <f t="shared" si="627"/>
        <v>3072.8</v>
      </c>
      <c r="AJ169" s="15">
        <f>AJ171+AJ172</f>
        <v>0</v>
      </c>
      <c r="AK169" s="15">
        <f t="shared" si="628"/>
        <v>3072.8</v>
      </c>
      <c r="AL169" s="15">
        <f>AL171+AL172</f>
        <v>0</v>
      </c>
      <c r="AM169" s="15">
        <f t="shared" si="629"/>
        <v>3072.8</v>
      </c>
      <c r="AN169" s="15">
        <f>AN171+AN172</f>
        <v>0</v>
      </c>
      <c r="AO169" s="15">
        <f t="shared" si="630"/>
        <v>3072.8</v>
      </c>
      <c r="AP169" s="15">
        <f>AP171+AP172</f>
        <v>0</v>
      </c>
      <c r="AQ169" s="15">
        <f t="shared" si="631"/>
        <v>3072.8</v>
      </c>
      <c r="AR169" s="15">
        <f>AR171+AR172</f>
        <v>0</v>
      </c>
      <c r="AS169" s="15">
        <f t="shared" si="632"/>
        <v>3072.8</v>
      </c>
      <c r="AT169" s="15">
        <f>AT171+AT172</f>
        <v>0</v>
      </c>
      <c r="AU169" s="15">
        <f t="shared" si="633"/>
        <v>3072.8</v>
      </c>
      <c r="AV169" s="15">
        <f>AV171+AV172</f>
        <v>0</v>
      </c>
      <c r="AW169" s="15">
        <f t="shared" si="634"/>
        <v>3072.8</v>
      </c>
      <c r="AX169" s="15">
        <f>AX171+AX172</f>
        <v>0</v>
      </c>
      <c r="AY169" s="15">
        <f t="shared" si="635"/>
        <v>3072.8</v>
      </c>
      <c r="AZ169" s="15">
        <f>AZ171+AZ172</f>
        <v>0</v>
      </c>
      <c r="BA169" s="15">
        <f t="shared" si="636"/>
        <v>3072.8</v>
      </c>
      <c r="BB169" s="15">
        <f>BB171+BB172</f>
        <v>0</v>
      </c>
      <c r="BC169" s="15">
        <f t="shared" si="637"/>
        <v>3072.8</v>
      </c>
      <c r="BD169" s="15">
        <f>BD171+BD172</f>
        <v>0</v>
      </c>
      <c r="BE169" s="15">
        <f t="shared" si="638"/>
        <v>3072.8</v>
      </c>
      <c r="BF169" s="24">
        <f>BF171+BF172</f>
        <v>0</v>
      </c>
      <c r="BG169" s="15">
        <f t="shared" si="639"/>
        <v>3072.8</v>
      </c>
      <c r="BH169" s="15">
        <f t="shared" si="652"/>
        <v>18064.5</v>
      </c>
      <c r="BI169" s="16">
        <f>BI171+BI172</f>
        <v>0</v>
      </c>
      <c r="BJ169" s="16">
        <f t="shared" si="406"/>
        <v>18064.5</v>
      </c>
      <c r="BK169" s="16">
        <f>BK171+BK172</f>
        <v>-18064.5</v>
      </c>
      <c r="BL169" s="16">
        <f t="shared" si="640"/>
        <v>0</v>
      </c>
      <c r="BM169" s="16">
        <f>BM171+BM172</f>
        <v>18064.5</v>
      </c>
      <c r="BN169" s="16">
        <f t="shared" si="641"/>
        <v>18064.5</v>
      </c>
      <c r="BO169" s="16">
        <f>BO171+BO172</f>
        <v>0</v>
      </c>
      <c r="BP169" s="16">
        <f t="shared" si="642"/>
        <v>18064.5</v>
      </c>
      <c r="BQ169" s="16">
        <f>BQ171+BQ172</f>
        <v>0</v>
      </c>
      <c r="BR169" s="16">
        <f t="shared" si="643"/>
        <v>18064.5</v>
      </c>
      <c r="BS169" s="16">
        <f>BS171+BS172</f>
        <v>0</v>
      </c>
      <c r="BT169" s="16">
        <f t="shared" si="644"/>
        <v>18064.5</v>
      </c>
      <c r="BU169" s="16">
        <f>BU171+BU172</f>
        <v>0</v>
      </c>
      <c r="BV169" s="16">
        <f t="shared" si="645"/>
        <v>18064.5</v>
      </c>
      <c r="BW169" s="16">
        <f>BW171+BW172</f>
        <v>0</v>
      </c>
      <c r="BX169" s="16">
        <f t="shared" si="646"/>
        <v>18064.5</v>
      </c>
      <c r="BY169" s="16">
        <f>BY171+BY172</f>
        <v>0</v>
      </c>
      <c r="BZ169" s="16">
        <f t="shared" si="647"/>
        <v>18064.5</v>
      </c>
      <c r="CA169" s="16">
        <f>CA171+CA172</f>
        <v>0</v>
      </c>
      <c r="CB169" s="16">
        <f t="shared" si="648"/>
        <v>18064.5</v>
      </c>
      <c r="CC169" s="16">
        <f>CC171+CC172</f>
        <v>0</v>
      </c>
      <c r="CD169" s="16">
        <f t="shared" si="649"/>
        <v>18064.5</v>
      </c>
      <c r="CE169" s="16">
        <f>CE171+CE172</f>
        <v>0</v>
      </c>
      <c r="CF169" s="16">
        <f t="shared" si="650"/>
        <v>18064.5</v>
      </c>
      <c r="CG169" s="26">
        <f>CG171+CG172</f>
        <v>0</v>
      </c>
      <c r="CH169" s="16">
        <f t="shared" si="651"/>
        <v>18064.5</v>
      </c>
      <c r="CI169" s="9" t="s">
        <v>111</v>
      </c>
      <c r="CJ169" s="13"/>
    </row>
    <row r="170" spans="1:88" ht="18.75" hidden="1" customHeight="1" x14ac:dyDescent="0.35">
      <c r="A170" s="1"/>
      <c r="B170" s="7" t="s">
        <v>5</v>
      </c>
      <c r="C170" s="6"/>
      <c r="D170" s="15"/>
      <c r="E170" s="44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24"/>
      <c r="AD170" s="15"/>
      <c r="AE170" s="15"/>
      <c r="AF170" s="44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24"/>
      <c r="BG170" s="15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26"/>
      <c r="CH170" s="16"/>
      <c r="CI170" s="8"/>
      <c r="CJ170" s="13">
        <v>0</v>
      </c>
    </row>
    <row r="171" spans="1:88" ht="18.75" hidden="1" customHeight="1" x14ac:dyDescent="0.35">
      <c r="A171" s="1"/>
      <c r="B171" s="7" t="s">
        <v>6</v>
      </c>
      <c r="C171" s="6"/>
      <c r="D171" s="15">
        <v>1928.1</v>
      </c>
      <c r="E171" s="44"/>
      <c r="F171" s="15">
        <f t="shared" si="404"/>
        <v>1928.1</v>
      </c>
      <c r="G171" s="15"/>
      <c r="H171" s="15">
        <f t="shared" ref="H171:H181" si="653">F171+G171</f>
        <v>1928.1</v>
      </c>
      <c r="I171" s="15"/>
      <c r="J171" s="15">
        <f t="shared" ref="J171:J181" si="654">H171+I171</f>
        <v>1928.1</v>
      </c>
      <c r="K171" s="15"/>
      <c r="L171" s="15">
        <f t="shared" ref="L171:L181" si="655">J171+K171</f>
        <v>1928.1</v>
      </c>
      <c r="M171" s="15"/>
      <c r="N171" s="15">
        <f t="shared" ref="N171:N181" si="656">L171+M171</f>
        <v>1928.1</v>
      </c>
      <c r="O171" s="15"/>
      <c r="P171" s="15">
        <f t="shared" ref="P171:P181" si="657">N171+O171</f>
        <v>1928.1</v>
      </c>
      <c r="Q171" s="15"/>
      <c r="R171" s="15">
        <f t="shared" ref="R171:R181" si="658">P171+Q171</f>
        <v>1928.1</v>
      </c>
      <c r="S171" s="15"/>
      <c r="T171" s="15">
        <f t="shared" ref="T171:T181" si="659">R171+S171</f>
        <v>1928.1</v>
      </c>
      <c r="U171" s="15"/>
      <c r="V171" s="15">
        <f t="shared" ref="V171:V181" si="660">T171+U171</f>
        <v>1928.1</v>
      </c>
      <c r="W171" s="15"/>
      <c r="X171" s="15">
        <f t="shared" ref="X171:X181" si="661">V171+W171</f>
        <v>1928.1</v>
      </c>
      <c r="Y171" s="15"/>
      <c r="Z171" s="15">
        <f t="shared" ref="Z171:Z181" si="662">X171+Y171</f>
        <v>1928.1</v>
      </c>
      <c r="AA171" s="15"/>
      <c r="AB171" s="15">
        <f t="shared" ref="AB171:AB181" si="663">Z171+AA171</f>
        <v>1928.1</v>
      </c>
      <c r="AC171" s="24">
        <v>-84.251000000000005</v>
      </c>
      <c r="AD171" s="15">
        <f t="shared" ref="AD171:AD181" si="664">AB171+AC171</f>
        <v>1843.8489999999999</v>
      </c>
      <c r="AE171" s="15">
        <v>3072.8</v>
      </c>
      <c r="AF171" s="44"/>
      <c r="AG171" s="15">
        <f t="shared" si="405"/>
        <v>3072.8</v>
      </c>
      <c r="AH171" s="15"/>
      <c r="AI171" s="15">
        <f t="shared" ref="AI171:AI181" si="665">AG171+AH171</f>
        <v>3072.8</v>
      </c>
      <c r="AJ171" s="15"/>
      <c r="AK171" s="15">
        <f t="shared" ref="AK171:AK181" si="666">AI171+AJ171</f>
        <v>3072.8</v>
      </c>
      <c r="AL171" s="15"/>
      <c r="AM171" s="15">
        <f t="shared" ref="AM171:AM181" si="667">AK171+AL171</f>
        <v>3072.8</v>
      </c>
      <c r="AN171" s="15"/>
      <c r="AO171" s="15">
        <f t="shared" ref="AO171:AO181" si="668">AM171+AN171</f>
        <v>3072.8</v>
      </c>
      <c r="AP171" s="15"/>
      <c r="AQ171" s="15">
        <f t="shared" ref="AQ171:AQ181" si="669">AO171+AP171</f>
        <v>3072.8</v>
      </c>
      <c r="AR171" s="15"/>
      <c r="AS171" s="15">
        <f t="shared" ref="AS171:AS181" si="670">AQ171+AR171</f>
        <v>3072.8</v>
      </c>
      <c r="AT171" s="15"/>
      <c r="AU171" s="15">
        <f t="shared" ref="AU171:AU181" si="671">AS171+AT171</f>
        <v>3072.8</v>
      </c>
      <c r="AV171" s="15"/>
      <c r="AW171" s="15">
        <f t="shared" ref="AW171:AW181" si="672">AU171+AV171</f>
        <v>3072.8</v>
      </c>
      <c r="AX171" s="15"/>
      <c r="AY171" s="15">
        <f t="shared" ref="AY171:AY181" si="673">AW171+AX171</f>
        <v>3072.8</v>
      </c>
      <c r="AZ171" s="15"/>
      <c r="BA171" s="15">
        <f t="shared" ref="BA171:BA181" si="674">AY171+AZ171</f>
        <v>3072.8</v>
      </c>
      <c r="BB171" s="15"/>
      <c r="BC171" s="15">
        <f t="shared" ref="BC171:BC181" si="675">BA171+BB171</f>
        <v>3072.8</v>
      </c>
      <c r="BD171" s="15"/>
      <c r="BE171" s="15">
        <f t="shared" ref="BE171:BE181" si="676">BC171+BD171</f>
        <v>3072.8</v>
      </c>
      <c r="BF171" s="24"/>
      <c r="BG171" s="15">
        <f t="shared" ref="BG171:BG181" si="677">BE171+BF171</f>
        <v>3072.8</v>
      </c>
      <c r="BH171" s="16">
        <v>0</v>
      </c>
      <c r="BI171" s="16"/>
      <c r="BJ171" s="16">
        <f t="shared" si="406"/>
        <v>0</v>
      </c>
      <c r="BK171" s="16"/>
      <c r="BL171" s="16">
        <f t="shared" ref="BL171:BL181" si="678">BJ171+BK171</f>
        <v>0</v>
      </c>
      <c r="BM171" s="16">
        <v>18064.5</v>
      </c>
      <c r="BN171" s="16">
        <f t="shared" ref="BN171:BN181" si="679">BL171+BM171</f>
        <v>18064.5</v>
      </c>
      <c r="BO171" s="16"/>
      <c r="BP171" s="16">
        <f t="shared" ref="BP171:BP181" si="680">BN171+BO171</f>
        <v>18064.5</v>
      </c>
      <c r="BQ171" s="16"/>
      <c r="BR171" s="16">
        <f t="shared" ref="BR171:BR181" si="681">BP171+BQ171</f>
        <v>18064.5</v>
      </c>
      <c r="BS171" s="16"/>
      <c r="BT171" s="16">
        <f t="shared" ref="BT171:BT181" si="682">BR171+BS171</f>
        <v>18064.5</v>
      </c>
      <c r="BU171" s="16"/>
      <c r="BV171" s="16">
        <f t="shared" ref="BV171:BV181" si="683">BT171+BU171</f>
        <v>18064.5</v>
      </c>
      <c r="BW171" s="16"/>
      <c r="BX171" s="16">
        <f t="shared" ref="BX171:BX181" si="684">BV171+BW171</f>
        <v>18064.5</v>
      </c>
      <c r="BY171" s="16"/>
      <c r="BZ171" s="16">
        <f t="shared" ref="BZ171:BZ181" si="685">BX171+BY171</f>
        <v>18064.5</v>
      </c>
      <c r="CA171" s="16"/>
      <c r="CB171" s="16">
        <f t="shared" ref="CB171:CB181" si="686">BZ171+CA171</f>
        <v>18064.5</v>
      </c>
      <c r="CC171" s="16"/>
      <c r="CD171" s="16">
        <f t="shared" ref="CD171:CD181" si="687">CB171+CC171</f>
        <v>18064.5</v>
      </c>
      <c r="CE171" s="16"/>
      <c r="CF171" s="16">
        <f t="shared" ref="CF171:CF181" si="688">CD171+CE171</f>
        <v>18064.5</v>
      </c>
      <c r="CG171" s="26"/>
      <c r="CH171" s="16">
        <f t="shared" ref="CH171:CH181" si="689">CF171+CG171</f>
        <v>18064.5</v>
      </c>
      <c r="CI171" s="8" t="s">
        <v>111</v>
      </c>
      <c r="CJ171" s="13">
        <v>0</v>
      </c>
    </row>
    <row r="172" spans="1:88" ht="18.75" hidden="1" customHeight="1" x14ac:dyDescent="0.35">
      <c r="A172" s="1"/>
      <c r="B172" s="5" t="s">
        <v>12</v>
      </c>
      <c r="C172" s="6"/>
      <c r="D172" s="15">
        <v>0</v>
      </c>
      <c r="E172" s="44">
        <v>0</v>
      </c>
      <c r="F172" s="15">
        <f t="shared" si="404"/>
        <v>0</v>
      </c>
      <c r="G172" s="15">
        <v>0</v>
      </c>
      <c r="H172" s="15">
        <f t="shared" si="653"/>
        <v>0</v>
      </c>
      <c r="I172" s="15">
        <v>0</v>
      </c>
      <c r="J172" s="15">
        <f t="shared" si="654"/>
        <v>0</v>
      </c>
      <c r="K172" s="15">
        <v>0</v>
      </c>
      <c r="L172" s="15">
        <f t="shared" si="655"/>
        <v>0</v>
      </c>
      <c r="M172" s="15">
        <v>0</v>
      </c>
      <c r="N172" s="15">
        <f t="shared" si="656"/>
        <v>0</v>
      </c>
      <c r="O172" s="15">
        <v>0</v>
      </c>
      <c r="P172" s="15">
        <f t="shared" si="657"/>
        <v>0</v>
      </c>
      <c r="Q172" s="15">
        <v>0</v>
      </c>
      <c r="R172" s="15">
        <f t="shared" si="658"/>
        <v>0</v>
      </c>
      <c r="S172" s="15">
        <v>0</v>
      </c>
      <c r="T172" s="15">
        <f t="shared" si="659"/>
        <v>0</v>
      </c>
      <c r="U172" s="15">
        <v>0</v>
      </c>
      <c r="V172" s="15">
        <f t="shared" si="660"/>
        <v>0</v>
      </c>
      <c r="W172" s="15">
        <v>0</v>
      </c>
      <c r="X172" s="15">
        <f t="shared" si="661"/>
        <v>0</v>
      </c>
      <c r="Y172" s="15">
        <v>0</v>
      </c>
      <c r="Z172" s="15">
        <f t="shared" si="662"/>
        <v>0</v>
      </c>
      <c r="AA172" s="15">
        <v>0</v>
      </c>
      <c r="AB172" s="15">
        <f t="shared" si="663"/>
        <v>0</v>
      </c>
      <c r="AC172" s="24">
        <v>0</v>
      </c>
      <c r="AD172" s="15">
        <f t="shared" si="664"/>
        <v>0</v>
      </c>
      <c r="AE172" s="15">
        <v>0</v>
      </c>
      <c r="AF172" s="44">
        <v>0</v>
      </c>
      <c r="AG172" s="15">
        <f t="shared" si="405"/>
        <v>0</v>
      </c>
      <c r="AH172" s="15">
        <v>0</v>
      </c>
      <c r="AI172" s="15">
        <f t="shared" si="665"/>
        <v>0</v>
      </c>
      <c r="AJ172" s="15">
        <v>0</v>
      </c>
      <c r="AK172" s="15">
        <f t="shared" si="666"/>
        <v>0</v>
      </c>
      <c r="AL172" s="15">
        <v>0</v>
      </c>
      <c r="AM172" s="15">
        <f t="shared" si="667"/>
        <v>0</v>
      </c>
      <c r="AN172" s="15">
        <v>0</v>
      </c>
      <c r="AO172" s="15">
        <f t="shared" si="668"/>
        <v>0</v>
      </c>
      <c r="AP172" s="15">
        <v>0</v>
      </c>
      <c r="AQ172" s="15">
        <f t="shared" si="669"/>
        <v>0</v>
      </c>
      <c r="AR172" s="15">
        <v>0</v>
      </c>
      <c r="AS172" s="15">
        <f t="shared" si="670"/>
        <v>0</v>
      </c>
      <c r="AT172" s="15">
        <v>0</v>
      </c>
      <c r="AU172" s="15">
        <f t="shared" si="671"/>
        <v>0</v>
      </c>
      <c r="AV172" s="15">
        <v>0</v>
      </c>
      <c r="AW172" s="15">
        <f t="shared" si="672"/>
        <v>0</v>
      </c>
      <c r="AX172" s="15">
        <v>0</v>
      </c>
      <c r="AY172" s="15">
        <f t="shared" si="673"/>
        <v>0</v>
      </c>
      <c r="AZ172" s="15">
        <v>0</v>
      </c>
      <c r="BA172" s="15">
        <f t="shared" si="674"/>
        <v>0</v>
      </c>
      <c r="BB172" s="15">
        <v>0</v>
      </c>
      <c r="BC172" s="15">
        <f t="shared" si="675"/>
        <v>0</v>
      </c>
      <c r="BD172" s="15">
        <v>0</v>
      </c>
      <c r="BE172" s="15">
        <f t="shared" si="676"/>
        <v>0</v>
      </c>
      <c r="BF172" s="24">
        <v>0</v>
      </c>
      <c r="BG172" s="15">
        <f t="shared" si="677"/>
        <v>0</v>
      </c>
      <c r="BH172" s="16">
        <v>18064.5</v>
      </c>
      <c r="BI172" s="16">
        <v>0</v>
      </c>
      <c r="BJ172" s="16">
        <f t="shared" si="406"/>
        <v>18064.5</v>
      </c>
      <c r="BK172" s="16">
        <v>-18064.5</v>
      </c>
      <c r="BL172" s="16">
        <f t="shared" si="678"/>
        <v>0</v>
      </c>
      <c r="BM172" s="16"/>
      <c r="BN172" s="16">
        <f t="shared" si="679"/>
        <v>0</v>
      </c>
      <c r="BO172" s="16"/>
      <c r="BP172" s="16">
        <f t="shared" si="680"/>
        <v>0</v>
      </c>
      <c r="BQ172" s="16"/>
      <c r="BR172" s="16">
        <f t="shared" si="681"/>
        <v>0</v>
      </c>
      <c r="BS172" s="16"/>
      <c r="BT172" s="16">
        <f t="shared" si="682"/>
        <v>0</v>
      </c>
      <c r="BU172" s="16"/>
      <c r="BV172" s="16">
        <f t="shared" si="683"/>
        <v>0</v>
      </c>
      <c r="BW172" s="16"/>
      <c r="BX172" s="16">
        <f t="shared" si="684"/>
        <v>0</v>
      </c>
      <c r="BY172" s="16"/>
      <c r="BZ172" s="16">
        <f t="shared" si="685"/>
        <v>0</v>
      </c>
      <c r="CA172" s="16"/>
      <c r="CB172" s="16">
        <f t="shared" si="686"/>
        <v>0</v>
      </c>
      <c r="CC172" s="16"/>
      <c r="CD172" s="16">
        <f t="shared" si="687"/>
        <v>0</v>
      </c>
      <c r="CE172" s="16"/>
      <c r="CF172" s="16">
        <f t="shared" si="688"/>
        <v>0</v>
      </c>
      <c r="CG172" s="26"/>
      <c r="CH172" s="16">
        <f t="shared" si="689"/>
        <v>0</v>
      </c>
      <c r="CI172" s="8" t="s">
        <v>222</v>
      </c>
      <c r="CJ172" s="13">
        <v>0</v>
      </c>
    </row>
    <row r="173" spans="1:88" ht="56.25" hidden="1" customHeight="1" x14ac:dyDescent="0.35">
      <c r="A173" s="57" t="s">
        <v>186</v>
      </c>
      <c r="B173" s="7" t="s">
        <v>75</v>
      </c>
      <c r="C173" s="6" t="s">
        <v>350</v>
      </c>
      <c r="D173" s="15">
        <v>0</v>
      </c>
      <c r="E173" s="44">
        <v>0</v>
      </c>
      <c r="F173" s="15">
        <f t="shared" si="404"/>
        <v>0</v>
      </c>
      <c r="G173" s="15">
        <v>0</v>
      </c>
      <c r="H173" s="15">
        <f t="shared" si="653"/>
        <v>0</v>
      </c>
      <c r="I173" s="15">
        <v>0</v>
      </c>
      <c r="J173" s="15">
        <f t="shared" si="654"/>
        <v>0</v>
      </c>
      <c r="K173" s="15">
        <v>0</v>
      </c>
      <c r="L173" s="15">
        <f t="shared" si="655"/>
        <v>0</v>
      </c>
      <c r="M173" s="15">
        <v>0</v>
      </c>
      <c r="N173" s="15">
        <f t="shared" si="656"/>
        <v>0</v>
      </c>
      <c r="O173" s="15">
        <v>0</v>
      </c>
      <c r="P173" s="15">
        <f t="shared" si="657"/>
        <v>0</v>
      </c>
      <c r="Q173" s="15">
        <v>0</v>
      </c>
      <c r="R173" s="15">
        <f t="shared" si="658"/>
        <v>0</v>
      </c>
      <c r="S173" s="15">
        <v>0</v>
      </c>
      <c r="T173" s="15">
        <f t="shared" si="659"/>
        <v>0</v>
      </c>
      <c r="U173" s="15">
        <v>0</v>
      </c>
      <c r="V173" s="15">
        <f t="shared" si="660"/>
        <v>0</v>
      </c>
      <c r="W173" s="15">
        <v>0</v>
      </c>
      <c r="X173" s="15">
        <f t="shared" si="661"/>
        <v>0</v>
      </c>
      <c r="Y173" s="15">
        <v>0</v>
      </c>
      <c r="Z173" s="15">
        <f t="shared" si="662"/>
        <v>0</v>
      </c>
      <c r="AA173" s="15">
        <v>0</v>
      </c>
      <c r="AB173" s="15">
        <f t="shared" si="663"/>
        <v>0</v>
      </c>
      <c r="AC173" s="24">
        <v>0</v>
      </c>
      <c r="AD173" s="15">
        <f t="shared" si="664"/>
        <v>0</v>
      </c>
      <c r="AE173" s="15">
        <v>7956</v>
      </c>
      <c r="AF173" s="44">
        <v>0</v>
      </c>
      <c r="AG173" s="15">
        <f t="shared" si="405"/>
        <v>7956</v>
      </c>
      <c r="AH173" s="15">
        <v>0</v>
      </c>
      <c r="AI173" s="15">
        <f t="shared" si="665"/>
        <v>7956</v>
      </c>
      <c r="AJ173" s="15">
        <v>0</v>
      </c>
      <c r="AK173" s="15">
        <f t="shared" si="666"/>
        <v>7956</v>
      </c>
      <c r="AL173" s="15">
        <v>-7956</v>
      </c>
      <c r="AM173" s="15">
        <f t="shared" si="667"/>
        <v>0</v>
      </c>
      <c r="AN173" s="15"/>
      <c r="AO173" s="15">
        <f t="shared" si="668"/>
        <v>0</v>
      </c>
      <c r="AP173" s="15"/>
      <c r="AQ173" s="15">
        <f t="shared" si="669"/>
        <v>0</v>
      </c>
      <c r="AR173" s="15"/>
      <c r="AS173" s="15">
        <f t="shared" si="670"/>
        <v>0</v>
      </c>
      <c r="AT173" s="15"/>
      <c r="AU173" s="15">
        <f t="shared" si="671"/>
        <v>0</v>
      </c>
      <c r="AV173" s="15"/>
      <c r="AW173" s="15">
        <f t="shared" si="672"/>
        <v>0</v>
      </c>
      <c r="AX173" s="15"/>
      <c r="AY173" s="15">
        <f t="shared" si="673"/>
        <v>0</v>
      </c>
      <c r="AZ173" s="15"/>
      <c r="BA173" s="15">
        <f t="shared" si="674"/>
        <v>0</v>
      </c>
      <c r="BB173" s="15"/>
      <c r="BC173" s="15">
        <f t="shared" si="675"/>
        <v>0</v>
      </c>
      <c r="BD173" s="15"/>
      <c r="BE173" s="15">
        <f t="shared" si="676"/>
        <v>0</v>
      </c>
      <c r="BF173" s="24"/>
      <c r="BG173" s="15">
        <f t="shared" si="677"/>
        <v>0</v>
      </c>
      <c r="BH173" s="16">
        <v>80000</v>
      </c>
      <c r="BI173" s="16">
        <v>0</v>
      </c>
      <c r="BJ173" s="16">
        <f t="shared" si="406"/>
        <v>80000</v>
      </c>
      <c r="BK173" s="16">
        <v>0</v>
      </c>
      <c r="BL173" s="16">
        <f t="shared" si="678"/>
        <v>80000</v>
      </c>
      <c r="BM173" s="16">
        <v>-80000</v>
      </c>
      <c r="BN173" s="16">
        <f t="shared" si="679"/>
        <v>0</v>
      </c>
      <c r="BO173" s="16">
        <v>28221.546999999999</v>
      </c>
      <c r="BP173" s="16">
        <f t="shared" si="680"/>
        <v>28221.546999999999</v>
      </c>
      <c r="BQ173" s="16"/>
      <c r="BR173" s="16">
        <f t="shared" si="681"/>
        <v>28221.546999999999</v>
      </c>
      <c r="BS173" s="16"/>
      <c r="BT173" s="16">
        <f t="shared" si="682"/>
        <v>28221.546999999999</v>
      </c>
      <c r="BU173" s="16"/>
      <c r="BV173" s="16">
        <f t="shared" si="683"/>
        <v>28221.546999999999</v>
      </c>
      <c r="BW173" s="16"/>
      <c r="BX173" s="16">
        <f t="shared" si="684"/>
        <v>28221.546999999999</v>
      </c>
      <c r="BY173" s="16"/>
      <c r="BZ173" s="16">
        <f t="shared" si="685"/>
        <v>28221.546999999999</v>
      </c>
      <c r="CA173" s="16"/>
      <c r="CB173" s="16">
        <f t="shared" si="686"/>
        <v>28221.546999999999</v>
      </c>
      <c r="CC173" s="16">
        <v>-28221.546999999999</v>
      </c>
      <c r="CD173" s="16">
        <f t="shared" si="687"/>
        <v>0</v>
      </c>
      <c r="CE173" s="16"/>
      <c r="CF173" s="16">
        <f t="shared" si="688"/>
        <v>0</v>
      </c>
      <c r="CG173" s="26"/>
      <c r="CH173" s="16">
        <f t="shared" si="689"/>
        <v>0</v>
      </c>
      <c r="CI173" s="8" t="s">
        <v>112</v>
      </c>
      <c r="CJ173" s="13">
        <v>0</v>
      </c>
    </row>
    <row r="174" spans="1:88" ht="56.25" hidden="1" customHeight="1" x14ac:dyDescent="0.35">
      <c r="A174" s="64" t="s">
        <v>181</v>
      </c>
      <c r="B174" s="7" t="s">
        <v>377</v>
      </c>
      <c r="C174" s="6" t="s">
        <v>126</v>
      </c>
      <c r="D174" s="15">
        <v>21381.1</v>
      </c>
      <c r="E174" s="44"/>
      <c r="F174" s="15">
        <f t="shared" si="404"/>
        <v>21381.1</v>
      </c>
      <c r="G174" s="15"/>
      <c r="H174" s="15">
        <f t="shared" si="653"/>
        <v>21381.1</v>
      </c>
      <c r="I174" s="15">
        <v>-21381.1</v>
      </c>
      <c r="J174" s="15">
        <f t="shared" si="654"/>
        <v>0</v>
      </c>
      <c r="K174" s="15"/>
      <c r="L174" s="15">
        <f t="shared" si="655"/>
        <v>0</v>
      </c>
      <c r="M174" s="15"/>
      <c r="N174" s="15">
        <f t="shared" si="656"/>
        <v>0</v>
      </c>
      <c r="O174" s="15"/>
      <c r="P174" s="15">
        <f t="shared" si="657"/>
        <v>0</v>
      </c>
      <c r="Q174" s="15"/>
      <c r="R174" s="15">
        <f t="shared" si="658"/>
        <v>0</v>
      </c>
      <c r="S174" s="15"/>
      <c r="T174" s="15">
        <f t="shared" si="659"/>
        <v>0</v>
      </c>
      <c r="U174" s="15"/>
      <c r="V174" s="15">
        <f t="shared" si="660"/>
        <v>0</v>
      </c>
      <c r="W174" s="15"/>
      <c r="X174" s="15">
        <f t="shared" si="661"/>
        <v>0</v>
      </c>
      <c r="Y174" s="15"/>
      <c r="Z174" s="15">
        <f t="shared" si="662"/>
        <v>0</v>
      </c>
      <c r="AA174" s="15"/>
      <c r="AB174" s="15">
        <f t="shared" si="663"/>
        <v>0</v>
      </c>
      <c r="AC174" s="24"/>
      <c r="AD174" s="15">
        <f t="shared" si="664"/>
        <v>0</v>
      </c>
      <c r="AE174" s="15">
        <v>0</v>
      </c>
      <c r="AF174" s="44"/>
      <c r="AG174" s="15">
        <f t="shared" si="405"/>
        <v>0</v>
      </c>
      <c r="AH174" s="15"/>
      <c r="AI174" s="15">
        <f t="shared" si="665"/>
        <v>0</v>
      </c>
      <c r="AJ174" s="15"/>
      <c r="AK174" s="15">
        <f t="shared" si="666"/>
        <v>0</v>
      </c>
      <c r="AL174" s="15"/>
      <c r="AM174" s="15">
        <f t="shared" si="667"/>
        <v>0</v>
      </c>
      <c r="AN174" s="15"/>
      <c r="AO174" s="15">
        <f t="shared" si="668"/>
        <v>0</v>
      </c>
      <c r="AP174" s="15"/>
      <c r="AQ174" s="15">
        <f t="shared" si="669"/>
        <v>0</v>
      </c>
      <c r="AR174" s="15"/>
      <c r="AS174" s="15">
        <f t="shared" si="670"/>
        <v>0</v>
      </c>
      <c r="AT174" s="15"/>
      <c r="AU174" s="15">
        <f t="shared" si="671"/>
        <v>0</v>
      </c>
      <c r="AV174" s="15"/>
      <c r="AW174" s="15">
        <f t="shared" si="672"/>
        <v>0</v>
      </c>
      <c r="AX174" s="15"/>
      <c r="AY174" s="15">
        <f t="shared" si="673"/>
        <v>0</v>
      </c>
      <c r="AZ174" s="15"/>
      <c r="BA174" s="15">
        <f t="shared" si="674"/>
        <v>0</v>
      </c>
      <c r="BB174" s="15"/>
      <c r="BC174" s="15">
        <f t="shared" si="675"/>
        <v>0</v>
      </c>
      <c r="BD174" s="15"/>
      <c r="BE174" s="15">
        <f t="shared" si="676"/>
        <v>0</v>
      </c>
      <c r="BF174" s="24"/>
      <c r="BG174" s="15">
        <f t="shared" si="677"/>
        <v>0</v>
      </c>
      <c r="BH174" s="15">
        <v>0</v>
      </c>
      <c r="BI174" s="16"/>
      <c r="BJ174" s="16">
        <f t="shared" si="406"/>
        <v>0</v>
      </c>
      <c r="BK174" s="16"/>
      <c r="BL174" s="16">
        <f t="shared" si="678"/>
        <v>0</v>
      </c>
      <c r="BM174" s="16"/>
      <c r="BN174" s="16">
        <f t="shared" si="679"/>
        <v>0</v>
      </c>
      <c r="BO174" s="16"/>
      <c r="BP174" s="16">
        <f t="shared" si="680"/>
        <v>0</v>
      </c>
      <c r="BQ174" s="16"/>
      <c r="BR174" s="16">
        <f t="shared" si="681"/>
        <v>0</v>
      </c>
      <c r="BS174" s="16"/>
      <c r="BT174" s="16">
        <f t="shared" si="682"/>
        <v>0</v>
      </c>
      <c r="BU174" s="16"/>
      <c r="BV174" s="16">
        <f t="shared" si="683"/>
        <v>0</v>
      </c>
      <c r="BW174" s="16"/>
      <c r="BX174" s="16">
        <f t="shared" si="684"/>
        <v>0</v>
      </c>
      <c r="BY174" s="16"/>
      <c r="BZ174" s="16">
        <f t="shared" si="685"/>
        <v>0</v>
      </c>
      <c r="CA174" s="16"/>
      <c r="CB174" s="16">
        <f t="shared" si="686"/>
        <v>0</v>
      </c>
      <c r="CC174" s="16"/>
      <c r="CD174" s="16">
        <f t="shared" si="687"/>
        <v>0</v>
      </c>
      <c r="CE174" s="16"/>
      <c r="CF174" s="16">
        <f t="shared" si="688"/>
        <v>0</v>
      </c>
      <c r="CG174" s="26"/>
      <c r="CH174" s="16">
        <f t="shared" si="689"/>
        <v>0</v>
      </c>
      <c r="CI174" s="8" t="s">
        <v>113</v>
      </c>
      <c r="CJ174" s="13">
        <v>0</v>
      </c>
    </row>
    <row r="175" spans="1:88" ht="56.25" customHeight="1" x14ac:dyDescent="0.35">
      <c r="A175" s="57" t="s">
        <v>189</v>
      </c>
      <c r="B175" s="7" t="s">
        <v>377</v>
      </c>
      <c r="C175" s="6" t="s">
        <v>350</v>
      </c>
      <c r="D175" s="15"/>
      <c r="E175" s="44"/>
      <c r="F175" s="15"/>
      <c r="G175" s="15"/>
      <c r="H175" s="15"/>
      <c r="I175" s="15"/>
      <c r="J175" s="15"/>
      <c r="K175" s="15">
        <v>21381.1</v>
      </c>
      <c r="L175" s="15">
        <f t="shared" si="655"/>
        <v>21381.1</v>
      </c>
      <c r="M175" s="15">
        <v>-21381.1</v>
      </c>
      <c r="N175" s="15">
        <f t="shared" si="656"/>
        <v>0</v>
      </c>
      <c r="O175" s="15"/>
      <c r="P175" s="15">
        <f t="shared" si="657"/>
        <v>0</v>
      </c>
      <c r="Q175" s="15"/>
      <c r="R175" s="15">
        <f t="shared" si="658"/>
        <v>0</v>
      </c>
      <c r="S175" s="15"/>
      <c r="T175" s="15">
        <f t="shared" si="659"/>
        <v>0</v>
      </c>
      <c r="U175" s="15"/>
      <c r="V175" s="15">
        <f t="shared" si="660"/>
        <v>0</v>
      </c>
      <c r="W175" s="15"/>
      <c r="X175" s="15">
        <f t="shared" si="661"/>
        <v>0</v>
      </c>
      <c r="Y175" s="15">
        <v>0</v>
      </c>
      <c r="Z175" s="15">
        <f t="shared" si="662"/>
        <v>0</v>
      </c>
      <c r="AA175" s="15">
        <v>0</v>
      </c>
      <c r="AB175" s="15">
        <f t="shared" si="663"/>
        <v>0</v>
      </c>
      <c r="AC175" s="24">
        <v>0</v>
      </c>
      <c r="AD175" s="15">
        <f t="shared" si="664"/>
        <v>0</v>
      </c>
      <c r="AE175" s="15"/>
      <c r="AF175" s="44"/>
      <c r="AG175" s="15"/>
      <c r="AH175" s="15"/>
      <c r="AI175" s="15"/>
      <c r="AJ175" s="15"/>
      <c r="AK175" s="15"/>
      <c r="AL175" s="15"/>
      <c r="AM175" s="15"/>
      <c r="AN175" s="15"/>
      <c r="AO175" s="15">
        <f t="shared" si="668"/>
        <v>0</v>
      </c>
      <c r="AP175" s="15">
        <v>21381.1</v>
      </c>
      <c r="AQ175" s="15">
        <f t="shared" si="669"/>
        <v>21381.1</v>
      </c>
      <c r="AR175" s="15"/>
      <c r="AS175" s="15">
        <f t="shared" si="670"/>
        <v>21381.1</v>
      </c>
      <c r="AT175" s="15"/>
      <c r="AU175" s="15">
        <f t="shared" si="671"/>
        <v>21381.1</v>
      </c>
      <c r="AV175" s="15"/>
      <c r="AW175" s="15">
        <f t="shared" si="672"/>
        <v>21381.1</v>
      </c>
      <c r="AX175" s="15"/>
      <c r="AY175" s="15">
        <f t="shared" si="673"/>
        <v>21381.1</v>
      </c>
      <c r="AZ175" s="15"/>
      <c r="BA175" s="15">
        <f t="shared" si="674"/>
        <v>21381.1</v>
      </c>
      <c r="BB175" s="15">
        <v>-4881.1000000000004</v>
      </c>
      <c r="BC175" s="15">
        <f t="shared" si="675"/>
        <v>16500</v>
      </c>
      <c r="BD175" s="15"/>
      <c r="BE175" s="15">
        <f t="shared" si="676"/>
        <v>16500</v>
      </c>
      <c r="BF175" s="24"/>
      <c r="BG175" s="15">
        <f t="shared" si="677"/>
        <v>16500</v>
      </c>
      <c r="BH175" s="15"/>
      <c r="BI175" s="16"/>
      <c r="BJ175" s="16"/>
      <c r="BK175" s="16"/>
      <c r="BL175" s="16"/>
      <c r="BM175" s="16"/>
      <c r="BN175" s="16"/>
      <c r="BO175" s="16"/>
      <c r="BP175" s="16">
        <f t="shared" si="680"/>
        <v>0</v>
      </c>
      <c r="BQ175" s="16"/>
      <c r="BR175" s="16">
        <f t="shared" si="681"/>
        <v>0</v>
      </c>
      <c r="BS175" s="16"/>
      <c r="BT175" s="16">
        <f t="shared" si="682"/>
        <v>0</v>
      </c>
      <c r="BU175" s="16"/>
      <c r="BV175" s="16">
        <f t="shared" si="683"/>
        <v>0</v>
      </c>
      <c r="BW175" s="16"/>
      <c r="BX175" s="16">
        <f t="shared" si="684"/>
        <v>0</v>
      </c>
      <c r="BY175" s="16"/>
      <c r="BZ175" s="16">
        <f t="shared" si="685"/>
        <v>0</v>
      </c>
      <c r="CA175" s="16"/>
      <c r="CB175" s="16">
        <f t="shared" si="686"/>
        <v>0</v>
      </c>
      <c r="CC175" s="16">
        <v>0</v>
      </c>
      <c r="CD175" s="16">
        <f t="shared" si="687"/>
        <v>0</v>
      </c>
      <c r="CE175" s="16">
        <v>0</v>
      </c>
      <c r="CF175" s="16">
        <f t="shared" si="688"/>
        <v>0</v>
      </c>
      <c r="CG175" s="26">
        <v>0</v>
      </c>
      <c r="CH175" s="16">
        <f t="shared" si="689"/>
        <v>0</v>
      </c>
      <c r="CI175" s="8" t="s">
        <v>113</v>
      </c>
      <c r="CJ175" s="13"/>
    </row>
    <row r="176" spans="1:88" ht="56.25" customHeight="1" x14ac:dyDescent="0.35">
      <c r="A176" s="57" t="s">
        <v>190</v>
      </c>
      <c r="B176" s="7" t="s">
        <v>245</v>
      </c>
      <c r="C176" s="6" t="s">
        <v>350</v>
      </c>
      <c r="D176" s="15"/>
      <c r="E176" s="44">
        <v>25842.915000000001</v>
      </c>
      <c r="F176" s="15">
        <f t="shared" si="404"/>
        <v>25842.915000000001</v>
      </c>
      <c r="G176" s="15">
        <v>6287.3549999999996</v>
      </c>
      <c r="H176" s="15">
        <f t="shared" si="653"/>
        <v>32130.27</v>
      </c>
      <c r="I176" s="15"/>
      <c r="J176" s="15">
        <f t="shared" si="654"/>
        <v>32130.27</v>
      </c>
      <c r="K176" s="15"/>
      <c r="L176" s="15">
        <f t="shared" si="655"/>
        <v>32130.27</v>
      </c>
      <c r="M176" s="15"/>
      <c r="N176" s="15">
        <f t="shared" si="656"/>
        <v>32130.27</v>
      </c>
      <c r="O176" s="15"/>
      <c r="P176" s="15">
        <f t="shared" si="657"/>
        <v>32130.27</v>
      </c>
      <c r="Q176" s="15"/>
      <c r="R176" s="15">
        <f t="shared" si="658"/>
        <v>32130.27</v>
      </c>
      <c r="S176" s="15"/>
      <c r="T176" s="15">
        <f t="shared" si="659"/>
        <v>32130.27</v>
      </c>
      <c r="U176" s="15"/>
      <c r="V176" s="15">
        <f t="shared" si="660"/>
        <v>32130.27</v>
      </c>
      <c r="W176" s="15"/>
      <c r="X176" s="15">
        <f t="shared" si="661"/>
        <v>32130.27</v>
      </c>
      <c r="Y176" s="15">
        <v>-31921.954000000002</v>
      </c>
      <c r="Z176" s="15">
        <f t="shared" si="662"/>
        <v>208.31599999999889</v>
      </c>
      <c r="AA176" s="15"/>
      <c r="AB176" s="15">
        <f t="shared" si="663"/>
        <v>208.31599999999889</v>
      </c>
      <c r="AC176" s="24"/>
      <c r="AD176" s="15">
        <f t="shared" si="664"/>
        <v>208.31599999999889</v>
      </c>
      <c r="AE176" s="15"/>
      <c r="AF176" s="44"/>
      <c r="AG176" s="15">
        <f t="shared" si="405"/>
        <v>0</v>
      </c>
      <c r="AH176" s="15"/>
      <c r="AI176" s="15">
        <f t="shared" si="665"/>
        <v>0</v>
      </c>
      <c r="AJ176" s="15"/>
      <c r="AK176" s="15">
        <f t="shared" si="666"/>
        <v>0</v>
      </c>
      <c r="AL176" s="15"/>
      <c r="AM176" s="15">
        <f t="shared" si="667"/>
        <v>0</v>
      </c>
      <c r="AN176" s="15"/>
      <c r="AO176" s="15">
        <f t="shared" si="668"/>
        <v>0</v>
      </c>
      <c r="AP176" s="15"/>
      <c r="AQ176" s="15">
        <f t="shared" si="669"/>
        <v>0</v>
      </c>
      <c r="AR176" s="15"/>
      <c r="AS176" s="15">
        <f t="shared" si="670"/>
        <v>0</v>
      </c>
      <c r="AT176" s="15"/>
      <c r="AU176" s="15">
        <f t="shared" si="671"/>
        <v>0</v>
      </c>
      <c r="AV176" s="15"/>
      <c r="AW176" s="15">
        <f t="shared" si="672"/>
        <v>0</v>
      </c>
      <c r="AX176" s="15"/>
      <c r="AY176" s="15">
        <f t="shared" si="673"/>
        <v>0</v>
      </c>
      <c r="AZ176" s="15"/>
      <c r="BA176" s="15">
        <f t="shared" si="674"/>
        <v>0</v>
      </c>
      <c r="BB176" s="15">
        <f>4683.5+31921.954</f>
        <v>36605.453999999998</v>
      </c>
      <c r="BC176" s="15">
        <f t="shared" si="675"/>
        <v>36605.453999999998</v>
      </c>
      <c r="BD176" s="15"/>
      <c r="BE176" s="15">
        <f t="shared" si="676"/>
        <v>36605.453999999998</v>
      </c>
      <c r="BF176" s="24"/>
      <c r="BG176" s="15">
        <f t="shared" si="677"/>
        <v>36605.453999999998</v>
      </c>
      <c r="BH176" s="15"/>
      <c r="BI176" s="16"/>
      <c r="BJ176" s="16">
        <f t="shared" si="406"/>
        <v>0</v>
      </c>
      <c r="BK176" s="16"/>
      <c r="BL176" s="16">
        <f t="shared" si="678"/>
        <v>0</v>
      </c>
      <c r="BM176" s="16"/>
      <c r="BN176" s="16">
        <f t="shared" si="679"/>
        <v>0</v>
      </c>
      <c r="BO176" s="16"/>
      <c r="BP176" s="16">
        <f t="shared" si="680"/>
        <v>0</v>
      </c>
      <c r="BQ176" s="16"/>
      <c r="BR176" s="16">
        <f t="shared" si="681"/>
        <v>0</v>
      </c>
      <c r="BS176" s="16"/>
      <c r="BT176" s="16">
        <f t="shared" si="682"/>
        <v>0</v>
      </c>
      <c r="BU176" s="16"/>
      <c r="BV176" s="16">
        <f t="shared" si="683"/>
        <v>0</v>
      </c>
      <c r="BW176" s="16"/>
      <c r="BX176" s="16">
        <f t="shared" si="684"/>
        <v>0</v>
      </c>
      <c r="BY176" s="16"/>
      <c r="BZ176" s="16">
        <f t="shared" si="685"/>
        <v>0</v>
      </c>
      <c r="CA176" s="16"/>
      <c r="CB176" s="16">
        <f t="shared" si="686"/>
        <v>0</v>
      </c>
      <c r="CC176" s="16">
        <v>0</v>
      </c>
      <c r="CD176" s="16">
        <f t="shared" si="687"/>
        <v>0</v>
      </c>
      <c r="CE176" s="16">
        <v>0</v>
      </c>
      <c r="CF176" s="16">
        <f t="shared" si="688"/>
        <v>0</v>
      </c>
      <c r="CG176" s="26">
        <v>0</v>
      </c>
      <c r="CH176" s="16">
        <f t="shared" si="689"/>
        <v>0</v>
      </c>
      <c r="CI176" s="8" t="s">
        <v>246</v>
      </c>
      <c r="CJ176" s="13"/>
    </row>
    <row r="177" spans="1:88" ht="56.25" customHeight="1" x14ac:dyDescent="0.35">
      <c r="A177" s="57" t="s">
        <v>191</v>
      </c>
      <c r="B177" s="7" t="s">
        <v>319</v>
      </c>
      <c r="C177" s="6" t="s">
        <v>350</v>
      </c>
      <c r="D177" s="15"/>
      <c r="E177" s="44"/>
      <c r="F177" s="15"/>
      <c r="G177" s="15">
        <v>23340.873</v>
      </c>
      <c r="H177" s="15">
        <f t="shared" si="653"/>
        <v>23340.873</v>
      </c>
      <c r="I177" s="15"/>
      <c r="J177" s="15">
        <f t="shared" si="654"/>
        <v>23340.873</v>
      </c>
      <c r="K177" s="15"/>
      <c r="L177" s="15">
        <f t="shared" si="655"/>
        <v>23340.873</v>
      </c>
      <c r="M177" s="15"/>
      <c r="N177" s="15">
        <f t="shared" si="656"/>
        <v>23340.873</v>
      </c>
      <c r="O177" s="15"/>
      <c r="P177" s="15">
        <f t="shared" si="657"/>
        <v>23340.873</v>
      </c>
      <c r="Q177" s="15"/>
      <c r="R177" s="15">
        <f t="shared" si="658"/>
        <v>23340.873</v>
      </c>
      <c r="S177" s="15"/>
      <c r="T177" s="15">
        <f t="shared" si="659"/>
        <v>23340.873</v>
      </c>
      <c r="U177" s="15"/>
      <c r="V177" s="15">
        <f t="shared" si="660"/>
        <v>23340.873</v>
      </c>
      <c r="W177" s="15"/>
      <c r="X177" s="15">
        <f t="shared" si="661"/>
        <v>23340.873</v>
      </c>
      <c r="Y177" s="15"/>
      <c r="Z177" s="15">
        <f t="shared" si="662"/>
        <v>23340.873</v>
      </c>
      <c r="AA177" s="15"/>
      <c r="AB177" s="15">
        <f t="shared" si="663"/>
        <v>23340.873</v>
      </c>
      <c r="AC177" s="24">
        <v>-3775.1509999999998</v>
      </c>
      <c r="AD177" s="15">
        <f t="shared" si="664"/>
        <v>19565.722000000002</v>
      </c>
      <c r="AE177" s="15"/>
      <c r="AF177" s="44"/>
      <c r="AG177" s="15"/>
      <c r="AH177" s="15"/>
      <c r="AI177" s="15">
        <f t="shared" si="665"/>
        <v>0</v>
      </c>
      <c r="AJ177" s="15"/>
      <c r="AK177" s="15">
        <f t="shared" si="666"/>
        <v>0</v>
      </c>
      <c r="AL177" s="15"/>
      <c r="AM177" s="15">
        <f t="shared" si="667"/>
        <v>0</v>
      </c>
      <c r="AN177" s="15"/>
      <c r="AO177" s="15">
        <f t="shared" si="668"/>
        <v>0</v>
      </c>
      <c r="AP177" s="15"/>
      <c r="AQ177" s="15">
        <f t="shared" si="669"/>
        <v>0</v>
      </c>
      <c r="AR177" s="15"/>
      <c r="AS177" s="15">
        <f t="shared" si="670"/>
        <v>0</v>
      </c>
      <c r="AT177" s="15"/>
      <c r="AU177" s="15">
        <f t="shared" si="671"/>
        <v>0</v>
      </c>
      <c r="AV177" s="15"/>
      <c r="AW177" s="15">
        <f t="shared" si="672"/>
        <v>0</v>
      </c>
      <c r="AX177" s="15"/>
      <c r="AY177" s="15">
        <f t="shared" si="673"/>
        <v>0</v>
      </c>
      <c r="AZ177" s="15"/>
      <c r="BA177" s="15">
        <f t="shared" si="674"/>
        <v>0</v>
      </c>
      <c r="BB177" s="15"/>
      <c r="BC177" s="15">
        <f t="shared" si="675"/>
        <v>0</v>
      </c>
      <c r="BD177" s="15"/>
      <c r="BE177" s="15">
        <f t="shared" si="676"/>
        <v>0</v>
      </c>
      <c r="BF177" s="24"/>
      <c r="BG177" s="15">
        <f t="shared" si="677"/>
        <v>0</v>
      </c>
      <c r="BH177" s="15"/>
      <c r="BI177" s="16"/>
      <c r="BJ177" s="16"/>
      <c r="BK177" s="16"/>
      <c r="BL177" s="16">
        <f t="shared" si="678"/>
        <v>0</v>
      </c>
      <c r="BM177" s="16"/>
      <c r="BN177" s="16">
        <f t="shared" si="679"/>
        <v>0</v>
      </c>
      <c r="BO177" s="16"/>
      <c r="BP177" s="16">
        <f t="shared" si="680"/>
        <v>0</v>
      </c>
      <c r="BQ177" s="16"/>
      <c r="BR177" s="16">
        <f t="shared" si="681"/>
        <v>0</v>
      </c>
      <c r="BS177" s="16"/>
      <c r="BT177" s="16">
        <f t="shared" si="682"/>
        <v>0</v>
      </c>
      <c r="BU177" s="16"/>
      <c r="BV177" s="16">
        <f t="shared" si="683"/>
        <v>0</v>
      </c>
      <c r="BW177" s="16"/>
      <c r="BX177" s="16">
        <f t="shared" si="684"/>
        <v>0</v>
      </c>
      <c r="BY177" s="16"/>
      <c r="BZ177" s="16">
        <f t="shared" si="685"/>
        <v>0</v>
      </c>
      <c r="CA177" s="16"/>
      <c r="CB177" s="16">
        <f t="shared" si="686"/>
        <v>0</v>
      </c>
      <c r="CC177" s="16"/>
      <c r="CD177" s="16">
        <f t="shared" si="687"/>
        <v>0</v>
      </c>
      <c r="CE177" s="16"/>
      <c r="CF177" s="16">
        <f t="shared" si="688"/>
        <v>0</v>
      </c>
      <c r="CG177" s="26"/>
      <c r="CH177" s="16">
        <f t="shared" si="689"/>
        <v>0</v>
      </c>
      <c r="CI177" s="8" t="s">
        <v>321</v>
      </c>
      <c r="CJ177" s="13"/>
    </row>
    <row r="178" spans="1:88" ht="56.25" customHeight="1" x14ac:dyDescent="0.35">
      <c r="A178" s="57" t="s">
        <v>192</v>
      </c>
      <c r="B178" s="7" t="s">
        <v>320</v>
      </c>
      <c r="C178" s="6" t="s">
        <v>350</v>
      </c>
      <c r="D178" s="15"/>
      <c r="E178" s="44"/>
      <c r="F178" s="15"/>
      <c r="G178" s="15">
        <v>22679.438999999998</v>
      </c>
      <c r="H178" s="15">
        <f t="shared" si="653"/>
        <v>22679.438999999998</v>
      </c>
      <c r="I178" s="15"/>
      <c r="J178" s="15">
        <f t="shared" si="654"/>
        <v>22679.438999999998</v>
      </c>
      <c r="K178" s="15"/>
      <c r="L178" s="15">
        <f t="shared" si="655"/>
        <v>22679.438999999998</v>
      </c>
      <c r="M178" s="15"/>
      <c r="N178" s="15">
        <f t="shared" si="656"/>
        <v>22679.438999999998</v>
      </c>
      <c r="O178" s="15"/>
      <c r="P178" s="15">
        <f t="shared" si="657"/>
        <v>22679.438999999998</v>
      </c>
      <c r="Q178" s="15"/>
      <c r="R178" s="15">
        <f t="shared" si="658"/>
        <v>22679.438999999998</v>
      </c>
      <c r="S178" s="15"/>
      <c r="T178" s="15">
        <f t="shared" si="659"/>
        <v>22679.438999999998</v>
      </c>
      <c r="U178" s="15"/>
      <c r="V178" s="15">
        <f t="shared" si="660"/>
        <v>22679.438999999998</v>
      </c>
      <c r="W178" s="15"/>
      <c r="X178" s="15">
        <f t="shared" si="661"/>
        <v>22679.438999999998</v>
      </c>
      <c r="Y178" s="15"/>
      <c r="Z178" s="15">
        <f t="shared" si="662"/>
        <v>22679.438999999998</v>
      </c>
      <c r="AA178" s="15"/>
      <c r="AB178" s="15">
        <f t="shared" si="663"/>
        <v>22679.438999999998</v>
      </c>
      <c r="AC178" s="24">
        <f>-12966.544+(-2220.142)</f>
        <v>-15186.686</v>
      </c>
      <c r="AD178" s="15">
        <f t="shared" si="664"/>
        <v>7492.7529999999988</v>
      </c>
      <c r="AE178" s="15"/>
      <c r="AF178" s="44"/>
      <c r="AG178" s="15"/>
      <c r="AH178" s="15"/>
      <c r="AI178" s="15">
        <f t="shared" si="665"/>
        <v>0</v>
      </c>
      <c r="AJ178" s="15"/>
      <c r="AK178" s="15">
        <f t="shared" si="666"/>
        <v>0</v>
      </c>
      <c r="AL178" s="15"/>
      <c r="AM178" s="15">
        <f t="shared" si="667"/>
        <v>0</v>
      </c>
      <c r="AN178" s="15"/>
      <c r="AO178" s="15">
        <f t="shared" si="668"/>
        <v>0</v>
      </c>
      <c r="AP178" s="15"/>
      <c r="AQ178" s="15">
        <f t="shared" si="669"/>
        <v>0</v>
      </c>
      <c r="AR178" s="15"/>
      <c r="AS178" s="15">
        <f t="shared" si="670"/>
        <v>0</v>
      </c>
      <c r="AT178" s="15"/>
      <c r="AU178" s="15">
        <f t="shared" si="671"/>
        <v>0</v>
      </c>
      <c r="AV178" s="15"/>
      <c r="AW178" s="15">
        <f t="shared" si="672"/>
        <v>0</v>
      </c>
      <c r="AX178" s="15"/>
      <c r="AY178" s="15">
        <f t="shared" si="673"/>
        <v>0</v>
      </c>
      <c r="AZ178" s="15"/>
      <c r="BA178" s="15">
        <f t="shared" si="674"/>
        <v>0</v>
      </c>
      <c r="BB178" s="15"/>
      <c r="BC178" s="15">
        <f t="shared" si="675"/>
        <v>0</v>
      </c>
      <c r="BD178" s="15"/>
      <c r="BE178" s="15">
        <f t="shared" si="676"/>
        <v>0</v>
      </c>
      <c r="BF178" s="24"/>
      <c r="BG178" s="15">
        <f t="shared" si="677"/>
        <v>0</v>
      </c>
      <c r="BH178" s="15"/>
      <c r="BI178" s="16"/>
      <c r="BJ178" s="16"/>
      <c r="BK178" s="16"/>
      <c r="BL178" s="16">
        <f t="shared" si="678"/>
        <v>0</v>
      </c>
      <c r="BM178" s="16"/>
      <c r="BN178" s="16">
        <f t="shared" si="679"/>
        <v>0</v>
      </c>
      <c r="BO178" s="16"/>
      <c r="BP178" s="16">
        <f t="shared" si="680"/>
        <v>0</v>
      </c>
      <c r="BQ178" s="16"/>
      <c r="BR178" s="16">
        <f t="shared" si="681"/>
        <v>0</v>
      </c>
      <c r="BS178" s="16"/>
      <c r="BT178" s="16">
        <f t="shared" si="682"/>
        <v>0</v>
      </c>
      <c r="BU178" s="16"/>
      <c r="BV178" s="16">
        <f t="shared" si="683"/>
        <v>0</v>
      </c>
      <c r="BW178" s="16"/>
      <c r="BX178" s="16">
        <f t="shared" si="684"/>
        <v>0</v>
      </c>
      <c r="BY178" s="16"/>
      <c r="BZ178" s="16">
        <f t="shared" si="685"/>
        <v>0</v>
      </c>
      <c r="CA178" s="16"/>
      <c r="CB178" s="16">
        <f t="shared" si="686"/>
        <v>0</v>
      </c>
      <c r="CC178" s="16"/>
      <c r="CD178" s="16">
        <f t="shared" si="687"/>
        <v>0</v>
      </c>
      <c r="CE178" s="16"/>
      <c r="CF178" s="16">
        <f t="shared" si="688"/>
        <v>0</v>
      </c>
      <c r="CG178" s="26"/>
      <c r="CH178" s="16">
        <f t="shared" si="689"/>
        <v>0</v>
      </c>
      <c r="CI178" s="8" t="s">
        <v>322</v>
      </c>
      <c r="CJ178" s="13"/>
    </row>
    <row r="179" spans="1:88" ht="56.25" customHeight="1" x14ac:dyDescent="0.35">
      <c r="A179" s="57" t="s">
        <v>193</v>
      </c>
      <c r="B179" s="85" t="s">
        <v>382</v>
      </c>
      <c r="C179" s="6" t="s">
        <v>126</v>
      </c>
      <c r="D179" s="15"/>
      <c r="E179" s="44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>
        <f t="shared" si="658"/>
        <v>0</v>
      </c>
      <c r="S179" s="15"/>
      <c r="T179" s="15">
        <f t="shared" si="659"/>
        <v>0</v>
      </c>
      <c r="U179" s="15"/>
      <c r="V179" s="15">
        <f t="shared" si="660"/>
        <v>0</v>
      </c>
      <c r="W179" s="15"/>
      <c r="X179" s="15">
        <f t="shared" si="661"/>
        <v>0</v>
      </c>
      <c r="Y179" s="15"/>
      <c r="Z179" s="15">
        <f t="shared" si="662"/>
        <v>0</v>
      </c>
      <c r="AA179" s="15"/>
      <c r="AB179" s="15">
        <f t="shared" si="663"/>
        <v>0</v>
      </c>
      <c r="AC179" s="24"/>
      <c r="AD179" s="15">
        <f t="shared" si="664"/>
        <v>0</v>
      </c>
      <c r="AE179" s="15"/>
      <c r="AF179" s="44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>
        <v>4161.4530000000004</v>
      </c>
      <c r="AU179" s="15">
        <f t="shared" si="671"/>
        <v>4161.4530000000004</v>
      </c>
      <c r="AV179" s="15"/>
      <c r="AW179" s="15">
        <f t="shared" si="672"/>
        <v>4161.4530000000004</v>
      </c>
      <c r="AX179" s="15"/>
      <c r="AY179" s="15">
        <f t="shared" si="673"/>
        <v>4161.4530000000004</v>
      </c>
      <c r="AZ179" s="15"/>
      <c r="BA179" s="15">
        <f t="shared" si="674"/>
        <v>4161.4530000000004</v>
      </c>
      <c r="BB179" s="15"/>
      <c r="BC179" s="15">
        <f t="shared" si="675"/>
        <v>4161.4530000000004</v>
      </c>
      <c r="BD179" s="15"/>
      <c r="BE179" s="15">
        <f t="shared" si="676"/>
        <v>4161.4530000000004</v>
      </c>
      <c r="BF179" s="24"/>
      <c r="BG179" s="15">
        <f t="shared" si="677"/>
        <v>4161.4530000000004</v>
      </c>
      <c r="BH179" s="15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>
        <f t="shared" si="683"/>
        <v>0</v>
      </c>
      <c r="BW179" s="16"/>
      <c r="BX179" s="16">
        <f t="shared" si="684"/>
        <v>0</v>
      </c>
      <c r="BY179" s="16"/>
      <c r="BZ179" s="16">
        <f t="shared" si="685"/>
        <v>0</v>
      </c>
      <c r="CA179" s="16"/>
      <c r="CB179" s="16">
        <f t="shared" si="686"/>
        <v>0</v>
      </c>
      <c r="CC179" s="16"/>
      <c r="CD179" s="16">
        <f t="shared" si="687"/>
        <v>0</v>
      </c>
      <c r="CE179" s="16"/>
      <c r="CF179" s="16">
        <f t="shared" si="688"/>
        <v>0</v>
      </c>
      <c r="CG179" s="26"/>
      <c r="CH179" s="16">
        <f t="shared" si="689"/>
        <v>0</v>
      </c>
      <c r="CI179" s="8" t="s">
        <v>383</v>
      </c>
      <c r="CJ179" s="13"/>
    </row>
    <row r="180" spans="1:88" ht="56.25" customHeight="1" x14ac:dyDescent="0.35">
      <c r="A180" s="57" t="s">
        <v>194</v>
      </c>
      <c r="B180" s="85" t="s">
        <v>405</v>
      </c>
      <c r="C180" s="6" t="s">
        <v>350</v>
      </c>
      <c r="D180" s="15"/>
      <c r="E180" s="44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>
        <f t="shared" si="660"/>
        <v>0</v>
      </c>
      <c r="W180" s="15"/>
      <c r="X180" s="15">
        <f t="shared" si="661"/>
        <v>0</v>
      </c>
      <c r="Y180" s="15"/>
      <c r="Z180" s="15">
        <f t="shared" si="662"/>
        <v>0</v>
      </c>
      <c r="AA180" s="15"/>
      <c r="AB180" s="15">
        <f t="shared" si="663"/>
        <v>0</v>
      </c>
      <c r="AC180" s="24"/>
      <c r="AD180" s="15">
        <f t="shared" si="664"/>
        <v>0</v>
      </c>
      <c r="AE180" s="15"/>
      <c r="AF180" s="44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>
        <v>43000</v>
      </c>
      <c r="AY180" s="15">
        <f t="shared" si="673"/>
        <v>43000</v>
      </c>
      <c r="AZ180" s="15"/>
      <c r="BA180" s="15">
        <f t="shared" si="674"/>
        <v>43000</v>
      </c>
      <c r="BB180" s="15"/>
      <c r="BC180" s="15">
        <f t="shared" si="675"/>
        <v>43000</v>
      </c>
      <c r="BD180" s="15"/>
      <c r="BE180" s="15">
        <f t="shared" si="676"/>
        <v>43000</v>
      </c>
      <c r="BF180" s="24"/>
      <c r="BG180" s="15">
        <f t="shared" si="677"/>
        <v>43000</v>
      </c>
      <c r="BH180" s="15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>
        <v>30079.5</v>
      </c>
      <c r="BZ180" s="16">
        <f t="shared" si="685"/>
        <v>30079.5</v>
      </c>
      <c r="CA180" s="16"/>
      <c r="CB180" s="16">
        <f t="shared" si="686"/>
        <v>30079.5</v>
      </c>
      <c r="CC180" s="16"/>
      <c r="CD180" s="16">
        <f t="shared" si="687"/>
        <v>30079.5</v>
      </c>
      <c r="CE180" s="16"/>
      <c r="CF180" s="16">
        <f t="shared" si="688"/>
        <v>30079.5</v>
      </c>
      <c r="CG180" s="26"/>
      <c r="CH180" s="16">
        <f t="shared" si="689"/>
        <v>30079.5</v>
      </c>
      <c r="CI180" s="8" t="s">
        <v>400</v>
      </c>
      <c r="CJ180" s="13"/>
    </row>
    <row r="181" spans="1:88" x14ac:dyDescent="0.35">
      <c r="A181" s="57"/>
      <c r="B181" s="85" t="s">
        <v>4</v>
      </c>
      <c r="C181" s="85"/>
      <c r="D181" s="30">
        <f>D183+D184</f>
        <v>2702073</v>
      </c>
      <c r="E181" s="30">
        <f>E183+E184</f>
        <v>12363.3</v>
      </c>
      <c r="F181" s="29">
        <f t="shared" si="404"/>
        <v>2714436.3</v>
      </c>
      <c r="G181" s="30">
        <f>G183+G184</f>
        <v>284356.26200000005</v>
      </c>
      <c r="H181" s="29">
        <f t="shared" si="653"/>
        <v>2998792.5619999999</v>
      </c>
      <c r="I181" s="30">
        <f>I183+I184</f>
        <v>0</v>
      </c>
      <c r="J181" s="29">
        <f t="shared" si="654"/>
        <v>2998792.5619999999</v>
      </c>
      <c r="K181" s="30">
        <f>K183+K184</f>
        <v>0</v>
      </c>
      <c r="L181" s="29">
        <f t="shared" si="655"/>
        <v>2998792.5619999999</v>
      </c>
      <c r="M181" s="30">
        <f>M183+M184</f>
        <v>-437360.86</v>
      </c>
      <c r="N181" s="29">
        <f t="shared" si="656"/>
        <v>2561431.702</v>
      </c>
      <c r="O181" s="30">
        <f>O183+O184</f>
        <v>0</v>
      </c>
      <c r="P181" s="29">
        <f t="shared" si="657"/>
        <v>2561431.702</v>
      </c>
      <c r="Q181" s="30">
        <f>Q183+Q184</f>
        <v>-113121.58600000001</v>
      </c>
      <c r="R181" s="29">
        <f t="shared" si="658"/>
        <v>2448310.1159999999</v>
      </c>
      <c r="S181" s="30">
        <f>S183+S184</f>
        <v>0</v>
      </c>
      <c r="T181" s="29">
        <f t="shared" si="659"/>
        <v>2448310.1159999999</v>
      </c>
      <c r="U181" s="30">
        <f>U183+U184</f>
        <v>-620</v>
      </c>
      <c r="V181" s="29">
        <f t="shared" si="660"/>
        <v>2447690.1159999999</v>
      </c>
      <c r="W181" s="30">
        <f>W183+W184</f>
        <v>0</v>
      </c>
      <c r="X181" s="29">
        <f t="shared" si="661"/>
        <v>2447690.1159999999</v>
      </c>
      <c r="Y181" s="30">
        <f>Y183+Y184</f>
        <v>-816072.46399999992</v>
      </c>
      <c r="Z181" s="29">
        <f t="shared" si="662"/>
        <v>1631617.652</v>
      </c>
      <c r="AA181" s="16">
        <f>AA183+AA184</f>
        <v>0</v>
      </c>
      <c r="AB181" s="29">
        <f t="shared" si="663"/>
        <v>1631617.652</v>
      </c>
      <c r="AC181" s="30">
        <f>AC183+AC184</f>
        <v>0</v>
      </c>
      <c r="AD181" s="15">
        <f t="shared" si="664"/>
        <v>1631617.652</v>
      </c>
      <c r="AE181" s="30">
        <f t="shared" ref="AE181:BH181" si="690">AE183+AE184</f>
        <v>2943856.3</v>
      </c>
      <c r="AF181" s="30">
        <f>AF183+AF184</f>
        <v>0</v>
      </c>
      <c r="AG181" s="29">
        <f t="shared" si="405"/>
        <v>2943856.3</v>
      </c>
      <c r="AH181" s="30">
        <f>AH183+AH184</f>
        <v>0</v>
      </c>
      <c r="AI181" s="29">
        <f t="shared" si="665"/>
        <v>2943856.3</v>
      </c>
      <c r="AJ181" s="30">
        <f>AJ183+AJ184</f>
        <v>0</v>
      </c>
      <c r="AK181" s="29">
        <f t="shared" si="666"/>
        <v>2943856.3</v>
      </c>
      <c r="AL181" s="30">
        <f>AL183+AL184</f>
        <v>0</v>
      </c>
      <c r="AM181" s="29">
        <f t="shared" si="667"/>
        <v>2943856.3</v>
      </c>
      <c r="AN181" s="30">
        <f>AN183+AN184</f>
        <v>0</v>
      </c>
      <c r="AO181" s="29">
        <f t="shared" si="668"/>
        <v>2943856.3</v>
      </c>
      <c r="AP181" s="30">
        <f>AP183+AP184</f>
        <v>469152.16</v>
      </c>
      <c r="AQ181" s="29">
        <f t="shared" si="669"/>
        <v>3413008.46</v>
      </c>
      <c r="AR181" s="30">
        <f>AR183+AR184</f>
        <v>0</v>
      </c>
      <c r="AS181" s="29">
        <f t="shared" si="670"/>
        <v>3413008.46</v>
      </c>
      <c r="AT181" s="30">
        <f>AT183+AT184</f>
        <v>21398.400000000001</v>
      </c>
      <c r="AU181" s="29">
        <f t="shared" si="671"/>
        <v>3434406.86</v>
      </c>
      <c r="AV181" s="30">
        <f>AV183+AV184</f>
        <v>0</v>
      </c>
      <c r="AW181" s="29">
        <f t="shared" si="672"/>
        <v>3434406.86</v>
      </c>
      <c r="AX181" s="30">
        <f>AX183+AX184</f>
        <v>5820.4989999999998</v>
      </c>
      <c r="AY181" s="29">
        <f t="shared" si="673"/>
        <v>3440227.3589999997</v>
      </c>
      <c r="AZ181" s="30">
        <f>AZ183+AZ184</f>
        <v>0</v>
      </c>
      <c r="BA181" s="29">
        <f t="shared" si="674"/>
        <v>3440227.3589999997</v>
      </c>
      <c r="BB181" s="16">
        <f>BB183+BB184</f>
        <v>-1463804.3</v>
      </c>
      <c r="BC181" s="29">
        <f t="shared" si="675"/>
        <v>1976423.0589999997</v>
      </c>
      <c r="BD181" s="16">
        <f>BD183+BD184</f>
        <v>0</v>
      </c>
      <c r="BE181" s="29">
        <f t="shared" si="676"/>
        <v>1976423.0589999997</v>
      </c>
      <c r="BF181" s="30">
        <f>BF183+BF184</f>
        <v>0</v>
      </c>
      <c r="BG181" s="15">
        <f t="shared" si="677"/>
        <v>1976423.0589999997</v>
      </c>
      <c r="BH181" s="30">
        <f t="shared" si="690"/>
        <v>3590793.7</v>
      </c>
      <c r="BI181" s="30">
        <f>BI183+BI184</f>
        <v>0</v>
      </c>
      <c r="BJ181" s="30">
        <f t="shared" si="406"/>
        <v>3590793.7</v>
      </c>
      <c r="BK181" s="30">
        <f>BK183+BK184</f>
        <v>0</v>
      </c>
      <c r="BL181" s="30">
        <f t="shared" si="678"/>
        <v>3590793.7</v>
      </c>
      <c r="BM181" s="30">
        <f>BM183+BM184</f>
        <v>0</v>
      </c>
      <c r="BN181" s="30">
        <f t="shared" si="679"/>
        <v>3590793.7</v>
      </c>
      <c r="BO181" s="30">
        <f>BO183+BO184</f>
        <v>0</v>
      </c>
      <c r="BP181" s="30">
        <f t="shared" si="680"/>
        <v>3590793.7</v>
      </c>
      <c r="BQ181" s="30">
        <f>BQ183+BQ184</f>
        <v>0</v>
      </c>
      <c r="BR181" s="30">
        <f t="shared" si="681"/>
        <v>3590793.7</v>
      </c>
      <c r="BS181" s="30">
        <f>BS183+BS184</f>
        <v>0</v>
      </c>
      <c r="BT181" s="30">
        <f t="shared" si="682"/>
        <v>3590793.7</v>
      </c>
      <c r="BU181" s="30">
        <f>BU183+BU184</f>
        <v>0</v>
      </c>
      <c r="BV181" s="30">
        <f t="shared" si="683"/>
        <v>3590793.7</v>
      </c>
      <c r="BW181" s="30">
        <f>BW183+BW184</f>
        <v>0</v>
      </c>
      <c r="BX181" s="30">
        <f t="shared" si="684"/>
        <v>3590793.7</v>
      </c>
      <c r="BY181" s="30">
        <f>BY183+BY184</f>
        <v>0</v>
      </c>
      <c r="BZ181" s="30">
        <f t="shared" si="685"/>
        <v>3590793.7</v>
      </c>
      <c r="CA181" s="30">
        <f>CA183+CA184</f>
        <v>0</v>
      </c>
      <c r="CB181" s="30">
        <f t="shared" si="686"/>
        <v>3590793.7</v>
      </c>
      <c r="CC181" s="16">
        <f>CC183+CC184</f>
        <v>-2402309.2000000002</v>
      </c>
      <c r="CD181" s="30">
        <f t="shared" si="687"/>
        <v>1188484.5</v>
      </c>
      <c r="CE181" s="16">
        <f>CE183+CE184</f>
        <v>0</v>
      </c>
      <c r="CF181" s="30">
        <f t="shared" si="688"/>
        <v>1188484.5</v>
      </c>
      <c r="CG181" s="30">
        <f>CG183+CG184</f>
        <v>0</v>
      </c>
      <c r="CH181" s="16">
        <f t="shared" si="689"/>
        <v>1188484.5</v>
      </c>
      <c r="CI181" s="31"/>
      <c r="CJ181" s="33"/>
    </row>
    <row r="182" spans="1:88" x14ac:dyDescent="0.35">
      <c r="A182" s="57"/>
      <c r="B182" s="7" t="s">
        <v>5</v>
      </c>
      <c r="C182" s="88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15"/>
      <c r="AB182" s="29"/>
      <c r="AC182" s="29"/>
      <c r="AD182" s="15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15"/>
      <c r="BC182" s="29"/>
      <c r="BD182" s="15"/>
      <c r="BE182" s="29"/>
      <c r="BF182" s="29"/>
      <c r="BG182" s="15"/>
      <c r="BH182" s="29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16"/>
      <c r="CD182" s="30"/>
      <c r="CE182" s="16"/>
      <c r="CF182" s="30"/>
      <c r="CG182" s="30"/>
      <c r="CH182" s="16"/>
      <c r="CI182" s="31"/>
      <c r="CJ182" s="33"/>
    </row>
    <row r="183" spans="1:88" s="32" customFormat="1" ht="18.75" hidden="1" customHeight="1" x14ac:dyDescent="0.35">
      <c r="A183" s="28"/>
      <c r="B183" s="37" t="s">
        <v>6</v>
      </c>
      <c r="C183" s="52"/>
      <c r="D183" s="39">
        <f>D187+D191+D195+D199+D203+D207+D211+D215+D219+D222+D225+D229+D233+D221</f>
        <v>599118</v>
      </c>
      <c r="E183" s="39">
        <f>E187+E191+E195+E199+E203+E207+E211+E215+E219+E222+E225+E229+E233+E221+E235</f>
        <v>12363.3</v>
      </c>
      <c r="F183" s="29">
        <f t="shared" si="404"/>
        <v>611481.30000000005</v>
      </c>
      <c r="G183" s="39">
        <f>G187+G191+G195+G199+G203+G207+G211+G215+G219+G222+G225+G229+G233+G221+G235+G236+G240+G241+G245</f>
        <v>284356.26200000005</v>
      </c>
      <c r="H183" s="29">
        <f t="shared" ref="H183:H185" si="691">F183+G183</f>
        <v>895837.56200000015</v>
      </c>
      <c r="I183" s="39">
        <f>I187+I191+I195+I199+I203+I207+I211+I215+I219+I222+I225+I229+I233+I221+I235+I236+I240+I241+I245</f>
        <v>0</v>
      </c>
      <c r="J183" s="29">
        <f t="shared" ref="J183:J185" si="692">H183+I183</f>
        <v>895837.56200000015</v>
      </c>
      <c r="K183" s="39">
        <f>K187+K191+K195+K199+K203+K207+K211+K215+K219+K222+K225+K229+K233+K221+K235+K236+K240+K241+K245</f>
        <v>0</v>
      </c>
      <c r="L183" s="29">
        <f t="shared" ref="L183:L185" si="693">J183+K183</f>
        <v>895837.56200000015</v>
      </c>
      <c r="M183" s="39">
        <f>M187+M191+M195+M199+M203+M207+M211+M215+M219+M222+M225+M229+M233+M221+M235+M236+M240+M241+M245+M246</f>
        <v>-99467.26</v>
      </c>
      <c r="N183" s="29">
        <f t="shared" ref="N183:N185" si="694">L183+M183</f>
        <v>796370.30200000014</v>
      </c>
      <c r="O183" s="39">
        <f>O187+O191+O195+O199+O203+O207+O211+O215+O219+O222+O225+O229+O233+O221+O235+O236+O240+O241+O245+O246</f>
        <v>0</v>
      </c>
      <c r="P183" s="29">
        <f t="shared" ref="P183:P185" si="695">N183+O183</f>
        <v>796370.30200000014</v>
      </c>
      <c r="Q183" s="39">
        <f>Q187+Q191+Q195+Q199+Q203+Q207+Q211+Q215+Q219+Q222+Q225+Q229+Q233+Q221+Q235+Q236+Q240+Q241+Q245+Q246</f>
        <v>-113121.58600000001</v>
      </c>
      <c r="R183" s="29">
        <f t="shared" ref="R183:R185" si="696">P183+Q183</f>
        <v>683248.71600000013</v>
      </c>
      <c r="S183" s="39">
        <f>S187+S191+S195+S199+S203+S207+S211+S215+S219+S222+S225+S229+S233+S221+S235+S236+S240+S241+S245+S246</f>
        <v>0</v>
      </c>
      <c r="T183" s="29">
        <f t="shared" ref="T183:T185" si="697">R183+S183</f>
        <v>683248.71600000013</v>
      </c>
      <c r="U183" s="39">
        <f>U187+U191+U195+U199+U203+U207+U211+U215+U219+U222+U225+U229+U233+U221+U235+U240+U245+U246+U243+U238+U247</f>
        <v>-620</v>
      </c>
      <c r="V183" s="29">
        <f t="shared" ref="V183:V185" si="698">T183+U183</f>
        <v>682628.71600000013</v>
      </c>
      <c r="W183" s="39">
        <f>W187+W191+W195+W199+W203+W207+W211+W215+W219+W222+W225+W229+W233+W221+W235+W240+W245+W246+W243+W238+W247</f>
        <v>0</v>
      </c>
      <c r="X183" s="29">
        <f t="shared" ref="X183:X185" si="699">V183+W183</f>
        <v>682628.71600000013</v>
      </c>
      <c r="Y183" s="39">
        <f>Y187+Y191+Y195+Y199+Y203+Y207+Y211+Y215+Y219+Y222+Y225+Y229+Y233+Y221+Y235+Y240+Y245+Y246+Y243+Y238+Y247</f>
        <v>-133084.764</v>
      </c>
      <c r="Z183" s="29">
        <f t="shared" ref="Z183:Z185" si="700">X183+Y183</f>
        <v>549543.95200000016</v>
      </c>
      <c r="AA183" s="18">
        <f>AA187+AA191+AA195+AA199+AA203+AA207+AA211+AA215+AA219+AA222+AA225+AA229+AA233+AA221+AA235+AA240+AA245+AA246+AA243+AA238+AA247</f>
        <v>0</v>
      </c>
      <c r="AB183" s="29">
        <f t="shared" ref="AB183:AB185" si="701">Z183+AA183</f>
        <v>549543.95200000016</v>
      </c>
      <c r="AC183" s="39">
        <f>AC187+AC191+AC195+AC199+AC203+AC207+AC211+AC215+AC219+AC222+AC225+AC229+AC233+AC221+AC235+AC240+AC245+AC246+AC243+AC238+AC247</f>
        <v>0</v>
      </c>
      <c r="AD183" s="29">
        <f t="shared" ref="AD183:AD185" si="702">AB183+AC183</f>
        <v>549543.95200000016</v>
      </c>
      <c r="AE183" s="39">
        <f t="shared" ref="AE183:BH183" si="703">AE187+AE191+AE195+AE199+AE203+AE207+AE211+AE215+AE219+AE222+AE225+AE229+AE233+AE221</f>
        <v>1083181.3</v>
      </c>
      <c r="AF183" s="39">
        <f>AF187+AF191+AF195+AF199+AF203+AF207+AF211+AF215+AF219+AF222+AF225+AF229+AF233+AF221+AF235</f>
        <v>0</v>
      </c>
      <c r="AG183" s="29">
        <f t="shared" si="405"/>
        <v>1083181.3</v>
      </c>
      <c r="AH183" s="39">
        <f>AH187+AH191+AH195+AH199+AH203+AH207+AH211+AH215+AH219+AH222+AH225+AH229+AH233+AH221+AH235+AH236+AH240+AH241+AH245</f>
        <v>0</v>
      </c>
      <c r="AI183" s="29">
        <f t="shared" ref="AI183:AI185" si="704">AG183+AH183</f>
        <v>1083181.3</v>
      </c>
      <c r="AJ183" s="39">
        <f>AJ187+AJ191+AJ195+AJ199+AJ203+AJ207+AJ211+AJ215+AJ219+AJ222+AJ225+AJ229+AJ233+AJ221+AJ235+AJ236+AJ240+AJ241+AJ245</f>
        <v>0</v>
      </c>
      <c r="AK183" s="29">
        <f>AI183+AJ183</f>
        <v>1083181.3</v>
      </c>
      <c r="AL183" s="39">
        <f>AL187+AL191+AL195+AL199+AL203+AL207+AL211+AL215+AL219+AL222+AL225+AL229+AL233+AL221+AL235+AL236+AL240+AL241+AL245</f>
        <v>0</v>
      </c>
      <c r="AM183" s="29">
        <f>AK183+AL183</f>
        <v>1083181.3</v>
      </c>
      <c r="AN183" s="39">
        <f>AN187+AN191+AN195+AN199+AN203+AN207+AN211+AN215+AN219+AN222+AN225+AN229+AN233+AN221+AN235+AN236+AN240+AN241+AN245</f>
        <v>0</v>
      </c>
      <c r="AO183" s="29">
        <f>AM183+AN183</f>
        <v>1083181.3</v>
      </c>
      <c r="AP183" s="39">
        <f>AP187+AP191+AP195+AP199+AP203+AP207+AP211+AP215+AP219+AP222+AP225+AP229+AP233+AP221+AP235+AP236+AP240+AP241+AP245+AP246</f>
        <v>89821.06</v>
      </c>
      <c r="AQ183" s="29">
        <f>AO183+AP183</f>
        <v>1173002.3600000001</v>
      </c>
      <c r="AR183" s="39">
        <f>AR187+AR191+AR195+AR199+AR203+AR207+AR211+AR215+AR219+AR222+AR225+AR229+AR233+AR221+AR235+AR236+AR240+AR241+AR245+AR246</f>
        <v>0</v>
      </c>
      <c r="AS183" s="29">
        <f>AQ183+AR183</f>
        <v>1173002.3600000001</v>
      </c>
      <c r="AT183" s="39">
        <f>AT187+AT191+AT195+AT199+AT203+AT207+AT211+AT215+AT219+AT222+AT225+AT229+AT233+AT221+AT235+AT236+AT240+AT241+AT245+AT246</f>
        <v>21398.400000000001</v>
      </c>
      <c r="AU183" s="29">
        <f>AS183+AT183</f>
        <v>1194400.76</v>
      </c>
      <c r="AV183" s="39">
        <f>AV187+AV191+AV195+AV199+AV203+AV207+AV211+AV215+AV219+AV222+AV225+AV229+AV233+AV221+AV235+AV236+AV240+AV241+AV245+AV246</f>
        <v>0</v>
      </c>
      <c r="AW183" s="29">
        <f>AU183+AV183</f>
        <v>1194400.76</v>
      </c>
      <c r="AX183" s="39">
        <f>AX187+AX191+AX195+AX199+AX203+AX207+AX211+AX215+AX219+AX222+AX225+AX229+AX233+AX221+AX235+AX240+AX245+AX246+AX243+AX238+AX247</f>
        <v>5820.4989999999998</v>
      </c>
      <c r="AY183" s="29">
        <f>AW183+AX183</f>
        <v>1200221.2590000001</v>
      </c>
      <c r="AZ183" s="39">
        <f>AZ187+AZ191+AZ195+AZ199+AZ203+AZ207+AZ211+AZ215+AZ219+AZ222+AZ225+AZ229+AZ233+AZ221+AZ235+AZ240+AZ245+AZ246+AZ243+AZ238+AZ247</f>
        <v>0</v>
      </c>
      <c r="BA183" s="29">
        <f>AY183+AZ183</f>
        <v>1200221.2590000001</v>
      </c>
      <c r="BB183" s="18">
        <f>BB187+BB191+BB195+BB199+BB203+BB207+BB211+BB215+BB219+BB222+BB225+BB229+BB233+BB221+BB235+BB240+BB245+BB246+BB243+BB238+BB247</f>
        <v>-423072.5</v>
      </c>
      <c r="BC183" s="29">
        <f>BA183+BB183</f>
        <v>777148.75900000008</v>
      </c>
      <c r="BD183" s="18">
        <f>BD187+BD191+BD195+BD199+BD203+BD207+BD211+BD215+BD219+BD222+BD225+BD229+BD233+BD221+BD235+BD240+BD245+BD246+BD243+BD238+BD247</f>
        <v>0</v>
      </c>
      <c r="BE183" s="29">
        <f>BC183+BD183</f>
        <v>777148.75900000008</v>
      </c>
      <c r="BF183" s="39">
        <f>BF187+BF191+BF195+BF199+BF203+BF207+BF211+BF215+BF219+BF222+BF225+BF229+BF233+BF221+BF235+BF240+BF245+BF246+BF243+BF238+BF247</f>
        <v>0</v>
      </c>
      <c r="BG183" s="29">
        <f>BE183+BF183</f>
        <v>777148.75900000008</v>
      </c>
      <c r="BH183" s="39">
        <f t="shared" si="703"/>
        <v>1333689.2</v>
      </c>
      <c r="BI183" s="40">
        <f>BI187+BI191+BI195+BI199+BI203+BI207+BI211+BI215+BI219+BI222+BI225+BI229+BI233+BI221+BI235</f>
        <v>0</v>
      </c>
      <c r="BJ183" s="30">
        <f t="shared" si="406"/>
        <v>1333689.2</v>
      </c>
      <c r="BK183" s="40">
        <f>BK187+BK191+BK195+BK199+BK203+BK207+BK211+BK215+BK219+BK222+BK225+BK229+BK233+BK221+BK235+BK236+BK240+BK241+BK245</f>
        <v>0</v>
      </c>
      <c r="BL183" s="30">
        <f t="shared" ref="BL183:BL185" si="705">BJ183+BK183</f>
        <v>1333689.2</v>
      </c>
      <c r="BM183" s="40">
        <f>BM187+BM191+BM195+BM199+BM203+BM207+BM211+BM215+BM219+BM222+BM225+BM229+BM233+BM221+BM235+BM236+BM240+BM241+BM245</f>
        <v>0</v>
      </c>
      <c r="BN183" s="30">
        <f t="shared" ref="BN183:BN185" si="706">BL183+BM183</f>
        <v>1333689.2</v>
      </c>
      <c r="BO183" s="40">
        <f>BO187+BO191+BO195+BO199+BO203+BO207+BO211+BO215+BO219+BO222+BO225+BO229+BO233+BO221+BO235+BO236+BO240+BO241+BO245</f>
        <v>0</v>
      </c>
      <c r="BP183" s="30">
        <f t="shared" ref="BP183:BP185" si="707">BN183+BO183</f>
        <v>1333689.2</v>
      </c>
      <c r="BQ183" s="40">
        <f>BQ187+BQ191+BQ195+BQ199+BQ203+BQ207+BQ211+BQ215+BQ219+BQ222+BQ225+BQ229+BQ233+BQ221+BQ235+BQ236+BQ240+BQ241+BQ245+BQ246</f>
        <v>0</v>
      </c>
      <c r="BR183" s="30">
        <f t="shared" ref="BR183:BR185" si="708">BP183+BQ183</f>
        <v>1333689.2</v>
      </c>
      <c r="BS183" s="40">
        <f>BS187+BS191+BS195+BS199+BS203+BS207+BS211+BS215+BS219+BS222+BS225+BS229+BS233+BS221+BS235+BS236+BS240+BS241+BS245+BS246</f>
        <v>0</v>
      </c>
      <c r="BT183" s="30">
        <f t="shared" ref="BT183:BT185" si="709">BR183+BS183</f>
        <v>1333689.2</v>
      </c>
      <c r="BU183" s="40">
        <f>BU187+BU191+BU195+BU199+BU203+BU207+BU211+BU215+BU219+BU222+BU225+BU229+BU233+BU221+BU235+BU236+BU240+BU241+BU245+BU246</f>
        <v>0</v>
      </c>
      <c r="BV183" s="30">
        <f t="shared" ref="BV183:BV185" si="710">BT183+BU183</f>
        <v>1333689.2</v>
      </c>
      <c r="BW183" s="40">
        <f>BW187+BW191+BW195+BW199+BW203+BW207+BW211+BW215+BW219+BW222+BW225+BW229+BW233+BW221+BW235+BW236+BW240+BW241+BW245+BW246</f>
        <v>0</v>
      </c>
      <c r="BX183" s="30">
        <f t="shared" ref="BX183:BX185" si="711">BV183+BW183</f>
        <v>1333689.2</v>
      </c>
      <c r="BY183" s="40">
        <f>BY187+BY191+BY195+BY199+BY203+BY207+BY211+BY215+BY219+BY222+BY225+BY229+BY233+BY221+BY235+BY240+BY245+BY246+BY243+BY238+BY247</f>
        <v>0</v>
      </c>
      <c r="BZ183" s="30">
        <f t="shared" ref="BZ183:BZ185" si="712">BX183+BY183</f>
        <v>1333689.2</v>
      </c>
      <c r="CA183" s="40">
        <f>CA187+CA191+CA195+CA199+CA203+CA207+CA211+CA215+CA219+CA222+CA225+CA229+CA233+CA221+CA235+CA240+CA245+CA246+CA243+CA238+CA247</f>
        <v>0</v>
      </c>
      <c r="CB183" s="30">
        <f t="shared" ref="CB183:CB185" si="713">BZ183+CA183</f>
        <v>1333689.2</v>
      </c>
      <c r="CC183" s="17">
        <f>CC187+CC191+CC195+CC199+CC203+CC207+CC211+CC215+CC219+CC222+CC225+CC229+CC233+CC221+CC235+CC240+CC245+CC246+CC243+CC238+CC247</f>
        <v>-970204.7</v>
      </c>
      <c r="CD183" s="30">
        <f t="shared" ref="CD183:CD185" si="714">CB183+CC183</f>
        <v>363484.5</v>
      </c>
      <c r="CE183" s="17">
        <f>CE187+CE191+CE195+CE199+CE203+CE207+CE211+CE215+CE219+CE222+CE225+CE229+CE233+CE221+CE235+CE240+CE245+CE246+CE243+CE238+CE247</f>
        <v>0</v>
      </c>
      <c r="CF183" s="30">
        <f t="shared" ref="CF183:CF185" si="715">CD183+CE183</f>
        <v>363484.5</v>
      </c>
      <c r="CG183" s="40">
        <f>CG187+CG191+CG195+CG199+CG203+CG207+CG211+CG215+CG219+CG222+CG225+CG229+CG233+CG221+CG235+CG240+CG245+CG246+CG243+CG238+CG247</f>
        <v>0</v>
      </c>
      <c r="CH183" s="30">
        <f t="shared" ref="CH183:CH185" si="716">CF183+CG183</f>
        <v>363484.5</v>
      </c>
      <c r="CI183" s="31"/>
      <c r="CJ183" s="33">
        <v>0</v>
      </c>
    </row>
    <row r="184" spans="1:88" x14ac:dyDescent="0.35">
      <c r="A184" s="57"/>
      <c r="B184" s="85" t="s">
        <v>20</v>
      </c>
      <c r="C184" s="88"/>
      <c r="D184" s="29">
        <f>D188+D192+D196+D200+D204+D208+D212+D216+D220+D226+D230+D234</f>
        <v>2102955</v>
      </c>
      <c r="E184" s="29">
        <f>E188+E192+E196+E200+E204+E208+E212+E216+E220+E226+E230+E234</f>
        <v>0</v>
      </c>
      <c r="F184" s="29">
        <f t="shared" si="404"/>
        <v>2102955</v>
      </c>
      <c r="G184" s="29">
        <f>G188+G192+G196+G200+G204+G208+G212+G216+G220+G226+G230+G234</f>
        <v>0</v>
      </c>
      <c r="H184" s="29">
        <f t="shared" si="691"/>
        <v>2102955</v>
      </c>
      <c r="I184" s="29">
        <f>I188+I192+I196+I200+I204+I208+I212+I216+I220+I226+I230+I234</f>
        <v>0</v>
      </c>
      <c r="J184" s="29">
        <f t="shared" si="692"/>
        <v>2102955</v>
      </c>
      <c r="K184" s="29">
        <f>K188+K192+K196+K200+K204+K208+K212+K216+K220+K226+K230+K234</f>
        <v>0</v>
      </c>
      <c r="L184" s="29">
        <f t="shared" si="693"/>
        <v>2102955</v>
      </c>
      <c r="M184" s="29">
        <f>M188+M192+M196+M200+M204+M208+M212+M216+M220+M226+M230+M234</f>
        <v>-337893.6</v>
      </c>
      <c r="N184" s="29">
        <f t="shared" si="694"/>
        <v>1765061.4</v>
      </c>
      <c r="O184" s="29">
        <f>O188+O192+O196+O200+O204+O208+O212+O216+O220+O226+O230+O234</f>
        <v>0</v>
      </c>
      <c r="P184" s="29">
        <f t="shared" si="695"/>
        <v>1765061.4</v>
      </c>
      <c r="Q184" s="29">
        <f>Q188+Q192+Q196+Q200+Q204+Q208+Q212+Q216+Q220+Q226+Q230+Q234</f>
        <v>0</v>
      </c>
      <c r="R184" s="29">
        <f t="shared" si="696"/>
        <v>1765061.4</v>
      </c>
      <c r="S184" s="29">
        <f>S188+S192+S196+S200+S204+S208+S212+S216+S220+S226+S230+S234</f>
        <v>0</v>
      </c>
      <c r="T184" s="29">
        <f t="shared" si="697"/>
        <v>1765061.4</v>
      </c>
      <c r="U184" s="29">
        <f>U188+U192+U196+U200+U204+U208+U212+U216+U220+U226+U230+U234+U244+U239</f>
        <v>0</v>
      </c>
      <c r="V184" s="29">
        <f t="shared" si="698"/>
        <v>1765061.4</v>
      </c>
      <c r="W184" s="29">
        <f>W188+W192+W196+W200+W204+W208+W212+W216+W220+W226+W230+W234+W244+W239</f>
        <v>0</v>
      </c>
      <c r="X184" s="29">
        <f t="shared" si="699"/>
        <v>1765061.4</v>
      </c>
      <c r="Y184" s="29">
        <f>Y188+Y192+Y196+Y200+Y204+Y208+Y212+Y216+Y220+Y226+Y230+Y234+Y244+Y239</f>
        <v>-682987.7</v>
      </c>
      <c r="Z184" s="29">
        <f t="shared" si="700"/>
        <v>1082073.7</v>
      </c>
      <c r="AA184" s="15">
        <f>AA188+AA192+AA196+AA200+AA204+AA208+AA212+AA216+AA220+AA226+AA230+AA234+AA244+AA239</f>
        <v>0</v>
      </c>
      <c r="AB184" s="29">
        <f t="shared" si="701"/>
        <v>1082073.7</v>
      </c>
      <c r="AC184" s="29">
        <f>AC188+AC192+AC196+AC200+AC204+AC208+AC212+AC216+AC220+AC226+AC230+AC234+AC244+AC239</f>
        <v>0</v>
      </c>
      <c r="AD184" s="15">
        <f t="shared" si="702"/>
        <v>1082073.7</v>
      </c>
      <c r="AE184" s="29">
        <f t="shared" ref="AE184:BH184" si="717">AE188+AE192+AE196+AE200+AE204+AE208+AE212+AE216+AE220+AE226+AE230+AE234</f>
        <v>1860675</v>
      </c>
      <c r="AF184" s="29">
        <f>AF188+AF192+AF196+AF200+AF204+AF208+AF212+AF216+AF220+AF226+AF230+AF234</f>
        <v>0</v>
      </c>
      <c r="AG184" s="29">
        <f t="shared" si="405"/>
        <v>1860675</v>
      </c>
      <c r="AH184" s="29">
        <f>AH188+AH192+AH196+AH200+AH204+AH208+AH212+AH216+AH220+AH226+AH230+AH234</f>
        <v>0</v>
      </c>
      <c r="AI184" s="29">
        <f t="shared" si="704"/>
        <v>1860675</v>
      </c>
      <c r="AJ184" s="29">
        <f>AJ188+AJ192+AJ196+AJ200+AJ204+AJ208+AJ212+AJ216+AJ220+AJ226+AJ230+AJ234</f>
        <v>0</v>
      </c>
      <c r="AK184" s="29">
        <f>AI184+AJ184</f>
        <v>1860675</v>
      </c>
      <c r="AL184" s="29">
        <f>AL188+AL192+AL196+AL200+AL204+AL208+AL212+AL216+AL220+AL226+AL230+AL234</f>
        <v>0</v>
      </c>
      <c r="AM184" s="29">
        <f>AK184+AL184</f>
        <v>1860675</v>
      </c>
      <c r="AN184" s="29">
        <f>AN188+AN192+AN196+AN200+AN204+AN208+AN212+AN216+AN220+AN226+AN230+AN234</f>
        <v>0</v>
      </c>
      <c r="AO184" s="29">
        <f>AM184+AN184</f>
        <v>1860675</v>
      </c>
      <c r="AP184" s="29">
        <f>AP188+AP192+AP196+AP200+AP204+AP208+AP212+AP216+AP220+AP226+AP230+AP234</f>
        <v>379331.1</v>
      </c>
      <c r="AQ184" s="29">
        <f>AO184+AP184</f>
        <v>2240006.1</v>
      </c>
      <c r="AR184" s="29">
        <f>AR188+AR192+AR196+AR200+AR204+AR208+AR212+AR216+AR220+AR226+AR230+AR234</f>
        <v>0</v>
      </c>
      <c r="AS184" s="29">
        <f>AQ184+AR184</f>
        <v>2240006.1</v>
      </c>
      <c r="AT184" s="29">
        <f>AT188+AT192+AT196+AT200+AT204+AT208+AT212+AT216+AT220+AT226+AT230+AT234</f>
        <v>0</v>
      </c>
      <c r="AU184" s="29">
        <f>AS184+AT184</f>
        <v>2240006.1</v>
      </c>
      <c r="AV184" s="29">
        <f>AV188+AV192+AV196+AV200+AV204+AV208+AV212+AV216+AV220+AV226+AV230+AV234</f>
        <v>0</v>
      </c>
      <c r="AW184" s="29">
        <f>AU184+AV184</f>
        <v>2240006.1</v>
      </c>
      <c r="AX184" s="29">
        <f>AX188+AX192+AX196+AX200+AX204+AX208+AX212+AX216+AX220+AX226+AX230+AX234+AX244+AX239</f>
        <v>0</v>
      </c>
      <c r="AY184" s="29">
        <f>AW184+AX184</f>
        <v>2240006.1</v>
      </c>
      <c r="AZ184" s="29">
        <f>AZ188+AZ192+AZ196+AZ200+AZ204+AZ208+AZ212+AZ216+AZ220+AZ226+AZ230+AZ234+AZ244+AZ239</f>
        <v>0</v>
      </c>
      <c r="BA184" s="29">
        <f>AY184+AZ184</f>
        <v>2240006.1</v>
      </c>
      <c r="BB184" s="15">
        <f>BB188+BB192+BB196+BB200+BB204+BB208+BB212+BB216+BB220+BB226+BB230+BB234+BB244+BB239</f>
        <v>-1040731.8</v>
      </c>
      <c r="BC184" s="29">
        <f>BA184+BB184</f>
        <v>1199274.3</v>
      </c>
      <c r="BD184" s="15">
        <f>BD188+BD192+BD196+BD200+BD204+BD208+BD212+BD216+BD220+BD226+BD230+BD234+BD244+BD239</f>
        <v>0</v>
      </c>
      <c r="BE184" s="29">
        <f>BC184+BD184</f>
        <v>1199274.3</v>
      </c>
      <c r="BF184" s="29">
        <f>BF188+BF192+BF196+BF200+BF204+BF208+BF212+BF216+BF220+BF226+BF230+BF234+BF244+BF239</f>
        <v>0</v>
      </c>
      <c r="BG184" s="15">
        <f>BE184+BF184</f>
        <v>1199274.3</v>
      </c>
      <c r="BH184" s="29">
        <f t="shared" si="717"/>
        <v>2257104.5</v>
      </c>
      <c r="BI184" s="30">
        <f>BI188+BI192+BI196+BI200+BI204+BI208+BI212+BI216+BI220+BI226+BI230+BI234</f>
        <v>0</v>
      </c>
      <c r="BJ184" s="30">
        <f t="shared" si="406"/>
        <v>2257104.5</v>
      </c>
      <c r="BK184" s="30">
        <f>BK188+BK192+BK196+BK200+BK204+BK208+BK212+BK216+BK220+BK226+BK230+BK234</f>
        <v>0</v>
      </c>
      <c r="BL184" s="30">
        <f t="shared" si="705"/>
        <v>2257104.5</v>
      </c>
      <c r="BM184" s="30">
        <f>BM188+BM192+BM196+BM200+BM204+BM208+BM212+BM216+BM220+BM226+BM230+BM234</f>
        <v>0</v>
      </c>
      <c r="BN184" s="30">
        <f t="shared" si="706"/>
        <v>2257104.5</v>
      </c>
      <c r="BO184" s="30">
        <f>BO188+BO192+BO196+BO200+BO204+BO208+BO212+BO216+BO220+BO226+BO230+BO234</f>
        <v>0</v>
      </c>
      <c r="BP184" s="30">
        <f t="shared" si="707"/>
        <v>2257104.5</v>
      </c>
      <c r="BQ184" s="30">
        <f>BQ188+BQ192+BQ196+BQ200+BQ204+BQ208+BQ212+BQ216+BQ220+BQ226+BQ230+BQ234</f>
        <v>0</v>
      </c>
      <c r="BR184" s="30">
        <f t="shared" si="708"/>
        <v>2257104.5</v>
      </c>
      <c r="BS184" s="30">
        <f>BS188+BS192+BS196+BS200+BS204+BS208+BS212+BS216+BS220+BS226+BS230+BS234</f>
        <v>0</v>
      </c>
      <c r="BT184" s="30">
        <f t="shared" si="709"/>
        <v>2257104.5</v>
      </c>
      <c r="BU184" s="30">
        <f>BU188+BU192+BU196+BU200+BU204+BU208+BU212+BU216+BU220+BU226+BU230+BU234</f>
        <v>0</v>
      </c>
      <c r="BV184" s="30">
        <f t="shared" si="710"/>
        <v>2257104.5</v>
      </c>
      <c r="BW184" s="30">
        <f>BW188+BW192+BW196+BW200+BW204+BW208+BW212+BW216+BW220+BW226+BW230+BW234</f>
        <v>0</v>
      </c>
      <c r="BX184" s="30">
        <f t="shared" si="711"/>
        <v>2257104.5</v>
      </c>
      <c r="BY184" s="30">
        <f>BY188+BY192+BY196+BY200+BY204+BY208+BY212+BY216+BY220+BY226+BY230+BY234+BY244+BY239</f>
        <v>0</v>
      </c>
      <c r="BZ184" s="30">
        <f t="shared" si="712"/>
        <v>2257104.5</v>
      </c>
      <c r="CA184" s="30">
        <f>CA188+CA192+CA196+CA200+CA204+CA208+CA212+CA216+CA220+CA226+CA230+CA234+CA244+CA239</f>
        <v>0</v>
      </c>
      <c r="CB184" s="30">
        <f t="shared" si="713"/>
        <v>2257104.5</v>
      </c>
      <c r="CC184" s="16">
        <f>CC188+CC192+CC196+CC200+CC204+CC208+CC212+CC216+CC220+CC226+CC230+CC234+CC244+CC239</f>
        <v>-1432104.5</v>
      </c>
      <c r="CD184" s="30">
        <f t="shared" si="714"/>
        <v>825000</v>
      </c>
      <c r="CE184" s="16">
        <f>CE188+CE192+CE196+CE200+CE204+CE208+CE212+CE216+CE220+CE226+CE230+CE234+CE244+CE239</f>
        <v>0</v>
      </c>
      <c r="CF184" s="30">
        <f t="shared" si="715"/>
        <v>825000</v>
      </c>
      <c r="CG184" s="30">
        <f>CG188+CG192+CG196+CG200+CG204+CG208+CG212+CG216+CG220+CG226+CG230+CG234+CG244+CG239</f>
        <v>0</v>
      </c>
      <c r="CH184" s="16">
        <f t="shared" si="716"/>
        <v>825000</v>
      </c>
      <c r="CI184" s="31"/>
      <c r="CJ184" s="33"/>
    </row>
    <row r="185" spans="1:88" ht="56.25" customHeight="1" x14ac:dyDescent="0.35">
      <c r="A185" s="57" t="s">
        <v>195</v>
      </c>
      <c r="B185" s="85" t="s">
        <v>132</v>
      </c>
      <c r="C185" s="6" t="s">
        <v>350</v>
      </c>
      <c r="D185" s="15">
        <f>D187+D188</f>
        <v>311998.90000000002</v>
      </c>
      <c r="E185" s="44">
        <f>E187+E188</f>
        <v>0</v>
      </c>
      <c r="F185" s="15">
        <f t="shared" si="404"/>
        <v>311998.90000000002</v>
      </c>
      <c r="G185" s="15">
        <f>G187+G188</f>
        <v>90690.504000000001</v>
      </c>
      <c r="H185" s="15">
        <f t="shared" si="691"/>
        <v>402689.40400000004</v>
      </c>
      <c r="I185" s="15">
        <f>I187+I188</f>
        <v>0</v>
      </c>
      <c r="J185" s="15">
        <f t="shared" si="692"/>
        <v>402689.40400000004</v>
      </c>
      <c r="K185" s="15">
        <f>K187+K188</f>
        <v>0</v>
      </c>
      <c r="L185" s="15">
        <f t="shared" si="693"/>
        <v>402689.40400000004</v>
      </c>
      <c r="M185" s="15">
        <f>M187+M188</f>
        <v>0</v>
      </c>
      <c r="N185" s="15">
        <f t="shared" si="694"/>
        <v>402689.40400000004</v>
      </c>
      <c r="O185" s="15">
        <f>O187+O188</f>
        <v>0</v>
      </c>
      <c r="P185" s="15">
        <f t="shared" si="695"/>
        <v>402689.40400000004</v>
      </c>
      <c r="Q185" s="15">
        <f>Q187+Q188</f>
        <v>0</v>
      </c>
      <c r="R185" s="15">
        <f t="shared" si="696"/>
        <v>402689.40400000004</v>
      </c>
      <c r="S185" s="15">
        <f>S187+S188</f>
        <v>0</v>
      </c>
      <c r="T185" s="15">
        <f t="shared" si="697"/>
        <v>402689.40400000004</v>
      </c>
      <c r="U185" s="15">
        <f>U187+U188</f>
        <v>0</v>
      </c>
      <c r="V185" s="15">
        <f t="shared" si="698"/>
        <v>402689.40400000004</v>
      </c>
      <c r="W185" s="15">
        <f>W187+W188</f>
        <v>0</v>
      </c>
      <c r="X185" s="15">
        <f t="shared" si="699"/>
        <v>402689.40400000004</v>
      </c>
      <c r="Y185" s="15">
        <f>Y187+Y188</f>
        <v>0</v>
      </c>
      <c r="Z185" s="15">
        <f t="shared" si="700"/>
        <v>402689.40400000004</v>
      </c>
      <c r="AA185" s="15">
        <f>AA187+AA188</f>
        <v>0</v>
      </c>
      <c r="AB185" s="15">
        <f t="shared" si="701"/>
        <v>402689.40400000004</v>
      </c>
      <c r="AC185" s="24">
        <f>AC187+AC188</f>
        <v>0</v>
      </c>
      <c r="AD185" s="15">
        <f t="shared" si="702"/>
        <v>402689.40400000004</v>
      </c>
      <c r="AE185" s="15">
        <f>AE187+AE188</f>
        <v>0</v>
      </c>
      <c r="AF185" s="44">
        <f>AF187+AF188</f>
        <v>0</v>
      </c>
      <c r="AG185" s="15">
        <f t="shared" si="405"/>
        <v>0</v>
      </c>
      <c r="AH185" s="15">
        <f>AH187+AH188</f>
        <v>0</v>
      </c>
      <c r="AI185" s="15">
        <f t="shared" si="704"/>
        <v>0</v>
      </c>
      <c r="AJ185" s="15">
        <f>AJ187+AJ188</f>
        <v>0</v>
      </c>
      <c r="AK185" s="15">
        <f>AI185+AJ185</f>
        <v>0</v>
      </c>
      <c r="AL185" s="15">
        <f>AL187+AL188</f>
        <v>0</v>
      </c>
      <c r="AM185" s="15">
        <f>AK185+AL185</f>
        <v>0</v>
      </c>
      <c r="AN185" s="15">
        <f>AN187+AN188</f>
        <v>0</v>
      </c>
      <c r="AO185" s="15">
        <f>AM185+AN185</f>
        <v>0</v>
      </c>
      <c r="AP185" s="15">
        <f>AP187+AP188</f>
        <v>0</v>
      </c>
      <c r="AQ185" s="15">
        <f>AO185+AP185</f>
        <v>0</v>
      </c>
      <c r="AR185" s="15">
        <f>AR187+AR188</f>
        <v>0</v>
      </c>
      <c r="AS185" s="15">
        <f>AQ185+AR185</f>
        <v>0</v>
      </c>
      <c r="AT185" s="15">
        <f>AT187+AT188</f>
        <v>0</v>
      </c>
      <c r="AU185" s="15">
        <f>AS185+AT185</f>
        <v>0</v>
      </c>
      <c r="AV185" s="15">
        <f>AV187+AV188</f>
        <v>0</v>
      </c>
      <c r="AW185" s="15">
        <f>AU185+AV185</f>
        <v>0</v>
      </c>
      <c r="AX185" s="15">
        <f>AX187+AX188</f>
        <v>0</v>
      </c>
      <c r="AY185" s="15">
        <f>AW185+AX185</f>
        <v>0</v>
      </c>
      <c r="AZ185" s="15">
        <f>AZ187+AZ188</f>
        <v>0</v>
      </c>
      <c r="BA185" s="15">
        <f>AY185+AZ185</f>
        <v>0</v>
      </c>
      <c r="BB185" s="15">
        <f>BB187+BB188</f>
        <v>0</v>
      </c>
      <c r="BC185" s="15">
        <f>BA185+BB185</f>
        <v>0</v>
      </c>
      <c r="BD185" s="15">
        <f>BD187+BD188</f>
        <v>0</v>
      </c>
      <c r="BE185" s="15">
        <f>BC185+BD185</f>
        <v>0</v>
      </c>
      <c r="BF185" s="24">
        <f>BF187+BF188</f>
        <v>0</v>
      </c>
      <c r="BG185" s="15">
        <f>BE185+BF185</f>
        <v>0</v>
      </c>
      <c r="BH185" s="15">
        <f>BH187+BH188</f>
        <v>0</v>
      </c>
      <c r="BI185" s="16">
        <f>BI187+BI188</f>
        <v>0</v>
      </c>
      <c r="BJ185" s="16">
        <f t="shared" si="406"/>
        <v>0</v>
      </c>
      <c r="BK185" s="16">
        <f>BK187+BK188</f>
        <v>0</v>
      </c>
      <c r="BL185" s="16">
        <f t="shared" si="705"/>
        <v>0</v>
      </c>
      <c r="BM185" s="16">
        <f>BM187+BM188</f>
        <v>0</v>
      </c>
      <c r="BN185" s="16">
        <f t="shared" si="706"/>
        <v>0</v>
      </c>
      <c r="BO185" s="16">
        <f>BO187+BO188</f>
        <v>0</v>
      </c>
      <c r="BP185" s="16">
        <f t="shared" si="707"/>
        <v>0</v>
      </c>
      <c r="BQ185" s="16">
        <f>BQ187+BQ188</f>
        <v>0</v>
      </c>
      <c r="BR185" s="16">
        <f t="shared" si="708"/>
        <v>0</v>
      </c>
      <c r="BS185" s="16">
        <f>BS187+BS188</f>
        <v>0</v>
      </c>
      <c r="BT185" s="16">
        <f t="shared" si="709"/>
        <v>0</v>
      </c>
      <c r="BU185" s="16">
        <f>BU187+BU188</f>
        <v>0</v>
      </c>
      <c r="BV185" s="16">
        <f t="shared" si="710"/>
        <v>0</v>
      </c>
      <c r="BW185" s="16">
        <f>BW187+BW188</f>
        <v>0</v>
      </c>
      <c r="BX185" s="16">
        <f t="shared" si="711"/>
        <v>0</v>
      </c>
      <c r="BY185" s="16">
        <f>BY187+BY188</f>
        <v>0</v>
      </c>
      <c r="BZ185" s="16">
        <f t="shared" si="712"/>
        <v>0</v>
      </c>
      <c r="CA185" s="16">
        <f>CA187+CA188</f>
        <v>0</v>
      </c>
      <c r="CB185" s="16">
        <f t="shared" si="713"/>
        <v>0</v>
      </c>
      <c r="CC185" s="16">
        <f>CC187+CC188</f>
        <v>0</v>
      </c>
      <c r="CD185" s="16">
        <f t="shared" si="714"/>
        <v>0</v>
      </c>
      <c r="CE185" s="16">
        <f>CE187+CE188</f>
        <v>0</v>
      </c>
      <c r="CF185" s="16">
        <f t="shared" si="715"/>
        <v>0</v>
      </c>
      <c r="CG185" s="26">
        <f>CG187+CG188</f>
        <v>0</v>
      </c>
      <c r="CH185" s="16">
        <f t="shared" si="716"/>
        <v>0</v>
      </c>
      <c r="CJ185" s="13"/>
    </row>
    <row r="186" spans="1:88" ht="18.75" customHeight="1" x14ac:dyDescent="0.35">
      <c r="A186" s="57"/>
      <c r="B186" s="85" t="s">
        <v>5</v>
      </c>
      <c r="C186" s="88"/>
      <c r="D186" s="15"/>
      <c r="E186" s="44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24"/>
      <c r="AD186" s="15"/>
      <c r="AE186" s="15"/>
      <c r="AF186" s="44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24"/>
      <c r="BG186" s="15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26"/>
      <c r="CH186" s="16"/>
      <c r="CJ186" s="13"/>
    </row>
    <row r="187" spans="1:88" ht="18.75" hidden="1" customHeight="1" x14ac:dyDescent="0.35">
      <c r="A187" s="1"/>
      <c r="B187" s="21" t="s">
        <v>6</v>
      </c>
      <c r="C187" s="2"/>
      <c r="D187" s="18">
        <v>85005.3</v>
      </c>
      <c r="E187" s="45"/>
      <c r="F187" s="15">
        <f t="shared" si="404"/>
        <v>85005.3</v>
      </c>
      <c r="G187" s="18">
        <f>40.056+90650.448</f>
        <v>90690.504000000001</v>
      </c>
      <c r="H187" s="15">
        <f t="shared" ref="H187:H189" si="718">F187+G187</f>
        <v>175695.804</v>
      </c>
      <c r="I187" s="18"/>
      <c r="J187" s="15">
        <f t="shared" ref="J187:J189" si="719">H187+I187</f>
        <v>175695.804</v>
      </c>
      <c r="K187" s="18"/>
      <c r="L187" s="15">
        <f t="shared" ref="L187:L189" si="720">J187+K187</f>
        <v>175695.804</v>
      </c>
      <c r="M187" s="18"/>
      <c r="N187" s="15">
        <f t="shared" ref="N187:N189" si="721">L187+M187</f>
        <v>175695.804</v>
      </c>
      <c r="O187" s="18"/>
      <c r="P187" s="15">
        <f t="shared" ref="P187:P189" si="722">N187+O187</f>
        <v>175695.804</v>
      </c>
      <c r="Q187" s="18"/>
      <c r="R187" s="15">
        <f t="shared" ref="R187:R189" si="723">P187+Q187</f>
        <v>175695.804</v>
      </c>
      <c r="S187" s="18"/>
      <c r="T187" s="15">
        <f t="shared" ref="T187:T189" si="724">R187+S187</f>
        <v>175695.804</v>
      </c>
      <c r="U187" s="18">
        <v>-13500</v>
      </c>
      <c r="V187" s="15">
        <f t="shared" ref="V187:V189" si="725">T187+U187</f>
        <v>162195.804</v>
      </c>
      <c r="W187" s="18"/>
      <c r="X187" s="15">
        <f t="shared" ref="X187:X189" si="726">V187+W187</f>
        <v>162195.804</v>
      </c>
      <c r="Y187" s="18"/>
      <c r="Z187" s="15">
        <f t="shared" ref="Z187:Z189" si="727">X187+Y187</f>
        <v>162195.804</v>
      </c>
      <c r="AA187" s="18"/>
      <c r="AB187" s="15">
        <f t="shared" ref="AB187:AB189" si="728">Z187+AA187</f>
        <v>162195.804</v>
      </c>
      <c r="AC187" s="25"/>
      <c r="AD187" s="15">
        <f t="shared" ref="AD187:AD189" si="729">AB187+AC187</f>
        <v>162195.804</v>
      </c>
      <c r="AE187" s="18">
        <v>0</v>
      </c>
      <c r="AF187" s="45"/>
      <c r="AG187" s="15">
        <f t="shared" si="405"/>
        <v>0</v>
      </c>
      <c r="AH187" s="18"/>
      <c r="AI187" s="15">
        <f t="shared" ref="AI187:AI189" si="730">AG187+AH187</f>
        <v>0</v>
      </c>
      <c r="AJ187" s="18"/>
      <c r="AK187" s="15">
        <f>AI187+AJ187</f>
        <v>0</v>
      </c>
      <c r="AL187" s="18"/>
      <c r="AM187" s="15">
        <f>AK187+AL187</f>
        <v>0</v>
      </c>
      <c r="AN187" s="18"/>
      <c r="AO187" s="15">
        <f>AM187+AN187</f>
        <v>0</v>
      </c>
      <c r="AP187" s="18"/>
      <c r="AQ187" s="15">
        <f>AO187+AP187</f>
        <v>0</v>
      </c>
      <c r="AR187" s="18"/>
      <c r="AS187" s="15">
        <f>AQ187+AR187</f>
        <v>0</v>
      </c>
      <c r="AT187" s="18"/>
      <c r="AU187" s="15">
        <f>AS187+AT187</f>
        <v>0</v>
      </c>
      <c r="AV187" s="18"/>
      <c r="AW187" s="15">
        <f>AU187+AV187</f>
        <v>0</v>
      </c>
      <c r="AX187" s="18"/>
      <c r="AY187" s="15">
        <f>AW187+AX187</f>
        <v>0</v>
      </c>
      <c r="AZ187" s="18"/>
      <c r="BA187" s="15">
        <f>AY187+AZ187</f>
        <v>0</v>
      </c>
      <c r="BB187" s="18"/>
      <c r="BC187" s="15">
        <f>BA187+BB187</f>
        <v>0</v>
      </c>
      <c r="BD187" s="18"/>
      <c r="BE187" s="15">
        <f>BC187+BD187</f>
        <v>0</v>
      </c>
      <c r="BF187" s="25"/>
      <c r="BG187" s="15">
        <f>BE187+BF187</f>
        <v>0</v>
      </c>
      <c r="BH187" s="17">
        <v>0</v>
      </c>
      <c r="BI187" s="17"/>
      <c r="BJ187" s="16">
        <f t="shared" si="406"/>
        <v>0</v>
      </c>
      <c r="BK187" s="17"/>
      <c r="BL187" s="16">
        <f t="shared" ref="BL187:BL189" si="731">BJ187+BK187</f>
        <v>0</v>
      </c>
      <c r="BM187" s="17"/>
      <c r="BN187" s="16">
        <f t="shared" ref="BN187:BN189" si="732">BL187+BM187</f>
        <v>0</v>
      </c>
      <c r="BO187" s="17"/>
      <c r="BP187" s="16">
        <f t="shared" ref="BP187:BP189" si="733">BN187+BO187</f>
        <v>0</v>
      </c>
      <c r="BQ187" s="17"/>
      <c r="BR187" s="16">
        <f t="shared" ref="BR187:BR189" si="734">BP187+BQ187</f>
        <v>0</v>
      </c>
      <c r="BS187" s="17"/>
      <c r="BT187" s="16">
        <f t="shared" ref="BT187:BT189" si="735">BR187+BS187</f>
        <v>0</v>
      </c>
      <c r="BU187" s="17"/>
      <c r="BV187" s="16">
        <f t="shared" ref="BV187:BV189" si="736">BT187+BU187</f>
        <v>0</v>
      </c>
      <c r="BW187" s="17"/>
      <c r="BX187" s="16">
        <f t="shared" ref="BX187:BX189" si="737">BV187+BW187</f>
        <v>0</v>
      </c>
      <c r="BY187" s="17"/>
      <c r="BZ187" s="16">
        <f t="shared" ref="BZ187:BZ189" si="738">BX187+BY187</f>
        <v>0</v>
      </c>
      <c r="CA187" s="17"/>
      <c r="CB187" s="16">
        <f t="shared" ref="CB187:CB189" si="739">BZ187+CA187</f>
        <v>0</v>
      </c>
      <c r="CC187" s="17"/>
      <c r="CD187" s="16">
        <f t="shared" ref="CD187:CD189" si="740">CB187+CC187</f>
        <v>0</v>
      </c>
      <c r="CE187" s="17"/>
      <c r="CF187" s="16">
        <f t="shared" ref="CF187:CF189" si="741">CD187+CE187</f>
        <v>0</v>
      </c>
      <c r="CG187" s="27"/>
      <c r="CH187" s="16">
        <f t="shared" ref="CH187:CH189" si="742">CF187+CG187</f>
        <v>0</v>
      </c>
      <c r="CI187" s="9" t="s">
        <v>230</v>
      </c>
      <c r="CJ187" s="13">
        <v>0</v>
      </c>
    </row>
    <row r="188" spans="1:88" ht="18.75" customHeight="1" x14ac:dyDescent="0.35">
      <c r="A188" s="57"/>
      <c r="B188" s="85" t="s">
        <v>20</v>
      </c>
      <c r="C188" s="88"/>
      <c r="D188" s="15">
        <v>226993.6</v>
      </c>
      <c r="E188" s="44"/>
      <c r="F188" s="15">
        <f t="shared" si="404"/>
        <v>226993.6</v>
      </c>
      <c r="G188" s="15"/>
      <c r="H188" s="15">
        <f t="shared" si="718"/>
        <v>226993.6</v>
      </c>
      <c r="I188" s="15"/>
      <c r="J188" s="15">
        <f t="shared" si="719"/>
        <v>226993.6</v>
      </c>
      <c r="K188" s="15"/>
      <c r="L188" s="15">
        <f t="shared" si="720"/>
        <v>226993.6</v>
      </c>
      <c r="M188" s="15"/>
      <c r="N188" s="15">
        <f t="shared" si="721"/>
        <v>226993.6</v>
      </c>
      <c r="O188" s="15"/>
      <c r="P188" s="15">
        <f t="shared" si="722"/>
        <v>226993.6</v>
      </c>
      <c r="Q188" s="15"/>
      <c r="R188" s="15">
        <f t="shared" si="723"/>
        <v>226993.6</v>
      </c>
      <c r="S188" s="15"/>
      <c r="T188" s="15">
        <f t="shared" si="724"/>
        <v>226993.6</v>
      </c>
      <c r="U188" s="15">
        <f>13500</f>
        <v>13500</v>
      </c>
      <c r="V188" s="15">
        <f t="shared" si="725"/>
        <v>240493.6</v>
      </c>
      <c r="W188" s="15"/>
      <c r="X188" s="15">
        <f t="shared" si="726"/>
        <v>240493.6</v>
      </c>
      <c r="Y188" s="15"/>
      <c r="Z188" s="15">
        <f t="shared" si="727"/>
        <v>240493.6</v>
      </c>
      <c r="AA188" s="15"/>
      <c r="AB188" s="15">
        <f t="shared" si="728"/>
        <v>240493.6</v>
      </c>
      <c r="AC188" s="24"/>
      <c r="AD188" s="15">
        <f t="shared" si="729"/>
        <v>240493.6</v>
      </c>
      <c r="AE188" s="15">
        <v>0</v>
      </c>
      <c r="AF188" s="44"/>
      <c r="AG188" s="15">
        <f t="shared" si="405"/>
        <v>0</v>
      </c>
      <c r="AH188" s="15"/>
      <c r="AI188" s="15">
        <f t="shared" si="730"/>
        <v>0</v>
      </c>
      <c r="AJ188" s="15"/>
      <c r="AK188" s="15">
        <f>AI188+AJ188</f>
        <v>0</v>
      </c>
      <c r="AL188" s="15"/>
      <c r="AM188" s="15">
        <f>AK188+AL188</f>
        <v>0</v>
      </c>
      <c r="AN188" s="15"/>
      <c r="AO188" s="15">
        <f>AM188+AN188</f>
        <v>0</v>
      </c>
      <c r="AP188" s="15"/>
      <c r="AQ188" s="15">
        <f>AO188+AP188</f>
        <v>0</v>
      </c>
      <c r="AR188" s="15"/>
      <c r="AS188" s="15">
        <f>AQ188+AR188</f>
        <v>0</v>
      </c>
      <c r="AT188" s="15"/>
      <c r="AU188" s="15">
        <f>AS188+AT188</f>
        <v>0</v>
      </c>
      <c r="AV188" s="15"/>
      <c r="AW188" s="15">
        <f>AU188+AV188</f>
        <v>0</v>
      </c>
      <c r="AX188" s="15"/>
      <c r="AY188" s="15">
        <f>AW188+AX188</f>
        <v>0</v>
      </c>
      <c r="AZ188" s="15"/>
      <c r="BA188" s="15">
        <f>AY188+AZ188</f>
        <v>0</v>
      </c>
      <c r="BB188" s="15"/>
      <c r="BC188" s="15">
        <f>BA188+BB188</f>
        <v>0</v>
      </c>
      <c r="BD188" s="15"/>
      <c r="BE188" s="15">
        <f>BC188+BD188</f>
        <v>0</v>
      </c>
      <c r="BF188" s="24"/>
      <c r="BG188" s="15">
        <f>BE188+BF188</f>
        <v>0</v>
      </c>
      <c r="BH188" s="16">
        <v>0</v>
      </c>
      <c r="BI188" s="16"/>
      <c r="BJ188" s="16">
        <f t="shared" si="406"/>
        <v>0</v>
      </c>
      <c r="BK188" s="16"/>
      <c r="BL188" s="16">
        <f t="shared" si="731"/>
        <v>0</v>
      </c>
      <c r="BM188" s="16"/>
      <c r="BN188" s="16">
        <f t="shared" si="732"/>
        <v>0</v>
      </c>
      <c r="BO188" s="16"/>
      <c r="BP188" s="16">
        <f t="shared" si="733"/>
        <v>0</v>
      </c>
      <c r="BQ188" s="16"/>
      <c r="BR188" s="16">
        <f t="shared" si="734"/>
        <v>0</v>
      </c>
      <c r="BS188" s="16"/>
      <c r="BT188" s="16">
        <f t="shared" si="735"/>
        <v>0</v>
      </c>
      <c r="BU188" s="16"/>
      <c r="BV188" s="16">
        <f t="shared" si="736"/>
        <v>0</v>
      </c>
      <c r="BW188" s="16"/>
      <c r="BX188" s="16">
        <f t="shared" si="737"/>
        <v>0</v>
      </c>
      <c r="BY188" s="16"/>
      <c r="BZ188" s="16">
        <f t="shared" si="738"/>
        <v>0</v>
      </c>
      <c r="CA188" s="16"/>
      <c r="CB188" s="16">
        <f t="shared" si="739"/>
        <v>0</v>
      </c>
      <c r="CC188" s="16"/>
      <c r="CD188" s="16">
        <f t="shared" si="740"/>
        <v>0</v>
      </c>
      <c r="CE188" s="16"/>
      <c r="CF188" s="16">
        <f t="shared" si="741"/>
        <v>0</v>
      </c>
      <c r="CG188" s="26"/>
      <c r="CH188" s="16">
        <f t="shared" si="742"/>
        <v>0</v>
      </c>
      <c r="CI188" s="9" t="s">
        <v>231</v>
      </c>
      <c r="CJ188" s="13"/>
    </row>
    <row r="189" spans="1:88" ht="56.25" customHeight="1" x14ac:dyDescent="0.35">
      <c r="A189" s="57" t="s">
        <v>196</v>
      </c>
      <c r="B189" s="85" t="s">
        <v>36</v>
      </c>
      <c r="C189" s="6" t="s">
        <v>350</v>
      </c>
      <c r="D189" s="15">
        <f>D191+D192</f>
        <v>469142.3</v>
      </c>
      <c r="E189" s="44">
        <f>E191+E192</f>
        <v>0</v>
      </c>
      <c r="F189" s="15">
        <f t="shared" si="404"/>
        <v>469142.3</v>
      </c>
      <c r="G189" s="15">
        <f>G191+G192</f>
        <v>0</v>
      </c>
      <c r="H189" s="15">
        <f t="shared" si="718"/>
        <v>469142.3</v>
      </c>
      <c r="I189" s="15">
        <f>I191+I192</f>
        <v>0</v>
      </c>
      <c r="J189" s="15">
        <f t="shared" si="719"/>
        <v>469142.3</v>
      </c>
      <c r="K189" s="15">
        <f>K191+K192</f>
        <v>0</v>
      </c>
      <c r="L189" s="15">
        <f t="shared" si="720"/>
        <v>469142.3</v>
      </c>
      <c r="M189" s="15">
        <f>M191+M192</f>
        <v>0</v>
      </c>
      <c r="N189" s="15">
        <f t="shared" si="721"/>
        <v>469142.3</v>
      </c>
      <c r="O189" s="15">
        <f>O191+O192</f>
        <v>0</v>
      </c>
      <c r="P189" s="15">
        <f t="shared" si="722"/>
        <v>469142.3</v>
      </c>
      <c r="Q189" s="15">
        <f>Q191+Q192</f>
        <v>0</v>
      </c>
      <c r="R189" s="15">
        <f t="shared" si="723"/>
        <v>469142.3</v>
      </c>
      <c r="S189" s="15">
        <f>S191+S192</f>
        <v>0</v>
      </c>
      <c r="T189" s="15">
        <f t="shared" si="724"/>
        <v>469142.3</v>
      </c>
      <c r="U189" s="15">
        <f>U191+U192</f>
        <v>0</v>
      </c>
      <c r="V189" s="15">
        <f t="shared" si="725"/>
        <v>469142.3</v>
      </c>
      <c r="W189" s="15">
        <f>W191+W192</f>
        <v>0</v>
      </c>
      <c r="X189" s="15">
        <f t="shared" si="726"/>
        <v>469142.3</v>
      </c>
      <c r="Y189" s="15">
        <f>Y191+Y192</f>
        <v>0</v>
      </c>
      <c r="Z189" s="15">
        <f t="shared" si="727"/>
        <v>469142.3</v>
      </c>
      <c r="AA189" s="15">
        <f>AA191+AA192</f>
        <v>0</v>
      </c>
      <c r="AB189" s="15">
        <f t="shared" si="728"/>
        <v>469142.3</v>
      </c>
      <c r="AC189" s="24">
        <f>AC191+AC192</f>
        <v>0</v>
      </c>
      <c r="AD189" s="15">
        <f t="shared" si="729"/>
        <v>469142.3</v>
      </c>
      <c r="AE189" s="15">
        <f t="shared" ref="AE189:BH189" si="743">AE191+AE192</f>
        <v>0</v>
      </c>
      <c r="AF189" s="44">
        <f>AF191+AF192</f>
        <v>0</v>
      </c>
      <c r="AG189" s="15">
        <f t="shared" si="405"/>
        <v>0</v>
      </c>
      <c r="AH189" s="15">
        <f>AH191+AH192</f>
        <v>0</v>
      </c>
      <c r="AI189" s="15">
        <f t="shared" si="730"/>
        <v>0</v>
      </c>
      <c r="AJ189" s="15">
        <f>AJ191+AJ192</f>
        <v>0</v>
      </c>
      <c r="AK189" s="15">
        <f>AI189+AJ189</f>
        <v>0</v>
      </c>
      <c r="AL189" s="15">
        <f>AL191+AL192</f>
        <v>0</v>
      </c>
      <c r="AM189" s="15">
        <f>AK189+AL189</f>
        <v>0</v>
      </c>
      <c r="AN189" s="15">
        <f>AN191+AN192</f>
        <v>0</v>
      </c>
      <c r="AO189" s="15">
        <f>AM189+AN189</f>
        <v>0</v>
      </c>
      <c r="AP189" s="15">
        <f>AP191+AP192</f>
        <v>0</v>
      </c>
      <c r="AQ189" s="15">
        <f>AO189+AP189</f>
        <v>0</v>
      </c>
      <c r="AR189" s="15">
        <f>AR191+AR192</f>
        <v>0</v>
      </c>
      <c r="AS189" s="15">
        <f>AQ189+AR189</f>
        <v>0</v>
      </c>
      <c r="AT189" s="15">
        <f>AT191+AT192</f>
        <v>0</v>
      </c>
      <c r="AU189" s="15">
        <f>AS189+AT189</f>
        <v>0</v>
      </c>
      <c r="AV189" s="15">
        <f>AV191+AV192</f>
        <v>0</v>
      </c>
      <c r="AW189" s="15">
        <f>AU189+AV189</f>
        <v>0</v>
      </c>
      <c r="AX189" s="15">
        <f>AX191+AX192</f>
        <v>0</v>
      </c>
      <c r="AY189" s="15">
        <f>AW189+AX189</f>
        <v>0</v>
      </c>
      <c r="AZ189" s="15">
        <f>AZ191+AZ192</f>
        <v>0</v>
      </c>
      <c r="BA189" s="15">
        <f>AY189+AZ189</f>
        <v>0</v>
      </c>
      <c r="BB189" s="15">
        <f>BB191+BB192</f>
        <v>0</v>
      </c>
      <c r="BC189" s="15">
        <f>BA189+BB189</f>
        <v>0</v>
      </c>
      <c r="BD189" s="15">
        <f>BD191+BD192</f>
        <v>0</v>
      </c>
      <c r="BE189" s="15">
        <f>BC189+BD189</f>
        <v>0</v>
      </c>
      <c r="BF189" s="24">
        <f>BF191+BF192</f>
        <v>0</v>
      </c>
      <c r="BG189" s="15">
        <f>BE189+BF189</f>
        <v>0</v>
      </c>
      <c r="BH189" s="15">
        <f t="shared" si="743"/>
        <v>0</v>
      </c>
      <c r="BI189" s="16">
        <f>BI191+BI192</f>
        <v>0</v>
      </c>
      <c r="BJ189" s="16">
        <f t="shared" si="406"/>
        <v>0</v>
      </c>
      <c r="BK189" s="16">
        <f>BK191+BK192</f>
        <v>0</v>
      </c>
      <c r="BL189" s="16">
        <f t="shared" si="731"/>
        <v>0</v>
      </c>
      <c r="BM189" s="16">
        <f>BM191+BM192</f>
        <v>0</v>
      </c>
      <c r="BN189" s="16">
        <f t="shared" si="732"/>
        <v>0</v>
      </c>
      <c r="BO189" s="16">
        <f>BO191+BO192</f>
        <v>0</v>
      </c>
      <c r="BP189" s="16">
        <f t="shared" si="733"/>
        <v>0</v>
      </c>
      <c r="BQ189" s="16">
        <f>BQ191+BQ192</f>
        <v>0</v>
      </c>
      <c r="BR189" s="16">
        <f t="shared" si="734"/>
        <v>0</v>
      </c>
      <c r="BS189" s="16">
        <f>BS191+BS192</f>
        <v>0</v>
      </c>
      <c r="BT189" s="16">
        <f t="shared" si="735"/>
        <v>0</v>
      </c>
      <c r="BU189" s="16">
        <f>BU191+BU192</f>
        <v>0</v>
      </c>
      <c r="BV189" s="16">
        <f t="shared" si="736"/>
        <v>0</v>
      </c>
      <c r="BW189" s="16">
        <f>BW191+BW192</f>
        <v>0</v>
      </c>
      <c r="BX189" s="16">
        <f t="shared" si="737"/>
        <v>0</v>
      </c>
      <c r="BY189" s="16">
        <f>BY191+BY192</f>
        <v>0</v>
      </c>
      <c r="BZ189" s="16">
        <f t="shared" si="738"/>
        <v>0</v>
      </c>
      <c r="CA189" s="16">
        <f>CA191+CA192</f>
        <v>0</v>
      </c>
      <c r="CB189" s="16">
        <f t="shared" si="739"/>
        <v>0</v>
      </c>
      <c r="CC189" s="16">
        <f>CC191+CC192</f>
        <v>0</v>
      </c>
      <c r="CD189" s="16">
        <f t="shared" si="740"/>
        <v>0</v>
      </c>
      <c r="CE189" s="16">
        <f>CE191+CE192</f>
        <v>0</v>
      </c>
      <c r="CF189" s="16">
        <f t="shared" si="741"/>
        <v>0</v>
      </c>
      <c r="CG189" s="26">
        <f>CG191+CG192</f>
        <v>0</v>
      </c>
      <c r="CH189" s="16">
        <f t="shared" si="742"/>
        <v>0</v>
      </c>
      <c r="CJ189" s="13"/>
    </row>
    <row r="190" spans="1:88" ht="18.75" customHeight="1" x14ac:dyDescent="0.35">
      <c r="A190" s="57"/>
      <c r="B190" s="85" t="s">
        <v>5</v>
      </c>
      <c r="C190" s="41"/>
      <c r="D190" s="15"/>
      <c r="E190" s="44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24"/>
      <c r="AD190" s="15"/>
      <c r="AE190" s="15"/>
      <c r="AF190" s="44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24"/>
      <c r="BG190" s="15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26"/>
      <c r="CH190" s="16"/>
      <c r="CJ190" s="13"/>
    </row>
    <row r="191" spans="1:88" ht="18.75" hidden="1" customHeight="1" x14ac:dyDescent="0.35">
      <c r="A191" s="1"/>
      <c r="B191" s="21" t="s">
        <v>6</v>
      </c>
      <c r="C191" s="22"/>
      <c r="D191" s="15">
        <v>117285.5</v>
      </c>
      <c r="E191" s="44"/>
      <c r="F191" s="15">
        <f t="shared" si="404"/>
        <v>117285.5</v>
      </c>
      <c r="G191" s="15"/>
      <c r="H191" s="15">
        <f t="shared" ref="H191:H193" si="744">F191+G191</f>
        <v>117285.5</v>
      </c>
      <c r="I191" s="15"/>
      <c r="J191" s="15">
        <f t="shared" ref="J191:J193" si="745">H191+I191</f>
        <v>117285.5</v>
      </c>
      <c r="K191" s="15"/>
      <c r="L191" s="15">
        <f t="shared" ref="L191:L193" si="746">J191+K191</f>
        <v>117285.5</v>
      </c>
      <c r="M191" s="15"/>
      <c r="N191" s="15">
        <f t="shared" ref="N191:N193" si="747">L191+M191</f>
        <v>117285.5</v>
      </c>
      <c r="O191" s="15"/>
      <c r="P191" s="15">
        <f t="shared" ref="P191:P193" si="748">N191+O191</f>
        <v>117285.5</v>
      </c>
      <c r="Q191" s="15"/>
      <c r="R191" s="15">
        <f t="shared" ref="R191:R193" si="749">P191+Q191</f>
        <v>117285.5</v>
      </c>
      <c r="S191" s="15"/>
      <c r="T191" s="15">
        <f t="shared" ref="T191:T193" si="750">R191+S191</f>
        <v>117285.5</v>
      </c>
      <c r="U191" s="15">
        <v>3000</v>
      </c>
      <c r="V191" s="15">
        <f t="shared" ref="V191:V193" si="751">T191+U191</f>
        <v>120285.5</v>
      </c>
      <c r="W191" s="15"/>
      <c r="X191" s="15">
        <f t="shared" ref="X191:X193" si="752">V191+W191</f>
        <v>120285.5</v>
      </c>
      <c r="Y191" s="15"/>
      <c r="Z191" s="15">
        <f t="shared" ref="Z191:Z193" si="753">X191+Y191</f>
        <v>120285.5</v>
      </c>
      <c r="AA191" s="15"/>
      <c r="AB191" s="15">
        <f t="shared" ref="AB191:AB193" si="754">Z191+AA191</f>
        <v>120285.5</v>
      </c>
      <c r="AC191" s="24"/>
      <c r="AD191" s="15">
        <f t="shared" ref="AD191:AD193" si="755">AB191+AC191</f>
        <v>120285.5</v>
      </c>
      <c r="AE191" s="15">
        <v>0</v>
      </c>
      <c r="AF191" s="44"/>
      <c r="AG191" s="15">
        <f t="shared" si="405"/>
        <v>0</v>
      </c>
      <c r="AH191" s="15"/>
      <c r="AI191" s="15">
        <f t="shared" ref="AI191:AI193" si="756">AG191+AH191</f>
        <v>0</v>
      </c>
      <c r="AJ191" s="15"/>
      <c r="AK191" s="15">
        <f>AI191+AJ191</f>
        <v>0</v>
      </c>
      <c r="AL191" s="15"/>
      <c r="AM191" s="15">
        <f>AK191+AL191</f>
        <v>0</v>
      </c>
      <c r="AN191" s="15"/>
      <c r="AO191" s="15">
        <f>AM191+AN191</f>
        <v>0</v>
      </c>
      <c r="AP191" s="15"/>
      <c r="AQ191" s="15">
        <f>AO191+AP191</f>
        <v>0</v>
      </c>
      <c r="AR191" s="15"/>
      <c r="AS191" s="15">
        <f>AQ191+AR191</f>
        <v>0</v>
      </c>
      <c r="AT191" s="15"/>
      <c r="AU191" s="15">
        <f>AS191+AT191</f>
        <v>0</v>
      </c>
      <c r="AV191" s="15"/>
      <c r="AW191" s="15">
        <f>AU191+AV191</f>
        <v>0</v>
      </c>
      <c r="AX191" s="15"/>
      <c r="AY191" s="15">
        <f>AW191+AX191</f>
        <v>0</v>
      </c>
      <c r="AZ191" s="15"/>
      <c r="BA191" s="15">
        <f>AY191+AZ191</f>
        <v>0</v>
      </c>
      <c r="BB191" s="15"/>
      <c r="BC191" s="15">
        <f>BA191+BB191</f>
        <v>0</v>
      </c>
      <c r="BD191" s="15"/>
      <c r="BE191" s="15">
        <f>BC191+BD191</f>
        <v>0</v>
      </c>
      <c r="BF191" s="24"/>
      <c r="BG191" s="15">
        <f>BE191+BF191</f>
        <v>0</v>
      </c>
      <c r="BH191" s="16">
        <v>0</v>
      </c>
      <c r="BI191" s="16"/>
      <c r="BJ191" s="16">
        <f t="shared" si="406"/>
        <v>0</v>
      </c>
      <c r="BK191" s="16"/>
      <c r="BL191" s="16">
        <f t="shared" ref="BL191:BL193" si="757">BJ191+BK191</f>
        <v>0</v>
      </c>
      <c r="BM191" s="16"/>
      <c r="BN191" s="16">
        <f t="shared" ref="BN191:BN193" si="758">BL191+BM191</f>
        <v>0</v>
      </c>
      <c r="BO191" s="16"/>
      <c r="BP191" s="16">
        <f t="shared" ref="BP191:BP193" si="759">BN191+BO191</f>
        <v>0</v>
      </c>
      <c r="BQ191" s="16"/>
      <c r="BR191" s="16">
        <f t="shared" ref="BR191:BR193" si="760">BP191+BQ191</f>
        <v>0</v>
      </c>
      <c r="BS191" s="16"/>
      <c r="BT191" s="16">
        <f t="shared" ref="BT191:BT193" si="761">BR191+BS191</f>
        <v>0</v>
      </c>
      <c r="BU191" s="16"/>
      <c r="BV191" s="16">
        <f t="shared" ref="BV191:BV193" si="762">BT191+BU191</f>
        <v>0</v>
      </c>
      <c r="BW191" s="16"/>
      <c r="BX191" s="16">
        <f t="shared" ref="BX191:BX193" si="763">BV191+BW191</f>
        <v>0</v>
      </c>
      <c r="BY191" s="16"/>
      <c r="BZ191" s="16">
        <f t="shared" ref="BZ191:BZ193" si="764">BX191+BY191</f>
        <v>0</v>
      </c>
      <c r="CA191" s="16"/>
      <c r="CB191" s="16">
        <f t="shared" ref="CB191:CB193" si="765">BZ191+CA191</f>
        <v>0</v>
      </c>
      <c r="CC191" s="16"/>
      <c r="CD191" s="16">
        <f t="shared" ref="CD191:CD193" si="766">CB191+CC191</f>
        <v>0</v>
      </c>
      <c r="CE191" s="16"/>
      <c r="CF191" s="16">
        <f t="shared" ref="CF191:CF193" si="767">CD191+CE191</f>
        <v>0</v>
      </c>
      <c r="CG191" s="26"/>
      <c r="CH191" s="16">
        <f t="shared" ref="CH191:CH193" si="768">CF191+CG191</f>
        <v>0</v>
      </c>
      <c r="CI191" s="9" t="s">
        <v>228</v>
      </c>
      <c r="CJ191" s="13">
        <v>0</v>
      </c>
    </row>
    <row r="192" spans="1:88" ht="18.75" customHeight="1" x14ac:dyDescent="0.35">
      <c r="A192" s="57"/>
      <c r="B192" s="85" t="s">
        <v>20</v>
      </c>
      <c r="C192" s="41"/>
      <c r="D192" s="15">
        <v>351856.8</v>
      </c>
      <c r="E192" s="44"/>
      <c r="F192" s="15">
        <f t="shared" si="404"/>
        <v>351856.8</v>
      </c>
      <c r="G192" s="15"/>
      <c r="H192" s="15">
        <f t="shared" si="744"/>
        <v>351856.8</v>
      </c>
      <c r="I192" s="15"/>
      <c r="J192" s="15">
        <f t="shared" si="745"/>
        <v>351856.8</v>
      </c>
      <c r="K192" s="15"/>
      <c r="L192" s="15">
        <f t="shared" si="746"/>
        <v>351856.8</v>
      </c>
      <c r="M192" s="15"/>
      <c r="N192" s="15">
        <f t="shared" si="747"/>
        <v>351856.8</v>
      </c>
      <c r="O192" s="15"/>
      <c r="P192" s="15">
        <f t="shared" si="748"/>
        <v>351856.8</v>
      </c>
      <c r="Q192" s="15"/>
      <c r="R192" s="15">
        <f t="shared" si="749"/>
        <v>351856.8</v>
      </c>
      <c r="S192" s="15"/>
      <c r="T192" s="15">
        <f t="shared" si="750"/>
        <v>351856.8</v>
      </c>
      <c r="U192" s="15">
        <f>-3000</f>
        <v>-3000</v>
      </c>
      <c r="V192" s="15">
        <f t="shared" si="751"/>
        <v>348856.8</v>
      </c>
      <c r="W192" s="15"/>
      <c r="X192" s="15">
        <f t="shared" si="752"/>
        <v>348856.8</v>
      </c>
      <c r="Y192" s="15"/>
      <c r="Z192" s="15">
        <f t="shared" si="753"/>
        <v>348856.8</v>
      </c>
      <c r="AA192" s="15"/>
      <c r="AB192" s="15">
        <f t="shared" si="754"/>
        <v>348856.8</v>
      </c>
      <c r="AC192" s="24"/>
      <c r="AD192" s="15">
        <f t="shared" si="755"/>
        <v>348856.8</v>
      </c>
      <c r="AE192" s="15">
        <v>0</v>
      </c>
      <c r="AF192" s="44"/>
      <c r="AG192" s="15">
        <f t="shared" si="405"/>
        <v>0</v>
      </c>
      <c r="AH192" s="15"/>
      <c r="AI192" s="15">
        <f t="shared" si="756"/>
        <v>0</v>
      </c>
      <c r="AJ192" s="15"/>
      <c r="AK192" s="15">
        <f>AI192+AJ192</f>
        <v>0</v>
      </c>
      <c r="AL192" s="15"/>
      <c r="AM192" s="15">
        <f>AK192+AL192</f>
        <v>0</v>
      </c>
      <c r="AN192" s="15"/>
      <c r="AO192" s="15">
        <f>AM192+AN192</f>
        <v>0</v>
      </c>
      <c r="AP192" s="15"/>
      <c r="AQ192" s="15">
        <f>AO192+AP192</f>
        <v>0</v>
      </c>
      <c r="AR192" s="15"/>
      <c r="AS192" s="15">
        <f>AQ192+AR192</f>
        <v>0</v>
      </c>
      <c r="AT192" s="15"/>
      <c r="AU192" s="15">
        <f>AS192+AT192</f>
        <v>0</v>
      </c>
      <c r="AV192" s="15"/>
      <c r="AW192" s="15">
        <f>AU192+AV192</f>
        <v>0</v>
      </c>
      <c r="AX192" s="15"/>
      <c r="AY192" s="15">
        <f>AW192+AX192</f>
        <v>0</v>
      </c>
      <c r="AZ192" s="15"/>
      <c r="BA192" s="15">
        <f>AY192+AZ192</f>
        <v>0</v>
      </c>
      <c r="BB192" s="15"/>
      <c r="BC192" s="15">
        <f>BA192+BB192</f>
        <v>0</v>
      </c>
      <c r="BD192" s="15"/>
      <c r="BE192" s="15">
        <f>BC192+BD192</f>
        <v>0</v>
      </c>
      <c r="BF192" s="24"/>
      <c r="BG192" s="15">
        <f>BE192+BF192</f>
        <v>0</v>
      </c>
      <c r="BH192" s="16">
        <v>0</v>
      </c>
      <c r="BI192" s="16"/>
      <c r="BJ192" s="16">
        <f t="shared" si="406"/>
        <v>0</v>
      </c>
      <c r="BK192" s="16"/>
      <c r="BL192" s="16">
        <f t="shared" si="757"/>
        <v>0</v>
      </c>
      <c r="BM192" s="16"/>
      <c r="BN192" s="16">
        <f t="shared" si="758"/>
        <v>0</v>
      </c>
      <c r="BO192" s="16"/>
      <c r="BP192" s="16">
        <f t="shared" si="759"/>
        <v>0</v>
      </c>
      <c r="BQ192" s="16"/>
      <c r="BR192" s="16">
        <f t="shared" si="760"/>
        <v>0</v>
      </c>
      <c r="BS192" s="16"/>
      <c r="BT192" s="16">
        <f t="shared" si="761"/>
        <v>0</v>
      </c>
      <c r="BU192" s="16"/>
      <c r="BV192" s="16">
        <f t="shared" si="762"/>
        <v>0</v>
      </c>
      <c r="BW192" s="16"/>
      <c r="BX192" s="16">
        <f t="shared" si="763"/>
        <v>0</v>
      </c>
      <c r="BY192" s="16"/>
      <c r="BZ192" s="16">
        <f t="shared" si="764"/>
        <v>0</v>
      </c>
      <c r="CA192" s="16"/>
      <c r="CB192" s="16">
        <f t="shared" si="765"/>
        <v>0</v>
      </c>
      <c r="CC192" s="16"/>
      <c r="CD192" s="16">
        <f t="shared" si="766"/>
        <v>0</v>
      </c>
      <c r="CE192" s="16"/>
      <c r="CF192" s="16">
        <f t="shared" si="767"/>
        <v>0</v>
      </c>
      <c r="CG192" s="26"/>
      <c r="CH192" s="16">
        <f t="shared" si="768"/>
        <v>0</v>
      </c>
      <c r="CI192" s="9" t="s">
        <v>231</v>
      </c>
      <c r="CJ192" s="13"/>
    </row>
    <row r="193" spans="1:88" ht="56.25" customHeight="1" x14ac:dyDescent="0.35">
      <c r="A193" s="57" t="s">
        <v>197</v>
      </c>
      <c r="B193" s="85" t="s">
        <v>240</v>
      </c>
      <c r="C193" s="6" t="s">
        <v>350</v>
      </c>
      <c r="D193" s="15">
        <f>D195+D196</f>
        <v>62004.900000000009</v>
      </c>
      <c r="E193" s="44">
        <f>E195+E196</f>
        <v>0</v>
      </c>
      <c r="F193" s="15">
        <f t="shared" si="404"/>
        <v>62004.900000000009</v>
      </c>
      <c r="G193" s="15">
        <f>G195+G196</f>
        <v>5305</v>
      </c>
      <c r="H193" s="15">
        <f t="shared" si="744"/>
        <v>67309.900000000009</v>
      </c>
      <c r="I193" s="15">
        <f>I195+I196</f>
        <v>0</v>
      </c>
      <c r="J193" s="15">
        <f t="shared" si="745"/>
        <v>67309.900000000009</v>
      </c>
      <c r="K193" s="15">
        <f>K195+K196</f>
        <v>0</v>
      </c>
      <c r="L193" s="15">
        <f t="shared" si="746"/>
        <v>67309.900000000009</v>
      </c>
      <c r="M193" s="15">
        <f>M195+M196</f>
        <v>0</v>
      </c>
      <c r="N193" s="15">
        <f t="shared" si="747"/>
        <v>67309.900000000009</v>
      </c>
      <c r="O193" s="15">
        <f>O195+O196</f>
        <v>0</v>
      </c>
      <c r="P193" s="15">
        <f t="shared" si="748"/>
        <v>67309.900000000009</v>
      </c>
      <c r="Q193" s="15">
        <f>Q195+Q196</f>
        <v>0</v>
      </c>
      <c r="R193" s="15">
        <f t="shared" si="749"/>
        <v>67309.900000000009</v>
      </c>
      <c r="S193" s="15">
        <f>S195+S196</f>
        <v>0</v>
      </c>
      <c r="T193" s="15">
        <f t="shared" si="750"/>
        <v>67309.900000000009</v>
      </c>
      <c r="U193" s="15">
        <f>U195+U196</f>
        <v>0</v>
      </c>
      <c r="V193" s="15">
        <f t="shared" si="751"/>
        <v>67309.900000000009</v>
      </c>
      <c r="W193" s="15">
        <f>W195+W196</f>
        <v>0</v>
      </c>
      <c r="X193" s="15">
        <f t="shared" si="752"/>
        <v>67309.900000000009</v>
      </c>
      <c r="Y193" s="15">
        <f>Y195+Y196</f>
        <v>0</v>
      </c>
      <c r="Z193" s="15">
        <f t="shared" si="753"/>
        <v>67309.900000000009</v>
      </c>
      <c r="AA193" s="15">
        <f>AA195+AA196</f>
        <v>0</v>
      </c>
      <c r="AB193" s="15">
        <f t="shared" si="754"/>
        <v>67309.900000000009</v>
      </c>
      <c r="AC193" s="24">
        <f>AC195+AC196</f>
        <v>0</v>
      </c>
      <c r="AD193" s="15">
        <f t="shared" si="755"/>
        <v>67309.900000000009</v>
      </c>
      <c r="AE193" s="15">
        <f t="shared" ref="AE193:BH193" si="769">AE195+AE196</f>
        <v>279089.3</v>
      </c>
      <c r="AF193" s="44">
        <f>AF195+AF196</f>
        <v>0</v>
      </c>
      <c r="AG193" s="15">
        <f t="shared" si="405"/>
        <v>279089.3</v>
      </c>
      <c r="AH193" s="15">
        <f>AH195+AH196</f>
        <v>0</v>
      </c>
      <c r="AI193" s="15">
        <f t="shared" si="756"/>
        <v>279089.3</v>
      </c>
      <c r="AJ193" s="15">
        <f>AJ195+AJ196</f>
        <v>0</v>
      </c>
      <c r="AK193" s="15">
        <f>AI193+AJ193</f>
        <v>279089.3</v>
      </c>
      <c r="AL193" s="15">
        <f>AL195+AL196</f>
        <v>0</v>
      </c>
      <c r="AM193" s="15">
        <f>AK193+AL193</f>
        <v>279089.3</v>
      </c>
      <c r="AN193" s="15">
        <f>AN195+AN196</f>
        <v>0</v>
      </c>
      <c r="AO193" s="15">
        <f>AM193+AN193</f>
        <v>279089.3</v>
      </c>
      <c r="AP193" s="15">
        <f>AP195+AP196</f>
        <v>0</v>
      </c>
      <c r="AQ193" s="15">
        <f>AO193+AP193</f>
        <v>279089.3</v>
      </c>
      <c r="AR193" s="15">
        <f>AR195+AR196</f>
        <v>0</v>
      </c>
      <c r="AS193" s="15">
        <f>AQ193+AR193</f>
        <v>279089.3</v>
      </c>
      <c r="AT193" s="15">
        <f>AT195+AT196</f>
        <v>0</v>
      </c>
      <c r="AU193" s="15">
        <f>AS193+AT193</f>
        <v>279089.3</v>
      </c>
      <c r="AV193" s="15">
        <f>AV195+AV196</f>
        <v>0</v>
      </c>
      <c r="AW193" s="15">
        <f>AU193+AV193</f>
        <v>279089.3</v>
      </c>
      <c r="AX193" s="15">
        <f>AX195+AX196</f>
        <v>0</v>
      </c>
      <c r="AY193" s="15">
        <f>AW193+AX193</f>
        <v>279089.3</v>
      </c>
      <c r="AZ193" s="15">
        <f>AZ195+AZ196</f>
        <v>0</v>
      </c>
      <c r="BA193" s="15">
        <f>AY193+AZ193</f>
        <v>279089.3</v>
      </c>
      <c r="BB193" s="15">
        <f>BB195+BB196</f>
        <v>0</v>
      </c>
      <c r="BC193" s="15">
        <f>BA193+BB193</f>
        <v>279089.3</v>
      </c>
      <c r="BD193" s="15">
        <f>BD195+BD196</f>
        <v>0</v>
      </c>
      <c r="BE193" s="15">
        <f>BC193+BD193</f>
        <v>279089.3</v>
      </c>
      <c r="BF193" s="24">
        <f>BF195+BF196</f>
        <v>0</v>
      </c>
      <c r="BG193" s="15">
        <f>BE193+BF193</f>
        <v>279089.3</v>
      </c>
      <c r="BH193" s="15">
        <f t="shared" si="769"/>
        <v>1088484.5</v>
      </c>
      <c r="BI193" s="16">
        <f>BI195+BI196</f>
        <v>0</v>
      </c>
      <c r="BJ193" s="16">
        <f t="shared" si="406"/>
        <v>1088484.5</v>
      </c>
      <c r="BK193" s="16">
        <f>BK195+BK196</f>
        <v>0</v>
      </c>
      <c r="BL193" s="16">
        <f t="shared" si="757"/>
        <v>1088484.5</v>
      </c>
      <c r="BM193" s="16">
        <f>BM195+BM196</f>
        <v>0</v>
      </c>
      <c r="BN193" s="16">
        <f t="shared" si="758"/>
        <v>1088484.5</v>
      </c>
      <c r="BO193" s="16">
        <f>BO195+BO196</f>
        <v>0</v>
      </c>
      <c r="BP193" s="16">
        <f t="shared" si="759"/>
        <v>1088484.5</v>
      </c>
      <c r="BQ193" s="16">
        <f>BQ195+BQ196</f>
        <v>0</v>
      </c>
      <c r="BR193" s="16">
        <f t="shared" si="760"/>
        <v>1088484.5</v>
      </c>
      <c r="BS193" s="16">
        <f>BS195+BS196</f>
        <v>0</v>
      </c>
      <c r="BT193" s="16">
        <f t="shared" si="761"/>
        <v>1088484.5</v>
      </c>
      <c r="BU193" s="16">
        <f>BU195+BU196</f>
        <v>0</v>
      </c>
      <c r="BV193" s="16">
        <f t="shared" si="762"/>
        <v>1088484.5</v>
      </c>
      <c r="BW193" s="16">
        <f>BW195+BW196</f>
        <v>0</v>
      </c>
      <c r="BX193" s="16">
        <f t="shared" si="763"/>
        <v>1088484.5</v>
      </c>
      <c r="BY193" s="16">
        <f>BY195+BY196</f>
        <v>0</v>
      </c>
      <c r="BZ193" s="16">
        <f t="shared" si="764"/>
        <v>1088484.5</v>
      </c>
      <c r="CA193" s="16">
        <f>CA195+CA196</f>
        <v>0</v>
      </c>
      <c r="CB193" s="16">
        <f t="shared" si="765"/>
        <v>1088484.5</v>
      </c>
      <c r="CC193" s="16">
        <f>CC195+CC196</f>
        <v>0</v>
      </c>
      <c r="CD193" s="16">
        <f t="shared" si="766"/>
        <v>1088484.5</v>
      </c>
      <c r="CE193" s="16">
        <f>CE195+CE196</f>
        <v>0</v>
      </c>
      <c r="CF193" s="16">
        <f t="shared" si="767"/>
        <v>1088484.5</v>
      </c>
      <c r="CG193" s="26">
        <f>CG195+CG196</f>
        <v>0</v>
      </c>
      <c r="CH193" s="16">
        <f t="shared" si="768"/>
        <v>1088484.5</v>
      </c>
      <c r="CJ193" s="13"/>
    </row>
    <row r="194" spans="1:88" ht="18.75" customHeight="1" x14ac:dyDescent="0.35">
      <c r="A194" s="57"/>
      <c r="B194" s="85" t="s">
        <v>5</v>
      </c>
      <c r="C194" s="41"/>
      <c r="D194" s="15"/>
      <c r="E194" s="44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24"/>
      <c r="AD194" s="15"/>
      <c r="AE194" s="15"/>
      <c r="AF194" s="44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24"/>
      <c r="BG194" s="15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26"/>
      <c r="CH194" s="16"/>
      <c r="CJ194" s="13"/>
    </row>
    <row r="195" spans="1:88" ht="18.75" hidden="1" customHeight="1" x14ac:dyDescent="0.35">
      <c r="A195" s="1"/>
      <c r="B195" s="21" t="s">
        <v>6</v>
      </c>
      <c r="C195" s="22"/>
      <c r="D195" s="15">
        <v>11580.600000000006</v>
      </c>
      <c r="E195" s="44"/>
      <c r="F195" s="15">
        <f t="shared" si="404"/>
        <v>11580.600000000006</v>
      </c>
      <c r="G195" s="15">
        <v>5305</v>
      </c>
      <c r="H195" s="15">
        <f t="shared" ref="H195:H197" si="770">F195+G195</f>
        <v>16885.600000000006</v>
      </c>
      <c r="I195" s="15"/>
      <c r="J195" s="15">
        <f t="shared" ref="J195:J197" si="771">H195+I195</f>
        <v>16885.600000000006</v>
      </c>
      <c r="K195" s="15"/>
      <c r="L195" s="15">
        <f t="shared" ref="L195:L197" si="772">J195+K195</f>
        <v>16885.600000000006</v>
      </c>
      <c r="M195" s="15"/>
      <c r="N195" s="15">
        <f t="shared" ref="N195:N197" si="773">L195+M195</f>
        <v>16885.600000000006</v>
      </c>
      <c r="O195" s="15"/>
      <c r="P195" s="15">
        <f t="shared" ref="P195:P197" si="774">N195+O195</f>
        <v>16885.600000000006</v>
      </c>
      <c r="Q195" s="15"/>
      <c r="R195" s="15">
        <f t="shared" ref="R195:R197" si="775">P195+Q195</f>
        <v>16885.600000000006</v>
      </c>
      <c r="S195" s="15"/>
      <c r="T195" s="15">
        <f t="shared" ref="T195:T197" si="776">R195+S195</f>
        <v>16885.600000000006</v>
      </c>
      <c r="U195" s="15"/>
      <c r="V195" s="15">
        <f t="shared" ref="V195:V197" si="777">T195+U195</f>
        <v>16885.600000000006</v>
      </c>
      <c r="W195" s="15"/>
      <c r="X195" s="15">
        <f t="shared" ref="X195:X197" si="778">V195+W195</f>
        <v>16885.600000000006</v>
      </c>
      <c r="Y195" s="15"/>
      <c r="Z195" s="15">
        <f t="shared" ref="Z195:Z197" si="779">X195+Y195</f>
        <v>16885.600000000006</v>
      </c>
      <c r="AA195" s="15"/>
      <c r="AB195" s="15">
        <f t="shared" ref="AB195:AB197" si="780">Z195+AA195</f>
        <v>16885.600000000006</v>
      </c>
      <c r="AC195" s="24"/>
      <c r="AD195" s="15">
        <f t="shared" ref="AD195:AD197" si="781">AB195+AC195</f>
        <v>16885.600000000006</v>
      </c>
      <c r="AE195" s="15">
        <v>279089.3</v>
      </c>
      <c r="AF195" s="44"/>
      <c r="AG195" s="15">
        <f t="shared" si="405"/>
        <v>279089.3</v>
      </c>
      <c r="AH195" s="15"/>
      <c r="AI195" s="15">
        <f t="shared" ref="AI195:AI197" si="782">AG195+AH195</f>
        <v>279089.3</v>
      </c>
      <c r="AJ195" s="15"/>
      <c r="AK195" s="15">
        <f>AI195+AJ195</f>
        <v>279089.3</v>
      </c>
      <c r="AL195" s="15"/>
      <c r="AM195" s="15">
        <f>AK195+AL195</f>
        <v>279089.3</v>
      </c>
      <c r="AN195" s="15"/>
      <c r="AO195" s="15">
        <f>AM195+AN195</f>
        <v>279089.3</v>
      </c>
      <c r="AP195" s="15"/>
      <c r="AQ195" s="15">
        <f>AO195+AP195</f>
        <v>279089.3</v>
      </c>
      <c r="AR195" s="15"/>
      <c r="AS195" s="15">
        <f>AQ195+AR195</f>
        <v>279089.3</v>
      </c>
      <c r="AT195" s="15"/>
      <c r="AU195" s="15">
        <f>AS195+AT195</f>
        <v>279089.3</v>
      </c>
      <c r="AV195" s="15"/>
      <c r="AW195" s="15">
        <f>AU195+AV195</f>
        <v>279089.3</v>
      </c>
      <c r="AX195" s="15"/>
      <c r="AY195" s="15">
        <f>AW195+AX195</f>
        <v>279089.3</v>
      </c>
      <c r="AZ195" s="15"/>
      <c r="BA195" s="15">
        <f>AY195+AZ195</f>
        <v>279089.3</v>
      </c>
      <c r="BB195" s="15"/>
      <c r="BC195" s="15">
        <f>BA195+BB195</f>
        <v>279089.3</v>
      </c>
      <c r="BD195" s="15"/>
      <c r="BE195" s="15">
        <f>BC195+BD195</f>
        <v>279089.3</v>
      </c>
      <c r="BF195" s="24"/>
      <c r="BG195" s="15">
        <f>BE195+BF195</f>
        <v>279089.3</v>
      </c>
      <c r="BH195" s="16">
        <v>338484.5</v>
      </c>
      <c r="BI195" s="16"/>
      <c r="BJ195" s="16">
        <f t="shared" si="406"/>
        <v>338484.5</v>
      </c>
      <c r="BK195" s="16"/>
      <c r="BL195" s="16">
        <f t="shared" ref="BL195:BL197" si="783">BJ195+BK195</f>
        <v>338484.5</v>
      </c>
      <c r="BM195" s="16"/>
      <c r="BN195" s="16">
        <f t="shared" ref="BN195:BN197" si="784">BL195+BM195</f>
        <v>338484.5</v>
      </c>
      <c r="BO195" s="16"/>
      <c r="BP195" s="16">
        <f t="shared" ref="BP195:BP197" si="785">BN195+BO195</f>
        <v>338484.5</v>
      </c>
      <c r="BQ195" s="16"/>
      <c r="BR195" s="16">
        <f t="shared" ref="BR195:BR197" si="786">BP195+BQ195</f>
        <v>338484.5</v>
      </c>
      <c r="BS195" s="16"/>
      <c r="BT195" s="16">
        <f t="shared" ref="BT195:BT197" si="787">BR195+BS195</f>
        <v>338484.5</v>
      </c>
      <c r="BU195" s="16"/>
      <c r="BV195" s="16">
        <f t="shared" ref="BV195:BV197" si="788">BT195+BU195</f>
        <v>338484.5</v>
      </c>
      <c r="BW195" s="16"/>
      <c r="BX195" s="16">
        <f t="shared" ref="BX195:BX197" si="789">BV195+BW195</f>
        <v>338484.5</v>
      </c>
      <c r="BY195" s="16"/>
      <c r="BZ195" s="16">
        <f t="shared" ref="BZ195:BZ197" si="790">BX195+BY195</f>
        <v>338484.5</v>
      </c>
      <c r="CA195" s="16"/>
      <c r="CB195" s="16">
        <f t="shared" ref="CB195:CB197" si="791">BZ195+CA195</f>
        <v>338484.5</v>
      </c>
      <c r="CC195" s="16"/>
      <c r="CD195" s="16">
        <f t="shared" ref="CD195:CD197" si="792">CB195+CC195</f>
        <v>338484.5</v>
      </c>
      <c r="CE195" s="16"/>
      <c r="CF195" s="16">
        <f t="shared" ref="CF195:CF197" si="793">CD195+CE195</f>
        <v>338484.5</v>
      </c>
      <c r="CG195" s="26"/>
      <c r="CH195" s="16">
        <f t="shared" ref="CH195:CH197" si="794">CF195+CG195</f>
        <v>338484.5</v>
      </c>
      <c r="CI195" s="3" t="s">
        <v>227</v>
      </c>
      <c r="CJ195" s="13">
        <v>0</v>
      </c>
    </row>
    <row r="196" spans="1:88" ht="18.75" customHeight="1" x14ac:dyDescent="0.35">
      <c r="A196" s="57"/>
      <c r="B196" s="85" t="s">
        <v>20</v>
      </c>
      <c r="C196" s="41"/>
      <c r="D196" s="15">
        <v>50424.3</v>
      </c>
      <c r="E196" s="44"/>
      <c r="F196" s="15">
        <f t="shared" si="404"/>
        <v>50424.3</v>
      </c>
      <c r="G196" s="15"/>
      <c r="H196" s="15">
        <f t="shared" si="770"/>
        <v>50424.3</v>
      </c>
      <c r="I196" s="15"/>
      <c r="J196" s="15">
        <f t="shared" si="771"/>
        <v>50424.3</v>
      </c>
      <c r="K196" s="15"/>
      <c r="L196" s="15">
        <f t="shared" si="772"/>
        <v>50424.3</v>
      </c>
      <c r="M196" s="15"/>
      <c r="N196" s="15">
        <f t="shared" si="773"/>
        <v>50424.3</v>
      </c>
      <c r="O196" s="15"/>
      <c r="P196" s="15">
        <f t="shared" si="774"/>
        <v>50424.3</v>
      </c>
      <c r="Q196" s="15"/>
      <c r="R196" s="15">
        <f t="shared" si="775"/>
        <v>50424.3</v>
      </c>
      <c r="S196" s="15"/>
      <c r="T196" s="15">
        <f t="shared" si="776"/>
        <v>50424.3</v>
      </c>
      <c r="U196" s="15"/>
      <c r="V196" s="15">
        <f t="shared" si="777"/>
        <v>50424.3</v>
      </c>
      <c r="W196" s="15"/>
      <c r="X196" s="15">
        <f t="shared" si="778"/>
        <v>50424.3</v>
      </c>
      <c r="Y196" s="15"/>
      <c r="Z196" s="15">
        <f t="shared" si="779"/>
        <v>50424.3</v>
      </c>
      <c r="AA196" s="15"/>
      <c r="AB196" s="15">
        <f t="shared" si="780"/>
        <v>50424.3</v>
      </c>
      <c r="AC196" s="24"/>
      <c r="AD196" s="15">
        <f t="shared" si="781"/>
        <v>50424.3</v>
      </c>
      <c r="AE196" s="15">
        <v>0</v>
      </c>
      <c r="AF196" s="44"/>
      <c r="AG196" s="15">
        <f t="shared" si="405"/>
        <v>0</v>
      </c>
      <c r="AH196" s="15"/>
      <c r="AI196" s="15">
        <f t="shared" si="782"/>
        <v>0</v>
      </c>
      <c r="AJ196" s="15"/>
      <c r="AK196" s="15">
        <f>AI196+AJ196</f>
        <v>0</v>
      </c>
      <c r="AL196" s="15"/>
      <c r="AM196" s="15">
        <f>AK196+AL196</f>
        <v>0</v>
      </c>
      <c r="AN196" s="15"/>
      <c r="AO196" s="15">
        <f>AM196+AN196</f>
        <v>0</v>
      </c>
      <c r="AP196" s="15"/>
      <c r="AQ196" s="15">
        <f>AO196+AP196</f>
        <v>0</v>
      </c>
      <c r="AR196" s="15"/>
      <c r="AS196" s="15">
        <f>AQ196+AR196</f>
        <v>0</v>
      </c>
      <c r="AT196" s="15"/>
      <c r="AU196" s="15">
        <f>AS196+AT196</f>
        <v>0</v>
      </c>
      <c r="AV196" s="15"/>
      <c r="AW196" s="15">
        <f>AU196+AV196</f>
        <v>0</v>
      </c>
      <c r="AX196" s="15"/>
      <c r="AY196" s="15">
        <f>AW196+AX196</f>
        <v>0</v>
      </c>
      <c r="AZ196" s="15"/>
      <c r="BA196" s="15">
        <f>AY196+AZ196</f>
        <v>0</v>
      </c>
      <c r="BB196" s="15"/>
      <c r="BC196" s="15">
        <f>BA196+BB196</f>
        <v>0</v>
      </c>
      <c r="BD196" s="15"/>
      <c r="BE196" s="15">
        <f>BC196+BD196</f>
        <v>0</v>
      </c>
      <c r="BF196" s="24"/>
      <c r="BG196" s="15">
        <f>BE196+BF196</f>
        <v>0</v>
      </c>
      <c r="BH196" s="16">
        <v>750000</v>
      </c>
      <c r="BI196" s="16"/>
      <c r="BJ196" s="16">
        <f t="shared" si="406"/>
        <v>750000</v>
      </c>
      <c r="BK196" s="16"/>
      <c r="BL196" s="16">
        <f t="shared" si="783"/>
        <v>750000</v>
      </c>
      <c r="BM196" s="16"/>
      <c r="BN196" s="16">
        <f t="shared" si="784"/>
        <v>750000</v>
      </c>
      <c r="BO196" s="16"/>
      <c r="BP196" s="16">
        <f t="shared" si="785"/>
        <v>750000</v>
      </c>
      <c r="BQ196" s="16"/>
      <c r="BR196" s="16">
        <f t="shared" si="786"/>
        <v>750000</v>
      </c>
      <c r="BS196" s="16"/>
      <c r="BT196" s="16">
        <f t="shared" si="787"/>
        <v>750000</v>
      </c>
      <c r="BU196" s="16"/>
      <c r="BV196" s="16">
        <f t="shared" si="788"/>
        <v>750000</v>
      </c>
      <c r="BW196" s="16"/>
      <c r="BX196" s="16">
        <f t="shared" si="789"/>
        <v>750000</v>
      </c>
      <c r="BY196" s="16"/>
      <c r="BZ196" s="16">
        <f t="shared" si="790"/>
        <v>750000</v>
      </c>
      <c r="CA196" s="16"/>
      <c r="CB196" s="16">
        <f t="shared" si="791"/>
        <v>750000</v>
      </c>
      <c r="CC196" s="16"/>
      <c r="CD196" s="16">
        <f t="shared" si="792"/>
        <v>750000</v>
      </c>
      <c r="CE196" s="16"/>
      <c r="CF196" s="16">
        <f t="shared" si="793"/>
        <v>750000</v>
      </c>
      <c r="CG196" s="26"/>
      <c r="CH196" s="16">
        <f t="shared" si="794"/>
        <v>750000</v>
      </c>
      <c r="CI196" s="9" t="s">
        <v>231</v>
      </c>
      <c r="CJ196" s="13"/>
    </row>
    <row r="197" spans="1:88" ht="56.25" customHeight="1" x14ac:dyDescent="0.35">
      <c r="A197" s="57" t="s">
        <v>198</v>
      </c>
      <c r="B197" s="85" t="s">
        <v>209</v>
      </c>
      <c r="C197" s="6" t="s">
        <v>350</v>
      </c>
      <c r="D197" s="15">
        <f>D199+D200</f>
        <v>0</v>
      </c>
      <c r="E197" s="44">
        <f>E199+E200</f>
        <v>0</v>
      </c>
      <c r="F197" s="15">
        <f t="shared" si="404"/>
        <v>0</v>
      </c>
      <c r="G197" s="15">
        <f>G199+G200</f>
        <v>0</v>
      </c>
      <c r="H197" s="15">
        <f t="shared" si="770"/>
        <v>0</v>
      </c>
      <c r="I197" s="15">
        <f>I199+I200</f>
        <v>0</v>
      </c>
      <c r="J197" s="15">
        <f t="shared" si="771"/>
        <v>0</v>
      </c>
      <c r="K197" s="15">
        <f>K199+K200</f>
        <v>0</v>
      </c>
      <c r="L197" s="15">
        <f t="shared" si="772"/>
        <v>0</v>
      </c>
      <c r="M197" s="15">
        <f>M199+M200</f>
        <v>0</v>
      </c>
      <c r="N197" s="15">
        <f t="shared" si="773"/>
        <v>0</v>
      </c>
      <c r="O197" s="15">
        <f>O199+O200</f>
        <v>0</v>
      </c>
      <c r="P197" s="15">
        <f t="shared" si="774"/>
        <v>0</v>
      </c>
      <c r="Q197" s="15">
        <f>Q199+Q200</f>
        <v>0</v>
      </c>
      <c r="R197" s="15">
        <f t="shared" si="775"/>
        <v>0</v>
      </c>
      <c r="S197" s="15">
        <f>S199+S200</f>
        <v>0</v>
      </c>
      <c r="T197" s="15">
        <f t="shared" si="776"/>
        <v>0</v>
      </c>
      <c r="U197" s="15">
        <f>U199+U200</f>
        <v>0</v>
      </c>
      <c r="V197" s="15">
        <f t="shared" si="777"/>
        <v>0</v>
      </c>
      <c r="W197" s="15">
        <f>W199+W200</f>
        <v>0</v>
      </c>
      <c r="X197" s="15">
        <f t="shared" si="778"/>
        <v>0</v>
      </c>
      <c r="Y197" s="15">
        <f>Y199+Y200</f>
        <v>0</v>
      </c>
      <c r="Z197" s="15">
        <f t="shared" si="779"/>
        <v>0</v>
      </c>
      <c r="AA197" s="15">
        <f>AA199+AA200</f>
        <v>0</v>
      </c>
      <c r="AB197" s="15">
        <f t="shared" si="780"/>
        <v>0</v>
      </c>
      <c r="AC197" s="24">
        <f>AC199+AC200</f>
        <v>0</v>
      </c>
      <c r="AD197" s="15">
        <f t="shared" si="781"/>
        <v>0</v>
      </c>
      <c r="AE197" s="15">
        <f t="shared" ref="AE197:BH197" si="795">AE199+AE200</f>
        <v>41507.199999999997</v>
      </c>
      <c r="AF197" s="44">
        <f>AF199+AF200</f>
        <v>0</v>
      </c>
      <c r="AG197" s="15">
        <f t="shared" si="405"/>
        <v>41507.199999999997</v>
      </c>
      <c r="AH197" s="15">
        <f>AH199+AH200</f>
        <v>0</v>
      </c>
      <c r="AI197" s="15">
        <f t="shared" si="782"/>
        <v>41507.199999999997</v>
      </c>
      <c r="AJ197" s="15">
        <f>AJ199+AJ200</f>
        <v>0</v>
      </c>
      <c r="AK197" s="15">
        <f>AI197+AJ197</f>
        <v>41507.199999999997</v>
      </c>
      <c r="AL197" s="15">
        <f>AL199+AL200</f>
        <v>0</v>
      </c>
      <c r="AM197" s="15">
        <f>AK197+AL197</f>
        <v>41507.199999999997</v>
      </c>
      <c r="AN197" s="15">
        <f>AN199+AN200</f>
        <v>0</v>
      </c>
      <c r="AO197" s="15">
        <f>AM197+AN197</f>
        <v>41507.199999999997</v>
      </c>
      <c r="AP197" s="15">
        <f>AP199+AP200</f>
        <v>0</v>
      </c>
      <c r="AQ197" s="15">
        <f>AO197+AP197</f>
        <v>41507.199999999997</v>
      </c>
      <c r="AR197" s="15">
        <f>AR199+AR200</f>
        <v>0</v>
      </c>
      <c r="AS197" s="15">
        <f>AQ197+AR197</f>
        <v>41507.199999999997</v>
      </c>
      <c r="AT197" s="15">
        <f>AT199+AT200</f>
        <v>0</v>
      </c>
      <c r="AU197" s="15">
        <f>AS197+AT197</f>
        <v>41507.199999999997</v>
      </c>
      <c r="AV197" s="15">
        <f>AV199+AV200</f>
        <v>0</v>
      </c>
      <c r="AW197" s="15">
        <f>AU197+AV197</f>
        <v>41507.199999999997</v>
      </c>
      <c r="AX197" s="15">
        <f>AX199+AX200</f>
        <v>0</v>
      </c>
      <c r="AY197" s="15">
        <f>AW197+AX197</f>
        <v>41507.199999999997</v>
      </c>
      <c r="AZ197" s="15">
        <f>AZ199+AZ200</f>
        <v>0</v>
      </c>
      <c r="BA197" s="15">
        <f>AY197+AZ197</f>
        <v>41507.199999999997</v>
      </c>
      <c r="BB197" s="15">
        <f>BB199+BB200</f>
        <v>0</v>
      </c>
      <c r="BC197" s="15">
        <f>BA197+BB197</f>
        <v>41507.199999999997</v>
      </c>
      <c r="BD197" s="15">
        <f>BD199+BD200</f>
        <v>0</v>
      </c>
      <c r="BE197" s="15">
        <f>BC197+BD197</f>
        <v>41507.199999999997</v>
      </c>
      <c r="BF197" s="24">
        <f>BF199+BF200</f>
        <v>0</v>
      </c>
      <c r="BG197" s="15">
        <f>BE197+BF197</f>
        <v>41507.199999999997</v>
      </c>
      <c r="BH197" s="15">
        <f t="shared" si="795"/>
        <v>0</v>
      </c>
      <c r="BI197" s="16">
        <f>BI199+BI200</f>
        <v>0</v>
      </c>
      <c r="BJ197" s="16">
        <f t="shared" si="406"/>
        <v>0</v>
      </c>
      <c r="BK197" s="16">
        <f>BK199+BK200</f>
        <v>0</v>
      </c>
      <c r="BL197" s="16">
        <f t="shared" si="783"/>
        <v>0</v>
      </c>
      <c r="BM197" s="16">
        <f>BM199+BM200</f>
        <v>0</v>
      </c>
      <c r="BN197" s="16">
        <f t="shared" si="784"/>
        <v>0</v>
      </c>
      <c r="BO197" s="16">
        <f>BO199+BO200</f>
        <v>0</v>
      </c>
      <c r="BP197" s="16">
        <f t="shared" si="785"/>
        <v>0</v>
      </c>
      <c r="BQ197" s="16">
        <f>BQ199+BQ200</f>
        <v>0</v>
      </c>
      <c r="BR197" s="16">
        <f t="shared" si="786"/>
        <v>0</v>
      </c>
      <c r="BS197" s="16">
        <f>BS199+BS200</f>
        <v>0</v>
      </c>
      <c r="BT197" s="16">
        <f t="shared" si="787"/>
        <v>0</v>
      </c>
      <c r="BU197" s="16">
        <f>BU199+BU200</f>
        <v>0</v>
      </c>
      <c r="BV197" s="16">
        <f t="shared" si="788"/>
        <v>0</v>
      </c>
      <c r="BW197" s="16">
        <f>BW199+BW200</f>
        <v>0</v>
      </c>
      <c r="BX197" s="16">
        <f t="shared" si="789"/>
        <v>0</v>
      </c>
      <c r="BY197" s="16">
        <f>BY199+BY200</f>
        <v>0</v>
      </c>
      <c r="BZ197" s="16">
        <f t="shared" si="790"/>
        <v>0</v>
      </c>
      <c r="CA197" s="16">
        <f>CA199+CA200</f>
        <v>0</v>
      </c>
      <c r="CB197" s="16">
        <f t="shared" si="791"/>
        <v>0</v>
      </c>
      <c r="CC197" s="16">
        <f>CC199+CC200</f>
        <v>0</v>
      </c>
      <c r="CD197" s="16">
        <f t="shared" si="792"/>
        <v>0</v>
      </c>
      <c r="CE197" s="16">
        <f>CE199+CE200</f>
        <v>0</v>
      </c>
      <c r="CF197" s="16">
        <f t="shared" si="793"/>
        <v>0</v>
      </c>
      <c r="CG197" s="26">
        <f>CG199+CG200</f>
        <v>0</v>
      </c>
      <c r="CH197" s="16">
        <f t="shared" si="794"/>
        <v>0</v>
      </c>
      <c r="CJ197" s="13"/>
    </row>
    <row r="198" spans="1:88" ht="18.75" customHeight="1" x14ac:dyDescent="0.35">
      <c r="A198" s="57"/>
      <c r="B198" s="85" t="s">
        <v>5</v>
      </c>
      <c r="C198" s="41"/>
      <c r="D198" s="15"/>
      <c r="E198" s="44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24"/>
      <c r="AD198" s="15"/>
      <c r="AE198" s="15"/>
      <c r="AF198" s="44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24"/>
      <c r="BG198" s="15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26"/>
      <c r="CH198" s="16"/>
      <c r="CJ198" s="13"/>
    </row>
    <row r="199" spans="1:88" ht="18.75" hidden="1" customHeight="1" x14ac:dyDescent="0.35">
      <c r="A199" s="1"/>
      <c r="B199" s="21" t="s">
        <v>6</v>
      </c>
      <c r="C199" s="22"/>
      <c r="D199" s="15">
        <v>0</v>
      </c>
      <c r="E199" s="44">
        <v>0</v>
      </c>
      <c r="F199" s="15">
        <f t="shared" si="404"/>
        <v>0</v>
      </c>
      <c r="G199" s="15">
        <v>0</v>
      </c>
      <c r="H199" s="15">
        <f t="shared" ref="H199:H201" si="796">F199+G199</f>
        <v>0</v>
      </c>
      <c r="I199" s="15">
        <v>0</v>
      </c>
      <c r="J199" s="15">
        <f t="shared" ref="J199:J201" si="797">H199+I199</f>
        <v>0</v>
      </c>
      <c r="K199" s="15">
        <v>0</v>
      </c>
      <c r="L199" s="15">
        <f t="shared" ref="L199:L201" si="798">J199+K199</f>
        <v>0</v>
      </c>
      <c r="M199" s="15">
        <v>0</v>
      </c>
      <c r="N199" s="15">
        <f t="shared" ref="N199:N201" si="799">L199+M199</f>
        <v>0</v>
      </c>
      <c r="O199" s="15">
        <v>0</v>
      </c>
      <c r="P199" s="15">
        <f t="shared" ref="P199:P201" si="800">N199+O199</f>
        <v>0</v>
      </c>
      <c r="Q199" s="15">
        <v>0</v>
      </c>
      <c r="R199" s="15">
        <f t="shared" ref="R199:R201" si="801">P199+Q199</f>
        <v>0</v>
      </c>
      <c r="S199" s="15">
        <v>0</v>
      </c>
      <c r="T199" s="15">
        <f t="shared" ref="T199:T201" si="802">R199+S199</f>
        <v>0</v>
      </c>
      <c r="U199" s="15">
        <v>0</v>
      </c>
      <c r="V199" s="15">
        <f t="shared" ref="V199:V201" si="803">T199+U199</f>
        <v>0</v>
      </c>
      <c r="W199" s="15">
        <v>0</v>
      </c>
      <c r="X199" s="15">
        <f t="shared" ref="X199:X201" si="804">V199+W199</f>
        <v>0</v>
      </c>
      <c r="Y199" s="15">
        <v>0</v>
      </c>
      <c r="Z199" s="15">
        <f t="shared" ref="Z199:Z201" si="805">X199+Y199</f>
        <v>0</v>
      </c>
      <c r="AA199" s="15">
        <v>0</v>
      </c>
      <c r="AB199" s="15">
        <f t="shared" ref="AB199:AB201" si="806">Z199+AA199</f>
        <v>0</v>
      </c>
      <c r="AC199" s="24">
        <v>0</v>
      </c>
      <c r="AD199" s="15">
        <f t="shared" ref="AD199:AD201" si="807">AB199+AC199</f>
        <v>0</v>
      </c>
      <c r="AE199" s="15">
        <v>10376.9</v>
      </c>
      <c r="AF199" s="44">
        <v>0</v>
      </c>
      <c r="AG199" s="15">
        <f t="shared" si="405"/>
        <v>10376.9</v>
      </c>
      <c r="AH199" s="15">
        <v>0</v>
      </c>
      <c r="AI199" s="15">
        <f t="shared" ref="AI199:AI201" si="808">AG199+AH199</f>
        <v>10376.9</v>
      </c>
      <c r="AJ199" s="15">
        <v>0</v>
      </c>
      <c r="AK199" s="15">
        <f>AI199+AJ199</f>
        <v>10376.9</v>
      </c>
      <c r="AL199" s="15">
        <v>0</v>
      </c>
      <c r="AM199" s="15">
        <f>AK199+AL199</f>
        <v>10376.9</v>
      </c>
      <c r="AN199" s="15">
        <v>0</v>
      </c>
      <c r="AO199" s="15">
        <f>AM199+AN199</f>
        <v>10376.9</v>
      </c>
      <c r="AP199" s="15">
        <v>0</v>
      </c>
      <c r="AQ199" s="15">
        <f>AO199+AP199</f>
        <v>10376.9</v>
      </c>
      <c r="AR199" s="15">
        <v>0</v>
      </c>
      <c r="AS199" s="15">
        <f>AQ199+AR199</f>
        <v>10376.9</v>
      </c>
      <c r="AT199" s="15">
        <v>0</v>
      </c>
      <c r="AU199" s="15">
        <f>AS199+AT199</f>
        <v>10376.9</v>
      </c>
      <c r="AV199" s="15">
        <v>0</v>
      </c>
      <c r="AW199" s="15">
        <f>AU199+AV199</f>
        <v>10376.9</v>
      </c>
      <c r="AX199" s="15">
        <v>0</v>
      </c>
      <c r="AY199" s="15">
        <f>AW199+AX199</f>
        <v>10376.9</v>
      </c>
      <c r="AZ199" s="15">
        <v>0</v>
      </c>
      <c r="BA199" s="15">
        <f>AY199+AZ199</f>
        <v>10376.9</v>
      </c>
      <c r="BB199" s="15">
        <v>0</v>
      </c>
      <c r="BC199" s="15">
        <f>BA199+BB199</f>
        <v>10376.9</v>
      </c>
      <c r="BD199" s="15">
        <v>0</v>
      </c>
      <c r="BE199" s="15">
        <f>BC199+BD199</f>
        <v>10376.9</v>
      </c>
      <c r="BF199" s="24">
        <v>0</v>
      </c>
      <c r="BG199" s="15">
        <f>BE199+BF199</f>
        <v>10376.9</v>
      </c>
      <c r="BH199" s="16">
        <v>0</v>
      </c>
      <c r="BI199" s="16">
        <v>0</v>
      </c>
      <c r="BJ199" s="16">
        <f t="shared" si="406"/>
        <v>0</v>
      </c>
      <c r="BK199" s="16">
        <v>0</v>
      </c>
      <c r="BL199" s="16">
        <f t="shared" ref="BL199:BL201" si="809">BJ199+BK199</f>
        <v>0</v>
      </c>
      <c r="BM199" s="16">
        <v>0</v>
      </c>
      <c r="BN199" s="16">
        <f t="shared" ref="BN199:BN201" si="810">BL199+BM199</f>
        <v>0</v>
      </c>
      <c r="BO199" s="16">
        <v>0</v>
      </c>
      <c r="BP199" s="16">
        <f t="shared" ref="BP199:BP201" si="811">BN199+BO199</f>
        <v>0</v>
      </c>
      <c r="BQ199" s="16">
        <v>0</v>
      </c>
      <c r="BR199" s="16">
        <f t="shared" ref="BR199:BR201" si="812">BP199+BQ199</f>
        <v>0</v>
      </c>
      <c r="BS199" s="16">
        <v>0</v>
      </c>
      <c r="BT199" s="16">
        <f t="shared" ref="BT199:BT201" si="813">BR199+BS199</f>
        <v>0</v>
      </c>
      <c r="BU199" s="16">
        <v>0</v>
      </c>
      <c r="BV199" s="16">
        <f t="shared" ref="BV199:BV201" si="814">BT199+BU199</f>
        <v>0</v>
      </c>
      <c r="BW199" s="16">
        <v>0</v>
      </c>
      <c r="BX199" s="16">
        <f t="shared" ref="BX199:BX201" si="815">BV199+BW199</f>
        <v>0</v>
      </c>
      <c r="BY199" s="16">
        <v>0</v>
      </c>
      <c r="BZ199" s="16">
        <f t="shared" ref="BZ199:BZ201" si="816">BX199+BY199</f>
        <v>0</v>
      </c>
      <c r="CA199" s="16">
        <v>0</v>
      </c>
      <c r="CB199" s="16">
        <f t="shared" ref="CB199:CB201" si="817">BZ199+CA199</f>
        <v>0</v>
      </c>
      <c r="CC199" s="16">
        <v>0</v>
      </c>
      <c r="CD199" s="16">
        <f t="shared" ref="CD199:CD201" si="818">CB199+CC199</f>
        <v>0</v>
      </c>
      <c r="CE199" s="16">
        <v>0</v>
      </c>
      <c r="CF199" s="16">
        <f t="shared" ref="CF199:CF201" si="819">CD199+CE199</f>
        <v>0</v>
      </c>
      <c r="CG199" s="26">
        <v>0</v>
      </c>
      <c r="CH199" s="16">
        <f t="shared" ref="CH199:CH201" si="820">CF199+CG199</f>
        <v>0</v>
      </c>
      <c r="CI199" s="9" t="s">
        <v>234</v>
      </c>
      <c r="CJ199" s="13">
        <v>0</v>
      </c>
    </row>
    <row r="200" spans="1:88" ht="18.75" customHeight="1" x14ac:dyDescent="0.35">
      <c r="A200" s="57"/>
      <c r="B200" s="85" t="s">
        <v>20</v>
      </c>
      <c r="C200" s="41"/>
      <c r="D200" s="15">
        <v>0</v>
      </c>
      <c r="E200" s="44">
        <v>0</v>
      </c>
      <c r="F200" s="15">
        <f t="shared" si="404"/>
        <v>0</v>
      </c>
      <c r="G200" s="15">
        <v>0</v>
      </c>
      <c r="H200" s="15">
        <f t="shared" si="796"/>
        <v>0</v>
      </c>
      <c r="I200" s="15">
        <v>0</v>
      </c>
      <c r="J200" s="15">
        <f t="shared" si="797"/>
        <v>0</v>
      </c>
      <c r="K200" s="15">
        <v>0</v>
      </c>
      <c r="L200" s="15">
        <f t="shared" si="798"/>
        <v>0</v>
      </c>
      <c r="M200" s="15">
        <v>0</v>
      </c>
      <c r="N200" s="15">
        <f t="shared" si="799"/>
        <v>0</v>
      </c>
      <c r="O200" s="15">
        <v>0</v>
      </c>
      <c r="P200" s="15">
        <f t="shared" si="800"/>
        <v>0</v>
      </c>
      <c r="Q200" s="15">
        <v>0</v>
      </c>
      <c r="R200" s="15">
        <f t="shared" si="801"/>
        <v>0</v>
      </c>
      <c r="S200" s="15">
        <v>0</v>
      </c>
      <c r="T200" s="15">
        <f t="shared" si="802"/>
        <v>0</v>
      </c>
      <c r="U200" s="15">
        <v>0</v>
      </c>
      <c r="V200" s="15">
        <f t="shared" si="803"/>
        <v>0</v>
      </c>
      <c r="W200" s="15">
        <v>0</v>
      </c>
      <c r="X200" s="15">
        <f t="shared" si="804"/>
        <v>0</v>
      </c>
      <c r="Y200" s="15">
        <v>0</v>
      </c>
      <c r="Z200" s="15">
        <f t="shared" si="805"/>
        <v>0</v>
      </c>
      <c r="AA200" s="15">
        <v>0</v>
      </c>
      <c r="AB200" s="15">
        <f t="shared" si="806"/>
        <v>0</v>
      </c>
      <c r="AC200" s="24">
        <v>0</v>
      </c>
      <c r="AD200" s="15">
        <f t="shared" si="807"/>
        <v>0</v>
      </c>
      <c r="AE200" s="15">
        <v>31130.3</v>
      </c>
      <c r="AF200" s="44">
        <v>0</v>
      </c>
      <c r="AG200" s="15">
        <f t="shared" si="405"/>
        <v>31130.3</v>
      </c>
      <c r="AH200" s="15">
        <v>0</v>
      </c>
      <c r="AI200" s="15">
        <f t="shared" si="808"/>
        <v>31130.3</v>
      </c>
      <c r="AJ200" s="15">
        <v>0</v>
      </c>
      <c r="AK200" s="15">
        <f>AI200+AJ200</f>
        <v>31130.3</v>
      </c>
      <c r="AL200" s="15">
        <v>0</v>
      </c>
      <c r="AM200" s="15">
        <f>AK200+AL200</f>
        <v>31130.3</v>
      </c>
      <c r="AN200" s="15">
        <v>0</v>
      </c>
      <c r="AO200" s="15">
        <f>AM200+AN200</f>
        <v>31130.3</v>
      </c>
      <c r="AP200" s="15">
        <v>0</v>
      </c>
      <c r="AQ200" s="15">
        <f>AO200+AP200</f>
        <v>31130.3</v>
      </c>
      <c r="AR200" s="15">
        <v>0</v>
      </c>
      <c r="AS200" s="15">
        <f>AQ200+AR200</f>
        <v>31130.3</v>
      </c>
      <c r="AT200" s="15">
        <v>0</v>
      </c>
      <c r="AU200" s="15">
        <f>AS200+AT200</f>
        <v>31130.3</v>
      </c>
      <c r="AV200" s="15">
        <v>0</v>
      </c>
      <c r="AW200" s="15">
        <f>AU200+AV200</f>
        <v>31130.3</v>
      </c>
      <c r="AX200" s="15">
        <v>0</v>
      </c>
      <c r="AY200" s="15">
        <f>AW200+AX200</f>
        <v>31130.3</v>
      </c>
      <c r="AZ200" s="15">
        <v>0</v>
      </c>
      <c r="BA200" s="15">
        <f>AY200+AZ200</f>
        <v>31130.3</v>
      </c>
      <c r="BB200" s="15">
        <v>0</v>
      </c>
      <c r="BC200" s="15">
        <f>BA200+BB200</f>
        <v>31130.3</v>
      </c>
      <c r="BD200" s="15">
        <v>0</v>
      </c>
      <c r="BE200" s="15">
        <f>BC200+BD200</f>
        <v>31130.3</v>
      </c>
      <c r="BF200" s="24">
        <v>0</v>
      </c>
      <c r="BG200" s="15">
        <f>BE200+BF200</f>
        <v>31130.3</v>
      </c>
      <c r="BH200" s="16">
        <v>0</v>
      </c>
      <c r="BI200" s="16">
        <v>0</v>
      </c>
      <c r="BJ200" s="16">
        <f t="shared" si="406"/>
        <v>0</v>
      </c>
      <c r="BK200" s="16">
        <v>0</v>
      </c>
      <c r="BL200" s="16">
        <f t="shared" si="809"/>
        <v>0</v>
      </c>
      <c r="BM200" s="16">
        <v>0</v>
      </c>
      <c r="BN200" s="16">
        <f t="shared" si="810"/>
        <v>0</v>
      </c>
      <c r="BO200" s="16">
        <v>0</v>
      </c>
      <c r="BP200" s="16">
        <f t="shared" si="811"/>
        <v>0</v>
      </c>
      <c r="BQ200" s="16">
        <v>0</v>
      </c>
      <c r="BR200" s="16">
        <f t="shared" si="812"/>
        <v>0</v>
      </c>
      <c r="BS200" s="16">
        <v>0</v>
      </c>
      <c r="BT200" s="16">
        <f t="shared" si="813"/>
        <v>0</v>
      </c>
      <c r="BU200" s="16">
        <v>0</v>
      </c>
      <c r="BV200" s="16">
        <f t="shared" si="814"/>
        <v>0</v>
      </c>
      <c r="BW200" s="16">
        <v>0</v>
      </c>
      <c r="BX200" s="16">
        <f t="shared" si="815"/>
        <v>0</v>
      </c>
      <c r="BY200" s="16">
        <v>0</v>
      </c>
      <c r="BZ200" s="16">
        <f t="shared" si="816"/>
        <v>0</v>
      </c>
      <c r="CA200" s="16">
        <v>0</v>
      </c>
      <c r="CB200" s="16">
        <f t="shared" si="817"/>
        <v>0</v>
      </c>
      <c r="CC200" s="16">
        <v>0</v>
      </c>
      <c r="CD200" s="16">
        <f t="shared" si="818"/>
        <v>0</v>
      </c>
      <c r="CE200" s="16">
        <v>0</v>
      </c>
      <c r="CF200" s="16">
        <f t="shared" si="819"/>
        <v>0</v>
      </c>
      <c r="CG200" s="26">
        <v>0</v>
      </c>
      <c r="CH200" s="16">
        <f t="shared" si="820"/>
        <v>0</v>
      </c>
      <c r="CI200" s="9" t="s">
        <v>231</v>
      </c>
      <c r="CJ200" s="13"/>
    </row>
    <row r="201" spans="1:88" ht="75" customHeight="1" x14ac:dyDescent="0.35">
      <c r="A201" s="57" t="s">
        <v>199</v>
      </c>
      <c r="B201" s="85" t="s">
        <v>37</v>
      </c>
      <c r="C201" s="6" t="s">
        <v>350</v>
      </c>
      <c r="D201" s="15">
        <f>D203+D204</f>
        <v>0</v>
      </c>
      <c r="E201" s="44">
        <f>E203+E204</f>
        <v>0</v>
      </c>
      <c r="F201" s="15">
        <f t="shared" si="404"/>
        <v>0</v>
      </c>
      <c r="G201" s="15">
        <f>G203+G204</f>
        <v>0</v>
      </c>
      <c r="H201" s="15">
        <f t="shared" si="796"/>
        <v>0</v>
      </c>
      <c r="I201" s="15">
        <f>I203+I204</f>
        <v>0</v>
      </c>
      <c r="J201" s="15">
        <f t="shared" si="797"/>
        <v>0</v>
      </c>
      <c r="K201" s="15">
        <f>K203+K204</f>
        <v>0</v>
      </c>
      <c r="L201" s="15">
        <f t="shared" si="798"/>
        <v>0</v>
      </c>
      <c r="M201" s="15">
        <f>M203+M204</f>
        <v>0</v>
      </c>
      <c r="N201" s="15">
        <f t="shared" si="799"/>
        <v>0</v>
      </c>
      <c r="O201" s="15">
        <f>O203+O204</f>
        <v>0</v>
      </c>
      <c r="P201" s="15">
        <f t="shared" si="800"/>
        <v>0</v>
      </c>
      <c r="Q201" s="15">
        <f>Q203+Q204</f>
        <v>0</v>
      </c>
      <c r="R201" s="15">
        <f t="shared" si="801"/>
        <v>0</v>
      </c>
      <c r="S201" s="15">
        <f>S203+S204</f>
        <v>0</v>
      </c>
      <c r="T201" s="15">
        <f t="shared" si="802"/>
        <v>0</v>
      </c>
      <c r="U201" s="15">
        <f>U203+U204</f>
        <v>0</v>
      </c>
      <c r="V201" s="15">
        <f t="shared" si="803"/>
        <v>0</v>
      </c>
      <c r="W201" s="15">
        <f>W203+W204</f>
        <v>0</v>
      </c>
      <c r="X201" s="15">
        <f t="shared" si="804"/>
        <v>0</v>
      </c>
      <c r="Y201" s="15">
        <f>Y203+Y204</f>
        <v>0</v>
      </c>
      <c r="Z201" s="15">
        <f t="shared" si="805"/>
        <v>0</v>
      </c>
      <c r="AA201" s="15">
        <f>AA203+AA204</f>
        <v>0</v>
      </c>
      <c r="AB201" s="15">
        <f t="shared" si="806"/>
        <v>0</v>
      </c>
      <c r="AC201" s="24">
        <f>AC203+AC204</f>
        <v>0</v>
      </c>
      <c r="AD201" s="15">
        <f t="shared" si="807"/>
        <v>0</v>
      </c>
      <c r="AE201" s="15">
        <f t="shared" ref="AE201:BH201" si="821">AE203+AE204</f>
        <v>46155</v>
      </c>
      <c r="AF201" s="44">
        <f>AF203+AF204</f>
        <v>0</v>
      </c>
      <c r="AG201" s="15">
        <f t="shared" si="405"/>
        <v>46155</v>
      </c>
      <c r="AH201" s="15">
        <f>AH203+AH204</f>
        <v>0</v>
      </c>
      <c r="AI201" s="15">
        <f t="shared" si="808"/>
        <v>46155</v>
      </c>
      <c r="AJ201" s="15">
        <f>AJ203+AJ204</f>
        <v>0</v>
      </c>
      <c r="AK201" s="15">
        <f>AI201+AJ201</f>
        <v>46155</v>
      </c>
      <c r="AL201" s="15">
        <f>AL203+AL204</f>
        <v>0</v>
      </c>
      <c r="AM201" s="15">
        <f>AK201+AL201</f>
        <v>46155</v>
      </c>
      <c r="AN201" s="15">
        <f>AN203+AN204</f>
        <v>0</v>
      </c>
      <c r="AO201" s="15">
        <f>AM201+AN201</f>
        <v>46155</v>
      </c>
      <c r="AP201" s="15">
        <f>AP203+AP204</f>
        <v>0</v>
      </c>
      <c r="AQ201" s="15">
        <f>AO201+AP201</f>
        <v>46155</v>
      </c>
      <c r="AR201" s="15">
        <f>AR203+AR204</f>
        <v>0</v>
      </c>
      <c r="AS201" s="15">
        <f>AQ201+AR201</f>
        <v>46155</v>
      </c>
      <c r="AT201" s="15">
        <f>AT203+AT204</f>
        <v>0</v>
      </c>
      <c r="AU201" s="15">
        <f>AS201+AT201</f>
        <v>46155</v>
      </c>
      <c r="AV201" s="15">
        <f>AV203+AV204</f>
        <v>0</v>
      </c>
      <c r="AW201" s="15">
        <f>AU201+AV201</f>
        <v>46155</v>
      </c>
      <c r="AX201" s="15">
        <f>AX203+AX204</f>
        <v>0</v>
      </c>
      <c r="AY201" s="15">
        <f>AW201+AX201</f>
        <v>46155</v>
      </c>
      <c r="AZ201" s="15">
        <f>AZ203+AZ204</f>
        <v>0</v>
      </c>
      <c r="BA201" s="15">
        <f>AY201+AZ201</f>
        <v>46155</v>
      </c>
      <c r="BB201" s="15">
        <f>BB203+BB204</f>
        <v>0</v>
      </c>
      <c r="BC201" s="15">
        <f>BA201+BB201</f>
        <v>46155</v>
      </c>
      <c r="BD201" s="15">
        <f>BD203+BD204</f>
        <v>0</v>
      </c>
      <c r="BE201" s="15">
        <f>BC201+BD201</f>
        <v>46155</v>
      </c>
      <c r="BF201" s="24">
        <f>BF203+BF204</f>
        <v>0</v>
      </c>
      <c r="BG201" s="15">
        <f>BE201+BF201</f>
        <v>46155</v>
      </c>
      <c r="BH201" s="15">
        <f t="shared" si="821"/>
        <v>0</v>
      </c>
      <c r="BI201" s="16">
        <f>BI203+BI204</f>
        <v>0</v>
      </c>
      <c r="BJ201" s="16">
        <f t="shared" si="406"/>
        <v>0</v>
      </c>
      <c r="BK201" s="16">
        <f>BK203+BK204</f>
        <v>0</v>
      </c>
      <c r="BL201" s="16">
        <f t="shared" si="809"/>
        <v>0</v>
      </c>
      <c r="BM201" s="16">
        <f>BM203+BM204</f>
        <v>0</v>
      </c>
      <c r="BN201" s="16">
        <f t="shared" si="810"/>
        <v>0</v>
      </c>
      <c r="BO201" s="16">
        <f>BO203+BO204</f>
        <v>0</v>
      </c>
      <c r="BP201" s="16">
        <f t="shared" si="811"/>
        <v>0</v>
      </c>
      <c r="BQ201" s="16">
        <f>BQ203+BQ204</f>
        <v>0</v>
      </c>
      <c r="BR201" s="16">
        <f t="shared" si="812"/>
        <v>0</v>
      </c>
      <c r="BS201" s="16">
        <f>BS203+BS204</f>
        <v>0</v>
      </c>
      <c r="BT201" s="16">
        <f t="shared" si="813"/>
        <v>0</v>
      </c>
      <c r="BU201" s="16">
        <f>BU203+BU204</f>
        <v>0</v>
      </c>
      <c r="BV201" s="16">
        <f t="shared" si="814"/>
        <v>0</v>
      </c>
      <c r="BW201" s="16">
        <f>BW203+BW204</f>
        <v>0</v>
      </c>
      <c r="BX201" s="16">
        <f t="shared" si="815"/>
        <v>0</v>
      </c>
      <c r="BY201" s="16">
        <f>BY203+BY204</f>
        <v>0</v>
      </c>
      <c r="BZ201" s="16">
        <f t="shared" si="816"/>
        <v>0</v>
      </c>
      <c r="CA201" s="16">
        <f>CA203+CA204</f>
        <v>0</v>
      </c>
      <c r="CB201" s="16">
        <f t="shared" si="817"/>
        <v>0</v>
      </c>
      <c r="CC201" s="16">
        <f>CC203+CC204</f>
        <v>0</v>
      </c>
      <c r="CD201" s="16">
        <f t="shared" si="818"/>
        <v>0</v>
      </c>
      <c r="CE201" s="16">
        <f>CE203+CE204</f>
        <v>0</v>
      </c>
      <c r="CF201" s="16">
        <f t="shared" si="819"/>
        <v>0</v>
      </c>
      <c r="CG201" s="26">
        <f>CG203+CG204</f>
        <v>0</v>
      </c>
      <c r="CH201" s="16">
        <f t="shared" si="820"/>
        <v>0</v>
      </c>
      <c r="CJ201" s="13"/>
    </row>
    <row r="202" spans="1:88" ht="18.75" customHeight="1" x14ac:dyDescent="0.35">
      <c r="A202" s="57"/>
      <c r="B202" s="85" t="s">
        <v>5</v>
      </c>
      <c r="C202" s="88"/>
      <c r="D202" s="15"/>
      <c r="E202" s="44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24"/>
      <c r="AD202" s="15"/>
      <c r="AE202" s="15"/>
      <c r="AF202" s="44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24"/>
      <c r="BG202" s="15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26"/>
      <c r="CH202" s="16"/>
      <c r="CJ202" s="13"/>
    </row>
    <row r="203" spans="1:88" ht="18.75" hidden="1" customHeight="1" x14ac:dyDescent="0.35">
      <c r="A203" s="1"/>
      <c r="B203" s="21" t="s">
        <v>6</v>
      </c>
      <c r="C203" s="2"/>
      <c r="D203" s="18">
        <v>0</v>
      </c>
      <c r="E203" s="45">
        <v>0</v>
      </c>
      <c r="F203" s="15">
        <f t="shared" ref="F203:F280" si="822">D203+E203</f>
        <v>0</v>
      </c>
      <c r="G203" s="18">
        <v>0</v>
      </c>
      <c r="H203" s="15">
        <f t="shared" ref="H203:H205" si="823">F203+G203</f>
        <v>0</v>
      </c>
      <c r="I203" s="18">
        <v>0</v>
      </c>
      <c r="J203" s="15">
        <f t="shared" ref="J203:J205" si="824">H203+I203</f>
        <v>0</v>
      </c>
      <c r="K203" s="18">
        <v>0</v>
      </c>
      <c r="L203" s="15">
        <f t="shared" ref="L203:L205" si="825">J203+K203</f>
        <v>0</v>
      </c>
      <c r="M203" s="18">
        <v>0</v>
      </c>
      <c r="N203" s="15">
        <f t="shared" ref="N203:N205" si="826">L203+M203</f>
        <v>0</v>
      </c>
      <c r="O203" s="18">
        <v>0</v>
      </c>
      <c r="P203" s="15">
        <f t="shared" ref="P203:P205" si="827">N203+O203</f>
        <v>0</v>
      </c>
      <c r="Q203" s="18">
        <v>0</v>
      </c>
      <c r="R203" s="15">
        <f t="shared" ref="R203:R205" si="828">P203+Q203</f>
        <v>0</v>
      </c>
      <c r="S203" s="18">
        <v>0</v>
      </c>
      <c r="T203" s="15">
        <f t="shared" ref="T203:T205" si="829">R203+S203</f>
        <v>0</v>
      </c>
      <c r="U203" s="18">
        <v>0</v>
      </c>
      <c r="V203" s="15">
        <f t="shared" ref="V203:V205" si="830">T203+U203</f>
        <v>0</v>
      </c>
      <c r="W203" s="18">
        <v>0</v>
      </c>
      <c r="X203" s="15">
        <f t="shared" ref="X203:X205" si="831">V203+W203</f>
        <v>0</v>
      </c>
      <c r="Y203" s="18">
        <v>0</v>
      </c>
      <c r="Z203" s="15">
        <f t="shared" ref="Z203:Z205" si="832">X203+Y203</f>
        <v>0</v>
      </c>
      <c r="AA203" s="18">
        <v>0</v>
      </c>
      <c r="AB203" s="15">
        <f t="shared" ref="AB203:AB205" si="833">Z203+AA203</f>
        <v>0</v>
      </c>
      <c r="AC203" s="25">
        <v>0</v>
      </c>
      <c r="AD203" s="15">
        <f t="shared" ref="AD203:AD205" si="834">AB203+AC203</f>
        <v>0</v>
      </c>
      <c r="AE203" s="18">
        <v>11538.9</v>
      </c>
      <c r="AF203" s="45">
        <v>0</v>
      </c>
      <c r="AG203" s="15">
        <f t="shared" ref="AG203:AG280" si="835">AE203+AF203</f>
        <v>11538.9</v>
      </c>
      <c r="AH203" s="18">
        <v>0</v>
      </c>
      <c r="AI203" s="15">
        <f t="shared" ref="AI203:AI205" si="836">AG203+AH203</f>
        <v>11538.9</v>
      </c>
      <c r="AJ203" s="18">
        <v>0</v>
      </c>
      <c r="AK203" s="15">
        <f>AI203+AJ203</f>
        <v>11538.9</v>
      </c>
      <c r="AL203" s="18">
        <v>0</v>
      </c>
      <c r="AM203" s="15">
        <f>AK203+AL203</f>
        <v>11538.9</v>
      </c>
      <c r="AN203" s="18">
        <v>0</v>
      </c>
      <c r="AO203" s="15">
        <f>AM203+AN203</f>
        <v>11538.9</v>
      </c>
      <c r="AP203" s="18">
        <v>0</v>
      </c>
      <c r="AQ203" s="15">
        <f>AO203+AP203</f>
        <v>11538.9</v>
      </c>
      <c r="AR203" s="18">
        <v>0</v>
      </c>
      <c r="AS203" s="15">
        <f>AQ203+AR203</f>
        <v>11538.9</v>
      </c>
      <c r="AT203" s="18">
        <v>0</v>
      </c>
      <c r="AU203" s="15">
        <f>AS203+AT203</f>
        <v>11538.9</v>
      </c>
      <c r="AV203" s="18">
        <v>0</v>
      </c>
      <c r="AW203" s="15">
        <f>AU203+AV203</f>
        <v>11538.9</v>
      </c>
      <c r="AX203" s="18">
        <v>0</v>
      </c>
      <c r="AY203" s="15">
        <f>AW203+AX203</f>
        <v>11538.9</v>
      </c>
      <c r="AZ203" s="18">
        <v>0</v>
      </c>
      <c r="BA203" s="15">
        <f>AY203+AZ203</f>
        <v>11538.9</v>
      </c>
      <c r="BB203" s="18">
        <v>0</v>
      </c>
      <c r="BC203" s="15">
        <f>BA203+BB203</f>
        <v>11538.9</v>
      </c>
      <c r="BD203" s="18">
        <v>0</v>
      </c>
      <c r="BE203" s="15">
        <f>BC203+BD203</f>
        <v>11538.9</v>
      </c>
      <c r="BF203" s="25">
        <v>0</v>
      </c>
      <c r="BG203" s="15">
        <f>BE203+BF203</f>
        <v>11538.9</v>
      </c>
      <c r="BH203" s="17">
        <v>0</v>
      </c>
      <c r="BI203" s="17">
        <v>0</v>
      </c>
      <c r="BJ203" s="16">
        <f t="shared" ref="BJ203:BJ280" si="837">BH203+BI203</f>
        <v>0</v>
      </c>
      <c r="BK203" s="17">
        <v>0</v>
      </c>
      <c r="BL203" s="16">
        <f t="shared" ref="BL203:BL205" si="838">BJ203+BK203</f>
        <v>0</v>
      </c>
      <c r="BM203" s="17">
        <v>0</v>
      </c>
      <c r="BN203" s="16">
        <f t="shared" ref="BN203:BN205" si="839">BL203+BM203</f>
        <v>0</v>
      </c>
      <c r="BO203" s="17">
        <v>0</v>
      </c>
      <c r="BP203" s="16">
        <f t="shared" ref="BP203:BP205" si="840">BN203+BO203</f>
        <v>0</v>
      </c>
      <c r="BQ203" s="17">
        <v>0</v>
      </c>
      <c r="BR203" s="16">
        <f t="shared" ref="BR203:BR205" si="841">BP203+BQ203</f>
        <v>0</v>
      </c>
      <c r="BS203" s="17">
        <v>0</v>
      </c>
      <c r="BT203" s="16">
        <f t="shared" ref="BT203:BT205" si="842">BR203+BS203</f>
        <v>0</v>
      </c>
      <c r="BU203" s="17">
        <v>0</v>
      </c>
      <c r="BV203" s="16">
        <f t="shared" ref="BV203:BV205" si="843">BT203+BU203</f>
        <v>0</v>
      </c>
      <c r="BW203" s="17">
        <v>0</v>
      </c>
      <c r="BX203" s="16">
        <f t="shared" ref="BX203:BX205" si="844">BV203+BW203</f>
        <v>0</v>
      </c>
      <c r="BY203" s="17">
        <v>0</v>
      </c>
      <c r="BZ203" s="16">
        <f t="shared" ref="BZ203:BZ205" si="845">BX203+BY203</f>
        <v>0</v>
      </c>
      <c r="CA203" s="17">
        <v>0</v>
      </c>
      <c r="CB203" s="16">
        <f t="shared" ref="CB203:CB205" si="846">BZ203+CA203</f>
        <v>0</v>
      </c>
      <c r="CC203" s="17">
        <v>0</v>
      </c>
      <c r="CD203" s="16">
        <f t="shared" ref="CD203:CD205" si="847">CB203+CC203</f>
        <v>0</v>
      </c>
      <c r="CE203" s="17">
        <v>0</v>
      </c>
      <c r="CF203" s="16">
        <f t="shared" ref="CF203:CF205" si="848">CD203+CE203</f>
        <v>0</v>
      </c>
      <c r="CG203" s="27">
        <v>0</v>
      </c>
      <c r="CH203" s="16">
        <f t="shared" ref="CH203:CH205" si="849">CF203+CG203</f>
        <v>0</v>
      </c>
      <c r="CI203" s="8" t="s">
        <v>235</v>
      </c>
      <c r="CJ203" s="13">
        <v>0</v>
      </c>
    </row>
    <row r="204" spans="1:88" ht="18.75" customHeight="1" x14ac:dyDescent="0.35">
      <c r="A204" s="57"/>
      <c r="B204" s="85" t="s">
        <v>20</v>
      </c>
      <c r="C204" s="88"/>
      <c r="D204" s="15">
        <v>0</v>
      </c>
      <c r="E204" s="44">
        <v>0</v>
      </c>
      <c r="F204" s="15">
        <f t="shared" si="822"/>
        <v>0</v>
      </c>
      <c r="G204" s="15">
        <v>0</v>
      </c>
      <c r="H204" s="15">
        <f t="shared" si="823"/>
        <v>0</v>
      </c>
      <c r="I204" s="15">
        <v>0</v>
      </c>
      <c r="J204" s="15">
        <f t="shared" si="824"/>
        <v>0</v>
      </c>
      <c r="K204" s="15">
        <v>0</v>
      </c>
      <c r="L204" s="15">
        <f t="shared" si="825"/>
        <v>0</v>
      </c>
      <c r="M204" s="15">
        <v>0</v>
      </c>
      <c r="N204" s="15">
        <f t="shared" si="826"/>
        <v>0</v>
      </c>
      <c r="O204" s="15">
        <v>0</v>
      </c>
      <c r="P204" s="15">
        <f t="shared" si="827"/>
        <v>0</v>
      </c>
      <c r="Q204" s="15">
        <v>0</v>
      </c>
      <c r="R204" s="15">
        <f t="shared" si="828"/>
        <v>0</v>
      </c>
      <c r="S204" s="15">
        <v>0</v>
      </c>
      <c r="T204" s="15">
        <f t="shared" si="829"/>
        <v>0</v>
      </c>
      <c r="U204" s="15">
        <v>0</v>
      </c>
      <c r="V204" s="15">
        <f t="shared" si="830"/>
        <v>0</v>
      </c>
      <c r="W204" s="15">
        <v>0</v>
      </c>
      <c r="X204" s="15">
        <f t="shared" si="831"/>
        <v>0</v>
      </c>
      <c r="Y204" s="15">
        <v>0</v>
      </c>
      <c r="Z204" s="15">
        <f t="shared" si="832"/>
        <v>0</v>
      </c>
      <c r="AA204" s="15">
        <v>0</v>
      </c>
      <c r="AB204" s="15">
        <f t="shared" si="833"/>
        <v>0</v>
      </c>
      <c r="AC204" s="24">
        <v>0</v>
      </c>
      <c r="AD204" s="15">
        <f t="shared" si="834"/>
        <v>0</v>
      </c>
      <c r="AE204" s="15">
        <v>34616.1</v>
      </c>
      <c r="AF204" s="44">
        <v>0</v>
      </c>
      <c r="AG204" s="15">
        <f t="shared" si="835"/>
        <v>34616.1</v>
      </c>
      <c r="AH204" s="15">
        <v>0</v>
      </c>
      <c r="AI204" s="15">
        <f t="shared" si="836"/>
        <v>34616.1</v>
      </c>
      <c r="AJ204" s="15">
        <v>0</v>
      </c>
      <c r="AK204" s="15">
        <f>AI204+AJ204</f>
        <v>34616.1</v>
      </c>
      <c r="AL204" s="15">
        <v>0</v>
      </c>
      <c r="AM204" s="15">
        <f>AK204+AL204</f>
        <v>34616.1</v>
      </c>
      <c r="AN204" s="15">
        <v>0</v>
      </c>
      <c r="AO204" s="15">
        <f>AM204+AN204</f>
        <v>34616.1</v>
      </c>
      <c r="AP204" s="15">
        <v>0</v>
      </c>
      <c r="AQ204" s="15">
        <f>AO204+AP204</f>
        <v>34616.1</v>
      </c>
      <c r="AR204" s="15">
        <v>0</v>
      </c>
      <c r="AS204" s="15">
        <f>AQ204+AR204</f>
        <v>34616.1</v>
      </c>
      <c r="AT204" s="15">
        <v>0</v>
      </c>
      <c r="AU204" s="15">
        <f>AS204+AT204</f>
        <v>34616.1</v>
      </c>
      <c r="AV204" s="15">
        <v>0</v>
      </c>
      <c r="AW204" s="15">
        <f>AU204+AV204</f>
        <v>34616.1</v>
      </c>
      <c r="AX204" s="15">
        <v>0</v>
      </c>
      <c r="AY204" s="15">
        <f>AW204+AX204</f>
        <v>34616.1</v>
      </c>
      <c r="AZ204" s="15">
        <v>0</v>
      </c>
      <c r="BA204" s="15">
        <f>AY204+AZ204</f>
        <v>34616.1</v>
      </c>
      <c r="BB204" s="15">
        <v>0</v>
      </c>
      <c r="BC204" s="15">
        <f>BA204+BB204</f>
        <v>34616.1</v>
      </c>
      <c r="BD204" s="15">
        <v>0</v>
      </c>
      <c r="BE204" s="15">
        <f>BC204+BD204</f>
        <v>34616.1</v>
      </c>
      <c r="BF204" s="24">
        <v>0</v>
      </c>
      <c r="BG204" s="15">
        <f>BE204+BF204</f>
        <v>34616.1</v>
      </c>
      <c r="BH204" s="16">
        <v>0</v>
      </c>
      <c r="BI204" s="16">
        <v>0</v>
      </c>
      <c r="BJ204" s="16">
        <f t="shared" si="837"/>
        <v>0</v>
      </c>
      <c r="BK204" s="16">
        <v>0</v>
      </c>
      <c r="BL204" s="16">
        <f t="shared" si="838"/>
        <v>0</v>
      </c>
      <c r="BM204" s="16">
        <v>0</v>
      </c>
      <c r="BN204" s="16">
        <f t="shared" si="839"/>
        <v>0</v>
      </c>
      <c r="BO204" s="16">
        <v>0</v>
      </c>
      <c r="BP204" s="16">
        <f t="shared" si="840"/>
        <v>0</v>
      </c>
      <c r="BQ204" s="16">
        <v>0</v>
      </c>
      <c r="BR204" s="16">
        <f t="shared" si="841"/>
        <v>0</v>
      </c>
      <c r="BS204" s="16">
        <v>0</v>
      </c>
      <c r="BT204" s="16">
        <f t="shared" si="842"/>
        <v>0</v>
      </c>
      <c r="BU204" s="16">
        <v>0</v>
      </c>
      <c r="BV204" s="16">
        <f t="shared" si="843"/>
        <v>0</v>
      </c>
      <c r="BW204" s="16">
        <v>0</v>
      </c>
      <c r="BX204" s="16">
        <f t="shared" si="844"/>
        <v>0</v>
      </c>
      <c r="BY204" s="16">
        <v>0</v>
      </c>
      <c r="BZ204" s="16">
        <f t="shared" si="845"/>
        <v>0</v>
      </c>
      <c r="CA204" s="16">
        <v>0</v>
      </c>
      <c r="CB204" s="16">
        <f t="shared" si="846"/>
        <v>0</v>
      </c>
      <c r="CC204" s="16">
        <v>0</v>
      </c>
      <c r="CD204" s="16">
        <f t="shared" si="847"/>
        <v>0</v>
      </c>
      <c r="CE204" s="16">
        <v>0</v>
      </c>
      <c r="CF204" s="16">
        <f t="shared" si="848"/>
        <v>0</v>
      </c>
      <c r="CG204" s="26">
        <v>0</v>
      </c>
      <c r="CH204" s="16">
        <f t="shared" si="849"/>
        <v>0</v>
      </c>
      <c r="CI204" s="9" t="s">
        <v>231</v>
      </c>
      <c r="CJ204" s="13"/>
    </row>
    <row r="205" spans="1:88" ht="56.25" customHeight="1" x14ac:dyDescent="0.35">
      <c r="A205" s="57" t="s">
        <v>200</v>
      </c>
      <c r="B205" s="85" t="s">
        <v>38</v>
      </c>
      <c r="C205" s="6" t="s">
        <v>350</v>
      </c>
      <c r="D205" s="15">
        <f>D207+D208</f>
        <v>955530.5</v>
      </c>
      <c r="E205" s="44">
        <f>E207+E208</f>
        <v>0</v>
      </c>
      <c r="F205" s="15">
        <f t="shared" si="822"/>
        <v>955530.5</v>
      </c>
      <c r="G205" s="15">
        <f>G207+G208</f>
        <v>48155.483999999997</v>
      </c>
      <c r="H205" s="15">
        <f t="shared" si="823"/>
        <v>1003685.9839999999</v>
      </c>
      <c r="I205" s="15">
        <f>I207+I208</f>
        <v>0</v>
      </c>
      <c r="J205" s="15">
        <f t="shared" si="824"/>
        <v>1003685.9839999999</v>
      </c>
      <c r="K205" s="15">
        <f>K207+K208</f>
        <v>0</v>
      </c>
      <c r="L205" s="15">
        <f t="shared" si="825"/>
        <v>1003685.9839999999</v>
      </c>
      <c r="M205" s="15">
        <f>M207+M208</f>
        <v>0</v>
      </c>
      <c r="N205" s="15">
        <f t="shared" si="826"/>
        <v>1003685.9839999999</v>
      </c>
      <c r="O205" s="15">
        <f>O207+O208</f>
        <v>0</v>
      </c>
      <c r="P205" s="15">
        <f t="shared" si="827"/>
        <v>1003685.9839999999</v>
      </c>
      <c r="Q205" s="15">
        <f>Q207+Q208</f>
        <v>0</v>
      </c>
      <c r="R205" s="15">
        <f t="shared" si="828"/>
        <v>1003685.9839999999</v>
      </c>
      <c r="S205" s="15">
        <f>S207+S208</f>
        <v>0</v>
      </c>
      <c r="T205" s="15">
        <f t="shared" si="829"/>
        <v>1003685.9839999999</v>
      </c>
      <c r="U205" s="15">
        <f>U207+U208</f>
        <v>-600</v>
      </c>
      <c r="V205" s="15">
        <f t="shared" si="830"/>
        <v>1003085.9839999999</v>
      </c>
      <c r="W205" s="15">
        <f>W207+W208</f>
        <v>0</v>
      </c>
      <c r="X205" s="15">
        <f t="shared" si="831"/>
        <v>1003085.9839999999</v>
      </c>
      <c r="Y205" s="15">
        <f>Y207+Y208</f>
        <v>-816072.46399999992</v>
      </c>
      <c r="Z205" s="15">
        <f t="shared" si="832"/>
        <v>187013.52000000002</v>
      </c>
      <c r="AA205" s="15">
        <f>AA207+AA208</f>
        <v>0</v>
      </c>
      <c r="AB205" s="15">
        <f t="shared" si="833"/>
        <v>187013.52000000002</v>
      </c>
      <c r="AC205" s="24">
        <f>AC207+AC208</f>
        <v>0</v>
      </c>
      <c r="AD205" s="15">
        <f t="shared" si="834"/>
        <v>187013.52000000002</v>
      </c>
      <c r="AE205" s="15">
        <f t="shared" ref="AE205:BH205" si="850">AE207+AE208</f>
        <v>1475299.3</v>
      </c>
      <c r="AF205" s="44">
        <f>AF207+AF208</f>
        <v>0</v>
      </c>
      <c r="AG205" s="15">
        <f t="shared" si="835"/>
        <v>1475299.3</v>
      </c>
      <c r="AH205" s="15">
        <f>AH207+AH208</f>
        <v>0</v>
      </c>
      <c r="AI205" s="15">
        <f t="shared" si="836"/>
        <v>1475299.3</v>
      </c>
      <c r="AJ205" s="15">
        <f>AJ207+AJ208</f>
        <v>0</v>
      </c>
      <c r="AK205" s="15">
        <f>AI205+AJ205</f>
        <v>1475299.3</v>
      </c>
      <c r="AL205" s="15">
        <f>AL207+AL208</f>
        <v>0</v>
      </c>
      <c r="AM205" s="15">
        <f>AK205+AL205</f>
        <v>1475299.3</v>
      </c>
      <c r="AN205" s="15">
        <f>AN207+AN208</f>
        <v>0</v>
      </c>
      <c r="AO205" s="15">
        <f>AM205+AN205</f>
        <v>1475299.3</v>
      </c>
      <c r="AP205" s="15">
        <f>AP207+AP208</f>
        <v>0</v>
      </c>
      <c r="AQ205" s="15">
        <f>AO205+AP205</f>
        <v>1475299.3</v>
      </c>
      <c r="AR205" s="15">
        <f>AR207+AR208</f>
        <v>0</v>
      </c>
      <c r="AS205" s="15">
        <f>AQ205+AR205</f>
        <v>1475299.3</v>
      </c>
      <c r="AT205" s="15">
        <f>AT207+AT208</f>
        <v>0</v>
      </c>
      <c r="AU205" s="15">
        <f>AS205+AT205</f>
        <v>1475299.3</v>
      </c>
      <c r="AV205" s="15">
        <f>AV207+AV208</f>
        <v>0</v>
      </c>
      <c r="AW205" s="15">
        <f>AU205+AV205</f>
        <v>1475299.3</v>
      </c>
      <c r="AX205" s="15">
        <f>AX207+AX208</f>
        <v>0</v>
      </c>
      <c r="AY205" s="15">
        <f>AW205+AX205</f>
        <v>1475299.3</v>
      </c>
      <c r="AZ205" s="15">
        <f>AZ207+AZ208</f>
        <v>0</v>
      </c>
      <c r="BA205" s="15">
        <f>AY205+AZ205</f>
        <v>1475299.3</v>
      </c>
      <c r="BB205" s="15">
        <f>BB207+BB208</f>
        <v>-1475299.3</v>
      </c>
      <c r="BC205" s="15">
        <f>BA205+BB205</f>
        <v>0</v>
      </c>
      <c r="BD205" s="15">
        <f>BD207+BD208</f>
        <v>0</v>
      </c>
      <c r="BE205" s="15">
        <f>BC205+BD205</f>
        <v>0</v>
      </c>
      <c r="BF205" s="24">
        <f>BF207+BF208</f>
        <v>0</v>
      </c>
      <c r="BG205" s="15">
        <f>BE205+BF205</f>
        <v>0</v>
      </c>
      <c r="BH205" s="15">
        <f t="shared" si="850"/>
        <v>2402309.2000000002</v>
      </c>
      <c r="BI205" s="16">
        <f>BI207+BI208</f>
        <v>0</v>
      </c>
      <c r="BJ205" s="16">
        <f t="shared" si="837"/>
        <v>2402309.2000000002</v>
      </c>
      <c r="BK205" s="16">
        <f>BK207+BK208</f>
        <v>0</v>
      </c>
      <c r="BL205" s="16">
        <f t="shared" si="838"/>
        <v>2402309.2000000002</v>
      </c>
      <c r="BM205" s="16">
        <f>BM207+BM208</f>
        <v>0</v>
      </c>
      <c r="BN205" s="16">
        <f t="shared" si="839"/>
        <v>2402309.2000000002</v>
      </c>
      <c r="BO205" s="16">
        <f>BO207+BO208</f>
        <v>0</v>
      </c>
      <c r="BP205" s="16">
        <f t="shared" si="840"/>
        <v>2402309.2000000002</v>
      </c>
      <c r="BQ205" s="16">
        <f>BQ207+BQ208</f>
        <v>0</v>
      </c>
      <c r="BR205" s="16">
        <f t="shared" si="841"/>
        <v>2402309.2000000002</v>
      </c>
      <c r="BS205" s="16">
        <f>BS207+BS208</f>
        <v>0</v>
      </c>
      <c r="BT205" s="16">
        <f t="shared" si="842"/>
        <v>2402309.2000000002</v>
      </c>
      <c r="BU205" s="16">
        <f>BU207+BU208</f>
        <v>0</v>
      </c>
      <c r="BV205" s="16">
        <f t="shared" si="843"/>
        <v>2402309.2000000002</v>
      </c>
      <c r="BW205" s="16">
        <f>BW207+BW208</f>
        <v>0</v>
      </c>
      <c r="BX205" s="16">
        <f t="shared" si="844"/>
        <v>2402309.2000000002</v>
      </c>
      <c r="BY205" s="16">
        <f>BY207+BY208</f>
        <v>0</v>
      </c>
      <c r="BZ205" s="16">
        <f t="shared" si="845"/>
        <v>2402309.2000000002</v>
      </c>
      <c r="CA205" s="16">
        <f>CA207+CA208</f>
        <v>0</v>
      </c>
      <c r="CB205" s="16">
        <f t="shared" si="846"/>
        <v>2402309.2000000002</v>
      </c>
      <c r="CC205" s="16">
        <f>CC207+CC208</f>
        <v>-2402309.2000000002</v>
      </c>
      <c r="CD205" s="16">
        <f t="shared" si="847"/>
        <v>0</v>
      </c>
      <c r="CE205" s="16">
        <f>CE207+CE208</f>
        <v>0</v>
      </c>
      <c r="CF205" s="16">
        <f t="shared" si="848"/>
        <v>0</v>
      </c>
      <c r="CG205" s="26">
        <f>CG207+CG208</f>
        <v>0</v>
      </c>
      <c r="CH205" s="16">
        <f t="shared" si="849"/>
        <v>0</v>
      </c>
      <c r="CJ205" s="13"/>
    </row>
    <row r="206" spans="1:88" ht="18.75" customHeight="1" x14ac:dyDescent="0.35">
      <c r="A206" s="57"/>
      <c r="B206" s="85" t="s">
        <v>5</v>
      </c>
      <c r="C206" s="88"/>
      <c r="D206" s="15"/>
      <c r="E206" s="44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24"/>
      <c r="AD206" s="15"/>
      <c r="AE206" s="15"/>
      <c r="AF206" s="44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24"/>
      <c r="BG206" s="15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26"/>
      <c r="CH206" s="16"/>
      <c r="CJ206" s="13"/>
    </row>
    <row r="207" spans="1:88" ht="18.75" hidden="1" customHeight="1" x14ac:dyDescent="0.35">
      <c r="A207" s="1"/>
      <c r="B207" s="21" t="s">
        <v>6</v>
      </c>
      <c r="C207" s="2"/>
      <c r="D207" s="18">
        <v>156098.9</v>
      </c>
      <c r="E207" s="45"/>
      <c r="F207" s="15">
        <f t="shared" si="822"/>
        <v>156098.9</v>
      </c>
      <c r="G207" s="18">
        <v>48155.483999999997</v>
      </c>
      <c r="H207" s="15">
        <f t="shared" ref="H207:H209" si="851">F207+G207</f>
        <v>204254.38399999999</v>
      </c>
      <c r="I207" s="18"/>
      <c r="J207" s="15">
        <f t="shared" ref="J207:J209" si="852">H207+I207</f>
        <v>204254.38399999999</v>
      </c>
      <c r="K207" s="18"/>
      <c r="L207" s="15">
        <f t="shared" ref="L207:L209" si="853">J207+K207</f>
        <v>204254.38399999999</v>
      </c>
      <c r="M207" s="18"/>
      <c r="N207" s="15">
        <f t="shared" ref="N207:N209" si="854">L207+M207</f>
        <v>204254.38399999999</v>
      </c>
      <c r="O207" s="18"/>
      <c r="P207" s="15">
        <f t="shared" ref="P207:P209" si="855">N207+O207</f>
        <v>204254.38399999999</v>
      </c>
      <c r="Q207" s="18"/>
      <c r="R207" s="15">
        <f t="shared" ref="R207:R209" si="856">P207+Q207</f>
        <v>204254.38399999999</v>
      </c>
      <c r="S207" s="18"/>
      <c r="T207" s="15">
        <f t="shared" ref="T207:T209" si="857">R207+S207</f>
        <v>204254.38399999999</v>
      </c>
      <c r="U207" s="18">
        <v>-600</v>
      </c>
      <c r="V207" s="15">
        <f t="shared" ref="V207:V209" si="858">T207+U207</f>
        <v>203654.38399999999</v>
      </c>
      <c r="W207" s="18"/>
      <c r="X207" s="15">
        <f t="shared" ref="X207:X209" si="859">V207+W207</f>
        <v>203654.38399999999</v>
      </c>
      <c r="Y207" s="18">
        <f>-106154.621-26930.143</f>
        <v>-133084.764</v>
      </c>
      <c r="Z207" s="15">
        <f t="shared" ref="Z207:Z209" si="860">X207+Y207</f>
        <v>70569.62</v>
      </c>
      <c r="AA207" s="18"/>
      <c r="AB207" s="15">
        <f t="shared" ref="AB207:AB209" si="861">Z207+AA207</f>
        <v>70569.62</v>
      </c>
      <c r="AC207" s="25"/>
      <c r="AD207" s="15">
        <f t="shared" ref="AD207:AD209" si="862">AB207+AC207</f>
        <v>70569.62</v>
      </c>
      <c r="AE207" s="18">
        <v>434567.5</v>
      </c>
      <c r="AF207" s="45"/>
      <c r="AG207" s="15">
        <f t="shared" si="835"/>
        <v>434567.5</v>
      </c>
      <c r="AH207" s="18"/>
      <c r="AI207" s="15">
        <f t="shared" ref="AI207:AI209" si="863">AG207+AH207</f>
        <v>434567.5</v>
      </c>
      <c r="AJ207" s="18"/>
      <c r="AK207" s="15">
        <f>AI207+AJ207</f>
        <v>434567.5</v>
      </c>
      <c r="AL207" s="18"/>
      <c r="AM207" s="15">
        <f>AK207+AL207</f>
        <v>434567.5</v>
      </c>
      <c r="AN207" s="18"/>
      <c r="AO207" s="15">
        <f>AM207+AN207</f>
        <v>434567.5</v>
      </c>
      <c r="AP207" s="18"/>
      <c r="AQ207" s="15">
        <f>AO207+AP207</f>
        <v>434567.5</v>
      </c>
      <c r="AR207" s="18"/>
      <c r="AS207" s="15">
        <f>AQ207+AR207</f>
        <v>434567.5</v>
      </c>
      <c r="AT207" s="18"/>
      <c r="AU207" s="15">
        <f>AS207+AT207</f>
        <v>434567.5</v>
      </c>
      <c r="AV207" s="18"/>
      <c r="AW207" s="15">
        <f>AU207+AV207</f>
        <v>434567.5</v>
      </c>
      <c r="AX207" s="18"/>
      <c r="AY207" s="15">
        <f>AW207+AX207</f>
        <v>434567.5</v>
      </c>
      <c r="AZ207" s="18"/>
      <c r="BA207" s="15">
        <f>AY207+AZ207</f>
        <v>434567.5</v>
      </c>
      <c r="BB207" s="18">
        <v>-434567.5</v>
      </c>
      <c r="BC207" s="15">
        <f>BA207+BB207</f>
        <v>0</v>
      </c>
      <c r="BD207" s="18"/>
      <c r="BE207" s="15">
        <f>BC207+BD207</f>
        <v>0</v>
      </c>
      <c r="BF207" s="25"/>
      <c r="BG207" s="15">
        <f>BE207+BF207</f>
        <v>0</v>
      </c>
      <c r="BH207" s="17">
        <v>970204.7</v>
      </c>
      <c r="BI207" s="17"/>
      <c r="BJ207" s="16">
        <f t="shared" si="837"/>
        <v>970204.7</v>
      </c>
      <c r="BK207" s="17"/>
      <c r="BL207" s="16">
        <f t="shared" ref="BL207:BL209" si="864">BJ207+BK207</f>
        <v>970204.7</v>
      </c>
      <c r="BM207" s="17"/>
      <c r="BN207" s="16">
        <f t="shared" ref="BN207:BN209" si="865">BL207+BM207</f>
        <v>970204.7</v>
      </c>
      <c r="BO207" s="17"/>
      <c r="BP207" s="16">
        <f t="shared" ref="BP207:BP209" si="866">BN207+BO207</f>
        <v>970204.7</v>
      </c>
      <c r="BQ207" s="17"/>
      <c r="BR207" s="16">
        <f t="shared" ref="BR207:BR209" si="867">BP207+BQ207</f>
        <v>970204.7</v>
      </c>
      <c r="BS207" s="17"/>
      <c r="BT207" s="16">
        <f t="shared" ref="BT207:BT209" si="868">BR207+BS207</f>
        <v>970204.7</v>
      </c>
      <c r="BU207" s="17"/>
      <c r="BV207" s="16">
        <f t="shared" ref="BV207:BV209" si="869">BT207+BU207</f>
        <v>970204.7</v>
      </c>
      <c r="BW207" s="17"/>
      <c r="BX207" s="16">
        <f t="shared" ref="BX207:BX209" si="870">BV207+BW207</f>
        <v>970204.7</v>
      </c>
      <c r="BY207" s="17"/>
      <c r="BZ207" s="16">
        <f t="shared" ref="BZ207:BZ209" si="871">BX207+BY207</f>
        <v>970204.7</v>
      </c>
      <c r="CA207" s="17"/>
      <c r="CB207" s="16">
        <f t="shared" ref="CB207:CB209" si="872">BZ207+CA207</f>
        <v>970204.7</v>
      </c>
      <c r="CC207" s="17">
        <v>-970204.7</v>
      </c>
      <c r="CD207" s="16">
        <f t="shared" ref="CD207:CD209" si="873">CB207+CC207</f>
        <v>0</v>
      </c>
      <c r="CE207" s="17"/>
      <c r="CF207" s="16">
        <f t="shared" ref="CF207:CF209" si="874">CD207+CE207</f>
        <v>0</v>
      </c>
      <c r="CG207" s="27"/>
      <c r="CH207" s="16">
        <f t="shared" ref="CH207:CH209" si="875">CF207+CG207</f>
        <v>0</v>
      </c>
      <c r="CI207" s="8" t="s">
        <v>226</v>
      </c>
      <c r="CJ207" s="13">
        <v>0</v>
      </c>
    </row>
    <row r="208" spans="1:88" ht="18.75" customHeight="1" x14ac:dyDescent="0.35">
      <c r="A208" s="57"/>
      <c r="B208" s="85" t="s">
        <v>20</v>
      </c>
      <c r="C208" s="88"/>
      <c r="D208" s="15">
        <v>799431.6</v>
      </c>
      <c r="E208" s="44"/>
      <c r="F208" s="15">
        <f t="shared" si="822"/>
        <v>799431.6</v>
      </c>
      <c r="G208" s="15"/>
      <c r="H208" s="15">
        <f t="shared" si="851"/>
        <v>799431.6</v>
      </c>
      <c r="I208" s="15"/>
      <c r="J208" s="15">
        <f t="shared" si="852"/>
        <v>799431.6</v>
      </c>
      <c r="K208" s="15"/>
      <c r="L208" s="15">
        <f t="shared" si="853"/>
        <v>799431.6</v>
      </c>
      <c r="M208" s="15"/>
      <c r="N208" s="15">
        <f t="shared" si="854"/>
        <v>799431.6</v>
      </c>
      <c r="O208" s="15"/>
      <c r="P208" s="15">
        <f t="shared" si="855"/>
        <v>799431.6</v>
      </c>
      <c r="Q208" s="15"/>
      <c r="R208" s="15">
        <f t="shared" si="856"/>
        <v>799431.6</v>
      </c>
      <c r="S208" s="15"/>
      <c r="T208" s="15">
        <f t="shared" si="857"/>
        <v>799431.6</v>
      </c>
      <c r="U208" s="15"/>
      <c r="V208" s="15">
        <f t="shared" si="858"/>
        <v>799431.6</v>
      </c>
      <c r="W208" s="15"/>
      <c r="X208" s="15">
        <f t="shared" si="859"/>
        <v>799431.6</v>
      </c>
      <c r="Y208" s="15">
        <v>-682987.7</v>
      </c>
      <c r="Z208" s="15">
        <f t="shared" si="860"/>
        <v>116443.90000000002</v>
      </c>
      <c r="AA208" s="15"/>
      <c r="AB208" s="15">
        <f t="shared" si="861"/>
        <v>116443.90000000002</v>
      </c>
      <c r="AC208" s="24"/>
      <c r="AD208" s="15">
        <f t="shared" si="862"/>
        <v>116443.90000000002</v>
      </c>
      <c r="AE208" s="15">
        <v>1040731.8</v>
      </c>
      <c r="AF208" s="44"/>
      <c r="AG208" s="15">
        <f t="shared" si="835"/>
        <v>1040731.8</v>
      </c>
      <c r="AH208" s="15"/>
      <c r="AI208" s="15">
        <f t="shared" si="863"/>
        <v>1040731.8</v>
      </c>
      <c r="AJ208" s="15"/>
      <c r="AK208" s="15">
        <f>AI208+AJ208</f>
        <v>1040731.8</v>
      </c>
      <c r="AL208" s="15"/>
      <c r="AM208" s="15">
        <f>AK208+AL208</f>
        <v>1040731.8</v>
      </c>
      <c r="AN208" s="15"/>
      <c r="AO208" s="15">
        <f>AM208+AN208</f>
        <v>1040731.8</v>
      </c>
      <c r="AP208" s="15"/>
      <c r="AQ208" s="15">
        <f>AO208+AP208</f>
        <v>1040731.8</v>
      </c>
      <c r="AR208" s="15"/>
      <c r="AS208" s="15">
        <f>AQ208+AR208</f>
        <v>1040731.8</v>
      </c>
      <c r="AT208" s="15"/>
      <c r="AU208" s="15">
        <f>AS208+AT208</f>
        <v>1040731.8</v>
      </c>
      <c r="AV208" s="15"/>
      <c r="AW208" s="15">
        <f>AU208+AV208</f>
        <v>1040731.8</v>
      </c>
      <c r="AX208" s="15"/>
      <c r="AY208" s="15">
        <f>AW208+AX208</f>
        <v>1040731.8</v>
      </c>
      <c r="AZ208" s="15"/>
      <c r="BA208" s="15">
        <f>AY208+AZ208</f>
        <v>1040731.8</v>
      </c>
      <c r="BB208" s="15">
        <v>-1040731.8</v>
      </c>
      <c r="BC208" s="15">
        <f>BA208+BB208</f>
        <v>0</v>
      </c>
      <c r="BD208" s="15"/>
      <c r="BE208" s="15">
        <f>BC208+BD208</f>
        <v>0</v>
      </c>
      <c r="BF208" s="24"/>
      <c r="BG208" s="15">
        <f>BE208+BF208</f>
        <v>0</v>
      </c>
      <c r="BH208" s="16">
        <v>1432104.5</v>
      </c>
      <c r="BI208" s="16"/>
      <c r="BJ208" s="16">
        <f t="shared" si="837"/>
        <v>1432104.5</v>
      </c>
      <c r="BK208" s="16"/>
      <c r="BL208" s="16">
        <f t="shared" si="864"/>
        <v>1432104.5</v>
      </c>
      <c r="BM208" s="16"/>
      <c r="BN208" s="16">
        <f t="shared" si="865"/>
        <v>1432104.5</v>
      </c>
      <c r="BO208" s="16"/>
      <c r="BP208" s="16">
        <f t="shared" si="866"/>
        <v>1432104.5</v>
      </c>
      <c r="BQ208" s="16"/>
      <c r="BR208" s="16">
        <f t="shared" si="867"/>
        <v>1432104.5</v>
      </c>
      <c r="BS208" s="16"/>
      <c r="BT208" s="16">
        <f t="shared" si="868"/>
        <v>1432104.5</v>
      </c>
      <c r="BU208" s="16"/>
      <c r="BV208" s="16">
        <f t="shared" si="869"/>
        <v>1432104.5</v>
      </c>
      <c r="BW208" s="16"/>
      <c r="BX208" s="16">
        <f t="shared" si="870"/>
        <v>1432104.5</v>
      </c>
      <c r="BY208" s="16"/>
      <c r="BZ208" s="16">
        <f t="shared" si="871"/>
        <v>1432104.5</v>
      </c>
      <c r="CA208" s="16"/>
      <c r="CB208" s="16">
        <f t="shared" si="872"/>
        <v>1432104.5</v>
      </c>
      <c r="CC208" s="16">
        <v>-1432104.5</v>
      </c>
      <c r="CD208" s="16">
        <f t="shared" si="873"/>
        <v>0</v>
      </c>
      <c r="CE208" s="16"/>
      <c r="CF208" s="16">
        <f t="shared" si="874"/>
        <v>0</v>
      </c>
      <c r="CG208" s="26"/>
      <c r="CH208" s="16">
        <f t="shared" si="875"/>
        <v>0</v>
      </c>
      <c r="CI208" s="9" t="s">
        <v>231</v>
      </c>
      <c r="CJ208" s="13"/>
    </row>
    <row r="209" spans="1:88" ht="56.25" customHeight="1" x14ac:dyDescent="0.35">
      <c r="A209" s="57" t="s">
        <v>201</v>
      </c>
      <c r="B209" s="85" t="s">
        <v>39</v>
      </c>
      <c r="C209" s="6" t="s">
        <v>350</v>
      </c>
      <c r="D209" s="15">
        <f>D211+D212</f>
        <v>393223.6</v>
      </c>
      <c r="E209" s="44">
        <f>E211+E212</f>
        <v>0</v>
      </c>
      <c r="F209" s="15">
        <f t="shared" si="822"/>
        <v>393223.6</v>
      </c>
      <c r="G209" s="15">
        <f>G211+G212</f>
        <v>0</v>
      </c>
      <c r="H209" s="15">
        <f t="shared" si="851"/>
        <v>393223.6</v>
      </c>
      <c r="I209" s="15">
        <f>I211+I212</f>
        <v>0</v>
      </c>
      <c r="J209" s="15">
        <f t="shared" si="852"/>
        <v>393223.6</v>
      </c>
      <c r="K209" s="15">
        <f>K211+K212</f>
        <v>0</v>
      </c>
      <c r="L209" s="15">
        <f t="shared" si="853"/>
        <v>393223.6</v>
      </c>
      <c r="M209" s="15">
        <f>M211+M212</f>
        <v>0</v>
      </c>
      <c r="N209" s="15">
        <f t="shared" si="854"/>
        <v>393223.6</v>
      </c>
      <c r="O209" s="15">
        <f>O211+O212</f>
        <v>0</v>
      </c>
      <c r="P209" s="15">
        <f t="shared" si="855"/>
        <v>393223.6</v>
      </c>
      <c r="Q209" s="15">
        <f>Q211+Q212</f>
        <v>0</v>
      </c>
      <c r="R209" s="15">
        <f t="shared" si="856"/>
        <v>393223.6</v>
      </c>
      <c r="S209" s="15">
        <f>S211+S212</f>
        <v>0</v>
      </c>
      <c r="T209" s="15">
        <f t="shared" si="857"/>
        <v>393223.6</v>
      </c>
      <c r="U209" s="15">
        <f>U211+U212</f>
        <v>0</v>
      </c>
      <c r="V209" s="15">
        <f t="shared" si="858"/>
        <v>393223.6</v>
      </c>
      <c r="W209" s="15">
        <f>W211+W212</f>
        <v>0</v>
      </c>
      <c r="X209" s="15">
        <f t="shared" si="859"/>
        <v>393223.6</v>
      </c>
      <c r="Y209" s="15">
        <f>Y211+Y212</f>
        <v>0</v>
      </c>
      <c r="Z209" s="15">
        <f t="shared" si="860"/>
        <v>393223.6</v>
      </c>
      <c r="AA209" s="15">
        <f>AA211+AA212</f>
        <v>0</v>
      </c>
      <c r="AB209" s="15">
        <f t="shared" si="861"/>
        <v>393223.6</v>
      </c>
      <c r="AC209" s="24">
        <f>AC211+AC212</f>
        <v>0</v>
      </c>
      <c r="AD209" s="15">
        <f t="shared" si="862"/>
        <v>393223.6</v>
      </c>
      <c r="AE209" s="15">
        <f t="shared" ref="AE209:BH209" si="876">AE211+AE212</f>
        <v>0</v>
      </c>
      <c r="AF209" s="44">
        <f>AF211+AF212</f>
        <v>0</v>
      </c>
      <c r="AG209" s="15">
        <f t="shared" si="835"/>
        <v>0</v>
      </c>
      <c r="AH209" s="15">
        <f>AH211+AH212</f>
        <v>0</v>
      </c>
      <c r="AI209" s="15">
        <f t="shared" si="863"/>
        <v>0</v>
      </c>
      <c r="AJ209" s="15">
        <f>AJ211+AJ212</f>
        <v>0</v>
      </c>
      <c r="AK209" s="15">
        <f>AI209+AJ209</f>
        <v>0</v>
      </c>
      <c r="AL209" s="15">
        <f>AL211+AL212</f>
        <v>0</v>
      </c>
      <c r="AM209" s="15">
        <f>AK209+AL209</f>
        <v>0</v>
      </c>
      <c r="AN209" s="15">
        <f>AN211+AN212</f>
        <v>0</v>
      </c>
      <c r="AO209" s="15">
        <f>AM209+AN209</f>
        <v>0</v>
      </c>
      <c r="AP209" s="15">
        <f>AP211+AP212</f>
        <v>0</v>
      </c>
      <c r="AQ209" s="15">
        <f>AO209+AP209</f>
        <v>0</v>
      </c>
      <c r="AR209" s="15">
        <f>AR211+AR212</f>
        <v>0</v>
      </c>
      <c r="AS209" s="15">
        <f>AQ209+AR209</f>
        <v>0</v>
      </c>
      <c r="AT209" s="15">
        <f>AT211+AT212</f>
        <v>0</v>
      </c>
      <c r="AU209" s="15">
        <f>AS209+AT209</f>
        <v>0</v>
      </c>
      <c r="AV209" s="15">
        <f>AV211+AV212</f>
        <v>0</v>
      </c>
      <c r="AW209" s="15">
        <f>AU209+AV209</f>
        <v>0</v>
      </c>
      <c r="AX209" s="15">
        <f>AX211+AX212</f>
        <v>0</v>
      </c>
      <c r="AY209" s="15">
        <f>AW209+AX209</f>
        <v>0</v>
      </c>
      <c r="AZ209" s="15">
        <f>AZ211+AZ212</f>
        <v>0</v>
      </c>
      <c r="BA209" s="15">
        <f>AY209+AZ209</f>
        <v>0</v>
      </c>
      <c r="BB209" s="15">
        <f>BB211+BB212</f>
        <v>0</v>
      </c>
      <c r="BC209" s="15">
        <f>BA209+BB209</f>
        <v>0</v>
      </c>
      <c r="BD209" s="15">
        <f>BD211+BD212</f>
        <v>0</v>
      </c>
      <c r="BE209" s="15">
        <f>BC209+BD209</f>
        <v>0</v>
      </c>
      <c r="BF209" s="24">
        <f>BF211+BF212</f>
        <v>0</v>
      </c>
      <c r="BG209" s="15">
        <f>BE209+BF209</f>
        <v>0</v>
      </c>
      <c r="BH209" s="15">
        <f t="shared" si="876"/>
        <v>0</v>
      </c>
      <c r="BI209" s="16">
        <f>BI211+BI212</f>
        <v>0</v>
      </c>
      <c r="BJ209" s="16">
        <f t="shared" si="837"/>
        <v>0</v>
      </c>
      <c r="BK209" s="16">
        <f>BK211+BK212</f>
        <v>0</v>
      </c>
      <c r="BL209" s="16">
        <f t="shared" si="864"/>
        <v>0</v>
      </c>
      <c r="BM209" s="16">
        <f>BM211+BM212</f>
        <v>0</v>
      </c>
      <c r="BN209" s="16">
        <f t="shared" si="865"/>
        <v>0</v>
      </c>
      <c r="BO209" s="16">
        <f>BO211+BO212</f>
        <v>0</v>
      </c>
      <c r="BP209" s="16">
        <f t="shared" si="866"/>
        <v>0</v>
      </c>
      <c r="BQ209" s="16">
        <f>BQ211+BQ212</f>
        <v>0</v>
      </c>
      <c r="BR209" s="16">
        <f t="shared" si="867"/>
        <v>0</v>
      </c>
      <c r="BS209" s="16">
        <f>BS211+BS212</f>
        <v>0</v>
      </c>
      <c r="BT209" s="16">
        <f t="shared" si="868"/>
        <v>0</v>
      </c>
      <c r="BU209" s="16">
        <f>BU211+BU212</f>
        <v>0</v>
      </c>
      <c r="BV209" s="16">
        <f t="shared" si="869"/>
        <v>0</v>
      </c>
      <c r="BW209" s="16">
        <f>BW211+BW212</f>
        <v>0</v>
      </c>
      <c r="BX209" s="16">
        <f t="shared" si="870"/>
        <v>0</v>
      </c>
      <c r="BY209" s="16">
        <f>BY211+BY212</f>
        <v>0</v>
      </c>
      <c r="BZ209" s="16">
        <f t="shared" si="871"/>
        <v>0</v>
      </c>
      <c r="CA209" s="16">
        <f>CA211+CA212</f>
        <v>0</v>
      </c>
      <c r="CB209" s="16">
        <f t="shared" si="872"/>
        <v>0</v>
      </c>
      <c r="CC209" s="16">
        <f>CC211+CC212</f>
        <v>0</v>
      </c>
      <c r="CD209" s="16">
        <f t="shared" si="873"/>
        <v>0</v>
      </c>
      <c r="CE209" s="16">
        <f>CE211+CE212</f>
        <v>0</v>
      </c>
      <c r="CF209" s="16">
        <f t="shared" si="874"/>
        <v>0</v>
      </c>
      <c r="CG209" s="26">
        <f>CG211+CG212</f>
        <v>0</v>
      </c>
      <c r="CH209" s="16">
        <f t="shared" si="875"/>
        <v>0</v>
      </c>
      <c r="CJ209" s="13"/>
    </row>
    <row r="210" spans="1:88" ht="18.75" customHeight="1" x14ac:dyDescent="0.35">
      <c r="A210" s="57"/>
      <c r="B210" s="85" t="s">
        <v>5</v>
      </c>
      <c r="C210" s="6"/>
      <c r="D210" s="15"/>
      <c r="E210" s="44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24"/>
      <c r="AD210" s="15"/>
      <c r="AE210" s="15"/>
      <c r="AF210" s="44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24"/>
      <c r="BG210" s="15"/>
      <c r="BH210" s="15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26"/>
      <c r="CH210" s="16"/>
      <c r="CJ210" s="13"/>
    </row>
    <row r="211" spans="1:88" ht="18.75" hidden="1" customHeight="1" x14ac:dyDescent="0.35">
      <c r="A211" s="1"/>
      <c r="B211" s="21" t="s">
        <v>6</v>
      </c>
      <c r="C211" s="21"/>
      <c r="D211" s="15">
        <v>98306</v>
      </c>
      <c r="E211" s="44"/>
      <c r="F211" s="15">
        <f t="shared" si="822"/>
        <v>98306</v>
      </c>
      <c r="G211" s="15"/>
      <c r="H211" s="15">
        <f t="shared" ref="H211:H213" si="877">F211+G211</f>
        <v>98306</v>
      </c>
      <c r="I211" s="15"/>
      <c r="J211" s="15">
        <f t="shared" ref="J211:J213" si="878">H211+I211</f>
        <v>98306</v>
      </c>
      <c r="K211" s="15"/>
      <c r="L211" s="15">
        <f t="shared" ref="L211:L213" si="879">J211+K211</f>
        <v>98306</v>
      </c>
      <c r="M211" s="15"/>
      <c r="N211" s="15">
        <f t="shared" ref="N211:N213" si="880">L211+M211</f>
        <v>98306</v>
      </c>
      <c r="O211" s="15"/>
      <c r="P211" s="15">
        <f t="shared" ref="P211:P213" si="881">N211+O211</f>
        <v>98306</v>
      </c>
      <c r="Q211" s="15"/>
      <c r="R211" s="15">
        <f t="shared" ref="R211:R213" si="882">P211+Q211</f>
        <v>98306</v>
      </c>
      <c r="S211" s="15"/>
      <c r="T211" s="15">
        <f t="shared" ref="T211:T213" si="883">R211+S211</f>
        <v>98306</v>
      </c>
      <c r="U211" s="15">
        <v>10500</v>
      </c>
      <c r="V211" s="15">
        <f t="shared" ref="V211:V213" si="884">T211+U211</f>
        <v>108806</v>
      </c>
      <c r="W211" s="15"/>
      <c r="X211" s="15">
        <f t="shared" ref="X211:X213" si="885">V211+W211</f>
        <v>108806</v>
      </c>
      <c r="Y211" s="15"/>
      <c r="Z211" s="15">
        <f t="shared" ref="Z211:Z213" si="886">X211+Y211</f>
        <v>108806</v>
      </c>
      <c r="AA211" s="15"/>
      <c r="AB211" s="15">
        <f t="shared" ref="AB211:AB213" si="887">Z211+AA211</f>
        <v>108806</v>
      </c>
      <c r="AC211" s="24"/>
      <c r="AD211" s="15">
        <f t="shared" ref="AD211:AD213" si="888">AB211+AC211</f>
        <v>108806</v>
      </c>
      <c r="AE211" s="15">
        <v>0</v>
      </c>
      <c r="AF211" s="44"/>
      <c r="AG211" s="15">
        <f t="shared" si="835"/>
        <v>0</v>
      </c>
      <c r="AH211" s="15"/>
      <c r="AI211" s="15">
        <f t="shared" ref="AI211:AI213" si="889">AG211+AH211</f>
        <v>0</v>
      </c>
      <c r="AJ211" s="15"/>
      <c r="AK211" s="15">
        <f>AI211+AJ211</f>
        <v>0</v>
      </c>
      <c r="AL211" s="15"/>
      <c r="AM211" s="15">
        <f>AK211+AL211</f>
        <v>0</v>
      </c>
      <c r="AN211" s="15"/>
      <c r="AO211" s="15">
        <f>AM211+AN211</f>
        <v>0</v>
      </c>
      <c r="AP211" s="15"/>
      <c r="AQ211" s="15">
        <f>AO211+AP211</f>
        <v>0</v>
      </c>
      <c r="AR211" s="15"/>
      <c r="AS211" s="15">
        <f>AQ211+AR211</f>
        <v>0</v>
      </c>
      <c r="AT211" s="15"/>
      <c r="AU211" s="15">
        <f>AS211+AT211</f>
        <v>0</v>
      </c>
      <c r="AV211" s="15"/>
      <c r="AW211" s="15">
        <f>AU211+AV211</f>
        <v>0</v>
      </c>
      <c r="AX211" s="15"/>
      <c r="AY211" s="15">
        <f>AW211+AX211</f>
        <v>0</v>
      </c>
      <c r="AZ211" s="15"/>
      <c r="BA211" s="15">
        <f>AY211+AZ211</f>
        <v>0</v>
      </c>
      <c r="BB211" s="15"/>
      <c r="BC211" s="15">
        <f>BA211+BB211</f>
        <v>0</v>
      </c>
      <c r="BD211" s="15"/>
      <c r="BE211" s="15">
        <f>BC211+BD211</f>
        <v>0</v>
      </c>
      <c r="BF211" s="24"/>
      <c r="BG211" s="15">
        <f>BE211+BF211</f>
        <v>0</v>
      </c>
      <c r="BH211" s="16">
        <v>0</v>
      </c>
      <c r="BI211" s="16"/>
      <c r="BJ211" s="16">
        <f t="shared" si="837"/>
        <v>0</v>
      </c>
      <c r="BK211" s="16"/>
      <c r="BL211" s="16">
        <f t="shared" ref="BL211:BL213" si="890">BJ211+BK211</f>
        <v>0</v>
      </c>
      <c r="BM211" s="16"/>
      <c r="BN211" s="16">
        <f t="shared" ref="BN211:BN213" si="891">BL211+BM211</f>
        <v>0</v>
      </c>
      <c r="BO211" s="16"/>
      <c r="BP211" s="16">
        <f t="shared" ref="BP211:BP213" si="892">BN211+BO211</f>
        <v>0</v>
      </c>
      <c r="BQ211" s="16"/>
      <c r="BR211" s="16">
        <f t="shared" ref="BR211:BR213" si="893">BP211+BQ211</f>
        <v>0</v>
      </c>
      <c r="BS211" s="16"/>
      <c r="BT211" s="16">
        <f t="shared" ref="BT211:BT213" si="894">BR211+BS211</f>
        <v>0</v>
      </c>
      <c r="BU211" s="16"/>
      <c r="BV211" s="16">
        <f t="shared" ref="BV211:BV213" si="895">BT211+BU211</f>
        <v>0</v>
      </c>
      <c r="BW211" s="16"/>
      <c r="BX211" s="16">
        <f t="shared" ref="BX211:BX213" si="896">BV211+BW211</f>
        <v>0</v>
      </c>
      <c r="BY211" s="16"/>
      <c r="BZ211" s="16">
        <f t="shared" ref="BZ211:BZ213" si="897">BX211+BY211</f>
        <v>0</v>
      </c>
      <c r="CA211" s="16"/>
      <c r="CB211" s="16">
        <f t="shared" ref="CB211:CB213" si="898">BZ211+CA211</f>
        <v>0</v>
      </c>
      <c r="CC211" s="16"/>
      <c r="CD211" s="16">
        <f t="shared" ref="CD211:CD213" si="899">CB211+CC211</f>
        <v>0</v>
      </c>
      <c r="CE211" s="16"/>
      <c r="CF211" s="16">
        <f t="shared" ref="CF211:CF213" si="900">CD211+CE211</f>
        <v>0</v>
      </c>
      <c r="CG211" s="26"/>
      <c r="CH211" s="16">
        <f t="shared" ref="CH211:CH213" si="901">CF211+CG211</f>
        <v>0</v>
      </c>
      <c r="CI211" s="9" t="s">
        <v>224</v>
      </c>
      <c r="CJ211" s="13">
        <v>0</v>
      </c>
    </row>
    <row r="212" spans="1:88" ht="18.75" customHeight="1" x14ac:dyDescent="0.35">
      <c r="A212" s="57"/>
      <c r="B212" s="85" t="s">
        <v>20</v>
      </c>
      <c r="C212" s="85"/>
      <c r="D212" s="15">
        <v>294917.59999999998</v>
      </c>
      <c r="E212" s="44"/>
      <c r="F212" s="15">
        <f t="shared" si="822"/>
        <v>294917.59999999998</v>
      </c>
      <c r="G212" s="15"/>
      <c r="H212" s="15">
        <f t="shared" si="877"/>
        <v>294917.59999999998</v>
      </c>
      <c r="I212" s="15"/>
      <c r="J212" s="15">
        <f t="shared" si="878"/>
        <v>294917.59999999998</v>
      </c>
      <c r="K212" s="15"/>
      <c r="L212" s="15">
        <f t="shared" si="879"/>
        <v>294917.59999999998</v>
      </c>
      <c r="M212" s="15"/>
      <c r="N212" s="15">
        <f t="shared" si="880"/>
        <v>294917.59999999998</v>
      </c>
      <c r="O212" s="15"/>
      <c r="P212" s="15">
        <f t="shared" si="881"/>
        <v>294917.59999999998</v>
      </c>
      <c r="Q212" s="15"/>
      <c r="R212" s="15">
        <f t="shared" si="882"/>
        <v>294917.59999999998</v>
      </c>
      <c r="S212" s="15"/>
      <c r="T212" s="15">
        <f t="shared" si="883"/>
        <v>294917.59999999998</v>
      </c>
      <c r="U212" s="15">
        <f>-10500</f>
        <v>-10500</v>
      </c>
      <c r="V212" s="15">
        <f t="shared" si="884"/>
        <v>284417.59999999998</v>
      </c>
      <c r="W212" s="15"/>
      <c r="X212" s="15">
        <f t="shared" si="885"/>
        <v>284417.59999999998</v>
      </c>
      <c r="Y212" s="15"/>
      <c r="Z212" s="15">
        <f t="shared" si="886"/>
        <v>284417.59999999998</v>
      </c>
      <c r="AA212" s="15"/>
      <c r="AB212" s="15">
        <f t="shared" si="887"/>
        <v>284417.59999999998</v>
      </c>
      <c r="AC212" s="24"/>
      <c r="AD212" s="15">
        <f t="shared" si="888"/>
        <v>284417.59999999998</v>
      </c>
      <c r="AE212" s="15">
        <v>0</v>
      </c>
      <c r="AF212" s="44"/>
      <c r="AG212" s="15">
        <f t="shared" si="835"/>
        <v>0</v>
      </c>
      <c r="AH212" s="15"/>
      <c r="AI212" s="15">
        <f t="shared" si="889"/>
        <v>0</v>
      </c>
      <c r="AJ212" s="15"/>
      <c r="AK212" s="15">
        <f>AI212+AJ212</f>
        <v>0</v>
      </c>
      <c r="AL212" s="15"/>
      <c r="AM212" s="15">
        <f>AK212+AL212</f>
        <v>0</v>
      </c>
      <c r="AN212" s="15"/>
      <c r="AO212" s="15">
        <f>AM212+AN212</f>
        <v>0</v>
      </c>
      <c r="AP212" s="15"/>
      <c r="AQ212" s="15">
        <f>AO212+AP212</f>
        <v>0</v>
      </c>
      <c r="AR212" s="15"/>
      <c r="AS212" s="15">
        <f>AQ212+AR212</f>
        <v>0</v>
      </c>
      <c r="AT212" s="15"/>
      <c r="AU212" s="15">
        <f>AS212+AT212</f>
        <v>0</v>
      </c>
      <c r="AV212" s="15"/>
      <c r="AW212" s="15">
        <f>AU212+AV212</f>
        <v>0</v>
      </c>
      <c r="AX212" s="15"/>
      <c r="AY212" s="15">
        <f>AW212+AX212</f>
        <v>0</v>
      </c>
      <c r="AZ212" s="15"/>
      <c r="BA212" s="15">
        <f>AY212+AZ212</f>
        <v>0</v>
      </c>
      <c r="BB212" s="15"/>
      <c r="BC212" s="15">
        <f>BA212+BB212</f>
        <v>0</v>
      </c>
      <c r="BD212" s="15"/>
      <c r="BE212" s="15">
        <f>BC212+BD212</f>
        <v>0</v>
      </c>
      <c r="BF212" s="24"/>
      <c r="BG212" s="15">
        <f>BE212+BF212</f>
        <v>0</v>
      </c>
      <c r="BH212" s="16">
        <v>0</v>
      </c>
      <c r="BI212" s="16"/>
      <c r="BJ212" s="16">
        <f t="shared" si="837"/>
        <v>0</v>
      </c>
      <c r="BK212" s="16"/>
      <c r="BL212" s="16">
        <f t="shared" si="890"/>
        <v>0</v>
      </c>
      <c r="BM212" s="16"/>
      <c r="BN212" s="16">
        <f t="shared" si="891"/>
        <v>0</v>
      </c>
      <c r="BO212" s="16"/>
      <c r="BP212" s="16">
        <f t="shared" si="892"/>
        <v>0</v>
      </c>
      <c r="BQ212" s="16"/>
      <c r="BR212" s="16">
        <f t="shared" si="893"/>
        <v>0</v>
      </c>
      <c r="BS212" s="16"/>
      <c r="BT212" s="16">
        <f t="shared" si="894"/>
        <v>0</v>
      </c>
      <c r="BU212" s="16"/>
      <c r="BV212" s="16">
        <f t="shared" si="895"/>
        <v>0</v>
      </c>
      <c r="BW212" s="16"/>
      <c r="BX212" s="16">
        <f t="shared" si="896"/>
        <v>0</v>
      </c>
      <c r="BY212" s="16"/>
      <c r="BZ212" s="16">
        <f t="shared" si="897"/>
        <v>0</v>
      </c>
      <c r="CA212" s="16"/>
      <c r="CB212" s="16">
        <f t="shared" si="898"/>
        <v>0</v>
      </c>
      <c r="CC212" s="16"/>
      <c r="CD212" s="16">
        <f t="shared" si="899"/>
        <v>0</v>
      </c>
      <c r="CE212" s="16"/>
      <c r="CF212" s="16">
        <f t="shared" si="900"/>
        <v>0</v>
      </c>
      <c r="CG212" s="26"/>
      <c r="CH212" s="16">
        <f t="shared" si="901"/>
        <v>0</v>
      </c>
      <c r="CI212" s="9" t="s">
        <v>231</v>
      </c>
      <c r="CJ212" s="13"/>
    </row>
    <row r="213" spans="1:88" ht="56.25" customHeight="1" x14ac:dyDescent="0.35">
      <c r="A213" s="57" t="s">
        <v>255</v>
      </c>
      <c r="B213" s="85" t="s">
        <v>40</v>
      </c>
      <c r="C213" s="6" t="s">
        <v>350</v>
      </c>
      <c r="D213" s="15">
        <f>D215+D216</f>
        <v>100000</v>
      </c>
      <c r="E213" s="44">
        <f>E215+E216</f>
        <v>0</v>
      </c>
      <c r="F213" s="15">
        <f t="shared" si="822"/>
        <v>100000</v>
      </c>
      <c r="G213" s="15">
        <f>G215+G216</f>
        <v>0</v>
      </c>
      <c r="H213" s="15">
        <f t="shared" si="877"/>
        <v>100000</v>
      </c>
      <c r="I213" s="15">
        <f>I215+I216</f>
        <v>0</v>
      </c>
      <c r="J213" s="15">
        <f t="shared" si="878"/>
        <v>100000</v>
      </c>
      <c r="K213" s="15">
        <f>K215+K216</f>
        <v>0</v>
      </c>
      <c r="L213" s="15">
        <f t="shared" si="879"/>
        <v>100000</v>
      </c>
      <c r="M213" s="15">
        <f>M215+M216</f>
        <v>-100000</v>
      </c>
      <c r="N213" s="15">
        <f t="shared" si="880"/>
        <v>0</v>
      </c>
      <c r="O213" s="15">
        <f>O215+O216</f>
        <v>0</v>
      </c>
      <c r="P213" s="15">
        <f t="shared" si="881"/>
        <v>0</v>
      </c>
      <c r="Q213" s="15">
        <f>Q215+Q216</f>
        <v>0</v>
      </c>
      <c r="R213" s="15">
        <f t="shared" si="882"/>
        <v>0</v>
      </c>
      <c r="S213" s="15">
        <f>S215+S216</f>
        <v>0</v>
      </c>
      <c r="T213" s="15">
        <f t="shared" si="883"/>
        <v>0</v>
      </c>
      <c r="U213" s="15">
        <f>U215+U216</f>
        <v>0</v>
      </c>
      <c r="V213" s="15">
        <f t="shared" si="884"/>
        <v>0</v>
      </c>
      <c r="W213" s="15">
        <f>W215+W216</f>
        <v>0</v>
      </c>
      <c r="X213" s="15">
        <f t="shared" si="885"/>
        <v>0</v>
      </c>
      <c r="Y213" s="15">
        <f>Y215+Y216</f>
        <v>0</v>
      </c>
      <c r="Z213" s="15">
        <f t="shared" si="886"/>
        <v>0</v>
      </c>
      <c r="AA213" s="15">
        <f>AA215+AA216</f>
        <v>0</v>
      </c>
      <c r="AB213" s="15">
        <f t="shared" si="887"/>
        <v>0</v>
      </c>
      <c r="AC213" s="24">
        <f>AC215+AC216</f>
        <v>0</v>
      </c>
      <c r="AD213" s="15">
        <f t="shared" si="888"/>
        <v>0</v>
      </c>
      <c r="AE213" s="15">
        <f t="shared" ref="AE213:BH213" si="902">AE215+AE216</f>
        <v>999358.3</v>
      </c>
      <c r="AF213" s="44">
        <f>AF215+AF216</f>
        <v>0</v>
      </c>
      <c r="AG213" s="15">
        <f t="shared" si="835"/>
        <v>999358.3</v>
      </c>
      <c r="AH213" s="15">
        <f>AH215+AH216</f>
        <v>0</v>
      </c>
      <c r="AI213" s="15">
        <f t="shared" si="889"/>
        <v>999358.3</v>
      </c>
      <c r="AJ213" s="15">
        <f>AJ215+AJ216</f>
        <v>0</v>
      </c>
      <c r="AK213" s="15">
        <f>AI213+AJ213</f>
        <v>999358.3</v>
      </c>
      <c r="AL213" s="15">
        <f>AL215+AL216</f>
        <v>0</v>
      </c>
      <c r="AM213" s="15">
        <f>AK213+AL213</f>
        <v>999358.3</v>
      </c>
      <c r="AN213" s="15">
        <f>AN215+AN216</f>
        <v>0</v>
      </c>
      <c r="AO213" s="15">
        <f>AM213+AN213</f>
        <v>999358.3</v>
      </c>
      <c r="AP213" s="15">
        <f>AP215+AP216</f>
        <v>100000</v>
      </c>
      <c r="AQ213" s="15">
        <f>AO213+AP213</f>
        <v>1099358.3</v>
      </c>
      <c r="AR213" s="15">
        <f>AR215+AR216</f>
        <v>0</v>
      </c>
      <c r="AS213" s="15">
        <f>AQ213+AR213</f>
        <v>1099358.3</v>
      </c>
      <c r="AT213" s="15">
        <f>AT215+AT216</f>
        <v>0</v>
      </c>
      <c r="AU213" s="15">
        <f>AS213+AT213</f>
        <v>1099358.3</v>
      </c>
      <c r="AV213" s="15">
        <f>AV215+AV216</f>
        <v>0</v>
      </c>
      <c r="AW213" s="15">
        <f>AU213+AV213</f>
        <v>1099358.3</v>
      </c>
      <c r="AX213" s="15">
        <f>AX215+AX216</f>
        <v>0</v>
      </c>
      <c r="AY213" s="15">
        <f>AW213+AX213</f>
        <v>1099358.3</v>
      </c>
      <c r="AZ213" s="15">
        <f>AZ215+AZ216</f>
        <v>0</v>
      </c>
      <c r="BA213" s="15">
        <f>AY213+AZ213</f>
        <v>1099358.3</v>
      </c>
      <c r="BB213" s="15">
        <f>BB215+BB216</f>
        <v>0</v>
      </c>
      <c r="BC213" s="15">
        <f>BA213+BB213</f>
        <v>1099358.3</v>
      </c>
      <c r="BD213" s="15">
        <f>BD215+BD216</f>
        <v>0</v>
      </c>
      <c r="BE213" s="15">
        <f>BC213+BD213</f>
        <v>1099358.3</v>
      </c>
      <c r="BF213" s="24">
        <f>BF215+BF216</f>
        <v>0</v>
      </c>
      <c r="BG213" s="15">
        <f>BE213+BF213</f>
        <v>1099358.3</v>
      </c>
      <c r="BH213" s="15">
        <f t="shared" si="902"/>
        <v>100000</v>
      </c>
      <c r="BI213" s="16">
        <f>BI215+BI216</f>
        <v>0</v>
      </c>
      <c r="BJ213" s="16">
        <f t="shared" si="837"/>
        <v>100000</v>
      </c>
      <c r="BK213" s="16">
        <f>BK215+BK216</f>
        <v>0</v>
      </c>
      <c r="BL213" s="16">
        <f t="shared" si="890"/>
        <v>100000</v>
      </c>
      <c r="BM213" s="16">
        <f>BM215+BM216</f>
        <v>0</v>
      </c>
      <c r="BN213" s="16">
        <f t="shared" si="891"/>
        <v>100000</v>
      </c>
      <c r="BO213" s="16">
        <f>BO215+BO216</f>
        <v>0</v>
      </c>
      <c r="BP213" s="16">
        <f t="shared" si="892"/>
        <v>100000</v>
      </c>
      <c r="BQ213" s="16">
        <f>BQ215+BQ216</f>
        <v>0</v>
      </c>
      <c r="BR213" s="16">
        <f t="shared" si="893"/>
        <v>100000</v>
      </c>
      <c r="BS213" s="16">
        <f>BS215+BS216</f>
        <v>0</v>
      </c>
      <c r="BT213" s="16">
        <f t="shared" si="894"/>
        <v>100000</v>
      </c>
      <c r="BU213" s="16">
        <f>BU215+BU216</f>
        <v>0</v>
      </c>
      <c r="BV213" s="16">
        <f t="shared" si="895"/>
        <v>100000</v>
      </c>
      <c r="BW213" s="16">
        <f>BW215+BW216</f>
        <v>0</v>
      </c>
      <c r="BX213" s="16">
        <f t="shared" si="896"/>
        <v>100000</v>
      </c>
      <c r="BY213" s="16">
        <f>BY215+BY216</f>
        <v>0</v>
      </c>
      <c r="BZ213" s="16">
        <f t="shared" si="897"/>
        <v>100000</v>
      </c>
      <c r="CA213" s="16">
        <f>CA215+CA216</f>
        <v>0</v>
      </c>
      <c r="CB213" s="16">
        <f t="shared" si="898"/>
        <v>100000</v>
      </c>
      <c r="CC213" s="16">
        <f>CC215+CC216</f>
        <v>0</v>
      </c>
      <c r="CD213" s="16">
        <f t="shared" si="899"/>
        <v>100000</v>
      </c>
      <c r="CE213" s="16">
        <f>CE215+CE216</f>
        <v>0</v>
      </c>
      <c r="CF213" s="16">
        <f t="shared" si="900"/>
        <v>100000</v>
      </c>
      <c r="CG213" s="26">
        <f>CG215+CG216</f>
        <v>0</v>
      </c>
      <c r="CH213" s="16">
        <f t="shared" si="901"/>
        <v>100000</v>
      </c>
      <c r="CJ213" s="13"/>
    </row>
    <row r="214" spans="1:88" ht="18.75" customHeight="1" x14ac:dyDescent="0.35">
      <c r="A214" s="57"/>
      <c r="B214" s="85" t="s">
        <v>5</v>
      </c>
      <c r="C214" s="6"/>
      <c r="D214" s="15"/>
      <c r="E214" s="44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24"/>
      <c r="AD214" s="15"/>
      <c r="AE214" s="15"/>
      <c r="AF214" s="44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24"/>
      <c r="BG214" s="15"/>
      <c r="BH214" s="15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26"/>
      <c r="CH214" s="16"/>
      <c r="CJ214" s="13"/>
    </row>
    <row r="215" spans="1:88" ht="18.75" hidden="1" customHeight="1" x14ac:dyDescent="0.35">
      <c r="A215" s="1"/>
      <c r="B215" s="21" t="s">
        <v>6</v>
      </c>
      <c r="C215" s="21"/>
      <c r="D215" s="15">
        <v>25000</v>
      </c>
      <c r="E215" s="44"/>
      <c r="F215" s="15">
        <f t="shared" si="822"/>
        <v>25000</v>
      </c>
      <c r="G215" s="15"/>
      <c r="H215" s="15">
        <f t="shared" ref="H215:H217" si="903">F215+G215</f>
        <v>25000</v>
      </c>
      <c r="I215" s="15"/>
      <c r="J215" s="15">
        <f t="shared" ref="J215:J217" si="904">H215+I215</f>
        <v>25000</v>
      </c>
      <c r="K215" s="15"/>
      <c r="L215" s="15">
        <f t="shared" ref="L215:L217" si="905">J215+K215</f>
        <v>25000</v>
      </c>
      <c r="M215" s="15">
        <v>-25000</v>
      </c>
      <c r="N215" s="15">
        <f t="shared" ref="N215:N217" si="906">L215+M215</f>
        <v>0</v>
      </c>
      <c r="O215" s="15"/>
      <c r="P215" s="15">
        <f t="shared" ref="P215:P217" si="907">N215+O215</f>
        <v>0</v>
      </c>
      <c r="Q215" s="15"/>
      <c r="R215" s="15">
        <f t="shared" ref="R215:R217" si="908">P215+Q215</f>
        <v>0</v>
      </c>
      <c r="S215" s="15"/>
      <c r="T215" s="15">
        <f t="shared" ref="T215:T217" si="909">R215+S215</f>
        <v>0</v>
      </c>
      <c r="U215" s="15"/>
      <c r="V215" s="15">
        <f t="shared" ref="V215:V217" si="910">T215+U215</f>
        <v>0</v>
      </c>
      <c r="W215" s="15"/>
      <c r="X215" s="15">
        <f t="shared" ref="X215:X217" si="911">V215+W215</f>
        <v>0</v>
      </c>
      <c r="Y215" s="15"/>
      <c r="Z215" s="15">
        <f t="shared" ref="Z215:Z217" si="912">X215+Y215</f>
        <v>0</v>
      </c>
      <c r="AA215" s="15"/>
      <c r="AB215" s="15">
        <f t="shared" ref="AB215:AB217" si="913">Z215+AA215</f>
        <v>0</v>
      </c>
      <c r="AC215" s="24"/>
      <c r="AD215" s="15">
        <f t="shared" ref="AD215:AD217" si="914">AB215+AC215</f>
        <v>0</v>
      </c>
      <c r="AE215" s="15">
        <v>284496.90000000002</v>
      </c>
      <c r="AF215" s="44"/>
      <c r="AG215" s="15">
        <f t="shared" si="835"/>
        <v>284496.90000000002</v>
      </c>
      <c r="AH215" s="15"/>
      <c r="AI215" s="15">
        <f t="shared" ref="AI215:AI217" si="915">AG215+AH215</f>
        <v>284496.90000000002</v>
      </c>
      <c r="AJ215" s="15"/>
      <c r="AK215" s="15">
        <f>AI215+AJ215</f>
        <v>284496.90000000002</v>
      </c>
      <c r="AL215" s="15"/>
      <c r="AM215" s="15">
        <f>AK215+AL215</f>
        <v>284496.90000000002</v>
      </c>
      <c r="AN215" s="15"/>
      <c r="AO215" s="15">
        <f>AM215+AN215</f>
        <v>284496.90000000002</v>
      </c>
      <c r="AP215" s="15">
        <v>25000</v>
      </c>
      <c r="AQ215" s="15">
        <f>AO215+AP215</f>
        <v>309496.90000000002</v>
      </c>
      <c r="AR215" s="15"/>
      <c r="AS215" s="15">
        <f>AQ215+AR215</f>
        <v>309496.90000000002</v>
      </c>
      <c r="AT215" s="15"/>
      <c r="AU215" s="15">
        <f>AS215+AT215</f>
        <v>309496.90000000002</v>
      </c>
      <c r="AV215" s="15"/>
      <c r="AW215" s="15">
        <f>AU215+AV215</f>
        <v>309496.90000000002</v>
      </c>
      <c r="AX215" s="15"/>
      <c r="AY215" s="15">
        <f>AW215+AX215</f>
        <v>309496.90000000002</v>
      </c>
      <c r="AZ215" s="15"/>
      <c r="BA215" s="15">
        <f>AY215+AZ215</f>
        <v>309496.90000000002</v>
      </c>
      <c r="BB215" s="15"/>
      <c r="BC215" s="15">
        <f>BA215+BB215</f>
        <v>309496.90000000002</v>
      </c>
      <c r="BD215" s="15"/>
      <c r="BE215" s="15">
        <f>BC215+BD215</f>
        <v>309496.90000000002</v>
      </c>
      <c r="BF215" s="24"/>
      <c r="BG215" s="15">
        <f>BE215+BF215</f>
        <v>309496.90000000002</v>
      </c>
      <c r="BH215" s="16">
        <v>25000</v>
      </c>
      <c r="BI215" s="16"/>
      <c r="BJ215" s="16">
        <f t="shared" si="837"/>
        <v>25000</v>
      </c>
      <c r="BK215" s="16"/>
      <c r="BL215" s="16">
        <f t="shared" ref="BL215:BL217" si="916">BJ215+BK215</f>
        <v>25000</v>
      </c>
      <c r="BM215" s="16"/>
      <c r="BN215" s="16">
        <f t="shared" ref="BN215:BN217" si="917">BL215+BM215</f>
        <v>25000</v>
      </c>
      <c r="BO215" s="16"/>
      <c r="BP215" s="16">
        <f t="shared" ref="BP215:BP217" si="918">BN215+BO215</f>
        <v>25000</v>
      </c>
      <c r="BQ215" s="16"/>
      <c r="BR215" s="16">
        <f t="shared" ref="BR215:BR217" si="919">BP215+BQ215</f>
        <v>25000</v>
      </c>
      <c r="BS215" s="16"/>
      <c r="BT215" s="16">
        <f t="shared" ref="BT215:BT217" si="920">BR215+BS215</f>
        <v>25000</v>
      </c>
      <c r="BU215" s="16"/>
      <c r="BV215" s="16">
        <f t="shared" ref="BV215:BV217" si="921">BT215+BU215</f>
        <v>25000</v>
      </c>
      <c r="BW215" s="16"/>
      <c r="BX215" s="16">
        <f t="shared" ref="BX215:BX217" si="922">BV215+BW215</f>
        <v>25000</v>
      </c>
      <c r="BY215" s="16"/>
      <c r="BZ215" s="16">
        <f t="shared" ref="BZ215:BZ217" si="923">BX215+BY215</f>
        <v>25000</v>
      </c>
      <c r="CA215" s="16"/>
      <c r="CB215" s="16">
        <f t="shared" ref="CB215:CB217" si="924">BZ215+CA215</f>
        <v>25000</v>
      </c>
      <c r="CC215" s="16"/>
      <c r="CD215" s="16">
        <f t="shared" ref="CD215:CD217" si="925">CB215+CC215</f>
        <v>25000</v>
      </c>
      <c r="CE215" s="16"/>
      <c r="CF215" s="16">
        <f t="shared" ref="CF215:CF217" si="926">CD215+CE215</f>
        <v>25000</v>
      </c>
      <c r="CG215" s="26"/>
      <c r="CH215" s="16">
        <f t="shared" ref="CH215:CH217" si="927">CF215+CG215</f>
        <v>25000</v>
      </c>
      <c r="CI215" s="9" t="s">
        <v>223</v>
      </c>
      <c r="CJ215" s="13">
        <v>0</v>
      </c>
    </row>
    <row r="216" spans="1:88" ht="18.75" customHeight="1" x14ac:dyDescent="0.35">
      <c r="A216" s="57"/>
      <c r="B216" s="85" t="s">
        <v>20</v>
      </c>
      <c r="C216" s="85"/>
      <c r="D216" s="15">
        <v>75000</v>
      </c>
      <c r="E216" s="44"/>
      <c r="F216" s="15">
        <f t="shared" si="822"/>
        <v>75000</v>
      </c>
      <c r="G216" s="15"/>
      <c r="H216" s="15">
        <f t="shared" si="903"/>
        <v>75000</v>
      </c>
      <c r="I216" s="15"/>
      <c r="J216" s="15">
        <f t="shared" si="904"/>
        <v>75000</v>
      </c>
      <c r="K216" s="15"/>
      <c r="L216" s="15">
        <f t="shared" si="905"/>
        <v>75000</v>
      </c>
      <c r="M216" s="15">
        <v>-75000</v>
      </c>
      <c r="N216" s="15">
        <f t="shared" si="906"/>
        <v>0</v>
      </c>
      <c r="O216" s="15"/>
      <c r="P216" s="15">
        <f t="shared" si="907"/>
        <v>0</v>
      </c>
      <c r="Q216" s="15"/>
      <c r="R216" s="15">
        <f t="shared" si="908"/>
        <v>0</v>
      </c>
      <c r="S216" s="15"/>
      <c r="T216" s="15">
        <f t="shared" si="909"/>
        <v>0</v>
      </c>
      <c r="U216" s="15"/>
      <c r="V216" s="15">
        <f t="shared" si="910"/>
        <v>0</v>
      </c>
      <c r="W216" s="15"/>
      <c r="X216" s="15">
        <f t="shared" si="911"/>
        <v>0</v>
      </c>
      <c r="Y216" s="15"/>
      <c r="Z216" s="15">
        <f t="shared" si="912"/>
        <v>0</v>
      </c>
      <c r="AA216" s="15"/>
      <c r="AB216" s="15">
        <f t="shared" si="913"/>
        <v>0</v>
      </c>
      <c r="AC216" s="24"/>
      <c r="AD216" s="15">
        <f t="shared" si="914"/>
        <v>0</v>
      </c>
      <c r="AE216" s="15">
        <v>714861.4</v>
      </c>
      <c r="AF216" s="44"/>
      <c r="AG216" s="15">
        <f t="shared" si="835"/>
        <v>714861.4</v>
      </c>
      <c r="AH216" s="15"/>
      <c r="AI216" s="15">
        <f t="shared" si="915"/>
        <v>714861.4</v>
      </c>
      <c r="AJ216" s="15"/>
      <c r="AK216" s="15">
        <f>AI216+AJ216</f>
        <v>714861.4</v>
      </c>
      <c r="AL216" s="15"/>
      <c r="AM216" s="15">
        <f>AK216+AL216</f>
        <v>714861.4</v>
      </c>
      <c r="AN216" s="15"/>
      <c r="AO216" s="15">
        <f>AM216+AN216</f>
        <v>714861.4</v>
      </c>
      <c r="AP216" s="15">
        <v>75000</v>
      </c>
      <c r="AQ216" s="15">
        <f>AO216+AP216</f>
        <v>789861.4</v>
      </c>
      <c r="AR216" s="15"/>
      <c r="AS216" s="15">
        <f>AQ216+AR216</f>
        <v>789861.4</v>
      </c>
      <c r="AT216" s="15"/>
      <c r="AU216" s="15">
        <f>AS216+AT216</f>
        <v>789861.4</v>
      </c>
      <c r="AV216" s="15"/>
      <c r="AW216" s="15">
        <f>AU216+AV216</f>
        <v>789861.4</v>
      </c>
      <c r="AX216" s="15"/>
      <c r="AY216" s="15">
        <f>AW216+AX216</f>
        <v>789861.4</v>
      </c>
      <c r="AZ216" s="15"/>
      <c r="BA216" s="15">
        <f>AY216+AZ216</f>
        <v>789861.4</v>
      </c>
      <c r="BB216" s="15"/>
      <c r="BC216" s="15">
        <f>BA216+BB216</f>
        <v>789861.4</v>
      </c>
      <c r="BD216" s="15"/>
      <c r="BE216" s="15">
        <f>BC216+BD216</f>
        <v>789861.4</v>
      </c>
      <c r="BF216" s="24"/>
      <c r="BG216" s="15">
        <f>BE216+BF216</f>
        <v>789861.4</v>
      </c>
      <c r="BH216" s="16">
        <v>75000</v>
      </c>
      <c r="BI216" s="16"/>
      <c r="BJ216" s="16">
        <f t="shared" si="837"/>
        <v>75000</v>
      </c>
      <c r="BK216" s="16"/>
      <c r="BL216" s="16">
        <f t="shared" si="916"/>
        <v>75000</v>
      </c>
      <c r="BM216" s="16"/>
      <c r="BN216" s="16">
        <f t="shared" si="917"/>
        <v>75000</v>
      </c>
      <c r="BO216" s="16"/>
      <c r="BP216" s="16">
        <f t="shared" si="918"/>
        <v>75000</v>
      </c>
      <c r="BQ216" s="16"/>
      <c r="BR216" s="16">
        <f t="shared" si="919"/>
        <v>75000</v>
      </c>
      <c r="BS216" s="16"/>
      <c r="BT216" s="16">
        <f t="shared" si="920"/>
        <v>75000</v>
      </c>
      <c r="BU216" s="16"/>
      <c r="BV216" s="16">
        <f t="shared" si="921"/>
        <v>75000</v>
      </c>
      <c r="BW216" s="16"/>
      <c r="BX216" s="16">
        <f t="shared" si="922"/>
        <v>75000</v>
      </c>
      <c r="BY216" s="16"/>
      <c r="BZ216" s="16">
        <f t="shared" si="923"/>
        <v>75000</v>
      </c>
      <c r="CA216" s="16"/>
      <c r="CB216" s="16">
        <f t="shared" si="924"/>
        <v>75000</v>
      </c>
      <c r="CC216" s="16"/>
      <c r="CD216" s="16">
        <f t="shared" si="925"/>
        <v>75000</v>
      </c>
      <c r="CE216" s="16"/>
      <c r="CF216" s="16">
        <f t="shared" si="926"/>
        <v>75000</v>
      </c>
      <c r="CG216" s="26"/>
      <c r="CH216" s="16">
        <f t="shared" si="927"/>
        <v>75000</v>
      </c>
      <c r="CI216" s="9" t="s">
        <v>231</v>
      </c>
      <c r="CJ216" s="13"/>
    </row>
    <row r="217" spans="1:88" ht="56.25" customHeight="1" x14ac:dyDescent="0.35">
      <c r="A217" s="57" t="s">
        <v>256</v>
      </c>
      <c r="B217" s="85" t="s">
        <v>238</v>
      </c>
      <c r="C217" s="6" t="s">
        <v>350</v>
      </c>
      <c r="D217" s="15">
        <f>D219+D220</f>
        <v>344108.19999999995</v>
      </c>
      <c r="E217" s="44">
        <f>E219+E220</f>
        <v>0</v>
      </c>
      <c r="F217" s="15">
        <f t="shared" si="822"/>
        <v>344108.19999999995</v>
      </c>
      <c r="G217" s="15">
        <f>G219+G220</f>
        <v>13812.6</v>
      </c>
      <c r="H217" s="15">
        <f t="shared" si="903"/>
        <v>357920.79999999993</v>
      </c>
      <c r="I217" s="15">
        <f>I219+I220</f>
        <v>0</v>
      </c>
      <c r="J217" s="15">
        <f t="shared" si="904"/>
        <v>357920.79999999993</v>
      </c>
      <c r="K217" s="15">
        <f>K219+K220</f>
        <v>0</v>
      </c>
      <c r="L217" s="15">
        <f t="shared" si="905"/>
        <v>357920.79999999993</v>
      </c>
      <c r="M217" s="15">
        <f>M219+M220</f>
        <v>-292714.65999999997</v>
      </c>
      <c r="N217" s="15">
        <f t="shared" si="906"/>
        <v>65206.139999999956</v>
      </c>
      <c r="O217" s="15">
        <f>O219+O220</f>
        <v>0</v>
      </c>
      <c r="P217" s="15">
        <f t="shared" si="907"/>
        <v>65206.139999999956</v>
      </c>
      <c r="Q217" s="15">
        <f>Q219+Q220</f>
        <v>0</v>
      </c>
      <c r="R217" s="15">
        <f t="shared" si="908"/>
        <v>65206.139999999956</v>
      </c>
      <c r="S217" s="15">
        <f>S219+S220</f>
        <v>0</v>
      </c>
      <c r="T217" s="15">
        <f t="shared" si="909"/>
        <v>65206.139999999956</v>
      </c>
      <c r="U217" s="15">
        <f>U219+U220</f>
        <v>0</v>
      </c>
      <c r="V217" s="15">
        <f t="shared" si="910"/>
        <v>65206.139999999956</v>
      </c>
      <c r="W217" s="15">
        <f>W219+W220</f>
        <v>0</v>
      </c>
      <c r="X217" s="15">
        <f t="shared" si="911"/>
        <v>65206.139999999956</v>
      </c>
      <c r="Y217" s="15">
        <f>Y219+Y220</f>
        <v>0</v>
      </c>
      <c r="Z217" s="15">
        <f t="shared" si="912"/>
        <v>65206.139999999956</v>
      </c>
      <c r="AA217" s="15">
        <f>AA219+AA220</f>
        <v>0</v>
      </c>
      <c r="AB217" s="15">
        <f t="shared" si="913"/>
        <v>65206.139999999956</v>
      </c>
      <c r="AC217" s="24">
        <f>AC219+AC220</f>
        <v>0</v>
      </c>
      <c r="AD217" s="15">
        <f t="shared" si="914"/>
        <v>65206.139999999956</v>
      </c>
      <c r="AE217" s="15">
        <f t="shared" ref="AE217:BH217" si="928">AE219+AE220</f>
        <v>50000</v>
      </c>
      <c r="AF217" s="44">
        <f>AF219+AF220</f>
        <v>0</v>
      </c>
      <c r="AG217" s="15">
        <f t="shared" si="835"/>
        <v>50000</v>
      </c>
      <c r="AH217" s="15">
        <f>AH219+AH220</f>
        <v>0</v>
      </c>
      <c r="AI217" s="15">
        <f t="shared" si="915"/>
        <v>50000</v>
      </c>
      <c r="AJ217" s="15">
        <f>AJ219+AJ220</f>
        <v>0</v>
      </c>
      <c r="AK217" s="15">
        <f>AI217+AJ217</f>
        <v>50000</v>
      </c>
      <c r="AL217" s="15">
        <f>AL219+AL220</f>
        <v>0</v>
      </c>
      <c r="AM217" s="15">
        <f>AK217+AL217</f>
        <v>50000</v>
      </c>
      <c r="AN217" s="15">
        <f>AN219+AN220</f>
        <v>0</v>
      </c>
      <c r="AO217" s="15">
        <f>AM217+AN217</f>
        <v>50000</v>
      </c>
      <c r="AP217" s="15">
        <f>AP219+AP220</f>
        <v>334152.15999999997</v>
      </c>
      <c r="AQ217" s="15">
        <f>AO217+AP217</f>
        <v>384152.16</v>
      </c>
      <c r="AR217" s="15">
        <f>AR219+AR220</f>
        <v>0</v>
      </c>
      <c r="AS217" s="15">
        <f>AQ217+AR217</f>
        <v>384152.16</v>
      </c>
      <c r="AT217" s="15">
        <f>AT219+AT220</f>
        <v>0</v>
      </c>
      <c r="AU217" s="15">
        <f>AS217+AT217</f>
        <v>384152.16</v>
      </c>
      <c r="AV217" s="15">
        <f>AV219+AV220</f>
        <v>0</v>
      </c>
      <c r="AW217" s="15">
        <f>AU217+AV217</f>
        <v>384152.16</v>
      </c>
      <c r="AX217" s="15">
        <f>AX219+AX220</f>
        <v>0</v>
      </c>
      <c r="AY217" s="15">
        <f>AW217+AX217</f>
        <v>384152.16</v>
      </c>
      <c r="AZ217" s="15">
        <f>AZ219+AZ220</f>
        <v>0</v>
      </c>
      <c r="BA217" s="15">
        <f>AY217+AZ217</f>
        <v>384152.16</v>
      </c>
      <c r="BB217" s="15">
        <f>BB219+BB220</f>
        <v>0</v>
      </c>
      <c r="BC217" s="15">
        <f>BA217+BB217</f>
        <v>384152.16</v>
      </c>
      <c r="BD217" s="15">
        <f>BD219+BD220</f>
        <v>0</v>
      </c>
      <c r="BE217" s="15">
        <f>BC217+BD217</f>
        <v>384152.16</v>
      </c>
      <c r="BF217" s="24">
        <f>BF219+BF220</f>
        <v>0</v>
      </c>
      <c r="BG217" s="15">
        <f>BE217+BF217</f>
        <v>384152.16</v>
      </c>
      <c r="BH217" s="15">
        <f t="shared" si="928"/>
        <v>0</v>
      </c>
      <c r="BI217" s="16">
        <f>BI219+BI220</f>
        <v>0</v>
      </c>
      <c r="BJ217" s="16">
        <f t="shared" si="837"/>
        <v>0</v>
      </c>
      <c r="BK217" s="16">
        <f>BK219+BK220</f>
        <v>0</v>
      </c>
      <c r="BL217" s="16">
        <f t="shared" si="916"/>
        <v>0</v>
      </c>
      <c r="BM217" s="16">
        <f>BM219+BM220</f>
        <v>0</v>
      </c>
      <c r="BN217" s="16">
        <f t="shared" si="917"/>
        <v>0</v>
      </c>
      <c r="BO217" s="16">
        <f>BO219+BO220</f>
        <v>0</v>
      </c>
      <c r="BP217" s="16">
        <f t="shared" si="918"/>
        <v>0</v>
      </c>
      <c r="BQ217" s="16">
        <f>BQ219+BQ220</f>
        <v>0</v>
      </c>
      <c r="BR217" s="16">
        <f t="shared" si="919"/>
        <v>0</v>
      </c>
      <c r="BS217" s="16">
        <f>BS219+BS220</f>
        <v>0</v>
      </c>
      <c r="BT217" s="16">
        <f t="shared" si="920"/>
        <v>0</v>
      </c>
      <c r="BU217" s="16">
        <f>BU219+BU220</f>
        <v>0</v>
      </c>
      <c r="BV217" s="16">
        <f t="shared" si="921"/>
        <v>0</v>
      </c>
      <c r="BW217" s="16">
        <f>BW219+BW220</f>
        <v>0</v>
      </c>
      <c r="BX217" s="16">
        <f t="shared" si="922"/>
        <v>0</v>
      </c>
      <c r="BY217" s="16">
        <f>BY219+BY220</f>
        <v>0</v>
      </c>
      <c r="BZ217" s="16">
        <f t="shared" si="923"/>
        <v>0</v>
      </c>
      <c r="CA217" s="16">
        <f>CA219+CA220</f>
        <v>0</v>
      </c>
      <c r="CB217" s="16">
        <f t="shared" si="924"/>
        <v>0</v>
      </c>
      <c r="CC217" s="16">
        <f>CC219+CC220</f>
        <v>0</v>
      </c>
      <c r="CD217" s="16">
        <f t="shared" si="925"/>
        <v>0</v>
      </c>
      <c r="CE217" s="16">
        <f>CE219+CE220</f>
        <v>0</v>
      </c>
      <c r="CF217" s="16">
        <f t="shared" si="926"/>
        <v>0</v>
      </c>
      <c r="CG217" s="26">
        <f>CG219+CG220</f>
        <v>0</v>
      </c>
      <c r="CH217" s="16">
        <f t="shared" si="927"/>
        <v>0</v>
      </c>
      <c r="CJ217" s="13"/>
    </row>
    <row r="218" spans="1:88" ht="18.75" customHeight="1" x14ac:dyDescent="0.35">
      <c r="A218" s="57"/>
      <c r="B218" s="85" t="s">
        <v>5</v>
      </c>
      <c r="C218" s="6"/>
      <c r="D218" s="15"/>
      <c r="E218" s="44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24"/>
      <c r="AD218" s="15"/>
      <c r="AE218" s="15"/>
      <c r="AF218" s="44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24"/>
      <c r="BG218" s="15"/>
      <c r="BH218" s="15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26"/>
      <c r="CH218" s="16"/>
      <c r="CJ218" s="13"/>
    </row>
    <row r="219" spans="1:88" ht="18.75" hidden="1" customHeight="1" x14ac:dyDescent="0.35">
      <c r="A219" s="1"/>
      <c r="B219" s="21" t="s">
        <v>6</v>
      </c>
      <c r="C219" s="21"/>
      <c r="D219" s="15">
        <v>48527.100000000006</v>
      </c>
      <c r="E219" s="44"/>
      <c r="F219" s="15">
        <f t="shared" si="822"/>
        <v>48527.100000000006</v>
      </c>
      <c r="G219" s="15">
        <v>13812.6</v>
      </c>
      <c r="H219" s="15">
        <f t="shared" ref="H219:H223" si="929">F219+G219</f>
        <v>62339.700000000004</v>
      </c>
      <c r="I219" s="15"/>
      <c r="J219" s="15">
        <f t="shared" ref="J219:J223" si="930">H219+I219</f>
        <v>62339.700000000004</v>
      </c>
      <c r="K219" s="15"/>
      <c r="L219" s="15">
        <f t="shared" ref="L219:L223" si="931">J219+K219</f>
        <v>62339.700000000004</v>
      </c>
      <c r="M219" s="15">
        <v>-38571.06</v>
      </c>
      <c r="N219" s="15">
        <f t="shared" ref="N219:N223" si="932">L219+M219</f>
        <v>23768.640000000007</v>
      </c>
      <c r="O219" s="15"/>
      <c r="P219" s="15">
        <f t="shared" ref="P219:P223" si="933">N219+O219</f>
        <v>23768.640000000007</v>
      </c>
      <c r="Q219" s="15"/>
      <c r="R219" s="15">
        <f t="shared" ref="R219:R223" si="934">P219+Q219</f>
        <v>23768.640000000007</v>
      </c>
      <c r="S219" s="15"/>
      <c r="T219" s="15">
        <f t="shared" ref="T219:T223" si="935">R219+S219</f>
        <v>23768.640000000007</v>
      </c>
      <c r="U219" s="15"/>
      <c r="V219" s="15">
        <f t="shared" ref="V219:V223" si="936">T219+U219</f>
        <v>23768.640000000007</v>
      </c>
      <c r="W219" s="15"/>
      <c r="X219" s="15">
        <f t="shared" ref="X219:X223" si="937">V219+W219</f>
        <v>23768.640000000007</v>
      </c>
      <c r="Y219" s="15"/>
      <c r="Z219" s="15">
        <f t="shared" ref="Z219:Z223" si="938">X219+Y219</f>
        <v>23768.640000000007</v>
      </c>
      <c r="AA219" s="15"/>
      <c r="AB219" s="15">
        <f t="shared" ref="AB219:AB223" si="939">Z219+AA219</f>
        <v>23768.640000000007</v>
      </c>
      <c r="AC219" s="24"/>
      <c r="AD219" s="15">
        <f t="shared" ref="AD219:AD223" si="940">AB219+AC219</f>
        <v>23768.640000000007</v>
      </c>
      <c r="AE219" s="15">
        <v>50000</v>
      </c>
      <c r="AF219" s="44"/>
      <c r="AG219" s="15">
        <f t="shared" si="835"/>
        <v>50000</v>
      </c>
      <c r="AH219" s="15"/>
      <c r="AI219" s="15">
        <f t="shared" ref="AI219:AI223" si="941">AG219+AH219</f>
        <v>50000</v>
      </c>
      <c r="AJ219" s="15"/>
      <c r="AK219" s="15">
        <f>AI219+AJ219</f>
        <v>50000</v>
      </c>
      <c r="AL219" s="15"/>
      <c r="AM219" s="15">
        <f>AK219+AL219</f>
        <v>50000</v>
      </c>
      <c r="AN219" s="15"/>
      <c r="AO219" s="15">
        <f>AM219+AN219</f>
        <v>50000</v>
      </c>
      <c r="AP219" s="15">
        <v>38571.06</v>
      </c>
      <c r="AQ219" s="15">
        <f>AO219+AP219</f>
        <v>88571.06</v>
      </c>
      <c r="AR219" s="15"/>
      <c r="AS219" s="15">
        <f>AQ219+AR219</f>
        <v>88571.06</v>
      </c>
      <c r="AT219" s="15"/>
      <c r="AU219" s="15">
        <f>AS219+AT219</f>
        <v>88571.06</v>
      </c>
      <c r="AV219" s="15"/>
      <c r="AW219" s="15">
        <f>AU219+AV219</f>
        <v>88571.06</v>
      </c>
      <c r="AX219" s="15"/>
      <c r="AY219" s="15">
        <f>AW219+AX219</f>
        <v>88571.06</v>
      </c>
      <c r="AZ219" s="15"/>
      <c r="BA219" s="15">
        <f>AY219+AZ219</f>
        <v>88571.06</v>
      </c>
      <c r="BB219" s="15"/>
      <c r="BC219" s="15">
        <f>BA219+BB219</f>
        <v>88571.06</v>
      </c>
      <c r="BD219" s="15"/>
      <c r="BE219" s="15">
        <f>BC219+BD219</f>
        <v>88571.06</v>
      </c>
      <c r="BF219" s="24"/>
      <c r="BG219" s="15">
        <f>BE219+BF219</f>
        <v>88571.06</v>
      </c>
      <c r="BH219" s="16">
        <v>0</v>
      </c>
      <c r="BI219" s="16"/>
      <c r="BJ219" s="16">
        <f t="shared" si="837"/>
        <v>0</v>
      </c>
      <c r="BK219" s="16"/>
      <c r="BL219" s="16">
        <f t="shared" ref="BL219:BL223" si="942">BJ219+BK219</f>
        <v>0</v>
      </c>
      <c r="BM219" s="16"/>
      <c r="BN219" s="16">
        <f t="shared" ref="BN219:BN223" si="943">BL219+BM219</f>
        <v>0</v>
      </c>
      <c r="BO219" s="16"/>
      <c r="BP219" s="16">
        <f t="shared" ref="BP219:BP223" si="944">BN219+BO219</f>
        <v>0</v>
      </c>
      <c r="BQ219" s="16"/>
      <c r="BR219" s="16">
        <f t="shared" ref="BR219:BR223" si="945">BP219+BQ219</f>
        <v>0</v>
      </c>
      <c r="BS219" s="16"/>
      <c r="BT219" s="16">
        <f t="shared" ref="BT219:BT223" si="946">BR219+BS219</f>
        <v>0</v>
      </c>
      <c r="BU219" s="16"/>
      <c r="BV219" s="16">
        <f t="shared" ref="BV219:BV223" si="947">BT219+BU219</f>
        <v>0</v>
      </c>
      <c r="BW219" s="16"/>
      <c r="BX219" s="16">
        <f t="shared" ref="BX219:BX223" si="948">BV219+BW219</f>
        <v>0</v>
      </c>
      <c r="BY219" s="16"/>
      <c r="BZ219" s="16">
        <f t="shared" ref="BZ219:BZ223" si="949">BX219+BY219</f>
        <v>0</v>
      </c>
      <c r="CA219" s="16"/>
      <c r="CB219" s="16">
        <f t="shared" ref="CB219:CB223" si="950">BZ219+CA219</f>
        <v>0</v>
      </c>
      <c r="CC219" s="16"/>
      <c r="CD219" s="16">
        <f t="shared" ref="CD219:CD223" si="951">CB219+CC219</f>
        <v>0</v>
      </c>
      <c r="CE219" s="16"/>
      <c r="CF219" s="16">
        <f t="shared" ref="CF219:CF223" si="952">CD219+CE219</f>
        <v>0</v>
      </c>
      <c r="CG219" s="26"/>
      <c r="CH219" s="16">
        <f t="shared" ref="CH219:CH223" si="953">CF219+CG219</f>
        <v>0</v>
      </c>
      <c r="CI219" s="9" t="s">
        <v>229</v>
      </c>
      <c r="CJ219" s="13">
        <v>0</v>
      </c>
    </row>
    <row r="220" spans="1:88" ht="18.75" customHeight="1" x14ac:dyDescent="0.35">
      <c r="A220" s="57"/>
      <c r="B220" s="85" t="s">
        <v>20</v>
      </c>
      <c r="C220" s="85"/>
      <c r="D220" s="15">
        <v>295581.09999999998</v>
      </c>
      <c r="E220" s="44"/>
      <c r="F220" s="15">
        <f t="shared" si="822"/>
        <v>295581.09999999998</v>
      </c>
      <c r="G220" s="15"/>
      <c r="H220" s="15">
        <f t="shared" si="929"/>
        <v>295581.09999999998</v>
      </c>
      <c r="I220" s="15"/>
      <c r="J220" s="15">
        <f t="shared" si="930"/>
        <v>295581.09999999998</v>
      </c>
      <c r="K220" s="15"/>
      <c r="L220" s="15">
        <f t="shared" si="931"/>
        <v>295581.09999999998</v>
      </c>
      <c r="M220" s="15">
        <f>-295581.1+41437.5</f>
        <v>-254143.59999999998</v>
      </c>
      <c r="N220" s="15">
        <f t="shared" si="932"/>
        <v>41437.5</v>
      </c>
      <c r="O220" s="15"/>
      <c r="P220" s="15">
        <f t="shared" si="933"/>
        <v>41437.5</v>
      </c>
      <c r="Q220" s="15"/>
      <c r="R220" s="15">
        <f t="shared" si="934"/>
        <v>41437.5</v>
      </c>
      <c r="S220" s="15"/>
      <c r="T220" s="15">
        <f t="shared" si="935"/>
        <v>41437.5</v>
      </c>
      <c r="U220" s="15"/>
      <c r="V220" s="15">
        <f t="shared" si="936"/>
        <v>41437.5</v>
      </c>
      <c r="W220" s="15"/>
      <c r="X220" s="15">
        <f t="shared" si="937"/>
        <v>41437.5</v>
      </c>
      <c r="Y220" s="15"/>
      <c r="Z220" s="15">
        <f t="shared" si="938"/>
        <v>41437.5</v>
      </c>
      <c r="AA220" s="15"/>
      <c r="AB220" s="15">
        <f t="shared" si="939"/>
        <v>41437.5</v>
      </c>
      <c r="AC220" s="24"/>
      <c r="AD220" s="15">
        <f t="shared" si="940"/>
        <v>41437.5</v>
      </c>
      <c r="AE220" s="15">
        <v>0</v>
      </c>
      <c r="AF220" s="44"/>
      <c r="AG220" s="15">
        <f t="shared" si="835"/>
        <v>0</v>
      </c>
      <c r="AH220" s="15"/>
      <c r="AI220" s="15">
        <f t="shared" si="941"/>
        <v>0</v>
      </c>
      <c r="AJ220" s="15"/>
      <c r="AK220" s="15">
        <f>AI220+AJ220</f>
        <v>0</v>
      </c>
      <c r="AL220" s="15"/>
      <c r="AM220" s="15">
        <f>AK220+AL220</f>
        <v>0</v>
      </c>
      <c r="AN220" s="15"/>
      <c r="AO220" s="15">
        <f>AM220+AN220</f>
        <v>0</v>
      </c>
      <c r="AP220" s="15">
        <v>295581.09999999998</v>
      </c>
      <c r="AQ220" s="15">
        <f>AO220+AP220</f>
        <v>295581.09999999998</v>
      </c>
      <c r="AR220" s="15"/>
      <c r="AS220" s="15">
        <f>AQ220+AR220</f>
        <v>295581.09999999998</v>
      </c>
      <c r="AT220" s="15"/>
      <c r="AU220" s="15">
        <f>AS220+AT220</f>
        <v>295581.09999999998</v>
      </c>
      <c r="AV220" s="15"/>
      <c r="AW220" s="15">
        <f>AU220+AV220</f>
        <v>295581.09999999998</v>
      </c>
      <c r="AX220" s="15"/>
      <c r="AY220" s="15">
        <f>AW220+AX220</f>
        <v>295581.09999999998</v>
      </c>
      <c r="AZ220" s="15"/>
      <c r="BA220" s="15">
        <f>AY220+AZ220</f>
        <v>295581.09999999998</v>
      </c>
      <c r="BB220" s="15"/>
      <c r="BC220" s="15">
        <f>BA220+BB220</f>
        <v>295581.09999999998</v>
      </c>
      <c r="BD220" s="15"/>
      <c r="BE220" s="15">
        <f>BC220+BD220</f>
        <v>295581.09999999998</v>
      </c>
      <c r="BF220" s="24"/>
      <c r="BG220" s="15">
        <f>BE220+BF220</f>
        <v>295581.09999999998</v>
      </c>
      <c r="BH220" s="16">
        <v>0</v>
      </c>
      <c r="BI220" s="16"/>
      <c r="BJ220" s="16">
        <f t="shared" si="837"/>
        <v>0</v>
      </c>
      <c r="BK220" s="16"/>
      <c r="BL220" s="16">
        <f t="shared" si="942"/>
        <v>0</v>
      </c>
      <c r="BM220" s="16"/>
      <c r="BN220" s="16">
        <f t="shared" si="943"/>
        <v>0</v>
      </c>
      <c r="BO220" s="16"/>
      <c r="BP220" s="16">
        <f t="shared" si="944"/>
        <v>0</v>
      </c>
      <c r="BQ220" s="16"/>
      <c r="BR220" s="16">
        <f t="shared" si="945"/>
        <v>0</v>
      </c>
      <c r="BS220" s="16"/>
      <c r="BT220" s="16">
        <f t="shared" si="946"/>
        <v>0</v>
      </c>
      <c r="BU220" s="16"/>
      <c r="BV220" s="16">
        <f t="shared" si="947"/>
        <v>0</v>
      </c>
      <c r="BW220" s="16"/>
      <c r="BX220" s="16">
        <f t="shared" si="948"/>
        <v>0</v>
      </c>
      <c r="BY220" s="16"/>
      <c r="BZ220" s="16">
        <f t="shared" si="949"/>
        <v>0</v>
      </c>
      <c r="CA220" s="16"/>
      <c r="CB220" s="16">
        <f t="shared" si="950"/>
        <v>0</v>
      </c>
      <c r="CC220" s="16"/>
      <c r="CD220" s="16">
        <f t="shared" si="951"/>
        <v>0</v>
      </c>
      <c r="CE220" s="16"/>
      <c r="CF220" s="16">
        <f t="shared" si="952"/>
        <v>0</v>
      </c>
      <c r="CG220" s="26"/>
      <c r="CH220" s="16">
        <f t="shared" si="953"/>
        <v>0</v>
      </c>
      <c r="CI220" s="9" t="s">
        <v>231</v>
      </c>
      <c r="CJ220" s="13"/>
    </row>
    <row r="221" spans="1:88" ht="56.25" customHeight="1" x14ac:dyDescent="0.35">
      <c r="A221" s="57" t="s">
        <v>259</v>
      </c>
      <c r="B221" s="85" t="s">
        <v>41</v>
      </c>
      <c r="C221" s="6" t="s">
        <v>350</v>
      </c>
      <c r="D221" s="15">
        <v>21398.400000000001</v>
      </c>
      <c r="E221" s="44"/>
      <c r="F221" s="15">
        <f t="shared" si="822"/>
        <v>21398.400000000001</v>
      </c>
      <c r="G221" s="15"/>
      <c r="H221" s="15">
        <f t="shared" si="929"/>
        <v>21398.400000000001</v>
      </c>
      <c r="I221" s="15"/>
      <c r="J221" s="15">
        <f t="shared" si="930"/>
        <v>21398.400000000001</v>
      </c>
      <c r="K221" s="15"/>
      <c r="L221" s="15">
        <f t="shared" si="931"/>
        <v>21398.400000000001</v>
      </c>
      <c r="M221" s="15"/>
      <c r="N221" s="15">
        <f t="shared" si="932"/>
        <v>21398.400000000001</v>
      </c>
      <c r="O221" s="15"/>
      <c r="P221" s="15">
        <f t="shared" si="933"/>
        <v>21398.400000000001</v>
      </c>
      <c r="Q221" s="15">
        <v>-21398.400000000001</v>
      </c>
      <c r="R221" s="15">
        <f t="shared" si="934"/>
        <v>0</v>
      </c>
      <c r="S221" s="15"/>
      <c r="T221" s="15">
        <f t="shared" si="935"/>
        <v>0</v>
      </c>
      <c r="U221" s="15"/>
      <c r="V221" s="15">
        <f t="shared" si="936"/>
        <v>0</v>
      </c>
      <c r="W221" s="15"/>
      <c r="X221" s="15">
        <f t="shared" si="937"/>
        <v>0</v>
      </c>
      <c r="Y221" s="15"/>
      <c r="Z221" s="15">
        <f t="shared" si="938"/>
        <v>0</v>
      </c>
      <c r="AA221" s="15"/>
      <c r="AB221" s="15">
        <f t="shared" si="939"/>
        <v>0</v>
      </c>
      <c r="AC221" s="24"/>
      <c r="AD221" s="15">
        <f t="shared" si="940"/>
        <v>0</v>
      </c>
      <c r="AE221" s="15">
        <v>0</v>
      </c>
      <c r="AF221" s="44"/>
      <c r="AG221" s="15">
        <f t="shared" si="835"/>
        <v>0</v>
      </c>
      <c r="AH221" s="15"/>
      <c r="AI221" s="15">
        <f t="shared" si="941"/>
        <v>0</v>
      </c>
      <c r="AJ221" s="15"/>
      <c r="AK221" s="15">
        <f>AI221+AJ221</f>
        <v>0</v>
      </c>
      <c r="AL221" s="15"/>
      <c r="AM221" s="15">
        <f>AK221+AL221</f>
        <v>0</v>
      </c>
      <c r="AN221" s="15"/>
      <c r="AO221" s="15">
        <f>AM221+AN221</f>
        <v>0</v>
      </c>
      <c r="AP221" s="15"/>
      <c r="AQ221" s="15">
        <f>AO221+AP221</f>
        <v>0</v>
      </c>
      <c r="AR221" s="15"/>
      <c r="AS221" s="15">
        <f>AQ221+AR221</f>
        <v>0</v>
      </c>
      <c r="AT221" s="15">
        <v>21398.400000000001</v>
      </c>
      <c r="AU221" s="15">
        <f>AS221+AT221</f>
        <v>21398.400000000001</v>
      </c>
      <c r="AV221" s="15"/>
      <c r="AW221" s="15">
        <f>AU221+AV221</f>
        <v>21398.400000000001</v>
      </c>
      <c r="AX221" s="15"/>
      <c r="AY221" s="15">
        <f>AW221+AX221</f>
        <v>21398.400000000001</v>
      </c>
      <c r="AZ221" s="15"/>
      <c r="BA221" s="15">
        <f>AY221+AZ221</f>
        <v>21398.400000000001</v>
      </c>
      <c r="BB221" s="15"/>
      <c r="BC221" s="15">
        <f>BA221+BB221</f>
        <v>21398.400000000001</v>
      </c>
      <c r="BD221" s="15"/>
      <c r="BE221" s="15">
        <f>BC221+BD221</f>
        <v>21398.400000000001</v>
      </c>
      <c r="BF221" s="24"/>
      <c r="BG221" s="15">
        <f>BE221+BF221</f>
        <v>21398.400000000001</v>
      </c>
      <c r="BH221" s="16">
        <v>0</v>
      </c>
      <c r="BI221" s="16"/>
      <c r="BJ221" s="16">
        <f t="shared" si="837"/>
        <v>0</v>
      </c>
      <c r="BK221" s="16"/>
      <c r="BL221" s="16">
        <f t="shared" si="942"/>
        <v>0</v>
      </c>
      <c r="BM221" s="16"/>
      <c r="BN221" s="16">
        <f t="shared" si="943"/>
        <v>0</v>
      </c>
      <c r="BO221" s="16"/>
      <c r="BP221" s="16">
        <f t="shared" si="944"/>
        <v>0</v>
      </c>
      <c r="BQ221" s="16"/>
      <c r="BR221" s="16">
        <f t="shared" si="945"/>
        <v>0</v>
      </c>
      <c r="BS221" s="16"/>
      <c r="BT221" s="16">
        <f t="shared" si="946"/>
        <v>0</v>
      </c>
      <c r="BU221" s="16"/>
      <c r="BV221" s="16">
        <f t="shared" si="947"/>
        <v>0</v>
      </c>
      <c r="BW221" s="16"/>
      <c r="BX221" s="16">
        <f t="shared" si="948"/>
        <v>0</v>
      </c>
      <c r="BY221" s="16"/>
      <c r="BZ221" s="16">
        <f t="shared" si="949"/>
        <v>0</v>
      </c>
      <c r="CA221" s="16"/>
      <c r="CB221" s="16">
        <f t="shared" si="950"/>
        <v>0</v>
      </c>
      <c r="CC221" s="16"/>
      <c r="CD221" s="16">
        <f t="shared" si="951"/>
        <v>0</v>
      </c>
      <c r="CE221" s="16"/>
      <c r="CF221" s="16">
        <f t="shared" si="952"/>
        <v>0</v>
      </c>
      <c r="CG221" s="26"/>
      <c r="CH221" s="16">
        <f t="shared" si="953"/>
        <v>0</v>
      </c>
      <c r="CI221" s="9" t="s">
        <v>114</v>
      </c>
      <c r="CJ221" s="13"/>
    </row>
    <row r="222" spans="1:88" ht="56.25" hidden="1" customHeight="1" x14ac:dyDescent="0.35">
      <c r="A222" s="57" t="s">
        <v>195</v>
      </c>
      <c r="B222" s="65" t="s">
        <v>42</v>
      </c>
      <c r="C222" s="6" t="s">
        <v>350</v>
      </c>
      <c r="D222" s="15">
        <v>9666.2000000000007</v>
      </c>
      <c r="E222" s="44"/>
      <c r="F222" s="15">
        <f t="shared" si="822"/>
        <v>9666.2000000000007</v>
      </c>
      <c r="G222" s="15"/>
      <c r="H222" s="15">
        <f t="shared" si="929"/>
        <v>9666.2000000000007</v>
      </c>
      <c r="I222" s="15"/>
      <c r="J222" s="15">
        <f t="shared" si="930"/>
        <v>9666.2000000000007</v>
      </c>
      <c r="K222" s="15"/>
      <c r="L222" s="15">
        <f t="shared" si="931"/>
        <v>9666.2000000000007</v>
      </c>
      <c r="M222" s="15">
        <v>-9666.2000000000007</v>
      </c>
      <c r="N222" s="15">
        <f t="shared" si="932"/>
        <v>0</v>
      </c>
      <c r="O222" s="15"/>
      <c r="P222" s="15">
        <f t="shared" si="933"/>
        <v>0</v>
      </c>
      <c r="Q222" s="15"/>
      <c r="R222" s="15">
        <f t="shared" si="934"/>
        <v>0</v>
      </c>
      <c r="S222" s="15"/>
      <c r="T222" s="15">
        <f t="shared" si="935"/>
        <v>0</v>
      </c>
      <c r="U222" s="15"/>
      <c r="V222" s="15">
        <f t="shared" si="936"/>
        <v>0</v>
      </c>
      <c r="W222" s="15"/>
      <c r="X222" s="15">
        <f t="shared" si="937"/>
        <v>0</v>
      </c>
      <c r="Y222" s="15"/>
      <c r="Z222" s="15">
        <f t="shared" si="938"/>
        <v>0</v>
      </c>
      <c r="AA222" s="15"/>
      <c r="AB222" s="15">
        <f t="shared" si="939"/>
        <v>0</v>
      </c>
      <c r="AC222" s="24"/>
      <c r="AD222" s="15">
        <f t="shared" si="940"/>
        <v>0</v>
      </c>
      <c r="AE222" s="15">
        <v>0</v>
      </c>
      <c r="AF222" s="44"/>
      <c r="AG222" s="15">
        <f t="shared" si="835"/>
        <v>0</v>
      </c>
      <c r="AH222" s="15"/>
      <c r="AI222" s="15">
        <f t="shared" si="941"/>
        <v>0</v>
      </c>
      <c r="AJ222" s="15"/>
      <c r="AK222" s="15">
        <f>AI222+AJ222</f>
        <v>0</v>
      </c>
      <c r="AL222" s="15"/>
      <c r="AM222" s="15">
        <f>AK222+AL222</f>
        <v>0</v>
      </c>
      <c r="AN222" s="15"/>
      <c r="AO222" s="15">
        <f>AM222+AN222</f>
        <v>0</v>
      </c>
      <c r="AP222" s="15"/>
      <c r="AQ222" s="15">
        <f>AO222+AP222</f>
        <v>0</v>
      </c>
      <c r="AR222" s="15"/>
      <c r="AS222" s="15">
        <f>AQ222+AR222</f>
        <v>0</v>
      </c>
      <c r="AT222" s="15"/>
      <c r="AU222" s="15">
        <f>AS222+AT222</f>
        <v>0</v>
      </c>
      <c r="AV222" s="15"/>
      <c r="AW222" s="15">
        <f>AU222+AV222</f>
        <v>0</v>
      </c>
      <c r="AX222" s="15"/>
      <c r="AY222" s="15">
        <f>AW222+AX222</f>
        <v>0</v>
      </c>
      <c r="AZ222" s="15"/>
      <c r="BA222" s="15">
        <f>AY222+AZ222</f>
        <v>0</v>
      </c>
      <c r="BB222" s="15"/>
      <c r="BC222" s="15">
        <f>BA222+BB222</f>
        <v>0</v>
      </c>
      <c r="BD222" s="15"/>
      <c r="BE222" s="15">
        <f>BC222+BD222</f>
        <v>0</v>
      </c>
      <c r="BF222" s="24"/>
      <c r="BG222" s="15">
        <f>BE222+BF222</f>
        <v>0</v>
      </c>
      <c r="BH222" s="15">
        <v>0</v>
      </c>
      <c r="BI222" s="16"/>
      <c r="BJ222" s="16">
        <f t="shared" si="837"/>
        <v>0</v>
      </c>
      <c r="BK222" s="16"/>
      <c r="BL222" s="16">
        <f t="shared" si="942"/>
        <v>0</v>
      </c>
      <c r="BM222" s="16"/>
      <c r="BN222" s="16">
        <f t="shared" si="943"/>
        <v>0</v>
      </c>
      <c r="BO222" s="16"/>
      <c r="BP222" s="16">
        <f t="shared" si="944"/>
        <v>0</v>
      </c>
      <c r="BQ222" s="16"/>
      <c r="BR222" s="16">
        <f t="shared" si="945"/>
        <v>0</v>
      </c>
      <c r="BS222" s="16"/>
      <c r="BT222" s="16">
        <f t="shared" si="946"/>
        <v>0</v>
      </c>
      <c r="BU222" s="16"/>
      <c r="BV222" s="16">
        <f t="shared" si="947"/>
        <v>0</v>
      </c>
      <c r="BW222" s="16"/>
      <c r="BX222" s="16">
        <f t="shared" si="948"/>
        <v>0</v>
      </c>
      <c r="BY222" s="16"/>
      <c r="BZ222" s="16">
        <f t="shared" si="949"/>
        <v>0</v>
      </c>
      <c r="CA222" s="16"/>
      <c r="CB222" s="16">
        <f t="shared" si="950"/>
        <v>0</v>
      </c>
      <c r="CC222" s="16"/>
      <c r="CD222" s="16">
        <f t="shared" si="951"/>
        <v>0</v>
      </c>
      <c r="CE222" s="16"/>
      <c r="CF222" s="16">
        <f t="shared" si="952"/>
        <v>0</v>
      </c>
      <c r="CG222" s="26"/>
      <c r="CH222" s="16">
        <f t="shared" si="953"/>
        <v>0</v>
      </c>
      <c r="CI222" s="9" t="s">
        <v>115</v>
      </c>
      <c r="CJ222" s="13">
        <v>0</v>
      </c>
    </row>
    <row r="223" spans="1:88" ht="56.25" customHeight="1" x14ac:dyDescent="0.35">
      <c r="A223" s="57" t="s">
        <v>262</v>
      </c>
      <c r="B223" s="85" t="s">
        <v>77</v>
      </c>
      <c r="C223" s="6" t="s">
        <v>350</v>
      </c>
      <c r="D223" s="15">
        <f>D225+D226</f>
        <v>0</v>
      </c>
      <c r="E223" s="44">
        <f>E225+E226</f>
        <v>0</v>
      </c>
      <c r="F223" s="15">
        <f t="shared" si="822"/>
        <v>0</v>
      </c>
      <c r="G223" s="15">
        <f>G225+G226</f>
        <v>0</v>
      </c>
      <c r="H223" s="15">
        <f t="shared" si="929"/>
        <v>0</v>
      </c>
      <c r="I223" s="15">
        <f>I225+I226</f>
        <v>0</v>
      </c>
      <c r="J223" s="15">
        <f t="shared" si="930"/>
        <v>0</v>
      </c>
      <c r="K223" s="15">
        <f>K225+K226</f>
        <v>0</v>
      </c>
      <c r="L223" s="15">
        <f t="shared" si="931"/>
        <v>0</v>
      </c>
      <c r="M223" s="15">
        <f>M225+M226</f>
        <v>0</v>
      </c>
      <c r="N223" s="15">
        <f t="shared" si="932"/>
        <v>0</v>
      </c>
      <c r="O223" s="15">
        <f>O225+O226</f>
        <v>0</v>
      </c>
      <c r="P223" s="15">
        <f t="shared" si="933"/>
        <v>0</v>
      </c>
      <c r="Q223" s="15">
        <f>Q225+Q226</f>
        <v>0</v>
      </c>
      <c r="R223" s="15">
        <f t="shared" si="934"/>
        <v>0</v>
      </c>
      <c r="S223" s="15">
        <f>S225+S226</f>
        <v>0</v>
      </c>
      <c r="T223" s="15">
        <f t="shared" si="935"/>
        <v>0</v>
      </c>
      <c r="U223" s="15">
        <f>U225+U226</f>
        <v>0</v>
      </c>
      <c r="V223" s="15">
        <f t="shared" si="936"/>
        <v>0</v>
      </c>
      <c r="W223" s="15">
        <f>W225+W226</f>
        <v>0</v>
      </c>
      <c r="X223" s="15">
        <f t="shared" si="937"/>
        <v>0</v>
      </c>
      <c r="Y223" s="15">
        <f>Y225+Y226</f>
        <v>0</v>
      </c>
      <c r="Z223" s="15">
        <f t="shared" si="938"/>
        <v>0</v>
      </c>
      <c r="AA223" s="15">
        <f>AA225+AA226</f>
        <v>0</v>
      </c>
      <c r="AB223" s="15">
        <f t="shared" si="939"/>
        <v>0</v>
      </c>
      <c r="AC223" s="24">
        <f>AC225+AC226</f>
        <v>0</v>
      </c>
      <c r="AD223" s="15">
        <f t="shared" si="940"/>
        <v>0</v>
      </c>
      <c r="AE223" s="15">
        <f t="shared" ref="AE223:BH223" si="954">AE225+AE226</f>
        <v>33031.300000000003</v>
      </c>
      <c r="AF223" s="44">
        <f>AF225+AF226</f>
        <v>0</v>
      </c>
      <c r="AG223" s="15">
        <f t="shared" si="835"/>
        <v>33031.300000000003</v>
      </c>
      <c r="AH223" s="15">
        <f>AH225+AH226</f>
        <v>0</v>
      </c>
      <c r="AI223" s="15">
        <f t="shared" si="941"/>
        <v>33031.300000000003</v>
      </c>
      <c r="AJ223" s="15">
        <f>AJ225+AJ226</f>
        <v>0</v>
      </c>
      <c r="AK223" s="15">
        <f>AI223+AJ223</f>
        <v>33031.300000000003</v>
      </c>
      <c r="AL223" s="15">
        <f>AL225+AL226</f>
        <v>0</v>
      </c>
      <c r="AM223" s="15">
        <f>AK223+AL223</f>
        <v>33031.300000000003</v>
      </c>
      <c r="AN223" s="15">
        <f>AN225+AN226</f>
        <v>0</v>
      </c>
      <c r="AO223" s="15">
        <f>AM223+AN223</f>
        <v>33031.300000000003</v>
      </c>
      <c r="AP223" s="15">
        <f>AP225+AP226</f>
        <v>0</v>
      </c>
      <c r="AQ223" s="15">
        <f>AO223+AP223</f>
        <v>33031.300000000003</v>
      </c>
      <c r="AR223" s="15">
        <f>AR225+AR226</f>
        <v>0</v>
      </c>
      <c r="AS223" s="15">
        <f>AQ223+AR223</f>
        <v>33031.300000000003</v>
      </c>
      <c r="AT223" s="15">
        <f>AT225+AT226</f>
        <v>0</v>
      </c>
      <c r="AU223" s="15">
        <f>AS223+AT223</f>
        <v>33031.300000000003</v>
      </c>
      <c r="AV223" s="15">
        <f>AV225+AV226</f>
        <v>0</v>
      </c>
      <c r="AW223" s="15">
        <f>AU223+AV223</f>
        <v>33031.300000000003</v>
      </c>
      <c r="AX223" s="15">
        <f>AX225+AX226</f>
        <v>0</v>
      </c>
      <c r="AY223" s="15">
        <f>AW223+AX223</f>
        <v>33031.300000000003</v>
      </c>
      <c r="AZ223" s="15">
        <f>AZ225+AZ226</f>
        <v>0</v>
      </c>
      <c r="BA223" s="15">
        <f>AY223+AZ223</f>
        <v>33031.300000000003</v>
      </c>
      <c r="BB223" s="15">
        <f>BB225+BB226</f>
        <v>0</v>
      </c>
      <c r="BC223" s="15">
        <f>BA223+BB223</f>
        <v>33031.300000000003</v>
      </c>
      <c r="BD223" s="15">
        <f>BD225+BD226</f>
        <v>0</v>
      </c>
      <c r="BE223" s="15">
        <f>BC223+BD223</f>
        <v>33031.300000000003</v>
      </c>
      <c r="BF223" s="24">
        <f>BF225+BF226</f>
        <v>0</v>
      </c>
      <c r="BG223" s="15">
        <f>BE223+BF223</f>
        <v>33031.300000000003</v>
      </c>
      <c r="BH223" s="15">
        <f t="shared" si="954"/>
        <v>0</v>
      </c>
      <c r="BI223" s="16">
        <f>BI225+BI226</f>
        <v>0</v>
      </c>
      <c r="BJ223" s="16">
        <f t="shared" si="837"/>
        <v>0</v>
      </c>
      <c r="BK223" s="16">
        <f>BK225+BK226</f>
        <v>0</v>
      </c>
      <c r="BL223" s="16">
        <f t="shared" si="942"/>
        <v>0</v>
      </c>
      <c r="BM223" s="16">
        <f>BM225+BM226</f>
        <v>0</v>
      </c>
      <c r="BN223" s="16">
        <f t="shared" si="943"/>
        <v>0</v>
      </c>
      <c r="BO223" s="16">
        <f>BO225+BO226</f>
        <v>0</v>
      </c>
      <c r="BP223" s="16">
        <f t="shared" si="944"/>
        <v>0</v>
      </c>
      <c r="BQ223" s="16">
        <f>BQ225+BQ226</f>
        <v>0</v>
      </c>
      <c r="BR223" s="16">
        <f t="shared" si="945"/>
        <v>0</v>
      </c>
      <c r="BS223" s="16">
        <f>BS225+BS226</f>
        <v>0</v>
      </c>
      <c r="BT223" s="16">
        <f t="shared" si="946"/>
        <v>0</v>
      </c>
      <c r="BU223" s="16">
        <f>BU225+BU226</f>
        <v>0</v>
      </c>
      <c r="BV223" s="16">
        <f t="shared" si="947"/>
        <v>0</v>
      </c>
      <c r="BW223" s="16">
        <f>BW225+BW226</f>
        <v>0</v>
      </c>
      <c r="BX223" s="16">
        <f t="shared" si="948"/>
        <v>0</v>
      </c>
      <c r="BY223" s="16">
        <f>BY225+BY226</f>
        <v>0</v>
      </c>
      <c r="BZ223" s="16">
        <f t="shared" si="949"/>
        <v>0</v>
      </c>
      <c r="CA223" s="16">
        <f>CA225+CA226</f>
        <v>0</v>
      </c>
      <c r="CB223" s="16">
        <f t="shared" si="950"/>
        <v>0</v>
      </c>
      <c r="CC223" s="16">
        <f>CC225+CC226</f>
        <v>0</v>
      </c>
      <c r="CD223" s="16">
        <f t="shared" si="951"/>
        <v>0</v>
      </c>
      <c r="CE223" s="16">
        <f>CE225+CE226</f>
        <v>0</v>
      </c>
      <c r="CF223" s="16">
        <f t="shared" si="952"/>
        <v>0</v>
      </c>
      <c r="CG223" s="26">
        <f>CG225+CG226</f>
        <v>0</v>
      </c>
      <c r="CH223" s="16">
        <f t="shared" si="953"/>
        <v>0</v>
      </c>
      <c r="CJ223" s="13"/>
    </row>
    <row r="224" spans="1:88" ht="18.75" customHeight="1" x14ac:dyDescent="0.35">
      <c r="A224" s="57"/>
      <c r="B224" s="85" t="s">
        <v>5</v>
      </c>
      <c r="C224" s="85"/>
      <c r="D224" s="15"/>
      <c r="E224" s="44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24"/>
      <c r="AD224" s="15"/>
      <c r="AE224" s="15"/>
      <c r="AF224" s="44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24"/>
      <c r="BG224" s="15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26"/>
      <c r="CH224" s="16"/>
      <c r="CJ224" s="13"/>
    </row>
    <row r="225" spans="1:88" ht="18.75" hidden="1" customHeight="1" x14ac:dyDescent="0.35">
      <c r="A225" s="1"/>
      <c r="B225" s="21" t="s">
        <v>6</v>
      </c>
      <c r="C225" s="21"/>
      <c r="D225" s="15">
        <v>0</v>
      </c>
      <c r="E225" s="44">
        <v>0</v>
      </c>
      <c r="F225" s="15">
        <f t="shared" si="822"/>
        <v>0</v>
      </c>
      <c r="G225" s="15">
        <v>0</v>
      </c>
      <c r="H225" s="15">
        <f t="shared" ref="H225:H227" si="955">F225+G225</f>
        <v>0</v>
      </c>
      <c r="I225" s="15">
        <v>0</v>
      </c>
      <c r="J225" s="15">
        <f t="shared" ref="J225:J227" si="956">H225+I225</f>
        <v>0</v>
      </c>
      <c r="K225" s="15">
        <v>0</v>
      </c>
      <c r="L225" s="15">
        <f t="shared" ref="L225:L227" si="957">J225+K225</f>
        <v>0</v>
      </c>
      <c r="M225" s="15">
        <v>0</v>
      </c>
      <c r="N225" s="15">
        <f t="shared" ref="N225:N227" si="958">L225+M225</f>
        <v>0</v>
      </c>
      <c r="O225" s="15">
        <v>0</v>
      </c>
      <c r="P225" s="15">
        <f t="shared" ref="P225:P227" si="959">N225+O225</f>
        <v>0</v>
      </c>
      <c r="Q225" s="15">
        <v>0</v>
      </c>
      <c r="R225" s="15">
        <f t="shared" ref="R225:R227" si="960">P225+Q225</f>
        <v>0</v>
      </c>
      <c r="S225" s="15">
        <v>0</v>
      </c>
      <c r="T225" s="15">
        <f t="shared" ref="T225:T227" si="961">R225+S225</f>
        <v>0</v>
      </c>
      <c r="U225" s="15">
        <v>0</v>
      </c>
      <c r="V225" s="15">
        <f t="shared" ref="V225:V227" si="962">T225+U225</f>
        <v>0</v>
      </c>
      <c r="W225" s="15">
        <v>0</v>
      </c>
      <c r="X225" s="15">
        <f t="shared" ref="X225:X227" si="963">V225+W225</f>
        <v>0</v>
      </c>
      <c r="Y225" s="15">
        <v>0</v>
      </c>
      <c r="Z225" s="15">
        <f t="shared" ref="Z225:Z227" si="964">X225+Y225</f>
        <v>0</v>
      </c>
      <c r="AA225" s="15">
        <v>0</v>
      </c>
      <c r="AB225" s="15">
        <f t="shared" ref="AB225:AB227" si="965">Z225+AA225</f>
        <v>0</v>
      </c>
      <c r="AC225" s="24">
        <v>0</v>
      </c>
      <c r="AD225" s="15">
        <f t="shared" ref="AD225:AD227" si="966">AB225+AC225</f>
        <v>0</v>
      </c>
      <c r="AE225" s="15">
        <v>8257.7999999999993</v>
      </c>
      <c r="AF225" s="44">
        <v>0</v>
      </c>
      <c r="AG225" s="15">
        <f t="shared" si="835"/>
        <v>8257.7999999999993</v>
      </c>
      <c r="AH225" s="15">
        <v>0</v>
      </c>
      <c r="AI225" s="15">
        <f t="shared" ref="AI225:AI227" si="967">AG225+AH225</f>
        <v>8257.7999999999993</v>
      </c>
      <c r="AJ225" s="15">
        <v>0</v>
      </c>
      <c r="AK225" s="15">
        <f>AI225+AJ225</f>
        <v>8257.7999999999993</v>
      </c>
      <c r="AL225" s="15">
        <v>0</v>
      </c>
      <c r="AM225" s="15">
        <f>AK225+AL225</f>
        <v>8257.7999999999993</v>
      </c>
      <c r="AN225" s="15">
        <v>0</v>
      </c>
      <c r="AO225" s="15">
        <f>AM225+AN225</f>
        <v>8257.7999999999993</v>
      </c>
      <c r="AP225" s="15">
        <v>0</v>
      </c>
      <c r="AQ225" s="15">
        <f>AO225+AP225</f>
        <v>8257.7999999999993</v>
      </c>
      <c r="AR225" s="15">
        <v>0</v>
      </c>
      <c r="AS225" s="15">
        <f>AQ225+AR225</f>
        <v>8257.7999999999993</v>
      </c>
      <c r="AT225" s="15">
        <v>0</v>
      </c>
      <c r="AU225" s="15">
        <f>AS225+AT225</f>
        <v>8257.7999999999993</v>
      </c>
      <c r="AV225" s="15">
        <v>0</v>
      </c>
      <c r="AW225" s="15">
        <f>AU225+AV225</f>
        <v>8257.7999999999993</v>
      </c>
      <c r="AX225" s="15">
        <v>0</v>
      </c>
      <c r="AY225" s="15">
        <f>AW225+AX225</f>
        <v>8257.7999999999993</v>
      </c>
      <c r="AZ225" s="15">
        <v>0</v>
      </c>
      <c r="BA225" s="15">
        <f>AY225+AZ225</f>
        <v>8257.7999999999993</v>
      </c>
      <c r="BB225" s="15">
        <v>0</v>
      </c>
      <c r="BC225" s="15">
        <f>BA225+BB225</f>
        <v>8257.7999999999993</v>
      </c>
      <c r="BD225" s="15">
        <v>0</v>
      </c>
      <c r="BE225" s="15">
        <f>BC225+BD225</f>
        <v>8257.7999999999993</v>
      </c>
      <c r="BF225" s="24">
        <v>0</v>
      </c>
      <c r="BG225" s="15">
        <f>BE225+BF225</f>
        <v>8257.7999999999993</v>
      </c>
      <c r="BH225" s="16">
        <v>0</v>
      </c>
      <c r="BI225" s="16">
        <v>0</v>
      </c>
      <c r="BJ225" s="16">
        <f t="shared" si="837"/>
        <v>0</v>
      </c>
      <c r="BK225" s="16">
        <v>0</v>
      </c>
      <c r="BL225" s="16">
        <f t="shared" ref="BL225:BL227" si="968">BJ225+BK225</f>
        <v>0</v>
      </c>
      <c r="BM225" s="16">
        <v>0</v>
      </c>
      <c r="BN225" s="16">
        <f t="shared" ref="BN225:BN227" si="969">BL225+BM225</f>
        <v>0</v>
      </c>
      <c r="BO225" s="16">
        <v>0</v>
      </c>
      <c r="BP225" s="16">
        <f t="shared" ref="BP225:BP227" si="970">BN225+BO225</f>
        <v>0</v>
      </c>
      <c r="BQ225" s="16">
        <v>0</v>
      </c>
      <c r="BR225" s="16">
        <f t="shared" ref="BR225:BR227" si="971">BP225+BQ225</f>
        <v>0</v>
      </c>
      <c r="BS225" s="16">
        <v>0</v>
      </c>
      <c r="BT225" s="16">
        <f t="shared" ref="BT225:BT227" si="972">BR225+BS225</f>
        <v>0</v>
      </c>
      <c r="BU225" s="16">
        <v>0</v>
      </c>
      <c r="BV225" s="16">
        <f t="shared" ref="BV225:BV227" si="973">BT225+BU225</f>
        <v>0</v>
      </c>
      <c r="BW225" s="16">
        <v>0</v>
      </c>
      <c r="BX225" s="16">
        <f t="shared" ref="BX225:BX227" si="974">BV225+BW225</f>
        <v>0</v>
      </c>
      <c r="BY225" s="16">
        <v>0</v>
      </c>
      <c r="BZ225" s="16">
        <f t="shared" ref="BZ225:BZ227" si="975">BX225+BY225</f>
        <v>0</v>
      </c>
      <c r="CA225" s="16">
        <v>0</v>
      </c>
      <c r="CB225" s="16">
        <f t="shared" ref="CB225:CB227" si="976">BZ225+CA225</f>
        <v>0</v>
      </c>
      <c r="CC225" s="16">
        <v>0</v>
      </c>
      <c r="CD225" s="16">
        <f t="shared" ref="CD225:CD227" si="977">CB225+CC225</f>
        <v>0</v>
      </c>
      <c r="CE225" s="16">
        <v>0</v>
      </c>
      <c r="CF225" s="16">
        <f t="shared" ref="CF225:CF227" si="978">CD225+CE225</f>
        <v>0</v>
      </c>
      <c r="CG225" s="26">
        <v>0</v>
      </c>
      <c r="CH225" s="16">
        <f t="shared" ref="CH225:CH227" si="979">CF225+CG225</f>
        <v>0</v>
      </c>
      <c r="CI225" s="9" t="s">
        <v>233</v>
      </c>
      <c r="CJ225" s="13">
        <v>0</v>
      </c>
    </row>
    <row r="226" spans="1:88" ht="18.75" customHeight="1" x14ac:dyDescent="0.35">
      <c r="A226" s="57"/>
      <c r="B226" s="85" t="s">
        <v>20</v>
      </c>
      <c r="C226" s="6"/>
      <c r="D226" s="15">
        <v>0</v>
      </c>
      <c r="E226" s="44">
        <v>0</v>
      </c>
      <c r="F226" s="15">
        <f t="shared" si="822"/>
        <v>0</v>
      </c>
      <c r="G226" s="15">
        <v>0</v>
      </c>
      <c r="H226" s="15">
        <f t="shared" si="955"/>
        <v>0</v>
      </c>
      <c r="I226" s="15">
        <v>0</v>
      </c>
      <c r="J226" s="15">
        <f t="shared" si="956"/>
        <v>0</v>
      </c>
      <c r="K226" s="15">
        <v>0</v>
      </c>
      <c r="L226" s="15">
        <f t="shared" si="957"/>
        <v>0</v>
      </c>
      <c r="M226" s="15">
        <v>0</v>
      </c>
      <c r="N226" s="15">
        <f t="shared" si="958"/>
        <v>0</v>
      </c>
      <c r="O226" s="15">
        <v>0</v>
      </c>
      <c r="P226" s="15">
        <f t="shared" si="959"/>
        <v>0</v>
      </c>
      <c r="Q226" s="15">
        <v>0</v>
      </c>
      <c r="R226" s="15">
        <f t="shared" si="960"/>
        <v>0</v>
      </c>
      <c r="S226" s="15">
        <v>0</v>
      </c>
      <c r="T226" s="15">
        <f t="shared" si="961"/>
        <v>0</v>
      </c>
      <c r="U226" s="15">
        <v>0</v>
      </c>
      <c r="V226" s="15">
        <f t="shared" si="962"/>
        <v>0</v>
      </c>
      <c r="W226" s="15">
        <v>0</v>
      </c>
      <c r="X226" s="15">
        <f t="shared" si="963"/>
        <v>0</v>
      </c>
      <c r="Y226" s="15">
        <v>0</v>
      </c>
      <c r="Z226" s="15">
        <f t="shared" si="964"/>
        <v>0</v>
      </c>
      <c r="AA226" s="15">
        <v>0</v>
      </c>
      <c r="AB226" s="15">
        <f t="shared" si="965"/>
        <v>0</v>
      </c>
      <c r="AC226" s="24">
        <v>0</v>
      </c>
      <c r="AD226" s="15">
        <f t="shared" si="966"/>
        <v>0</v>
      </c>
      <c r="AE226" s="15">
        <v>24773.5</v>
      </c>
      <c r="AF226" s="44">
        <v>0</v>
      </c>
      <c r="AG226" s="15">
        <f t="shared" si="835"/>
        <v>24773.5</v>
      </c>
      <c r="AH226" s="15">
        <v>0</v>
      </c>
      <c r="AI226" s="15">
        <f t="shared" si="967"/>
        <v>24773.5</v>
      </c>
      <c r="AJ226" s="15">
        <v>0</v>
      </c>
      <c r="AK226" s="15">
        <f>AI226+AJ226</f>
        <v>24773.5</v>
      </c>
      <c r="AL226" s="15">
        <v>0</v>
      </c>
      <c r="AM226" s="15">
        <f>AK226+AL226</f>
        <v>24773.5</v>
      </c>
      <c r="AN226" s="15">
        <v>0</v>
      </c>
      <c r="AO226" s="15">
        <f>AM226+AN226</f>
        <v>24773.5</v>
      </c>
      <c r="AP226" s="15">
        <v>0</v>
      </c>
      <c r="AQ226" s="15">
        <f>AO226+AP226</f>
        <v>24773.5</v>
      </c>
      <c r="AR226" s="15">
        <v>0</v>
      </c>
      <c r="AS226" s="15">
        <f>AQ226+AR226</f>
        <v>24773.5</v>
      </c>
      <c r="AT226" s="15">
        <v>0</v>
      </c>
      <c r="AU226" s="15">
        <f>AS226+AT226</f>
        <v>24773.5</v>
      </c>
      <c r="AV226" s="15">
        <v>0</v>
      </c>
      <c r="AW226" s="15">
        <f>AU226+AV226</f>
        <v>24773.5</v>
      </c>
      <c r="AX226" s="15">
        <v>0</v>
      </c>
      <c r="AY226" s="15">
        <f>AW226+AX226</f>
        <v>24773.5</v>
      </c>
      <c r="AZ226" s="15">
        <v>0</v>
      </c>
      <c r="BA226" s="15">
        <f>AY226+AZ226</f>
        <v>24773.5</v>
      </c>
      <c r="BB226" s="15">
        <v>0</v>
      </c>
      <c r="BC226" s="15">
        <f>BA226+BB226</f>
        <v>24773.5</v>
      </c>
      <c r="BD226" s="15">
        <v>0</v>
      </c>
      <c r="BE226" s="15">
        <f>BC226+BD226</f>
        <v>24773.5</v>
      </c>
      <c r="BF226" s="24">
        <v>0</v>
      </c>
      <c r="BG226" s="15">
        <f>BE226+BF226</f>
        <v>24773.5</v>
      </c>
      <c r="BH226" s="15">
        <v>0</v>
      </c>
      <c r="BI226" s="16">
        <v>0</v>
      </c>
      <c r="BJ226" s="16">
        <f t="shared" si="837"/>
        <v>0</v>
      </c>
      <c r="BK226" s="16">
        <v>0</v>
      </c>
      <c r="BL226" s="16">
        <f t="shared" si="968"/>
        <v>0</v>
      </c>
      <c r="BM226" s="16">
        <v>0</v>
      </c>
      <c r="BN226" s="16">
        <f t="shared" si="969"/>
        <v>0</v>
      </c>
      <c r="BO226" s="16">
        <v>0</v>
      </c>
      <c r="BP226" s="16">
        <f t="shared" si="970"/>
        <v>0</v>
      </c>
      <c r="BQ226" s="16">
        <v>0</v>
      </c>
      <c r="BR226" s="16">
        <f t="shared" si="971"/>
        <v>0</v>
      </c>
      <c r="BS226" s="16">
        <v>0</v>
      </c>
      <c r="BT226" s="16">
        <f t="shared" si="972"/>
        <v>0</v>
      </c>
      <c r="BU226" s="16">
        <v>0</v>
      </c>
      <c r="BV226" s="16">
        <f t="shared" si="973"/>
        <v>0</v>
      </c>
      <c r="BW226" s="16">
        <v>0</v>
      </c>
      <c r="BX226" s="16">
        <f t="shared" si="974"/>
        <v>0</v>
      </c>
      <c r="BY226" s="16">
        <v>0</v>
      </c>
      <c r="BZ226" s="16">
        <f t="shared" si="975"/>
        <v>0</v>
      </c>
      <c r="CA226" s="16">
        <v>0</v>
      </c>
      <c r="CB226" s="16">
        <f t="shared" si="976"/>
        <v>0</v>
      </c>
      <c r="CC226" s="16">
        <v>0</v>
      </c>
      <c r="CD226" s="16">
        <f t="shared" si="977"/>
        <v>0</v>
      </c>
      <c r="CE226" s="16">
        <v>0</v>
      </c>
      <c r="CF226" s="16">
        <f t="shared" si="978"/>
        <v>0</v>
      </c>
      <c r="CG226" s="26">
        <v>0</v>
      </c>
      <c r="CH226" s="16">
        <f t="shared" si="979"/>
        <v>0</v>
      </c>
      <c r="CI226" s="9" t="s">
        <v>231</v>
      </c>
      <c r="CJ226" s="13"/>
    </row>
    <row r="227" spans="1:88" ht="56.25" customHeight="1" x14ac:dyDescent="0.35">
      <c r="A227" s="57" t="s">
        <v>265</v>
      </c>
      <c r="B227" s="85" t="s">
        <v>43</v>
      </c>
      <c r="C227" s="6" t="s">
        <v>350</v>
      </c>
      <c r="D227" s="15">
        <f>D229+D230</f>
        <v>0</v>
      </c>
      <c r="E227" s="44">
        <f>E229+E230</f>
        <v>0</v>
      </c>
      <c r="F227" s="15">
        <f t="shared" si="822"/>
        <v>0</v>
      </c>
      <c r="G227" s="15">
        <f>G229+G230</f>
        <v>0</v>
      </c>
      <c r="H227" s="15">
        <f t="shared" si="955"/>
        <v>0</v>
      </c>
      <c r="I227" s="15">
        <f>I229+I230</f>
        <v>0</v>
      </c>
      <c r="J227" s="15">
        <f t="shared" si="956"/>
        <v>0</v>
      </c>
      <c r="K227" s="15">
        <f>K229+K230</f>
        <v>0</v>
      </c>
      <c r="L227" s="15">
        <f t="shared" si="957"/>
        <v>0</v>
      </c>
      <c r="M227" s="15">
        <f>M229+M230</f>
        <v>0</v>
      </c>
      <c r="N227" s="15">
        <f t="shared" si="958"/>
        <v>0</v>
      </c>
      <c r="O227" s="15">
        <f>O229+O230</f>
        <v>0</v>
      </c>
      <c r="P227" s="15">
        <f t="shared" si="959"/>
        <v>0</v>
      </c>
      <c r="Q227" s="15">
        <f>Q229+Q230</f>
        <v>0</v>
      </c>
      <c r="R227" s="15">
        <f t="shared" si="960"/>
        <v>0</v>
      </c>
      <c r="S227" s="15">
        <f>S229+S230</f>
        <v>0</v>
      </c>
      <c r="T227" s="15">
        <f t="shared" si="961"/>
        <v>0</v>
      </c>
      <c r="U227" s="15">
        <f>U229+U230</f>
        <v>0</v>
      </c>
      <c r="V227" s="15">
        <f t="shared" si="962"/>
        <v>0</v>
      </c>
      <c r="W227" s="15">
        <f>W229+W230</f>
        <v>0</v>
      </c>
      <c r="X227" s="15">
        <f t="shared" si="963"/>
        <v>0</v>
      </c>
      <c r="Y227" s="15">
        <f>Y229+Y230</f>
        <v>0</v>
      </c>
      <c r="Z227" s="15">
        <f t="shared" si="964"/>
        <v>0</v>
      </c>
      <c r="AA227" s="15">
        <f>AA229+AA230</f>
        <v>0</v>
      </c>
      <c r="AB227" s="15">
        <f t="shared" si="965"/>
        <v>0</v>
      </c>
      <c r="AC227" s="24">
        <f>AC229+AC230</f>
        <v>0</v>
      </c>
      <c r="AD227" s="15">
        <f t="shared" si="966"/>
        <v>0</v>
      </c>
      <c r="AE227" s="15">
        <f t="shared" ref="AE227:BH227" si="980">AE229+AE230</f>
        <v>19415.900000000001</v>
      </c>
      <c r="AF227" s="44">
        <f>AF229+AF230</f>
        <v>0</v>
      </c>
      <c r="AG227" s="15">
        <f t="shared" si="835"/>
        <v>19415.900000000001</v>
      </c>
      <c r="AH227" s="15">
        <f>AH229+AH230</f>
        <v>0</v>
      </c>
      <c r="AI227" s="15">
        <f t="shared" si="967"/>
        <v>19415.900000000001</v>
      </c>
      <c r="AJ227" s="15">
        <f>AJ229+AJ230</f>
        <v>0</v>
      </c>
      <c r="AK227" s="15">
        <f>AI227+AJ227</f>
        <v>19415.900000000001</v>
      </c>
      <c r="AL227" s="15">
        <f>AL229+AL230</f>
        <v>0</v>
      </c>
      <c r="AM227" s="15">
        <f>AK227+AL227</f>
        <v>19415.900000000001</v>
      </c>
      <c r="AN227" s="15">
        <f>AN229+AN230</f>
        <v>0</v>
      </c>
      <c r="AO227" s="15">
        <f>AM227+AN227</f>
        <v>19415.900000000001</v>
      </c>
      <c r="AP227" s="15">
        <f>AP229+AP230</f>
        <v>0</v>
      </c>
      <c r="AQ227" s="15">
        <f>AO227+AP227</f>
        <v>19415.900000000001</v>
      </c>
      <c r="AR227" s="15">
        <f>AR229+AR230</f>
        <v>0</v>
      </c>
      <c r="AS227" s="15">
        <f>AQ227+AR227</f>
        <v>19415.900000000001</v>
      </c>
      <c r="AT227" s="15">
        <f>AT229+AT230</f>
        <v>0</v>
      </c>
      <c r="AU227" s="15">
        <f>AS227+AT227</f>
        <v>19415.900000000001</v>
      </c>
      <c r="AV227" s="15">
        <f>AV229+AV230</f>
        <v>0</v>
      </c>
      <c r="AW227" s="15">
        <f>AU227+AV227</f>
        <v>19415.900000000001</v>
      </c>
      <c r="AX227" s="15">
        <f>AX229+AX230</f>
        <v>0</v>
      </c>
      <c r="AY227" s="15">
        <f>AW227+AX227</f>
        <v>19415.900000000001</v>
      </c>
      <c r="AZ227" s="15">
        <f>AZ229+AZ230</f>
        <v>0</v>
      </c>
      <c r="BA227" s="15">
        <f>AY227+AZ227</f>
        <v>19415.900000000001</v>
      </c>
      <c r="BB227" s="15">
        <f>BB229+BB230</f>
        <v>0</v>
      </c>
      <c r="BC227" s="15">
        <f>BA227+BB227</f>
        <v>19415.900000000001</v>
      </c>
      <c r="BD227" s="15">
        <f>BD229+BD230</f>
        <v>0</v>
      </c>
      <c r="BE227" s="15">
        <f>BC227+BD227</f>
        <v>19415.900000000001</v>
      </c>
      <c r="BF227" s="24">
        <f>BF229+BF230</f>
        <v>0</v>
      </c>
      <c r="BG227" s="15">
        <f>BE227+BF227</f>
        <v>19415.900000000001</v>
      </c>
      <c r="BH227" s="15">
        <f t="shared" si="980"/>
        <v>0</v>
      </c>
      <c r="BI227" s="16">
        <f>BI229+BI230</f>
        <v>0</v>
      </c>
      <c r="BJ227" s="16">
        <f t="shared" si="837"/>
        <v>0</v>
      </c>
      <c r="BK227" s="16">
        <f>BK229+BK230</f>
        <v>0</v>
      </c>
      <c r="BL227" s="16">
        <f t="shared" si="968"/>
        <v>0</v>
      </c>
      <c r="BM227" s="16">
        <f>BM229+BM230</f>
        <v>0</v>
      </c>
      <c r="BN227" s="16">
        <f t="shared" si="969"/>
        <v>0</v>
      </c>
      <c r="BO227" s="16">
        <f>BO229+BO230</f>
        <v>0</v>
      </c>
      <c r="BP227" s="16">
        <f t="shared" si="970"/>
        <v>0</v>
      </c>
      <c r="BQ227" s="16">
        <f>BQ229+BQ230</f>
        <v>0</v>
      </c>
      <c r="BR227" s="16">
        <f t="shared" si="971"/>
        <v>0</v>
      </c>
      <c r="BS227" s="16">
        <f>BS229+BS230</f>
        <v>0</v>
      </c>
      <c r="BT227" s="16">
        <f t="shared" si="972"/>
        <v>0</v>
      </c>
      <c r="BU227" s="16">
        <f>BU229+BU230</f>
        <v>0</v>
      </c>
      <c r="BV227" s="16">
        <f t="shared" si="973"/>
        <v>0</v>
      </c>
      <c r="BW227" s="16">
        <f>BW229+BW230</f>
        <v>0</v>
      </c>
      <c r="BX227" s="16">
        <f t="shared" si="974"/>
        <v>0</v>
      </c>
      <c r="BY227" s="16">
        <f>BY229+BY230</f>
        <v>0</v>
      </c>
      <c r="BZ227" s="16">
        <f t="shared" si="975"/>
        <v>0</v>
      </c>
      <c r="CA227" s="16">
        <f>CA229+CA230</f>
        <v>0</v>
      </c>
      <c r="CB227" s="16">
        <f t="shared" si="976"/>
        <v>0</v>
      </c>
      <c r="CC227" s="16">
        <f>CC229+CC230</f>
        <v>0</v>
      </c>
      <c r="CD227" s="16">
        <f t="shared" si="977"/>
        <v>0</v>
      </c>
      <c r="CE227" s="16">
        <f>CE229+CE230</f>
        <v>0</v>
      </c>
      <c r="CF227" s="16">
        <f t="shared" si="978"/>
        <v>0</v>
      </c>
      <c r="CG227" s="26">
        <f>CG229+CG230</f>
        <v>0</v>
      </c>
      <c r="CH227" s="16">
        <f t="shared" si="979"/>
        <v>0</v>
      </c>
      <c r="CJ227" s="13"/>
    </row>
    <row r="228" spans="1:88" ht="18.75" customHeight="1" x14ac:dyDescent="0.35">
      <c r="A228" s="57"/>
      <c r="B228" s="85" t="s">
        <v>5</v>
      </c>
      <c r="C228" s="85"/>
      <c r="D228" s="15"/>
      <c r="E228" s="44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24"/>
      <c r="AD228" s="15"/>
      <c r="AE228" s="15"/>
      <c r="AF228" s="44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24"/>
      <c r="BG228" s="15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26"/>
      <c r="CH228" s="16"/>
      <c r="CJ228" s="13"/>
    </row>
    <row r="229" spans="1:88" ht="18.75" hidden="1" customHeight="1" x14ac:dyDescent="0.35">
      <c r="A229" s="1"/>
      <c r="B229" s="21" t="s">
        <v>6</v>
      </c>
      <c r="C229" s="21"/>
      <c r="D229" s="15">
        <v>0</v>
      </c>
      <c r="E229" s="44">
        <v>0</v>
      </c>
      <c r="F229" s="15">
        <f t="shared" si="822"/>
        <v>0</v>
      </c>
      <c r="G229" s="15">
        <v>0</v>
      </c>
      <c r="H229" s="15">
        <f t="shared" ref="H229:H231" si="981">F229+G229</f>
        <v>0</v>
      </c>
      <c r="I229" s="15">
        <v>0</v>
      </c>
      <c r="J229" s="15">
        <f t="shared" ref="J229:J231" si="982">H229+I229</f>
        <v>0</v>
      </c>
      <c r="K229" s="15">
        <v>0</v>
      </c>
      <c r="L229" s="15">
        <f t="shared" ref="L229:L231" si="983">J229+K229</f>
        <v>0</v>
      </c>
      <c r="M229" s="15">
        <v>0</v>
      </c>
      <c r="N229" s="15">
        <f t="shared" ref="N229:N231" si="984">L229+M229</f>
        <v>0</v>
      </c>
      <c r="O229" s="15">
        <v>0</v>
      </c>
      <c r="P229" s="15">
        <f t="shared" ref="P229:P231" si="985">N229+O229</f>
        <v>0</v>
      </c>
      <c r="Q229" s="15">
        <v>0</v>
      </c>
      <c r="R229" s="15">
        <f t="shared" ref="R229:R231" si="986">P229+Q229</f>
        <v>0</v>
      </c>
      <c r="S229" s="15">
        <v>0</v>
      </c>
      <c r="T229" s="15">
        <f t="shared" ref="T229:T231" si="987">R229+S229</f>
        <v>0</v>
      </c>
      <c r="U229" s="15">
        <v>0</v>
      </c>
      <c r="V229" s="15">
        <f t="shared" ref="V229:V231" si="988">T229+U229</f>
        <v>0</v>
      </c>
      <c r="W229" s="15">
        <v>0</v>
      </c>
      <c r="X229" s="15">
        <f t="shared" ref="X229:X231" si="989">V229+W229</f>
        <v>0</v>
      </c>
      <c r="Y229" s="15">
        <v>0</v>
      </c>
      <c r="Z229" s="15">
        <f t="shared" ref="Z229:Z231" si="990">X229+Y229</f>
        <v>0</v>
      </c>
      <c r="AA229" s="15">
        <v>0</v>
      </c>
      <c r="AB229" s="15">
        <f t="shared" ref="AB229:AB231" si="991">Z229+AA229</f>
        <v>0</v>
      </c>
      <c r="AC229" s="24">
        <v>0</v>
      </c>
      <c r="AD229" s="15">
        <f t="shared" ref="AD229:AD231" si="992">AB229+AC229</f>
        <v>0</v>
      </c>
      <c r="AE229" s="15">
        <v>4854</v>
      </c>
      <c r="AF229" s="44">
        <v>0</v>
      </c>
      <c r="AG229" s="15">
        <f t="shared" si="835"/>
        <v>4854</v>
      </c>
      <c r="AH229" s="15">
        <v>0</v>
      </c>
      <c r="AI229" s="15">
        <f t="shared" ref="AI229:AI231" si="993">AG229+AH229</f>
        <v>4854</v>
      </c>
      <c r="AJ229" s="15">
        <v>0</v>
      </c>
      <c r="AK229" s="15">
        <f>AI229+AJ229</f>
        <v>4854</v>
      </c>
      <c r="AL229" s="15">
        <v>0</v>
      </c>
      <c r="AM229" s="15">
        <f>AK229+AL229</f>
        <v>4854</v>
      </c>
      <c r="AN229" s="15">
        <v>0</v>
      </c>
      <c r="AO229" s="15">
        <f>AM229+AN229</f>
        <v>4854</v>
      </c>
      <c r="AP229" s="15">
        <v>0</v>
      </c>
      <c r="AQ229" s="15">
        <f>AO229+AP229</f>
        <v>4854</v>
      </c>
      <c r="AR229" s="15">
        <v>0</v>
      </c>
      <c r="AS229" s="15">
        <f>AQ229+AR229</f>
        <v>4854</v>
      </c>
      <c r="AT229" s="15">
        <v>0</v>
      </c>
      <c r="AU229" s="15">
        <f>AS229+AT229</f>
        <v>4854</v>
      </c>
      <c r="AV229" s="15">
        <v>0</v>
      </c>
      <c r="AW229" s="15">
        <f>AU229+AV229</f>
        <v>4854</v>
      </c>
      <c r="AX229" s="15">
        <v>0</v>
      </c>
      <c r="AY229" s="15">
        <f>AW229+AX229</f>
        <v>4854</v>
      </c>
      <c r="AZ229" s="15">
        <v>0</v>
      </c>
      <c r="BA229" s="15">
        <f>AY229+AZ229</f>
        <v>4854</v>
      </c>
      <c r="BB229" s="15">
        <v>0</v>
      </c>
      <c r="BC229" s="15">
        <f>BA229+BB229</f>
        <v>4854</v>
      </c>
      <c r="BD229" s="15">
        <v>0</v>
      </c>
      <c r="BE229" s="15">
        <f>BC229+BD229</f>
        <v>4854</v>
      </c>
      <c r="BF229" s="24">
        <v>0</v>
      </c>
      <c r="BG229" s="15">
        <f>BE229+BF229</f>
        <v>4854</v>
      </c>
      <c r="BH229" s="16">
        <v>0</v>
      </c>
      <c r="BI229" s="16">
        <v>0</v>
      </c>
      <c r="BJ229" s="16">
        <f t="shared" si="837"/>
        <v>0</v>
      </c>
      <c r="BK229" s="16">
        <v>0</v>
      </c>
      <c r="BL229" s="16">
        <f t="shared" ref="BL229:BL231" si="994">BJ229+BK229</f>
        <v>0</v>
      </c>
      <c r="BM229" s="16">
        <v>0</v>
      </c>
      <c r="BN229" s="16">
        <f t="shared" ref="BN229:BN231" si="995">BL229+BM229</f>
        <v>0</v>
      </c>
      <c r="BO229" s="16">
        <v>0</v>
      </c>
      <c r="BP229" s="16">
        <f t="shared" ref="BP229:BP231" si="996">BN229+BO229</f>
        <v>0</v>
      </c>
      <c r="BQ229" s="16">
        <v>0</v>
      </c>
      <c r="BR229" s="16">
        <f t="shared" ref="BR229:BR231" si="997">BP229+BQ229</f>
        <v>0</v>
      </c>
      <c r="BS229" s="16">
        <v>0</v>
      </c>
      <c r="BT229" s="16">
        <f t="shared" ref="BT229:BT231" si="998">BR229+BS229</f>
        <v>0</v>
      </c>
      <c r="BU229" s="16">
        <v>0</v>
      </c>
      <c r="BV229" s="16">
        <f t="shared" ref="BV229:BV231" si="999">BT229+BU229</f>
        <v>0</v>
      </c>
      <c r="BW229" s="16">
        <v>0</v>
      </c>
      <c r="BX229" s="16">
        <f t="shared" ref="BX229:BX231" si="1000">BV229+BW229</f>
        <v>0</v>
      </c>
      <c r="BY229" s="16">
        <v>0</v>
      </c>
      <c r="BZ229" s="16">
        <f t="shared" ref="BZ229:BZ231" si="1001">BX229+BY229</f>
        <v>0</v>
      </c>
      <c r="CA229" s="16">
        <v>0</v>
      </c>
      <c r="CB229" s="16">
        <f t="shared" ref="CB229:CB231" si="1002">BZ229+CA229</f>
        <v>0</v>
      </c>
      <c r="CC229" s="16">
        <v>0</v>
      </c>
      <c r="CD229" s="16">
        <f t="shared" ref="CD229:CD231" si="1003">CB229+CC229</f>
        <v>0</v>
      </c>
      <c r="CE229" s="16">
        <v>0</v>
      </c>
      <c r="CF229" s="16">
        <f t="shared" ref="CF229:CF231" si="1004">CD229+CE229</f>
        <v>0</v>
      </c>
      <c r="CG229" s="26">
        <v>0</v>
      </c>
      <c r="CH229" s="16">
        <f t="shared" ref="CH229:CH231" si="1005">CF229+CG229</f>
        <v>0</v>
      </c>
      <c r="CI229" s="9" t="s">
        <v>232</v>
      </c>
      <c r="CJ229" s="13">
        <v>0</v>
      </c>
    </row>
    <row r="230" spans="1:88" ht="18.75" customHeight="1" x14ac:dyDescent="0.35">
      <c r="A230" s="57"/>
      <c r="B230" s="85" t="s">
        <v>20</v>
      </c>
      <c r="C230" s="6"/>
      <c r="D230" s="15">
        <v>0</v>
      </c>
      <c r="E230" s="44">
        <v>0</v>
      </c>
      <c r="F230" s="15">
        <f t="shared" si="822"/>
        <v>0</v>
      </c>
      <c r="G230" s="15">
        <v>0</v>
      </c>
      <c r="H230" s="15">
        <f t="shared" si="981"/>
        <v>0</v>
      </c>
      <c r="I230" s="15">
        <v>0</v>
      </c>
      <c r="J230" s="15">
        <f t="shared" si="982"/>
        <v>0</v>
      </c>
      <c r="K230" s="15">
        <v>0</v>
      </c>
      <c r="L230" s="15">
        <f t="shared" si="983"/>
        <v>0</v>
      </c>
      <c r="M230" s="15">
        <v>0</v>
      </c>
      <c r="N230" s="15">
        <f t="shared" si="984"/>
        <v>0</v>
      </c>
      <c r="O230" s="15">
        <v>0</v>
      </c>
      <c r="P230" s="15">
        <f t="shared" si="985"/>
        <v>0</v>
      </c>
      <c r="Q230" s="15">
        <v>0</v>
      </c>
      <c r="R230" s="15">
        <f t="shared" si="986"/>
        <v>0</v>
      </c>
      <c r="S230" s="15">
        <v>0</v>
      </c>
      <c r="T230" s="15">
        <f t="shared" si="987"/>
        <v>0</v>
      </c>
      <c r="U230" s="15">
        <v>0</v>
      </c>
      <c r="V230" s="15">
        <f t="shared" si="988"/>
        <v>0</v>
      </c>
      <c r="W230" s="15">
        <v>0</v>
      </c>
      <c r="X230" s="15">
        <f t="shared" si="989"/>
        <v>0</v>
      </c>
      <c r="Y230" s="15">
        <v>0</v>
      </c>
      <c r="Z230" s="15">
        <f t="shared" si="990"/>
        <v>0</v>
      </c>
      <c r="AA230" s="15">
        <v>0</v>
      </c>
      <c r="AB230" s="15">
        <f t="shared" si="991"/>
        <v>0</v>
      </c>
      <c r="AC230" s="24">
        <v>0</v>
      </c>
      <c r="AD230" s="15">
        <f t="shared" si="992"/>
        <v>0</v>
      </c>
      <c r="AE230" s="15">
        <v>14561.9</v>
      </c>
      <c r="AF230" s="44">
        <v>0</v>
      </c>
      <c r="AG230" s="15">
        <f t="shared" si="835"/>
        <v>14561.9</v>
      </c>
      <c r="AH230" s="15">
        <v>0</v>
      </c>
      <c r="AI230" s="15">
        <f t="shared" si="993"/>
        <v>14561.9</v>
      </c>
      <c r="AJ230" s="15">
        <v>0</v>
      </c>
      <c r="AK230" s="15">
        <f>AI230+AJ230</f>
        <v>14561.9</v>
      </c>
      <c r="AL230" s="15">
        <v>0</v>
      </c>
      <c r="AM230" s="15">
        <f>AK230+AL230</f>
        <v>14561.9</v>
      </c>
      <c r="AN230" s="15">
        <v>0</v>
      </c>
      <c r="AO230" s="15">
        <f>AM230+AN230</f>
        <v>14561.9</v>
      </c>
      <c r="AP230" s="15">
        <v>0</v>
      </c>
      <c r="AQ230" s="15">
        <f>AO230+AP230</f>
        <v>14561.9</v>
      </c>
      <c r="AR230" s="15">
        <v>0</v>
      </c>
      <c r="AS230" s="15">
        <f>AQ230+AR230</f>
        <v>14561.9</v>
      </c>
      <c r="AT230" s="15">
        <v>0</v>
      </c>
      <c r="AU230" s="15">
        <f>AS230+AT230</f>
        <v>14561.9</v>
      </c>
      <c r="AV230" s="15">
        <v>0</v>
      </c>
      <c r="AW230" s="15">
        <f>AU230+AV230</f>
        <v>14561.9</v>
      </c>
      <c r="AX230" s="15">
        <v>0</v>
      </c>
      <c r="AY230" s="15">
        <f>AW230+AX230</f>
        <v>14561.9</v>
      </c>
      <c r="AZ230" s="15">
        <v>0</v>
      </c>
      <c r="BA230" s="15">
        <f>AY230+AZ230</f>
        <v>14561.9</v>
      </c>
      <c r="BB230" s="15">
        <v>0</v>
      </c>
      <c r="BC230" s="15">
        <f>BA230+BB230</f>
        <v>14561.9</v>
      </c>
      <c r="BD230" s="15">
        <v>0</v>
      </c>
      <c r="BE230" s="15">
        <f>BC230+BD230</f>
        <v>14561.9</v>
      </c>
      <c r="BF230" s="24">
        <v>0</v>
      </c>
      <c r="BG230" s="15">
        <f>BE230+BF230</f>
        <v>14561.9</v>
      </c>
      <c r="BH230" s="15">
        <v>0</v>
      </c>
      <c r="BI230" s="16">
        <v>0</v>
      </c>
      <c r="BJ230" s="16">
        <f t="shared" si="837"/>
        <v>0</v>
      </c>
      <c r="BK230" s="16">
        <v>0</v>
      </c>
      <c r="BL230" s="16">
        <f t="shared" si="994"/>
        <v>0</v>
      </c>
      <c r="BM230" s="16">
        <v>0</v>
      </c>
      <c r="BN230" s="16">
        <f t="shared" si="995"/>
        <v>0</v>
      </c>
      <c r="BO230" s="16">
        <v>0</v>
      </c>
      <c r="BP230" s="16">
        <f t="shared" si="996"/>
        <v>0</v>
      </c>
      <c r="BQ230" s="16">
        <v>0</v>
      </c>
      <c r="BR230" s="16">
        <f t="shared" si="997"/>
        <v>0</v>
      </c>
      <c r="BS230" s="16">
        <v>0</v>
      </c>
      <c r="BT230" s="16">
        <f t="shared" si="998"/>
        <v>0</v>
      </c>
      <c r="BU230" s="16">
        <v>0</v>
      </c>
      <c r="BV230" s="16">
        <f t="shared" si="999"/>
        <v>0</v>
      </c>
      <c r="BW230" s="16">
        <v>0</v>
      </c>
      <c r="BX230" s="16">
        <f t="shared" si="1000"/>
        <v>0</v>
      </c>
      <c r="BY230" s="16">
        <v>0</v>
      </c>
      <c r="BZ230" s="16">
        <f t="shared" si="1001"/>
        <v>0</v>
      </c>
      <c r="CA230" s="16">
        <v>0</v>
      </c>
      <c r="CB230" s="16">
        <f t="shared" si="1002"/>
        <v>0</v>
      </c>
      <c r="CC230" s="16">
        <v>0</v>
      </c>
      <c r="CD230" s="16">
        <f t="shared" si="1003"/>
        <v>0</v>
      </c>
      <c r="CE230" s="16">
        <v>0</v>
      </c>
      <c r="CF230" s="16">
        <f t="shared" si="1004"/>
        <v>0</v>
      </c>
      <c r="CG230" s="26">
        <v>0</v>
      </c>
      <c r="CH230" s="16">
        <f t="shared" si="1005"/>
        <v>0</v>
      </c>
      <c r="CI230" s="9" t="s">
        <v>231</v>
      </c>
      <c r="CJ230" s="13"/>
    </row>
    <row r="231" spans="1:88" ht="56.25" customHeight="1" x14ac:dyDescent="0.35">
      <c r="A231" s="57" t="s">
        <v>268</v>
      </c>
      <c r="B231" s="85" t="s">
        <v>44</v>
      </c>
      <c r="C231" s="6" t="s">
        <v>350</v>
      </c>
      <c r="D231" s="15">
        <f>D233+D234</f>
        <v>35000</v>
      </c>
      <c r="E231" s="44">
        <f>E233+E234</f>
        <v>0</v>
      </c>
      <c r="F231" s="15">
        <f t="shared" si="822"/>
        <v>35000</v>
      </c>
      <c r="G231" s="15">
        <f>G233+G234</f>
        <v>0</v>
      </c>
      <c r="H231" s="15">
        <f t="shared" si="981"/>
        <v>35000</v>
      </c>
      <c r="I231" s="15">
        <f>I233+I234</f>
        <v>0</v>
      </c>
      <c r="J231" s="15">
        <f t="shared" si="982"/>
        <v>35000</v>
      </c>
      <c r="K231" s="15">
        <f>K233+K234</f>
        <v>0</v>
      </c>
      <c r="L231" s="15">
        <f t="shared" si="983"/>
        <v>35000</v>
      </c>
      <c r="M231" s="15">
        <f>M233+M234</f>
        <v>-35000</v>
      </c>
      <c r="N231" s="15">
        <f t="shared" si="984"/>
        <v>0</v>
      </c>
      <c r="O231" s="15">
        <f>O233+O234</f>
        <v>0</v>
      </c>
      <c r="P231" s="15">
        <f t="shared" si="985"/>
        <v>0</v>
      </c>
      <c r="Q231" s="15">
        <f>Q233+Q234</f>
        <v>0</v>
      </c>
      <c r="R231" s="15">
        <f t="shared" si="986"/>
        <v>0</v>
      </c>
      <c r="S231" s="15">
        <f>S233+S234</f>
        <v>0</v>
      </c>
      <c r="T231" s="15">
        <f t="shared" si="987"/>
        <v>0</v>
      </c>
      <c r="U231" s="15">
        <f>U233+U234</f>
        <v>0</v>
      </c>
      <c r="V231" s="15">
        <f t="shared" si="988"/>
        <v>0</v>
      </c>
      <c r="W231" s="15">
        <f>W233+W234</f>
        <v>0</v>
      </c>
      <c r="X231" s="15">
        <f t="shared" si="989"/>
        <v>0</v>
      </c>
      <c r="Y231" s="15">
        <f>Y233+Y234</f>
        <v>0</v>
      </c>
      <c r="Z231" s="15">
        <f t="shared" si="990"/>
        <v>0</v>
      </c>
      <c r="AA231" s="15">
        <f>AA233+AA234</f>
        <v>0</v>
      </c>
      <c r="AB231" s="15">
        <f t="shared" si="991"/>
        <v>0</v>
      </c>
      <c r="AC231" s="24">
        <f>AC233+AC234</f>
        <v>0</v>
      </c>
      <c r="AD231" s="15">
        <f t="shared" si="992"/>
        <v>0</v>
      </c>
      <c r="AE231" s="15">
        <f t="shared" ref="AE231:BH231" si="1006">AE233+AE234</f>
        <v>0</v>
      </c>
      <c r="AF231" s="44">
        <f>AF233+AF234</f>
        <v>0</v>
      </c>
      <c r="AG231" s="15">
        <f t="shared" si="835"/>
        <v>0</v>
      </c>
      <c r="AH231" s="15">
        <f>AH233+AH234</f>
        <v>0</v>
      </c>
      <c r="AI231" s="15">
        <f t="shared" si="993"/>
        <v>0</v>
      </c>
      <c r="AJ231" s="15">
        <f>AJ233+AJ234</f>
        <v>0</v>
      </c>
      <c r="AK231" s="15">
        <f>AI231+AJ231</f>
        <v>0</v>
      </c>
      <c r="AL231" s="15">
        <f>AL233+AL234</f>
        <v>0</v>
      </c>
      <c r="AM231" s="15">
        <f>AK231+AL231</f>
        <v>0</v>
      </c>
      <c r="AN231" s="15">
        <f>AN233+AN234</f>
        <v>0</v>
      </c>
      <c r="AO231" s="15">
        <f>AM231+AN231</f>
        <v>0</v>
      </c>
      <c r="AP231" s="15">
        <f>AP233+AP234</f>
        <v>35000</v>
      </c>
      <c r="AQ231" s="15">
        <f>AO231+AP231</f>
        <v>35000</v>
      </c>
      <c r="AR231" s="15">
        <f>AR233+AR234</f>
        <v>0</v>
      </c>
      <c r="AS231" s="15">
        <f>AQ231+AR231</f>
        <v>35000</v>
      </c>
      <c r="AT231" s="15">
        <f>AT233+AT234</f>
        <v>0</v>
      </c>
      <c r="AU231" s="15">
        <f>AS231+AT231</f>
        <v>35000</v>
      </c>
      <c r="AV231" s="15">
        <f>AV233+AV234</f>
        <v>0</v>
      </c>
      <c r="AW231" s="15">
        <f>AU231+AV231</f>
        <v>35000</v>
      </c>
      <c r="AX231" s="15">
        <f>AX233+AX234</f>
        <v>0</v>
      </c>
      <c r="AY231" s="15">
        <f>AW231+AX231</f>
        <v>35000</v>
      </c>
      <c r="AZ231" s="15">
        <f>AZ233+AZ234</f>
        <v>0</v>
      </c>
      <c r="BA231" s="15">
        <f>AY231+AZ231</f>
        <v>35000</v>
      </c>
      <c r="BB231" s="15">
        <f>BB233+BB234</f>
        <v>0</v>
      </c>
      <c r="BC231" s="15">
        <f>BA231+BB231</f>
        <v>35000</v>
      </c>
      <c r="BD231" s="15">
        <f>BD233+BD234</f>
        <v>0</v>
      </c>
      <c r="BE231" s="15">
        <f>BC231+BD231</f>
        <v>35000</v>
      </c>
      <c r="BF231" s="24">
        <f>BF233+BF234</f>
        <v>0</v>
      </c>
      <c r="BG231" s="15">
        <f>BE231+BF231</f>
        <v>35000</v>
      </c>
      <c r="BH231" s="15">
        <f t="shared" si="1006"/>
        <v>0</v>
      </c>
      <c r="BI231" s="16">
        <f>BI233+BI234</f>
        <v>0</v>
      </c>
      <c r="BJ231" s="16">
        <f t="shared" si="837"/>
        <v>0</v>
      </c>
      <c r="BK231" s="16">
        <f>BK233+BK234</f>
        <v>0</v>
      </c>
      <c r="BL231" s="16">
        <f t="shared" si="994"/>
        <v>0</v>
      </c>
      <c r="BM231" s="16">
        <f>BM233+BM234</f>
        <v>0</v>
      </c>
      <c r="BN231" s="16">
        <f t="shared" si="995"/>
        <v>0</v>
      </c>
      <c r="BO231" s="16">
        <f>BO233+BO234</f>
        <v>0</v>
      </c>
      <c r="BP231" s="16">
        <f t="shared" si="996"/>
        <v>0</v>
      </c>
      <c r="BQ231" s="16">
        <f>BQ233+BQ234</f>
        <v>0</v>
      </c>
      <c r="BR231" s="16">
        <f t="shared" si="997"/>
        <v>0</v>
      </c>
      <c r="BS231" s="16">
        <f>BS233+BS234</f>
        <v>0</v>
      </c>
      <c r="BT231" s="16">
        <f t="shared" si="998"/>
        <v>0</v>
      </c>
      <c r="BU231" s="16">
        <f>BU233+BU234</f>
        <v>0</v>
      </c>
      <c r="BV231" s="16">
        <f t="shared" si="999"/>
        <v>0</v>
      </c>
      <c r="BW231" s="16">
        <f>BW233+BW234</f>
        <v>0</v>
      </c>
      <c r="BX231" s="16">
        <f t="shared" si="1000"/>
        <v>0</v>
      </c>
      <c r="BY231" s="16">
        <f>BY233+BY234</f>
        <v>0</v>
      </c>
      <c r="BZ231" s="16">
        <f t="shared" si="1001"/>
        <v>0</v>
      </c>
      <c r="CA231" s="16">
        <f>CA233+CA234</f>
        <v>0</v>
      </c>
      <c r="CB231" s="16">
        <f t="shared" si="1002"/>
        <v>0</v>
      </c>
      <c r="CC231" s="16">
        <f>CC233+CC234</f>
        <v>0</v>
      </c>
      <c r="CD231" s="16">
        <f t="shared" si="1003"/>
        <v>0</v>
      </c>
      <c r="CE231" s="16">
        <f>CE233+CE234</f>
        <v>0</v>
      </c>
      <c r="CF231" s="16">
        <f t="shared" si="1004"/>
        <v>0</v>
      </c>
      <c r="CG231" s="26">
        <f>CG233+CG234</f>
        <v>0</v>
      </c>
      <c r="CH231" s="16">
        <f t="shared" si="1005"/>
        <v>0</v>
      </c>
      <c r="CJ231" s="13"/>
    </row>
    <row r="232" spans="1:88" ht="18.75" customHeight="1" x14ac:dyDescent="0.35">
      <c r="A232" s="57"/>
      <c r="B232" s="85" t="s">
        <v>5</v>
      </c>
      <c r="C232" s="85"/>
      <c r="D232" s="15"/>
      <c r="E232" s="44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24"/>
      <c r="AD232" s="15"/>
      <c r="AE232" s="15"/>
      <c r="AF232" s="44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24"/>
      <c r="BG232" s="15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26"/>
      <c r="CH232" s="16"/>
      <c r="CJ232" s="13"/>
    </row>
    <row r="233" spans="1:88" ht="18.75" hidden="1" customHeight="1" x14ac:dyDescent="0.35">
      <c r="A233" s="1"/>
      <c r="B233" s="21" t="s">
        <v>6</v>
      </c>
      <c r="C233" s="21"/>
      <c r="D233" s="15">
        <v>26250</v>
      </c>
      <c r="E233" s="44"/>
      <c r="F233" s="15">
        <f t="shared" si="822"/>
        <v>26250</v>
      </c>
      <c r="G233" s="15"/>
      <c r="H233" s="15">
        <f t="shared" ref="H233:H248" si="1007">F233+G233</f>
        <v>26250</v>
      </c>
      <c r="I233" s="15"/>
      <c r="J233" s="15">
        <f t="shared" ref="J233:J248" si="1008">H233+I233</f>
        <v>26250</v>
      </c>
      <c r="K233" s="15"/>
      <c r="L233" s="15">
        <f t="shared" ref="L233:L248" si="1009">J233+K233</f>
        <v>26250</v>
      </c>
      <c r="M233" s="15">
        <v>-26250</v>
      </c>
      <c r="N233" s="15">
        <f t="shared" ref="N233:N248" si="1010">L233+M233</f>
        <v>0</v>
      </c>
      <c r="O233" s="15"/>
      <c r="P233" s="15">
        <f t="shared" ref="P233:P248" si="1011">N233+O233</f>
        <v>0</v>
      </c>
      <c r="Q233" s="15"/>
      <c r="R233" s="15">
        <f t="shared" ref="R233:R248" si="1012">P233+Q233</f>
        <v>0</v>
      </c>
      <c r="S233" s="15"/>
      <c r="T233" s="15">
        <f t="shared" ref="T233:T248" si="1013">R233+S233</f>
        <v>0</v>
      </c>
      <c r="U233" s="15"/>
      <c r="V233" s="15">
        <f t="shared" ref="V233:V248" si="1014">T233+U233</f>
        <v>0</v>
      </c>
      <c r="W233" s="15"/>
      <c r="X233" s="15">
        <f t="shared" ref="X233:X236" si="1015">V233+W233</f>
        <v>0</v>
      </c>
      <c r="Y233" s="15"/>
      <c r="Z233" s="15">
        <f t="shared" ref="Z233:Z236" si="1016">X233+Y233</f>
        <v>0</v>
      </c>
      <c r="AA233" s="15"/>
      <c r="AB233" s="15">
        <f t="shared" ref="AB233:AB236" si="1017">Z233+AA233</f>
        <v>0</v>
      </c>
      <c r="AC233" s="24"/>
      <c r="AD233" s="15">
        <f t="shared" ref="AD233:AD236" si="1018">AB233+AC233</f>
        <v>0</v>
      </c>
      <c r="AE233" s="15">
        <v>0</v>
      </c>
      <c r="AF233" s="44"/>
      <c r="AG233" s="15">
        <f t="shared" si="835"/>
        <v>0</v>
      </c>
      <c r="AH233" s="15"/>
      <c r="AI233" s="15">
        <f t="shared" ref="AI233:AI248" si="1019">AG233+AH233</f>
        <v>0</v>
      </c>
      <c r="AJ233" s="15"/>
      <c r="AK233" s="15">
        <f t="shared" ref="AK233:AK248" si="1020">AI233+AJ233</f>
        <v>0</v>
      </c>
      <c r="AL233" s="15"/>
      <c r="AM233" s="15">
        <f t="shared" ref="AM233:AM248" si="1021">AK233+AL233</f>
        <v>0</v>
      </c>
      <c r="AN233" s="15"/>
      <c r="AO233" s="15">
        <f t="shared" ref="AO233:AO248" si="1022">AM233+AN233</f>
        <v>0</v>
      </c>
      <c r="AP233" s="15">
        <v>26250</v>
      </c>
      <c r="AQ233" s="15">
        <f t="shared" ref="AQ233:AQ248" si="1023">AO233+AP233</f>
        <v>26250</v>
      </c>
      <c r="AR233" s="15"/>
      <c r="AS233" s="15">
        <f t="shared" ref="AS233:AS248" si="1024">AQ233+AR233</f>
        <v>26250</v>
      </c>
      <c r="AT233" s="15"/>
      <c r="AU233" s="15">
        <f t="shared" ref="AU233:AU248" si="1025">AS233+AT233</f>
        <v>26250</v>
      </c>
      <c r="AV233" s="15"/>
      <c r="AW233" s="15">
        <f t="shared" ref="AW233:AW248" si="1026">AU233+AV233</f>
        <v>26250</v>
      </c>
      <c r="AX233" s="15"/>
      <c r="AY233" s="15">
        <f t="shared" ref="AY233:AY248" si="1027">AW233+AX233</f>
        <v>26250</v>
      </c>
      <c r="AZ233" s="15"/>
      <c r="BA233" s="15">
        <f t="shared" ref="BA233:BA236" si="1028">AY233+AZ233</f>
        <v>26250</v>
      </c>
      <c r="BB233" s="15"/>
      <c r="BC233" s="15">
        <f t="shared" ref="BC233:BC236" si="1029">BA233+BB233</f>
        <v>26250</v>
      </c>
      <c r="BD233" s="15"/>
      <c r="BE233" s="15">
        <f t="shared" ref="BE233:BE236" si="1030">BC233+BD233</f>
        <v>26250</v>
      </c>
      <c r="BF233" s="24"/>
      <c r="BG233" s="15">
        <f t="shared" ref="BG233:BG236" si="1031">BE233+BF233</f>
        <v>26250</v>
      </c>
      <c r="BH233" s="16">
        <v>0</v>
      </c>
      <c r="BI233" s="16"/>
      <c r="BJ233" s="16">
        <f t="shared" si="837"/>
        <v>0</v>
      </c>
      <c r="BK233" s="16"/>
      <c r="BL233" s="16">
        <f t="shared" ref="BL233:BL248" si="1032">BJ233+BK233</f>
        <v>0</v>
      </c>
      <c r="BM233" s="16"/>
      <c r="BN233" s="16">
        <f t="shared" ref="BN233:BN248" si="1033">BL233+BM233</f>
        <v>0</v>
      </c>
      <c r="BO233" s="16"/>
      <c r="BP233" s="16">
        <f t="shared" ref="BP233:BP248" si="1034">BN233+BO233</f>
        <v>0</v>
      </c>
      <c r="BQ233" s="16"/>
      <c r="BR233" s="16">
        <f t="shared" ref="BR233:BR248" si="1035">BP233+BQ233</f>
        <v>0</v>
      </c>
      <c r="BS233" s="16"/>
      <c r="BT233" s="16">
        <f t="shared" ref="BT233:BT248" si="1036">BR233+BS233</f>
        <v>0</v>
      </c>
      <c r="BU233" s="16"/>
      <c r="BV233" s="16">
        <f t="shared" ref="BV233:BV248" si="1037">BT233+BU233</f>
        <v>0</v>
      </c>
      <c r="BW233" s="16"/>
      <c r="BX233" s="16">
        <f t="shared" ref="BX233:BX248" si="1038">BV233+BW233</f>
        <v>0</v>
      </c>
      <c r="BY233" s="16"/>
      <c r="BZ233" s="16">
        <f t="shared" ref="BZ233:BZ248" si="1039">BX233+BY233</f>
        <v>0</v>
      </c>
      <c r="CA233" s="16"/>
      <c r="CB233" s="16">
        <f t="shared" ref="CB233:CB236" si="1040">BZ233+CA233</f>
        <v>0</v>
      </c>
      <c r="CC233" s="16"/>
      <c r="CD233" s="16">
        <f t="shared" ref="CD233:CD236" si="1041">CB233+CC233</f>
        <v>0</v>
      </c>
      <c r="CE233" s="16"/>
      <c r="CF233" s="16">
        <f t="shared" ref="CF233:CF236" si="1042">CD233+CE233</f>
        <v>0</v>
      </c>
      <c r="CG233" s="26"/>
      <c r="CH233" s="16">
        <f t="shared" ref="CH233:CH236" si="1043">CF233+CG233</f>
        <v>0</v>
      </c>
      <c r="CI233" s="9" t="s">
        <v>225</v>
      </c>
      <c r="CJ233" s="13">
        <v>0</v>
      </c>
    </row>
    <row r="234" spans="1:88" ht="18.75" customHeight="1" x14ac:dyDescent="0.35">
      <c r="A234" s="57"/>
      <c r="B234" s="85" t="s">
        <v>20</v>
      </c>
      <c r="C234" s="6"/>
      <c r="D234" s="15">
        <v>8750</v>
      </c>
      <c r="E234" s="44"/>
      <c r="F234" s="15">
        <f t="shared" si="822"/>
        <v>8750</v>
      </c>
      <c r="G234" s="15"/>
      <c r="H234" s="15">
        <f t="shared" si="1007"/>
        <v>8750</v>
      </c>
      <c r="I234" s="15"/>
      <c r="J234" s="15">
        <f t="shared" si="1008"/>
        <v>8750</v>
      </c>
      <c r="K234" s="15"/>
      <c r="L234" s="15">
        <f t="shared" si="1009"/>
        <v>8750</v>
      </c>
      <c r="M234" s="15">
        <v>-8750</v>
      </c>
      <c r="N234" s="15">
        <f t="shared" si="1010"/>
        <v>0</v>
      </c>
      <c r="O234" s="15"/>
      <c r="P234" s="15">
        <f t="shared" si="1011"/>
        <v>0</v>
      </c>
      <c r="Q234" s="15"/>
      <c r="R234" s="15">
        <f t="shared" si="1012"/>
        <v>0</v>
      </c>
      <c r="S234" s="15"/>
      <c r="T234" s="15">
        <f t="shared" si="1013"/>
        <v>0</v>
      </c>
      <c r="U234" s="15"/>
      <c r="V234" s="15">
        <f t="shared" si="1014"/>
        <v>0</v>
      </c>
      <c r="W234" s="15"/>
      <c r="X234" s="15">
        <f t="shared" si="1015"/>
        <v>0</v>
      </c>
      <c r="Y234" s="15"/>
      <c r="Z234" s="15">
        <f t="shared" si="1016"/>
        <v>0</v>
      </c>
      <c r="AA234" s="15"/>
      <c r="AB234" s="15">
        <f t="shared" si="1017"/>
        <v>0</v>
      </c>
      <c r="AC234" s="24"/>
      <c r="AD234" s="15">
        <f t="shared" si="1018"/>
        <v>0</v>
      </c>
      <c r="AE234" s="15">
        <v>0</v>
      </c>
      <c r="AF234" s="44"/>
      <c r="AG234" s="15">
        <f t="shared" si="835"/>
        <v>0</v>
      </c>
      <c r="AH234" s="15"/>
      <c r="AI234" s="15">
        <f t="shared" si="1019"/>
        <v>0</v>
      </c>
      <c r="AJ234" s="15"/>
      <c r="AK234" s="15">
        <f t="shared" si="1020"/>
        <v>0</v>
      </c>
      <c r="AL234" s="15"/>
      <c r="AM234" s="15">
        <f t="shared" si="1021"/>
        <v>0</v>
      </c>
      <c r="AN234" s="15"/>
      <c r="AO234" s="15">
        <f t="shared" si="1022"/>
        <v>0</v>
      </c>
      <c r="AP234" s="15">
        <v>8750</v>
      </c>
      <c r="AQ234" s="15">
        <f t="shared" si="1023"/>
        <v>8750</v>
      </c>
      <c r="AR234" s="15"/>
      <c r="AS234" s="15">
        <f t="shared" si="1024"/>
        <v>8750</v>
      </c>
      <c r="AT234" s="15"/>
      <c r="AU234" s="15">
        <f t="shared" si="1025"/>
        <v>8750</v>
      </c>
      <c r="AV234" s="15"/>
      <c r="AW234" s="15">
        <f t="shared" si="1026"/>
        <v>8750</v>
      </c>
      <c r="AX234" s="15"/>
      <c r="AY234" s="15">
        <f t="shared" si="1027"/>
        <v>8750</v>
      </c>
      <c r="AZ234" s="15"/>
      <c r="BA234" s="15">
        <f t="shared" si="1028"/>
        <v>8750</v>
      </c>
      <c r="BB234" s="15"/>
      <c r="BC234" s="15">
        <f t="shared" si="1029"/>
        <v>8750</v>
      </c>
      <c r="BD234" s="15"/>
      <c r="BE234" s="15">
        <f t="shared" si="1030"/>
        <v>8750</v>
      </c>
      <c r="BF234" s="24"/>
      <c r="BG234" s="15">
        <f t="shared" si="1031"/>
        <v>8750</v>
      </c>
      <c r="BH234" s="15">
        <v>0</v>
      </c>
      <c r="BI234" s="16"/>
      <c r="BJ234" s="16">
        <f t="shared" si="837"/>
        <v>0</v>
      </c>
      <c r="BK234" s="16"/>
      <c r="BL234" s="16">
        <f t="shared" si="1032"/>
        <v>0</v>
      </c>
      <c r="BM234" s="16"/>
      <c r="BN234" s="16">
        <f t="shared" si="1033"/>
        <v>0</v>
      </c>
      <c r="BO234" s="16"/>
      <c r="BP234" s="16">
        <f t="shared" si="1034"/>
        <v>0</v>
      </c>
      <c r="BQ234" s="16"/>
      <c r="BR234" s="16">
        <f t="shared" si="1035"/>
        <v>0</v>
      </c>
      <c r="BS234" s="16"/>
      <c r="BT234" s="16">
        <f t="shared" si="1036"/>
        <v>0</v>
      </c>
      <c r="BU234" s="16"/>
      <c r="BV234" s="16">
        <f t="shared" si="1037"/>
        <v>0</v>
      </c>
      <c r="BW234" s="16"/>
      <c r="BX234" s="16">
        <f t="shared" si="1038"/>
        <v>0</v>
      </c>
      <c r="BY234" s="16"/>
      <c r="BZ234" s="16">
        <f t="shared" si="1039"/>
        <v>0</v>
      </c>
      <c r="CA234" s="16"/>
      <c r="CB234" s="16">
        <f t="shared" si="1040"/>
        <v>0</v>
      </c>
      <c r="CC234" s="16"/>
      <c r="CD234" s="16">
        <f t="shared" si="1041"/>
        <v>0</v>
      </c>
      <c r="CE234" s="16"/>
      <c r="CF234" s="16">
        <f t="shared" si="1042"/>
        <v>0</v>
      </c>
      <c r="CG234" s="26"/>
      <c r="CH234" s="16">
        <f t="shared" si="1043"/>
        <v>0</v>
      </c>
      <c r="CI234" s="9" t="s">
        <v>231</v>
      </c>
      <c r="CJ234" s="13"/>
    </row>
    <row r="235" spans="1:88" ht="56.25" customHeight="1" x14ac:dyDescent="0.35">
      <c r="A235" s="57" t="s">
        <v>271</v>
      </c>
      <c r="B235" s="85" t="s">
        <v>247</v>
      </c>
      <c r="C235" s="6" t="s">
        <v>350</v>
      </c>
      <c r="D235" s="15"/>
      <c r="E235" s="44">
        <v>12363.3</v>
      </c>
      <c r="F235" s="15">
        <f t="shared" si="822"/>
        <v>12363.3</v>
      </c>
      <c r="G235" s="15"/>
      <c r="H235" s="15">
        <f t="shared" si="1007"/>
        <v>12363.3</v>
      </c>
      <c r="I235" s="15"/>
      <c r="J235" s="15">
        <f t="shared" si="1008"/>
        <v>12363.3</v>
      </c>
      <c r="K235" s="15"/>
      <c r="L235" s="15">
        <f t="shared" si="1009"/>
        <v>12363.3</v>
      </c>
      <c r="M235" s="15"/>
      <c r="N235" s="15">
        <f t="shared" si="1010"/>
        <v>12363.3</v>
      </c>
      <c r="O235" s="15"/>
      <c r="P235" s="15">
        <f t="shared" si="1011"/>
        <v>12363.3</v>
      </c>
      <c r="Q235" s="15"/>
      <c r="R235" s="15">
        <f t="shared" si="1012"/>
        <v>12363.3</v>
      </c>
      <c r="S235" s="15"/>
      <c r="T235" s="15">
        <f t="shared" si="1013"/>
        <v>12363.3</v>
      </c>
      <c r="U235" s="15"/>
      <c r="V235" s="15">
        <f t="shared" si="1014"/>
        <v>12363.3</v>
      </c>
      <c r="W235" s="15"/>
      <c r="X235" s="15">
        <f t="shared" si="1015"/>
        <v>12363.3</v>
      </c>
      <c r="Y235" s="15"/>
      <c r="Z235" s="15">
        <f t="shared" si="1016"/>
        <v>12363.3</v>
      </c>
      <c r="AA235" s="15"/>
      <c r="AB235" s="15">
        <f t="shared" si="1017"/>
        <v>12363.3</v>
      </c>
      <c r="AC235" s="24"/>
      <c r="AD235" s="15">
        <f t="shared" si="1018"/>
        <v>12363.3</v>
      </c>
      <c r="AE235" s="15"/>
      <c r="AF235" s="44"/>
      <c r="AG235" s="15">
        <f t="shared" si="835"/>
        <v>0</v>
      </c>
      <c r="AH235" s="15"/>
      <c r="AI235" s="15">
        <f t="shared" si="1019"/>
        <v>0</v>
      </c>
      <c r="AJ235" s="15"/>
      <c r="AK235" s="15">
        <f t="shared" si="1020"/>
        <v>0</v>
      </c>
      <c r="AL235" s="15"/>
      <c r="AM235" s="15">
        <f t="shared" si="1021"/>
        <v>0</v>
      </c>
      <c r="AN235" s="15"/>
      <c r="AO235" s="15">
        <f t="shared" si="1022"/>
        <v>0</v>
      </c>
      <c r="AP235" s="15"/>
      <c r="AQ235" s="15">
        <f t="shared" si="1023"/>
        <v>0</v>
      </c>
      <c r="AR235" s="15"/>
      <c r="AS235" s="15">
        <f t="shared" si="1024"/>
        <v>0</v>
      </c>
      <c r="AT235" s="15"/>
      <c r="AU235" s="15">
        <f t="shared" si="1025"/>
        <v>0</v>
      </c>
      <c r="AV235" s="15"/>
      <c r="AW235" s="15">
        <f t="shared" si="1026"/>
        <v>0</v>
      </c>
      <c r="AX235" s="15"/>
      <c r="AY235" s="15">
        <f t="shared" si="1027"/>
        <v>0</v>
      </c>
      <c r="AZ235" s="15"/>
      <c r="BA235" s="15">
        <f t="shared" si="1028"/>
        <v>0</v>
      </c>
      <c r="BB235" s="15"/>
      <c r="BC235" s="15">
        <f t="shared" si="1029"/>
        <v>0</v>
      </c>
      <c r="BD235" s="15"/>
      <c r="BE235" s="15">
        <f t="shared" si="1030"/>
        <v>0</v>
      </c>
      <c r="BF235" s="24"/>
      <c r="BG235" s="15">
        <f t="shared" si="1031"/>
        <v>0</v>
      </c>
      <c r="BH235" s="15"/>
      <c r="BI235" s="16"/>
      <c r="BJ235" s="16">
        <f t="shared" si="837"/>
        <v>0</v>
      </c>
      <c r="BK235" s="16"/>
      <c r="BL235" s="16">
        <f t="shared" si="1032"/>
        <v>0</v>
      </c>
      <c r="BM235" s="16"/>
      <c r="BN235" s="16">
        <f t="shared" si="1033"/>
        <v>0</v>
      </c>
      <c r="BO235" s="16"/>
      <c r="BP235" s="16">
        <f t="shared" si="1034"/>
        <v>0</v>
      </c>
      <c r="BQ235" s="16"/>
      <c r="BR235" s="16">
        <f t="shared" si="1035"/>
        <v>0</v>
      </c>
      <c r="BS235" s="16"/>
      <c r="BT235" s="16">
        <f t="shared" si="1036"/>
        <v>0</v>
      </c>
      <c r="BU235" s="16"/>
      <c r="BV235" s="16">
        <f t="shared" si="1037"/>
        <v>0</v>
      </c>
      <c r="BW235" s="16"/>
      <c r="BX235" s="16">
        <f t="shared" si="1038"/>
        <v>0</v>
      </c>
      <c r="BY235" s="16"/>
      <c r="BZ235" s="16">
        <f t="shared" si="1039"/>
        <v>0</v>
      </c>
      <c r="CA235" s="16"/>
      <c r="CB235" s="16">
        <f t="shared" si="1040"/>
        <v>0</v>
      </c>
      <c r="CC235" s="16"/>
      <c r="CD235" s="16">
        <f t="shared" si="1041"/>
        <v>0</v>
      </c>
      <c r="CE235" s="16"/>
      <c r="CF235" s="16">
        <f t="shared" si="1042"/>
        <v>0</v>
      </c>
      <c r="CG235" s="26"/>
      <c r="CH235" s="16">
        <f t="shared" si="1043"/>
        <v>0</v>
      </c>
      <c r="CI235" s="9" t="s">
        <v>248</v>
      </c>
      <c r="CJ235" s="13"/>
    </row>
    <row r="236" spans="1:88" ht="56.25" customHeight="1" x14ac:dyDescent="0.35">
      <c r="A236" s="57" t="s">
        <v>274</v>
      </c>
      <c r="B236" s="85" t="s">
        <v>289</v>
      </c>
      <c r="C236" s="6" t="s">
        <v>350</v>
      </c>
      <c r="D236" s="15"/>
      <c r="E236" s="44"/>
      <c r="F236" s="15"/>
      <c r="G236" s="15">
        <f>0.063+4658.938</f>
        <v>4659.0010000000002</v>
      </c>
      <c r="H236" s="15">
        <f t="shared" si="1007"/>
        <v>4659.0010000000002</v>
      </c>
      <c r="I236" s="15"/>
      <c r="J236" s="15">
        <f t="shared" si="1008"/>
        <v>4659.0010000000002</v>
      </c>
      <c r="K236" s="15"/>
      <c r="L236" s="15">
        <f t="shared" si="1009"/>
        <v>4659.0010000000002</v>
      </c>
      <c r="M236" s="15"/>
      <c r="N236" s="15">
        <f t="shared" si="1010"/>
        <v>4659.0010000000002</v>
      </c>
      <c r="O236" s="15"/>
      <c r="P236" s="15">
        <f t="shared" si="1011"/>
        <v>4659.0010000000002</v>
      </c>
      <c r="Q236" s="15"/>
      <c r="R236" s="15">
        <f t="shared" si="1012"/>
        <v>4659.0010000000002</v>
      </c>
      <c r="S236" s="15"/>
      <c r="T236" s="15">
        <f t="shared" si="1013"/>
        <v>4659.0010000000002</v>
      </c>
      <c r="U236" s="15">
        <f>U238+U239</f>
        <v>0</v>
      </c>
      <c r="V236" s="15">
        <f t="shared" si="1014"/>
        <v>4659.0010000000002</v>
      </c>
      <c r="W236" s="15">
        <f>W238+W239</f>
        <v>0</v>
      </c>
      <c r="X236" s="15">
        <f t="shared" si="1015"/>
        <v>4659.0010000000002</v>
      </c>
      <c r="Y236" s="15">
        <f>Y238+Y239</f>
        <v>0</v>
      </c>
      <c r="Z236" s="15">
        <f t="shared" si="1016"/>
        <v>4659.0010000000002</v>
      </c>
      <c r="AA236" s="15">
        <f>AA238+AA239</f>
        <v>0</v>
      </c>
      <c r="AB236" s="15">
        <f t="shared" si="1017"/>
        <v>4659.0010000000002</v>
      </c>
      <c r="AC236" s="24">
        <f>AC238+AC239</f>
        <v>0</v>
      </c>
      <c r="AD236" s="15">
        <f t="shared" si="1018"/>
        <v>4659.0010000000002</v>
      </c>
      <c r="AE236" s="15"/>
      <c r="AF236" s="44"/>
      <c r="AG236" s="15"/>
      <c r="AH236" s="15"/>
      <c r="AI236" s="15">
        <f t="shared" si="1019"/>
        <v>0</v>
      </c>
      <c r="AJ236" s="15"/>
      <c r="AK236" s="15">
        <f t="shared" si="1020"/>
        <v>0</v>
      </c>
      <c r="AL236" s="15"/>
      <c r="AM236" s="15">
        <f t="shared" si="1021"/>
        <v>0</v>
      </c>
      <c r="AN236" s="15"/>
      <c r="AO236" s="15">
        <f t="shared" si="1022"/>
        <v>0</v>
      </c>
      <c r="AP236" s="15"/>
      <c r="AQ236" s="15">
        <f t="shared" si="1023"/>
        <v>0</v>
      </c>
      <c r="AR236" s="15"/>
      <c r="AS236" s="15">
        <f t="shared" si="1024"/>
        <v>0</v>
      </c>
      <c r="AT236" s="15"/>
      <c r="AU236" s="15">
        <f t="shared" si="1025"/>
        <v>0</v>
      </c>
      <c r="AV236" s="15"/>
      <c r="AW236" s="15">
        <f t="shared" si="1026"/>
        <v>0</v>
      </c>
      <c r="AX236" s="15"/>
      <c r="AY236" s="15">
        <f t="shared" si="1027"/>
        <v>0</v>
      </c>
      <c r="AZ236" s="15"/>
      <c r="BA236" s="15">
        <f t="shared" si="1028"/>
        <v>0</v>
      </c>
      <c r="BB236" s="15"/>
      <c r="BC236" s="15">
        <f t="shared" si="1029"/>
        <v>0</v>
      </c>
      <c r="BD236" s="15"/>
      <c r="BE236" s="15">
        <f t="shared" si="1030"/>
        <v>0</v>
      </c>
      <c r="BF236" s="24"/>
      <c r="BG236" s="15">
        <f t="shared" si="1031"/>
        <v>0</v>
      </c>
      <c r="BH236" s="15"/>
      <c r="BI236" s="16"/>
      <c r="BJ236" s="16"/>
      <c r="BK236" s="16"/>
      <c r="BL236" s="16">
        <f t="shared" si="1032"/>
        <v>0</v>
      </c>
      <c r="BM236" s="16"/>
      <c r="BN236" s="16">
        <f t="shared" si="1033"/>
        <v>0</v>
      </c>
      <c r="BO236" s="16"/>
      <c r="BP236" s="16">
        <f t="shared" si="1034"/>
        <v>0</v>
      </c>
      <c r="BQ236" s="16"/>
      <c r="BR236" s="16">
        <f t="shared" si="1035"/>
        <v>0</v>
      </c>
      <c r="BS236" s="16"/>
      <c r="BT236" s="16">
        <f t="shared" si="1036"/>
        <v>0</v>
      </c>
      <c r="BU236" s="16"/>
      <c r="BV236" s="16">
        <f t="shared" si="1037"/>
        <v>0</v>
      </c>
      <c r="BW236" s="16"/>
      <c r="BX236" s="16">
        <f t="shared" si="1038"/>
        <v>0</v>
      </c>
      <c r="BY236" s="16"/>
      <c r="BZ236" s="16">
        <f t="shared" si="1039"/>
        <v>0</v>
      </c>
      <c r="CA236" s="16"/>
      <c r="CB236" s="16">
        <f t="shared" si="1040"/>
        <v>0</v>
      </c>
      <c r="CC236" s="16"/>
      <c r="CD236" s="16">
        <f t="shared" si="1041"/>
        <v>0</v>
      </c>
      <c r="CE236" s="16"/>
      <c r="CF236" s="16">
        <f t="shared" si="1042"/>
        <v>0</v>
      </c>
      <c r="CG236" s="26"/>
      <c r="CH236" s="16">
        <f t="shared" si="1043"/>
        <v>0</v>
      </c>
      <c r="CI236" s="9" t="s">
        <v>290</v>
      </c>
      <c r="CJ236" s="13"/>
    </row>
    <row r="237" spans="1:88" ht="18.75" hidden="1" customHeight="1" x14ac:dyDescent="0.35">
      <c r="A237" s="57"/>
      <c r="B237" s="76" t="s">
        <v>5</v>
      </c>
      <c r="C237" s="6"/>
      <c r="D237" s="15"/>
      <c r="E237" s="44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24"/>
      <c r="AD237" s="15"/>
      <c r="AE237" s="15"/>
      <c r="AF237" s="44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24"/>
      <c r="BG237" s="15"/>
      <c r="BH237" s="15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26"/>
      <c r="CH237" s="16"/>
      <c r="CJ237" s="13">
        <v>0</v>
      </c>
    </row>
    <row r="238" spans="1:88" ht="18.75" hidden="1" customHeight="1" x14ac:dyDescent="0.35">
      <c r="A238" s="57"/>
      <c r="B238" s="76" t="s">
        <v>6</v>
      </c>
      <c r="C238" s="6"/>
      <c r="D238" s="15"/>
      <c r="E238" s="44"/>
      <c r="F238" s="15"/>
      <c r="G238" s="15">
        <v>4659.0010000000002</v>
      </c>
      <c r="H238" s="15">
        <f t="shared" si="1007"/>
        <v>4659.0010000000002</v>
      </c>
      <c r="I238" s="15"/>
      <c r="J238" s="15">
        <f t="shared" si="1008"/>
        <v>4659.0010000000002</v>
      </c>
      <c r="K238" s="15"/>
      <c r="L238" s="15">
        <f t="shared" si="1009"/>
        <v>4659.0010000000002</v>
      </c>
      <c r="M238" s="15"/>
      <c r="N238" s="15">
        <f t="shared" si="1010"/>
        <v>4659.0010000000002</v>
      </c>
      <c r="O238" s="15"/>
      <c r="P238" s="15">
        <f t="shared" si="1011"/>
        <v>4659.0010000000002</v>
      </c>
      <c r="Q238" s="15"/>
      <c r="R238" s="15">
        <f t="shared" si="1012"/>
        <v>4659.0010000000002</v>
      </c>
      <c r="S238" s="15"/>
      <c r="T238" s="15">
        <f t="shared" si="1013"/>
        <v>4659.0010000000002</v>
      </c>
      <c r="U238" s="15"/>
      <c r="V238" s="15">
        <f t="shared" si="1014"/>
        <v>4659.0010000000002</v>
      </c>
      <c r="W238" s="15"/>
      <c r="X238" s="15">
        <f t="shared" ref="X238:X241" si="1044">V238+W238</f>
        <v>4659.0010000000002</v>
      </c>
      <c r="Y238" s="15"/>
      <c r="Z238" s="15">
        <f t="shared" ref="Z238:Z241" si="1045">X238+Y238</f>
        <v>4659.0010000000002</v>
      </c>
      <c r="AA238" s="15"/>
      <c r="AB238" s="15">
        <f t="shared" ref="AB238:AB241" si="1046">Z238+AA238</f>
        <v>4659.0010000000002</v>
      </c>
      <c r="AC238" s="24"/>
      <c r="AD238" s="15">
        <f t="shared" ref="AD238:AD241" si="1047">AB238+AC238</f>
        <v>4659.0010000000002</v>
      </c>
      <c r="AE238" s="15"/>
      <c r="AF238" s="44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>
        <f t="shared" si="1027"/>
        <v>0</v>
      </c>
      <c r="AZ238" s="15"/>
      <c r="BA238" s="15">
        <f t="shared" ref="BA238:BA241" si="1048">AY238+AZ238</f>
        <v>0</v>
      </c>
      <c r="BB238" s="15"/>
      <c r="BC238" s="15">
        <f t="shared" ref="BC238:BC241" si="1049">BA238+BB238</f>
        <v>0</v>
      </c>
      <c r="BD238" s="15"/>
      <c r="BE238" s="15">
        <f t="shared" ref="BE238:BE241" si="1050">BC238+BD238</f>
        <v>0</v>
      </c>
      <c r="BF238" s="24"/>
      <c r="BG238" s="15">
        <f t="shared" ref="BG238:BG241" si="1051">BE238+BF238</f>
        <v>0</v>
      </c>
      <c r="BH238" s="15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>
        <f t="shared" si="1039"/>
        <v>0</v>
      </c>
      <c r="CA238" s="16"/>
      <c r="CB238" s="16">
        <f t="shared" ref="CB238:CB241" si="1052">BZ238+CA238</f>
        <v>0</v>
      </c>
      <c r="CC238" s="16"/>
      <c r="CD238" s="16">
        <f t="shared" ref="CD238:CD241" si="1053">CB238+CC238</f>
        <v>0</v>
      </c>
      <c r="CE238" s="16"/>
      <c r="CF238" s="16">
        <f t="shared" ref="CF238:CF241" si="1054">CD238+CE238</f>
        <v>0</v>
      </c>
      <c r="CG238" s="26"/>
      <c r="CH238" s="16">
        <f t="shared" ref="CH238:CH241" si="1055">CF238+CG238</f>
        <v>0</v>
      </c>
      <c r="CJ238" s="13">
        <v>0</v>
      </c>
    </row>
    <row r="239" spans="1:88" ht="18.75" hidden="1" customHeight="1" x14ac:dyDescent="0.35">
      <c r="A239" s="57"/>
      <c r="B239" s="76" t="s">
        <v>20</v>
      </c>
      <c r="C239" s="6"/>
      <c r="D239" s="15"/>
      <c r="E239" s="44"/>
      <c r="F239" s="15"/>
      <c r="G239" s="15"/>
      <c r="H239" s="15">
        <f t="shared" si="1007"/>
        <v>0</v>
      </c>
      <c r="I239" s="15"/>
      <c r="J239" s="15">
        <f t="shared" si="1008"/>
        <v>0</v>
      </c>
      <c r="K239" s="15"/>
      <c r="L239" s="15">
        <f t="shared" si="1009"/>
        <v>0</v>
      </c>
      <c r="M239" s="15"/>
      <c r="N239" s="15">
        <f t="shared" si="1010"/>
        <v>0</v>
      </c>
      <c r="O239" s="15"/>
      <c r="P239" s="15">
        <f t="shared" si="1011"/>
        <v>0</v>
      </c>
      <c r="Q239" s="15"/>
      <c r="R239" s="15">
        <f t="shared" si="1012"/>
        <v>0</v>
      </c>
      <c r="S239" s="15"/>
      <c r="T239" s="15">
        <f t="shared" si="1013"/>
        <v>0</v>
      </c>
      <c r="U239" s="15"/>
      <c r="V239" s="15">
        <f t="shared" si="1014"/>
        <v>0</v>
      </c>
      <c r="W239" s="15"/>
      <c r="X239" s="15">
        <f t="shared" si="1044"/>
        <v>0</v>
      </c>
      <c r="Y239" s="15"/>
      <c r="Z239" s="15">
        <f t="shared" si="1045"/>
        <v>0</v>
      </c>
      <c r="AA239" s="15"/>
      <c r="AB239" s="15">
        <f t="shared" si="1046"/>
        <v>0</v>
      </c>
      <c r="AC239" s="24"/>
      <c r="AD239" s="15">
        <f t="shared" si="1047"/>
        <v>0</v>
      </c>
      <c r="AE239" s="15"/>
      <c r="AF239" s="44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>
        <f t="shared" si="1027"/>
        <v>0</v>
      </c>
      <c r="AZ239" s="15"/>
      <c r="BA239" s="15">
        <f t="shared" si="1048"/>
        <v>0</v>
      </c>
      <c r="BB239" s="15"/>
      <c r="BC239" s="15">
        <f t="shared" si="1049"/>
        <v>0</v>
      </c>
      <c r="BD239" s="15"/>
      <c r="BE239" s="15">
        <f t="shared" si="1050"/>
        <v>0</v>
      </c>
      <c r="BF239" s="24"/>
      <c r="BG239" s="15">
        <f t="shared" si="1051"/>
        <v>0</v>
      </c>
      <c r="BH239" s="15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>
        <f t="shared" si="1039"/>
        <v>0</v>
      </c>
      <c r="CA239" s="16"/>
      <c r="CB239" s="16">
        <f t="shared" si="1052"/>
        <v>0</v>
      </c>
      <c r="CC239" s="16"/>
      <c r="CD239" s="16">
        <f t="shared" si="1053"/>
        <v>0</v>
      </c>
      <c r="CE239" s="16"/>
      <c r="CF239" s="16">
        <f t="shared" si="1054"/>
        <v>0</v>
      </c>
      <c r="CG239" s="26"/>
      <c r="CH239" s="16">
        <f t="shared" si="1055"/>
        <v>0</v>
      </c>
      <c r="CJ239" s="13">
        <v>0</v>
      </c>
    </row>
    <row r="240" spans="1:88" ht="75" hidden="1" customHeight="1" x14ac:dyDescent="0.35">
      <c r="A240" s="57" t="s">
        <v>259</v>
      </c>
      <c r="B240" s="72" t="s">
        <v>291</v>
      </c>
      <c r="C240" s="6" t="s">
        <v>31</v>
      </c>
      <c r="D240" s="15"/>
      <c r="E240" s="44"/>
      <c r="F240" s="15"/>
      <c r="G240" s="15">
        <v>91723.186000000002</v>
      </c>
      <c r="H240" s="15">
        <f t="shared" si="1007"/>
        <v>91723.186000000002</v>
      </c>
      <c r="I240" s="15"/>
      <c r="J240" s="15">
        <f t="shared" si="1008"/>
        <v>91723.186000000002</v>
      </c>
      <c r="K240" s="15"/>
      <c r="L240" s="15">
        <f t="shared" si="1009"/>
        <v>91723.186000000002</v>
      </c>
      <c r="M240" s="15"/>
      <c r="N240" s="15">
        <f t="shared" si="1010"/>
        <v>91723.186000000002</v>
      </c>
      <c r="O240" s="15"/>
      <c r="P240" s="15">
        <f t="shared" si="1011"/>
        <v>91723.186000000002</v>
      </c>
      <c r="Q240" s="15">
        <v>-91723.186000000002</v>
      </c>
      <c r="R240" s="15">
        <f t="shared" si="1012"/>
        <v>0</v>
      </c>
      <c r="S240" s="15"/>
      <c r="T240" s="15">
        <f t="shared" si="1013"/>
        <v>0</v>
      </c>
      <c r="U240" s="15"/>
      <c r="V240" s="15">
        <f t="shared" si="1014"/>
        <v>0</v>
      </c>
      <c r="W240" s="15"/>
      <c r="X240" s="15">
        <f t="shared" si="1044"/>
        <v>0</v>
      </c>
      <c r="Y240" s="15"/>
      <c r="Z240" s="15">
        <f t="shared" si="1045"/>
        <v>0</v>
      </c>
      <c r="AA240" s="15"/>
      <c r="AB240" s="15">
        <f t="shared" si="1046"/>
        <v>0</v>
      </c>
      <c r="AC240" s="24"/>
      <c r="AD240" s="15">
        <f t="shared" si="1047"/>
        <v>0</v>
      </c>
      <c r="AE240" s="15"/>
      <c r="AF240" s="44"/>
      <c r="AG240" s="15"/>
      <c r="AH240" s="15"/>
      <c r="AI240" s="15">
        <f t="shared" si="1019"/>
        <v>0</v>
      </c>
      <c r="AJ240" s="15"/>
      <c r="AK240" s="15">
        <f t="shared" si="1020"/>
        <v>0</v>
      </c>
      <c r="AL240" s="15"/>
      <c r="AM240" s="15">
        <f t="shared" si="1021"/>
        <v>0</v>
      </c>
      <c r="AN240" s="15"/>
      <c r="AO240" s="15">
        <f t="shared" si="1022"/>
        <v>0</v>
      </c>
      <c r="AP240" s="15"/>
      <c r="AQ240" s="15">
        <f t="shared" si="1023"/>
        <v>0</v>
      </c>
      <c r="AR240" s="15"/>
      <c r="AS240" s="15">
        <f t="shared" si="1024"/>
        <v>0</v>
      </c>
      <c r="AT240" s="15"/>
      <c r="AU240" s="15">
        <f t="shared" si="1025"/>
        <v>0</v>
      </c>
      <c r="AV240" s="15"/>
      <c r="AW240" s="15">
        <f t="shared" si="1026"/>
        <v>0</v>
      </c>
      <c r="AX240" s="15"/>
      <c r="AY240" s="15">
        <f t="shared" si="1027"/>
        <v>0</v>
      </c>
      <c r="AZ240" s="15"/>
      <c r="BA240" s="15">
        <f t="shared" si="1048"/>
        <v>0</v>
      </c>
      <c r="BB240" s="15"/>
      <c r="BC240" s="15">
        <f t="shared" si="1049"/>
        <v>0</v>
      </c>
      <c r="BD240" s="15"/>
      <c r="BE240" s="15">
        <f t="shared" si="1050"/>
        <v>0</v>
      </c>
      <c r="BF240" s="24"/>
      <c r="BG240" s="15">
        <f t="shared" si="1051"/>
        <v>0</v>
      </c>
      <c r="BH240" s="15"/>
      <c r="BI240" s="16"/>
      <c r="BJ240" s="16"/>
      <c r="BK240" s="16"/>
      <c r="BL240" s="16">
        <f t="shared" si="1032"/>
        <v>0</v>
      </c>
      <c r="BM240" s="16"/>
      <c r="BN240" s="16">
        <f t="shared" si="1033"/>
        <v>0</v>
      </c>
      <c r="BO240" s="16"/>
      <c r="BP240" s="16">
        <f t="shared" si="1034"/>
        <v>0</v>
      </c>
      <c r="BQ240" s="16"/>
      <c r="BR240" s="16">
        <f t="shared" si="1035"/>
        <v>0</v>
      </c>
      <c r="BS240" s="16"/>
      <c r="BT240" s="16">
        <f t="shared" si="1036"/>
        <v>0</v>
      </c>
      <c r="BU240" s="16"/>
      <c r="BV240" s="16">
        <f t="shared" si="1037"/>
        <v>0</v>
      </c>
      <c r="BW240" s="16"/>
      <c r="BX240" s="16">
        <f t="shared" si="1038"/>
        <v>0</v>
      </c>
      <c r="BY240" s="16"/>
      <c r="BZ240" s="16">
        <f t="shared" si="1039"/>
        <v>0</v>
      </c>
      <c r="CA240" s="16"/>
      <c r="CB240" s="16">
        <f t="shared" si="1052"/>
        <v>0</v>
      </c>
      <c r="CC240" s="16"/>
      <c r="CD240" s="16">
        <f t="shared" si="1053"/>
        <v>0</v>
      </c>
      <c r="CE240" s="16"/>
      <c r="CF240" s="16">
        <f t="shared" si="1054"/>
        <v>0</v>
      </c>
      <c r="CG240" s="26"/>
      <c r="CH240" s="16">
        <f t="shared" si="1055"/>
        <v>0</v>
      </c>
      <c r="CI240" s="9" t="s">
        <v>292</v>
      </c>
      <c r="CJ240" s="13">
        <v>0</v>
      </c>
    </row>
    <row r="241" spans="1:88" ht="56.25" customHeight="1" x14ac:dyDescent="0.35">
      <c r="A241" s="57" t="s">
        <v>277</v>
      </c>
      <c r="B241" s="85" t="s">
        <v>317</v>
      </c>
      <c r="C241" s="6" t="s">
        <v>350</v>
      </c>
      <c r="D241" s="15"/>
      <c r="E241" s="44"/>
      <c r="F241" s="15"/>
      <c r="G241" s="15">
        <v>6716.1379999999999</v>
      </c>
      <c r="H241" s="15">
        <f t="shared" si="1007"/>
        <v>6716.1379999999999</v>
      </c>
      <c r="I241" s="15"/>
      <c r="J241" s="15">
        <f t="shared" si="1008"/>
        <v>6716.1379999999999</v>
      </c>
      <c r="K241" s="15"/>
      <c r="L241" s="15">
        <f t="shared" si="1009"/>
        <v>6716.1379999999999</v>
      </c>
      <c r="M241" s="15"/>
      <c r="N241" s="15">
        <f t="shared" si="1010"/>
        <v>6716.1379999999999</v>
      </c>
      <c r="O241" s="15"/>
      <c r="P241" s="15">
        <f t="shared" si="1011"/>
        <v>6716.1379999999999</v>
      </c>
      <c r="Q241" s="15"/>
      <c r="R241" s="15">
        <f t="shared" si="1012"/>
        <v>6716.1379999999999</v>
      </c>
      <c r="S241" s="15"/>
      <c r="T241" s="15">
        <f t="shared" si="1013"/>
        <v>6716.1379999999999</v>
      </c>
      <c r="U241" s="15">
        <f>U243+U244</f>
        <v>0</v>
      </c>
      <c r="V241" s="15">
        <f t="shared" si="1014"/>
        <v>6716.1379999999999</v>
      </c>
      <c r="W241" s="15">
        <f>W243+W244</f>
        <v>0</v>
      </c>
      <c r="X241" s="15">
        <f t="shared" si="1044"/>
        <v>6716.1379999999999</v>
      </c>
      <c r="Y241" s="15">
        <f>Y243+Y244</f>
        <v>0</v>
      </c>
      <c r="Z241" s="15">
        <f t="shared" si="1045"/>
        <v>6716.1379999999999</v>
      </c>
      <c r="AA241" s="15">
        <f>AA243+AA244</f>
        <v>0</v>
      </c>
      <c r="AB241" s="15">
        <f t="shared" si="1046"/>
        <v>6716.1379999999999</v>
      </c>
      <c r="AC241" s="24">
        <f>AC243+AC244</f>
        <v>0</v>
      </c>
      <c r="AD241" s="15">
        <f t="shared" si="1047"/>
        <v>6716.1379999999999</v>
      </c>
      <c r="AE241" s="15"/>
      <c r="AF241" s="44"/>
      <c r="AG241" s="15"/>
      <c r="AH241" s="15"/>
      <c r="AI241" s="15">
        <f t="shared" si="1019"/>
        <v>0</v>
      </c>
      <c r="AJ241" s="15"/>
      <c r="AK241" s="15">
        <f t="shared" si="1020"/>
        <v>0</v>
      </c>
      <c r="AL241" s="15"/>
      <c r="AM241" s="15">
        <f t="shared" si="1021"/>
        <v>0</v>
      </c>
      <c r="AN241" s="15"/>
      <c r="AO241" s="15">
        <f t="shared" si="1022"/>
        <v>0</v>
      </c>
      <c r="AP241" s="15"/>
      <c r="AQ241" s="15">
        <f t="shared" si="1023"/>
        <v>0</v>
      </c>
      <c r="AR241" s="15"/>
      <c r="AS241" s="15">
        <f t="shared" si="1024"/>
        <v>0</v>
      </c>
      <c r="AT241" s="15"/>
      <c r="AU241" s="15">
        <f t="shared" si="1025"/>
        <v>0</v>
      </c>
      <c r="AV241" s="15"/>
      <c r="AW241" s="15">
        <f t="shared" si="1026"/>
        <v>0</v>
      </c>
      <c r="AX241" s="15"/>
      <c r="AY241" s="15">
        <f t="shared" si="1027"/>
        <v>0</v>
      </c>
      <c r="AZ241" s="15"/>
      <c r="BA241" s="15">
        <f t="shared" si="1048"/>
        <v>0</v>
      </c>
      <c r="BB241" s="15"/>
      <c r="BC241" s="15">
        <f t="shared" si="1049"/>
        <v>0</v>
      </c>
      <c r="BD241" s="15"/>
      <c r="BE241" s="15">
        <f t="shared" si="1050"/>
        <v>0</v>
      </c>
      <c r="BF241" s="24"/>
      <c r="BG241" s="15">
        <f t="shared" si="1051"/>
        <v>0</v>
      </c>
      <c r="BH241" s="15"/>
      <c r="BI241" s="16"/>
      <c r="BJ241" s="16"/>
      <c r="BK241" s="16"/>
      <c r="BL241" s="16">
        <f t="shared" si="1032"/>
        <v>0</v>
      </c>
      <c r="BM241" s="16"/>
      <c r="BN241" s="16">
        <f t="shared" si="1033"/>
        <v>0</v>
      </c>
      <c r="BO241" s="16"/>
      <c r="BP241" s="16">
        <f t="shared" si="1034"/>
        <v>0</v>
      </c>
      <c r="BQ241" s="16"/>
      <c r="BR241" s="16">
        <f t="shared" si="1035"/>
        <v>0</v>
      </c>
      <c r="BS241" s="16"/>
      <c r="BT241" s="16">
        <f t="shared" si="1036"/>
        <v>0</v>
      </c>
      <c r="BU241" s="16"/>
      <c r="BV241" s="16">
        <f t="shared" si="1037"/>
        <v>0</v>
      </c>
      <c r="BW241" s="16"/>
      <c r="BX241" s="16">
        <f t="shared" si="1038"/>
        <v>0</v>
      </c>
      <c r="BY241" s="16"/>
      <c r="BZ241" s="16">
        <f t="shared" si="1039"/>
        <v>0</v>
      </c>
      <c r="CA241" s="16"/>
      <c r="CB241" s="16">
        <f t="shared" si="1052"/>
        <v>0</v>
      </c>
      <c r="CC241" s="16"/>
      <c r="CD241" s="16">
        <f t="shared" si="1053"/>
        <v>0</v>
      </c>
      <c r="CE241" s="16"/>
      <c r="CF241" s="16">
        <f t="shared" si="1054"/>
        <v>0</v>
      </c>
      <c r="CG241" s="26"/>
      <c r="CH241" s="16">
        <f t="shared" si="1055"/>
        <v>0</v>
      </c>
      <c r="CI241" s="9" t="s">
        <v>323</v>
      </c>
      <c r="CJ241" s="13"/>
    </row>
    <row r="242" spans="1:88" ht="18.75" hidden="1" customHeight="1" x14ac:dyDescent="0.35">
      <c r="A242" s="57"/>
      <c r="B242" s="76" t="s">
        <v>5</v>
      </c>
      <c r="C242" s="6"/>
      <c r="D242" s="15"/>
      <c r="E242" s="44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24"/>
      <c r="AD242" s="15"/>
      <c r="AE242" s="15"/>
      <c r="AF242" s="44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24"/>
      <c r="BG242" s="15"/>
      <c r="BH242" s="15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26"/>
      <c r="CH242" s="16"/>
      <c r="CJ242" s="13">
        <v>0</v>
      </c>
    </row>
    <row r="243" spans="1:88" ht="18.75" hidden="1" customHeight="1" x14ac:dyDescent="0.35">
      <c r="A243" s="57"/>
      <c r="B243" s="76" t="s">
        <v>6</v>
      </c>
      <c r="C243" s="6"/>
      <c r="D243" s="15"/>
      <c r="E243" s="44"/>
      <c r="F243" s="15"/>
      <c r="G243" s="15">
        <v>6716.1379999999999</v>
      </c>
      <c r="H243" s="15">
        <f t="shared" si="1007"/>
        <v>6716.1379999999999</v>
      </c>
      <c r="I243" s="15"/>
      <c r="J243" s="15">
        <f t="shared" si="1008"/>
        <v>6716.1379999999999</v>
      </c>
      <c r="K243" s="15"/>
      <c r="L243" s="15">
        <f t="shared" si="1009"/>
        <v>6716.1379999999999</v>
      </c>
      <c r="M243" s="15"/>
      <c r="N243" s="15">
        <f t="shared" si="1010"/>
        <v>6716.1379999999999</v>
      </c>
      <c r="O243" s="15"/>
      <c r="P243" s="15">
        <f t="shared" si="1011"/>
        <v>6716.1379999999999</v>
      </c>
      <c r="Q243" s="15"/>
      <c r="R243" s="15">
        <f t="shared" si="1012"/>
        <v>6716.1379999999999</v>
      </c>
      <c r="S243" s="15"/>
      <c r="T243" s="15">
        <f t="shared" si="1013"/>
        <v>6716.1379999999999</v>
      </c>
      <c r="U243" s="15"/>
      <c r="V243" s="15">
        <f t="shared" si="1014"/>
        <v>6716.1379999999999</v>
      </c>
      <c r="W243" s="15"/>
      <c r="X243" s="15">
        <f t="shared" ref="X243:X248" si="1056">V243+W243</f>
        <v>6716.1379999999999</v>
      </c>
      <c r="Y243" s="15"/>
      <c r="Z243" s="15">
        <f t="shared" ref="Z243:Z248" si="1057">X243+Y243</f>
        <v>6716.1379999999999</v>
      </c>
      <c r="AA243" s="15"/>
      <c r="AB243" s="15">
        <f t="shared" ref="AB243:AB245" si="1058">Z243+AA243</f>
        <v>6716.1379999999999</v>
      </c>
      <c r="AC243" s="24"/>
      <c r="AD243" s="15">
        <f t="shared" ref="AD243:AD245" si="1059">AB243+AC243</f>
        <v>6716.1379999999999</v>
      </c>
      <c r="AE243" s="15"/>
      <c r="AF243" s="44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>
        <f t="shared" si="1027"/>
        <v>0</v>
      </c>
      <c r="AZ243" s="15"/>
      <c r="BA243" s="15">
        <f t="shared" ref="BA243:BA248" si="1060">AY243+AZ243</f>
        <v>0</v>
      </c>
      <c r="BB243" s="15"/>
      <c r="BC243" s="15">
        <f t="shared" ref="BC243:BC248" si="1061">BA243+BB243</f>
        <v>0</v>
      </c>
      <c r="BD243" s="15"/>
      <c r="BE243" s="15">
        <f t="shared" ref="BE243:BE248" si="1062">BC243+BD243</f>
        <v>0</v>
      </c>
      <c r="BF243" s="24"/>
      <c r="BG243" s="15">
        <f t="shared" ref="BG243:BG248" si="1063">BE243+BF243</f>
        <v>0</v>
      </c>
      <c r="BH243" s="15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>
        <f t="shared" si="1039"/>
        <v>0</v>
      </c>
      <c r="CA243" s="16"/>
      <c r="CB243" s="16">
        <f t="shared" ref="CB243:CB248" si="1064">BZ243+CA243</f>
        <v>0</v>
      </c>
      <c r="CC243" s="16"/>
      <c r="CD243" s="16">
        <f t="shared" ref="CD243:CD248" si="1065">CB243+CC243</f>
        <v>0</v>
      </c>
      <c r="CE243" s="16"/>
      <c r="CF243" s="16">
        <f t="shared" ref="CF243:CF248" si="1066">CD243+CE243</f>
        <v>0</v>
      </c>
      <c r="CG243" s="26"/>
      <c r="CH243" s="16">
        <f t="shared" ref="CH243:CH248" si="1067">CF243+CG243</f>
        <v>0</v>
      </c>
      <c r="CJ243" s="13">
        <v>0</v>
      </c>
    </row>
    <row r="244" spans="1:88" ht="18.75" hidden="1" customHeight="1" x14ac:dyDescent="0.35">
      <c r="A244" s="57"/>
      <c r="B244" s="76" t="s">
        <v>20</v>
      </c>
      <c r="C244" s="6"/>
      <c r="D244" s="15"/>
      <c r="E244" s="44"/>
      <c r="F244" s="15"/>
      <c r="G244" s="15"/>
      <c r="H244" s="15">
        <f t="shared" si="1007"/>
        <v>0</v>
      </c>
      <c r="I244" s="15"/>
      <c r="J244" s="15">
        <f t="shared" si="1008"/>
        <v>0</v>
      </c>
      <c r="K244" s="15"/>
      <c r="L244" s="15">
        <f t="shared" si="1009"/>
        <v>0</v>
      </c>
      <c r="M244" s="15"/>
      <c r="N244" s="15">
        <f t="shared" si="1010"/>
        <v>0</v>
      </c>
      <c r="O244" s="15"/>
      <c r="P244" s="15">
        <f t="shared" si="1011"/>
        <v>0</v>
      </c>
      <c r="Q244" s="15"/>
      <c r="R244" s="15">
        <f t="shared" si="1012"/>
        <v>0</v>
      </c>
      <c r="S244" s="15"/>
      <c r="T244" s="15">
        <f t="shared" si="1013"/>
        <v>0</v>
      </c>
      <c r="U244" s="15"/>
      <c r="V244" s="15">
        <f t="shared" si="1014"/>
        <v>0</v>
      </c>
      <c r="W244" s="15"/>
      <c r="X244" s="15">
        <f t="shared" si="1056"/>
        <v>0</v>
      </c>
      <c r="Y244" s="15"/>
      <c r="Z244" s="15">
        <f t="shared" si="1057"/>
        <v>0</v>
      </c>
      <c r="AA244" s="15"/>
      <c r="AB244" s="15">
        <f t="shared" si="1058"/>
        <v>0</v>
      </c>
      <c r="AC244" s="24"/>
      <c r="AD244" s="15">
        <f t="shared" si="1059"/>
        <v>0</v>
      </c>
      <c r="AE244" s="15"/>
      <c r="AF244" s="44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>
        <f t="shared" si="1027"/>
        <v>0</v>
      </c>
      <c r="AZ244" s="15"/>
      <c r="BA244" s="15">
        <f t="shared" si="1060"/>
        <v>0</v>
      </c>
      <c r="BB244" s="15"/>
      <c r="BC244" s="15">
        <f t="shared" si="1061"/>
        <v>0</v>
      </c>
      <c r="BD244" s="15"/>
      <c r="BE244" s="15">
        <f t="shared" si="1062"/>
        <v>0</v>
      </c>
      <c r="BF244" s="24"/>
      <c r="BG244" s="15">
        <f t="shared" si="1063"/>
        <v>0</v>
      </c>
      <c r="BH244" s="15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>
        <f t="shared" si="1039"/>
        <v>0</v>
      </c>
      <c r="CA244" s="16"/>
      <c r="CB244" s="16">
        <f t="shared" si="1064"/>
        <v>0</v>
      </c>
      <c r="CC244" s="16"/>
      <c r="CD244" s="16">
        <f t="shared" si="1065"/>
        <v>0</v>
      </c>
      <c r="CE244" s="16"/>
      <c r="CF244" s="16">
        <f t="shared" si="1066"/>
        <v>0</v>
      </c>
      <c r="CG244" s="26"/>
      <c r="CH244" s="16">
        <f t="shared" si="1067"/>
        <v>0</v>
      </c>
      <c r="CJ244" s="13">
        <v>0</v>
      </c>
    </row>
    <row r="245" spans="1:88" ht="56.25" customHeight="1" x14ac:dyDescent="0.35">
      <c r="A245" s="57" t="s">
        <v>280</v>
      </c>
      <c r="B245" s="85" t="s">
        <v>318</v>
      </c>
      <c r="C245" s="6" t="s">
        <v>350</v>
      </c>
      <c r="D245" s="15"/>
      <c r="E245" s="44"/>
      <c r="F245" s="15"/>
      <c r="G245" s="15">
        <v>23294.348999999998</v>
      </c>
      <c r="H245" s="15">
        <f t="shared" si="1007"/>
        <v>23294.348999999998</v>
      </c>
      <c r="I245" s="15"/>
      <c r="J245" s="15">
        <f t="shared" si="1008"/>
        <v>23294.348999999998</v>
      </c>
      <c r="K245" s="15"/>
      <c r="L245" s="15">
        <f t="shared" si="1009"/>
        <v>23294.348999999998</v>
      </c>
      <c r="M245" s="15"/>
      <c r="N245" s="15">
        <f t="shared" si="1010"/>
        <v>23294.348999999998</v>
      </c>
      <c r="O245" s="15"/>
      <c r="P245" s="15">
        <f t="shared" si="1011"/>
        <v>23294.348999999998</v>
      </c>
      <c r="Q245" s="15"/>
      <c r="R245" s="15">
        <f t="shared" si="1012"/>
        <v>23294.348999999998</v>
      </c>
      <c r="S245" s="15"/>
      <c r="T245" s="15">
        <f t="shared" si="1013"/>
        <v>23294.348999999998</v>
      </c>
      <c r="U245" s="15"/>
      <c r="V245" s="15">
        <f t="shared" si="1014"/>
        <v>23294.348999999998</v>
      </c>
      <c r="W245" s="15"/>
      <c r="X245" s="15">
        <f t="shared" si="1056"/>
        <v>23294.348999999998</v>
      </c>
      <c r="Y245" s="15"/>
      <c r="Z245" s="15">
        <f t="shared" si="1057"/>
        <v>23294.348999999998</v>
      </c>
      <c r="AA245" s="15"/>
      <c r="AB245" s="15">
        <f t="shared" si="1058"/>
        <v>23294.348999999998</v>
      </c>
      <c r="AC245" s="24"/>
      <c r="AD245" s="15">
        <f t="shared" si="1059"/>
        <v>23294.348999999998</v>
      </c>
      <c r="AE245" s="15"/>
      <c r="AF245" s="44"/>
      <c r="AG245" s="15"/>
      <c r="AH245" s="15"/>
      <c r="AI245" s="15">
        <f t="shared" si="1019"/>
        <v>0</v>
      </c>
      <c r="AJ245" s="15"/>
      <c r="AK245" s="15">
        <f t="shared" si="1020"/>
        <v>0</v>
      </c>
      <c r="AL245" s="15"/>
      <c r="AM245" s="15">
        <f t="shared" si="1021"/>
        <v>0</v>
      </c>
      <c r="AN245" s="15"/>
      <c r="AO245" s="15">
        <f t="shared" si="1022"/>
        <v>0</v>
      </c>
      <c r="AP245" s="15"/>
      <c r="AQ245" s="15">
        <f t="shared" si="1023"/>
        <v>0</v>
      </c>
      <c r="AR245" s="15"/>
      <c r="AS245" s="15">
        <f t="shared" si="1024"/>
        <v>0</v>
      </c>
      <c r="AT245" s="15"/>
      <c r="AU245" s="15">
        <f t="shared" si="1025"/>
        <v>0</v>
      </c>
      <c r="AV245" s="15"/>
      <c r="AW245" s="15">
        <f t="shared" si="1026"/>
        <v>0</v>
      </c>
      <c r="AX245" s="15"/>
      <c r="AY245" s="15">
        <f t="shared" si="1027"/>
        <v>0</v>
      </c>
      <c r="AZ245" s="15"/>
      <c r="BA245" s="15">
        <f t="shared" si="1060"/>
        <v>0</v>
      </c>
      <c r="BB245" s="15"/>
      <c r="BC245" s="15">
        <f t="shared" si="1061"/>
        <v>0</v>
      </c>
      <c r="BD245" s="15"/>
      <c r="BE245" s="15">
        <f t="shared" si="1062"/>
        <v>0</v>
      </c>
      <c r="BF245" s="24"/>
      <c r="BG245" s="15">
        <f t="shared" si="1063"/>
        <v>0</v>
      </c>
      <c r="BH245" s="15"/>
      <c r="BI245" s="16"/>
      <c r="BJ245" s="16"/>
      <c r="BK245" s="16"/>
      <c r="BL245" s="16">
        <f t="shared" si="1032"/>
        <v>0</v>
      </c>
      <c r="BM245" s="16"/>
      <c r="BN245" s="16">
        <f t="shared" si="1033"/>
        <v>0</v>
      </c>
      <c r="BO245" s="16"/>
      <c r="BP245" s="16">
        <f t="shared" si="1034"/>
        <v>0</v>
      </c>
      <c r="BQ245" s="16"/>
      <c r="BR245" s="16">
        <f t="shared" si="1035"/>
        <v>0</v>
      </c>
      <c r="BS245" s="16"/>
      <c r="BT245" s="16">
        <f t="shared" si="1036"/>
        <v>0</v>
      </c>
      <c r="BU245" s="16"/>
      <c r="BV245" s="16">
        <f t="shared" si="1037"/>
        <v>0</v>
      </c>
      <c r="BW245" s="16"/>
      <c r="BX245" s="16">
        <f t="shared" si="1038"/>
        <v>0</v>
      </c>
      <c r="BY245" s="16"/>
      <c r="BZ245" s="16">
        <f t="shared" si="1039"/>
        <v>0</v>
      </c>
      <c r="CA245" s="16"/>
      <c r="CB245" s="16">
        <f t="shared" si="1064"/>
        <v>0</v>
      </c>
      <c r="CC245" s="16"/>
      <c r="CD245" s="16">
        <f t="shared" si="1065"/>
        <v>0</v>
      </c>
      <c r="CE245" s="16"/>
      <c r="CF245" s="16">
        <f t="shared" si="1066"/>
        <v>0</v>
      </c>
      <c r="CG245" s="26"/>
      <c r="CH245" s="16">
        <f t="shared" si="1067"/>
        <v>0</v>
      </c>
      <c r="CI245" s="9" t="s">
        <v>324</v>
      </c>
      <c r="CJ245" s="13"/>
    </row>
    <row r="246" spans="1:88" ht="56.25" customHeight="1" x14ac:dyDescent="0.35">
      <c r="A246" s="57" t="s">
        <v>283</v>
      </c>
      <c r="B246" s="85" t="s">
        <v>364</v>
      </c>
      <c r="C246" s="6" t="s">
        <v>350</v>
      </c>
      <c r="D246" s="15"/>
      <c r="E246" s="44"/>
      <c r="F246" s="15"/>
      <c r="G246" s="15"/>
      <c r="H246" s="15"/>
      <c r="I246" s="15"/>
      <c r="J246" s="15"/>
      <c r="K246" s="15"/>
      <c r="L246" s="15"/>
      <c r="M246" s="15">
        <v>20</v>
      </c>
      <c r="N246" s="15">
        <f t="shared" si="1010"/>
        <v>20</v>
      </c>
      <c r="O246" s="15"/>
      <c r="P246" s="15">
        <f t="shared" si="1011"/>
        <v>20</v>
      </c>
      <c r="Q246" s="15"/>
      <c r="R246" s="15">
        <f t="shared" si="1012"/>
        <v>20</v>
      </c>
      <c r="S246" s="15"/>
      <c r="T246" s="15">
        <f t="shared" si="1013"/>
        <v>20</v>
      </c>
      <c r="U246" s="15">
        <v>-20</v>
      </c>
      <c r="V246" s="15">
        <f t="shared" si="1014"/>
        <v>0</v>
      </c>
      <c r="W246" s="15"/>
      <c r="X246" s="15">
        <f t="shared" si="1056"/>
        <v>0</v>
      </c>
      <c r="Y246" s="15">
        <v>0</v>
      </c>
      <c r="Z246" s="15">
        <f>X246+Y246</f>
        <v>0</v>
      </c>
      <c r="AA246" s="15">
        <v>0</v>
      </c>
      <c r="AB246" s="15">
        <f>Z246+AA246</f>
        <v>0</v>
      </c>
      <c r="AC246" s="24">
        <v>0</v>
      </c>
      <c r="AD246" s="15">
        <f>AB246+AC246</f>
        <v>0</v>
      </c>
      <c r="AE246" s="15"/>
      <c r="AF246" s="44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>
        <f t="shared" si="1023"/>
        <v>0</v>
      </c>
      <c r="AR246" s="15"/>
      <c r="AS246" s="15">
        <f t="shared" si="1024"/>
        <v>0</v>
      </c>
      <c r="AT246" s="15"/>
      <c r="AU246" s="15">
        <f t="shared" si="1025"/>
        <v>0</v>
      </c>
      <c r="AV246" s="15"/>
      <c r="AW246" s="15">
        <f t="shared" si="1026"/>
        <v>0</v>
      </c>
      <c r="AX246" s="15"/>
      <c r="AY246" s="15">
        <f t="shared" si="1027"/>
        <v>0</v>
      </c>
      <c r="AZ246" s="15"/>
      <c r="BA246" s="15">
        <f t="shared" si="1060"/>
        <v>0</v>
      </c>
      <c r="BB246" s="15">
        <v>11495</v>
      </c>
      <c r="BC246" s="15">
        <f t="shared" si="1061"/>
        <v>11495</v>
      </c>
      <c r="BD246" s="15"/>
      <c r="BE246" s="15">
        <f t="shared" si="1062"/>
        <v>11495</v>
      </c>
      <c r="BF246" s="24"/>
      <c r="BG246" s="15">
        <f t="shared" si="1063"/>
        <v>11495</v>
      </c>
      <c r="BH246" s="15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>
        <f t="shared" si="1035"/>
        <v>0</v>
      </c>
      <c r="BS246" s="16"/>
      <c r="BT246" s="16">
        <f t="shared" si="1036"/>
        <v>0</v>
      </c>
      <c r="BU246" s="16"/>
      <c r="BV246" s="16">
        <f t="shared" si="1037"/>
        <v>0</v>
      </c>
      <c r="BW246" s="16"/>
      <c r="BX246" s="16">
        <f t="shared" si="1038"/>
        <v>0</v>
      </c>
      <c r="BY246" s="16"/>
      <c r="BZ246" s="16">
        <f t="shared" si="1039"/>
        <v>0</v>
      </c>
      <c r="CA246" s="16"/>
      <c r="CB246" s="16">
        <f t="shared" si="1064"/>
        <v>0</v>
      </c>
      <c r="CC246" s="16">
        <v>0</v>
      </c>
      <c r="CD246" s="16">
        <f t="shared" si="1065"/>
        <v>0</v>
      </c>
      <c r="CE246" s="16">
        <v>0</v>
      </c>
      <c r="CF246" s="16">
        <f t="shared" si="1066"/>
        <v>0</v>
      </c>
      <c r="CG246" s="26">
        <v>0</v>
      </c>
      <c r="CH246" s="16">
        <f t="shared" si="1067"/>
        <v>0</v>
      </c>
      <c r="CI246" s="9" t="s">
        <v>365</v>
      </c>
      <c r="CJ246" s="13"/>
    </row>
    <row r="247" spans="1:88" ht="56.25" customHeight="1" x14ac:dyDescent="0.35">
      <c r="A247" s="57" t="s">
        <v>287</v>
      </c>
      <c r="B247" s="85" t="s">
        <v>398</v>
      </c>
      <c r="C247" s="6" t="s">
        <v>350</v>
      </c>
      <c r="D247" s="15"/>
      <c r="E247" s="44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>
        <f t="shared" si="1014"/>
        <v>0</v>
      </c>
      <c r="W247" s="15"/>
      <c r="X247" s="15">
        <f t="shared" si="1056"/>
        <v>0</v>
      </c>
      <c r="Y247" s="15"/>
      <c r="Z247" s="15">
        <f t="shared" si="1057"/>
        <v>0</v>
      </c>
      <c r="AA247" s="15"/>
      <c r="AB247" s="15">
        <f t="shared" ref="AB247:AB248" si="1068">Z247+AA247</f>
        <v>0</v>
      </c>
      <c r="AC247" s="24"/>
      <c r="AD247" s="15">
        <f t="shared" ref="AD247:AD248" si="1069">AB247+AC247</f>
        <v>0</v>
      </c>
      <c r="AE247" s="15"/>
      <c r="AF247" s="44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>
        <v>5820.4989999999998</v>
      </c>
      <c r="AY247" s="15">
        <f t="shared" si="1027"/>
        <v>5820.4989999999998</v>
      </c>
      <c r="AZ247" s="15"/>
      <c r="BA247" s="15">
        <f t="shared" si="1060"/>
        <v>5820.4989999999998</v>
      </c>
      <c r="BB247" s="15"/>
      <c r="BC247" s="15">
        <f t="shared" si="1061"/>
        <v>5820.4989999999998</v>
      </c>
      <c r="BD247" s="15"/>
      <c r="BE247" s="15">
        <f t="shared" si="1062"/>
        <v>5820.4989999999998</v>
      </c>
      <c r="BF247" s="24"/>
      <c r="BG247" s="15">
        <f t="shared" si="1063"/>
        <v>5820.4989999999998</v>
      </c>
      <c r="BH247" s="15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>
        <f t="shared" si="1039"/>
        <v>0</v>
      </c>
      <c r="CA247" s="16"/>
      <c r="CB247" s="16">
        <f t="shared" si="1064"/>
        <v>0</v>
      </c>
      <c r="CC247" s="16"/>
      <c r="CD247" s="16">
        <f t="shared" si="1065"/>
        <v>0</v>
      </c>
      <c r="CE247" s="16"/>
      <c r="CF247" s="16">
        <f t="shared" si="1066"/>
        <v>0</v>
      </c>
      <c r="CG247" s="26"/>
      <c r="CH247" s="16">
        <f t="shared" si="1067"/>
        <v>0</v>
      </c>
      <c r="CI247" s="9" t="s">
        <v>399</v>
      </c>
      <c r="CJ247" s="13"/>
    </row>
    <row r="248" spans="1:88" x14ac:dyDescent="0.35">
      <c r="A248" s="57"/>
      <c r="B248" s="85" t="s">
        <v>27</v>
      </c>
      <c r="C248" s="85"/>
      <c r="D248" s="29">
        <f>D250</f>
        <v>2462496.4</v>
      </c>
      <c r="E248" s="29">
        <f>E250</f>
        <v>0</v>
      </c>
      <c r="F248" s="29">
        <f t="shared" si="822"/>
        <v>2462496.4</v>
      </c>
      <c r="G248" s="29">
        <f>G250</f>
        <v>0</v>
      </c>
      <c r="H248" s="29">
        <f t="shared" si="1007"/>
        <v>2462496.4</v>
      </c>
      <c r="I248" s="29">
        <f>I250</f>
        <v>0</v>
      </c>
      <c r="J248" s="29">
        <f t="shared" si="1008"/>
        <v>2462496.4</v>
      </c>
      <c r="K248" s="29">
        <f>K250</f>
        <v>0</v>
      </c>
      <c r="L248" s="29">
        <f t="shared" si="1009"/>
        <v>2462496.4</v>
      </c>
      <c r="M248" s="29">
        <f>M250</f>
        <v>0</v>
      </c>
      <c r="N248" s="29">
        <f t="shared" si="1010"/>
        <v>2462496.4</v>
      </c>
      <c r="O248" s="29">
        <f>O250</f>
        <v>0</v>
      </c>
      <c r="P248" s="29">
        <f t="shared" si="1011"/>
        <v>2462496.4</v>
      </c>
      <c r="Q248" s="29">
        <f>Q250</f>
        <v>0</v>
      </c>
      <c r="R248" s="29">
        <f t="shared" si="1012"/>
        <v>2462496.4</v>
      </c>
      <c r="S248" s="29">
        <f>S250</f>
        <v>0</v>
      </c>
      <c r="T248" s="29">
        <f t="shared" si="1013"/>
        <v>2462496.4</v>
      </c>
      <c r="U248" s="29">
        <f>U250</f>
        <v>0</v>
      </c>
      <c r="V248" s="29">
        <f t="shared" si="1014"/>
        <v>2462496.4</v>
      </c>
      <c r="W248" s="29">
        <f>W250</f>
        <v>0</v>
      </c>
      <c r="X248" s="29">
        <f t="shared" si="1056"/>
        <v>2462496.4</v>
      </c>
      <c r="Y248" s="29">
        <f>Y250</f>
        <v>0</v>
      </c>
      <c r="Z248" s="29">
        <f t="shared" si="1057"/>
        <v>2462496.4</v>
      </c>
      <c r="AA248" s="15">
        <f>AA250</f>
        <v>0</v>
      </c>
      <c r="AB248" s="29">
        <f t="shared" si="1068"/>
        <v>2462496.4</v>
      </c>
      <c r="AC248" s="29">
        <f>AC250</f>
        <v>0</v>
      </c>
      <c r="AD248" s="15">
        <f t="shared" si="1069"/>
        <v>2462496.4</v>
      </c>
      <c r="AE248" s="29">
        <f t="shared" ref="AE248:BH248" si="1070">AE250</f>
        <v>700000</v>
      </c>
      <c r="AF248" s="29">
        <f>AF250</f>
        <v>0</v>
      </c>
      <c r="AG248" s="29">
        <f t="shared" si="835"/>
        <v>700000</v>
      </c>
      <c r="AH248" s="29">
        <f>AH250</f>
        <v>0</v>
      </c>
      <c r="AI248" s="29">
        <f t="shared" si="1019"/>
        <v>700000</v>
      </c>
      <c r="AJ248" s="29">
        <f>AJ250</f>
        <v>0</v>
      </c>
      <c r="AK248" s="29">
        <f t="shared" si="1020"/>
        <v>700000</v>
      </c>
      <c r="AL248" s="29">
        <f>AL250</f>
        <v>0</v>
      </c>
      <c r="AM248" s="29">
        <f t="shared" si="1021"/>
        <v>700000</v>
      </c>
      <c r="AN248" s="29">
        <f>AN250</f>
        <v>0</v>
      </c>
      <c r="AO248" s="29">
        <f t="shared" si="1022"/>
        <v>700000</v>
      </c>
      <c r="AP248" s="29">
        <f>AP250</f>
        <v>0</v>
      </c>
      <c r="AQ248" s="29">
        <f t="shared" si="1023"/>
        <v>700000</v>
      </c>
      <c r="AR248" s="29">
        <f>AR250</f>
        <v>0</v>
      </c>
      <c r="AS248" s="29">
        <f t="shared" si="1024"/>
        <v>700000</v>
      </c>
      <c r="AT248" s="29">
        <f>AT250</f>
        <v>0</v>
      </c>
      <c r="AU248" s="29">
        <f t="shared" si="1025"/>
        <v>700000</v>
      </c>
      <c r="AV248" s="29">
        <f>AV250</f>
        <v>0</v>
      </c>
      <c r="AW248" s="29">
        <f t="shared" si="1026"/>
        <v>700000</v>
      </c>
      <c r="AX248" s="29">
        <f>AX250</f>
        <v>0</v>
      </c>
      <c r="AY248" s="29">
        <f t="shared" si="1027"/>
        <v>700000</v>
      </c>
      <c r="AZ248" s="29">
        <f>AZ250</f>
        <v>0</v>
      </c>
      <c r="BA248" s="29">
        <f t="shared" si="1060"/>
        <v>700000</v>
      </c>
      <c r="BB248" s="15">
        <f>BB250</f>
        <v>0</v>
      </c>
      <c r="BC248" s="29">
        <f t="shared" si="1061"/>
        <v>700000</v>
      </c>
      <c r="BD248" s="15">
        <f>BD250</f>
        <v>0</v>
      </c>
      <c r="BE248" s="29">
        <f t="shared" si="1062"/>
        <v>700000</v>
      </c>
      <c r="BF248" s="29">
        <f>BF250</f>
        <v>0</v>
      </c>
      <c r="BG248" s="15">
        <f t="shared" si="1063"/>
        <v>700000</v>
      </c>
      <c r="BH248" s="29">
        <f t="shared" si="1070"/>
        <v>0</v>
      </c>
      <c r="BI248" s="30">
        <f>BI250</f>
        <v>0</v>
      </c>
      <c r="BJ248" s="30">
        <f t="shared" si="837"/>
        <v>0</v>
      </c>
      <c r="BK248" s="30">
        <f>BK250</f>
        <v>0</v>
      </c>
      <c r="BL248" s="30">
        <f t="shared" si="1032"/>
        <v>0</v>
      </c>
      <c r="BM248" s="30">
        <f>BM250</f>
        <v>0</v>
      </c>
      <c r="BN248" s="30">
        <f t="shared" si="1033"/>
        <v>0</v>
      </c>
      <c r="BO248" s="30">
        <f>BO250</f>
        <v>0</v>
      </c>
      <c r="BP248" s="30">
        <f t="shared" si="1034"/>
        <v>0</v>
      </c>
      <c r="BQ248" s="30">
        <f>BQ250</f>
        <v>0</v>
      </c>
      <c r="BR248" s="30">
        <f t="shared" si="1035"/>
        <v>0</v>
      </c>
      <c r="BS248" s="30">
        <f>BS250</f>
        <v>0</v>
      </c>
      <c r="BT248" s="30">
        <f t="shared" si="1036"/>
        <v>0</v>
      </c>
      <c r="BU248" s="30">
        <f>BU250</f>
        <v>0</v>
      </c>
      <c r="BV248" s="30">
        <f t="shared" si="1037"/>
        <v>0</v>
      </c>
      <c r="BW248" s="30">
        <f>BW250</f>
        <v>0</v>
      </c>
      <c r="BX248" s="30">
        <f t="shared" si="1038"/>
        <v>0</v>
      </c>
      <c r="BY248" s="30">
        <f>BY250</f>
        <v>0</v>
      </c>
      <c r="BZ248" s="30">
        <f t="shared" si="1039"/>
        <v>0</v>
      </c>
      <c r="CA248" s="30">
        <f>CA250</f>
        <v>0</v>
      </c>
      <c r="CB248" s="30">
        <f t="shared" si="1064"/>
        <v>0</v>
      </c>
      <c r="CC248" s="16">
        <f>CC250</f>
        <v>0</v>
      </c>
      <c r="CD248" s="30">
        <f t="shared" si="1065"/>
        <v>0</v>
      </c>
      <c r="CE248" s="16">
        <f>CE250</f>
        <v>0</v>
      </c>
      <c r="CF248" s="30">
        <f t="shared" si="1066"/>
        <v>0</v>
      </c>
      <c r="CG248" s="30">
        <f>CG250</f>
        <v>0</v>
      </c>
      <c r="CH248" s="16">
        <f t="shared" si="1067"/>
        <v>0</v>
      </c>
      <c r="CI248" s="31"/>
      <c r="CJ248" s="33"/>
    </row>
    <row r="249" spans="1:88" x14ac:dyDescent="0.35">
      <c r="A249" s="57"/>
      <c r="B249" s="7" t="s">
        <v>5</v>
      </c>
      <c r="C249" s="85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15"/>
      <c r="AB249" s="29"/>
      <c r="AC249" s="29"/>
      <c r="AD249" s="15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15"/>
      <c r="BC249" s="29"/>
      <c r="BD249" s="15"/>
      <c r="BE249" s="29"/>
      <c r="BF249" s="29"/>
      <c r="BG249" s="15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16"/>
      <c r="CD249" s="30"/>
      <c r="CE249" s="16"/>
      <c r="CF249" s="30"/>
      <c r="CG249" s="30"/>
      <c r="CH249" s="16"/>
      <c r="CI249" s="31"/>
      <c r="CJ249" s="33"/>
    </row>
    <row r="250" spans="1:88" x14ac:dyDescent="0.35">
      <c r="A250" s="57"/>
      <c r="B250" s="7" t="s">
        <v>12</v>
      </c>
      <c r="C250" s="85"/>
      <c r="D250" s="29">
        <f>D253</f>
        <v>2462496.4</v>
      </c>
      <c r="E250" s="29">
        <f>E253</f>
        <v>0</v>
      </c>
      <c r="F250" s="29">
        <f t="shared" si="822"/>
        <v>2462496.4</v>
      </c>
      <c r="G250" s="29">
        <f>G253</f>
        <v>0</v>
      </c>
      <c r="H250" s="29">
        <f t="shared" ref="H250:H251" si="1071">F250+G250</f>
        <v>2462496.4</v>
      </c>
      <c r="I250" s="29">
        <f>I253</f>
        <v>0</v>
      </c>
      <c r="J250" s="29">
        <f t="shared" ref="J250:J251" si="1072">H250+I250</f>
        <v>2462496.4</v>
      </c>
      <c r="K250" s="29">
        <f>K253</f>
        <v>0</v>
      </c>
      <c r="L250" s="29">
        <f t="shared" ref="L250:L251" si="1073">J250+K250</f>
        <v>2462496.4</v>
      </c>
      <c r="M250" s="29">
        <f>M253</f>
        <v>0</v>
      </c>
      <c r="N250" s="29">
        <f t="shared" ref="N250:N251" si="1074">L250+M250</f>
        <v>2462496.4</v>
      </c>
      <c r="O250" s="29">
        <f>O253</f>
        <v>0</v>
      </c>
      <c r="P250" s="29">
        <f t="shared" ref="P250:P251" si="1075">N250+O250</f>
        <v>2462496.4</v>
      </c>
      <c r="Q250" s="29">
        <f>Q253</f>
        <v>0</v>
      </c>
      <c r="R250" s="29">
        <f t="shared" ref="R250:R251" si="1076">P250+Q250</f>
        <v>2462496.4</v>
      </c>
      <c r="S250" s="29">
        <f>S253</f>
        <v>0</v>
      </c>
      <c r="T250" s="29">
        <f t="shared" ref="T250:T251" si="1077">R250+S250</f>
        <v>2462496.4</v>
      </c>
      <c r="U250" s="29">
        <f>U253</f>
        <v>0</v>
      </c>
      <c r="V250" s="29">
        <f t="shared" ref="V250:V251" si="1078">T250+U250</f>
        <v>2462496.4</v>
      </c>
      <c r="W250" s="29">
        <f>W253</f>
        <v>0</v>
      </c>
      <c r="X250" s="29">
        <f t="shared" ref="X250:X251" si="1079">V250+W250</f>
        <v>2462496.4</v>
      </c>
      <c r="Y250" s="29">
        <f>Y253</f>
        <v>0</v>
      </c>
      <c r="Z250" s="29">
        <f t="shared" ref="Z250:Z251" si="1080">X250+Y250</f>
        <v>2462496.4</v>
      </c>
      <c r="AA250" s="15">
        <f>AA253</f>
        <v>0</v>
      </c>
      <c r="AB250" s="29">
        <f t="shared" ref="AB250:AB251" si="1081">Z250+AA250</f>
        <v>2462496.4</v>
      </c>
      <c r="AC250" s="29">
        <f>AC253</f>
        <v>0</v>
      </c>
      <c r="AD250" s="15">
        <f t="shared" ref="AD250:AD251" si="1082">AB250+AC250</f>
        <v>2462496.4</v>
      </c>
      <c r="AE250" s="29">
        <f t="shared" ref="AE250:BH250" si="1083">AE253</f>
        <v>700000</v>
      </c>
      <c r="AF250" s="29">
        <f>AF253</f>
        <v>0</v>
      </c>
      <c r="AG250" s="29">
        <f t="shared" si="835"/>
        <v>700000</v>
      </c>
      <c r="AH250" s="29">
        <f>AH253</f>
        <v>0</v>
      </c>
      <c r="AI250" s="29">
        <f t="shared" ref="AI250:AI251" si="1084">AG250+AH250</f>
        <v>700000</v>
      </c>
      <c r="AJ250" s="29">
        <f>AJ253</f>
        <v>0</v>
      </c>
      <c r="AK250" s="29">
        <f>AI250+AJ250</f>
        <v>700000</v>
      </c>
      <c r="AL250" s="29">
        <f>AL253</f>
        <v>0</v>
      </c>
      <c r="AM250" s="29">
        <f>AK250+AL250</f>
        <v>700000</v>
      </c>
      <c r="AN250" s="29">
        <f>AN253</f>
        <v>0</v>
      </c>
      <c r="AO250" s="29">
        <f>AM250+AN250</f>
        <v>700000</v>
      </c>
      <c r="AP250" s="29">
        <f>AP253</f>
        <v>0</v>
      </c>
      <c r="AQ250" s="29">
        <f>AO250+AP250</f>
        <v>700000</v>
      </c>
      <c r="AR250" s="29">
        <f>AR253</f>
        <v>0</v>
      </c>
      <c r="AS250" s="29">
        <f>AQ250+AR250</f>
        <v>700000</v>
      </c>
      <c r="AT250" s="29">
        <f>AT253</f>
        <v>0</v>
      </c>
      <c r="AU250" s="29">
        <f>AS250+AT250</f>
        <v>700000</v>
      </c>
      <c r="AV250" s="29">
        <f>AV253</f>
        <v>0</v>
      </c>
      <c r="AW250" s="29">
        <f>AU250+AV250</f>
        <v>700000</v>
      </c>
      <c r="AX250" s="29">
        <f>AX253</f>
        <v>0</v>
      </c>
      <c r="AY250" s="29">
        <f>AW250+AX250</f>
        <v>700000</v>
      </c>
      <c r="AZ250" s="29">
        <f>AZ253</f>
        <v>0</v>
      </c>
      <c r="BA250" s="29">
        <f>AY250+AZ250</f>
        <v>700000</v>
      </c>
      <c r="BB250" s="15">
        <f>BB253</f>
        <v>0</v>
      </c>
      <c r="BC250" s="29">
        <f>BA250+BB250</f>
        <v>700000</v>
      </c>
      <c r="BD250" s="15">
        <f>BD253</f>
        <v>0</v>
      </c>
      <c r="BE250" s="29">
        <f>BC250+BD250</f>
        <v>700000</v>
      </c>
      <c r="BF250" s="29">
        <f>BF253</f>
        <v>0</v>
      </c>
      <c r="BG250" s="15">
        <f>BE250+BF250</f>
        <v>700000</v>
      </c>
      <c r="BH250" s="29">
        <f t="shared" si="1083"/>
        <v>0</v>
      </c>
      <c r="BI250" s="30">
        <f>BI253</f>
        <v>0</v>
      </c>
      <c r="BJ250" s="30">
        <f t="shared" si="837"/>
        <v>0</v>
      </c>
      <c r="BK250" s="30">
        <f>BK253</f>
        <v>0</v>
      </c>
      <c r="BL250" s="30">
        <f t="shared" ref="BL250:BL251" si="1085">BJ250+BK250</f>
        <v>0</v>
      </c>
      <c r="BM250" s="30">
        <f>BM253</f>
        <v>0</v>
      </c>
      <c r="BN250" s="30">
        <f t="shared" ref="BN250:BN251" si="1086">BL250+BM250</f>
        <v>0</v>
      </c>
      <c r="BO250" s="30">
        <f>BO253</f>
        <v>0</v>
      </c>
      <c r="BP250" s="30">
        <f t="shared" ref="BP250:BP251" si="1087">BN250+BO250</f>
        <v>0</v>
      </c>
      <c r="BQ250" s="30">
        <f>BQ253</f>
        <v>0</v>
      </c>
      <c r="BR250" s="30">
        <f t="shared" ref="BR250:BR251" si="1088">BP250+BQ250</f>
        <v>0</v>
      </c>
      <c r="BS250" s="30">
        <f>BS253</f>
        <v>0</v>
      </c>
      <c r="BT250" s="30">
        <f t="shared" ref="BT250:BT251" si="1089">BR250+BS250</f>
        <v>0</v>
      </c>
      <c r="BU250" s="30">
        <f>BU253</f>
        <v>0</v>
      </c>
      <c r="BV250" s="30">
        <f t="shared" ref="BV250:BV251" si="1090">BT250+BU250</f>
        <v>0</v>
      </c>
      <c r="BW250" s="30">
        <f>BW253</f>
        <v>0</v>
      </c>
      <c r="BX250" s="30">
        <f t="shared" ref="BX250:BX251" si="1091">BV250+BW250</f>
        <v>0</v>
      </c>
      <c r="BY250" s="30">
        <f>BY253</f>
        <v>0</v>
      </c>
      <c r="BZ250" s="30">
        <f t="shared" ref="BZ250:BZ251" si="1092">BX250+BY250</f>
        <v>0</v>
      </c>
      <c r="CA250" s="30">
        <f>CA253</f>
        <v>0</v>
      </c>
      <c r="CB250" s="30">
        <f t="shared" ref="CB250:CB251" si="1093">BZ250+CA250</f>
        <v>0</v>
      </c>
      <c r="CC250" s="16">
        <f>CC253</f>
        <v>0</v>
      </c>
      <c r="CD250" s="30">
        <f t="shared" ref="CD250:CD251" si="1094">CB250+CC250</f>
        <v>0</v>
      </c>
      <c r="CE250" s="16">
        <f>CE253</f>
        <v>0</v>
      </c>
      <c r="CF250" s="30">
        <f t="shared" ref="CF250:CF251" si="1095">CD250+CE250</f>
        <v>0</v>
      </c>
      <c r="CG250" s="30">
        <f>CG253</f>
        <v>0</v>
      </c>
      <c r="CH250" s="16">
        <f t="shared" ref="CH250:CH251" si="1096">CF250+CG250</f>
        <v>0</v>
      </c>
      <c r="CI250" s="31"/>
      <c r="CJ250" s="33"/>
    </row>
    <row r="251" spans="1:88" ht="120.75" customHeight="1" x14ac:dyDescent="0.35">
      <c r="A251" s="57" t="s">
        <v>325</v>
      </c>
      <c r="B251" s="85" t="s">
        <v>241</v>
      </c>
      <c r="C251" s="6" t="s">
        <v>350</v>
      </c>
      <c r="D251" s="15">
        <f>D253</f>
        <v>2462496.4</v>
      </c>
      <c r="E251" s="44">
        <f>E253</f>
        <v>0</v>
      </c>
      <c r="F251" s="15">
        <f t="shared" si="822"/>
        <v>2462496.4</v>
      </c>
      <c r="G251" s="15">
        <f>G253</f>
        <v>0</v>
      </c>
      <c r="H251" s="15">
        <f t="shared" si="1071"/>
        <v>2462496.4</v>
      </c>
      <c r="I251" s="15">
        <f>I253</f>
        <v>0</v>
      </c>
      <c r="J251" s="15">
        <f t="shared" si="1072"/>
        <v>2462496.4</v>
      </c>
      <c r="K251" s="15">
        <f>K253</f>
        <v>0</v>
      </c>
      <c r="L251" s="15">
        <f t="shared" si="1073"/>
        <v>2462496.4</v>
      </c>
      <c r="M251" s="15">
        <f>M253</f>
        <v>0</v>
      </c>
      <c r="N251" s="15">
        <f t="shared" si="1074"/>
        <v>2462496.4</v>
      </c>
      <c r="O251" s="15">
        <f>O253</f>
        <v>0</v>
      </c>
      <c r="P251" s="15">
        <f t="shared" si="1075"/>
        <v>2462496.4</v>
      </c>
      <c r="Q251" s="15">
        <f>Q253</f>
        <v>0</v>
      </c>
      <c r="R251" s="15">
        <f t="shared" si="1076"/>
        <v>2462496.4</v>
      </c>
      <c r="S251" s="15">
        <f>S253</f>
        <v>0</v>
      </c>
      <c r="T251" s="15">
        <f t="shared" si="1077"/>
        <v>2462496.4</v>
      </c>
      <c r="U251" s="15">
        <f>U253</f>
        <v>0</v>
      </c>
      <c r="V251" s="15">
        <f t="shared" si="1078"/>
        <v>2462496.4</v>
      </c>
      <c r="W251" s="15">
        <f>W253</f>
        <v>0</v>
      </c>
      <c r="X251" s="15">
        <f t="shared" si="1079"/>
        <v>2462496.4</v>
      </c>
      <c r="Y251" s="15">
        <f>Y253</f>
        <v>0</v>
      </c>
      <c r="Z251" s="15">
        <f t="shared" si="1080"/>
        <v>2462496.4</v>
      </c>
      <c r="AA251" s="15">
        <f>AA253</f>
        <v>0</v>
      </c>
      <c r="AB251" s="15">
        <f t="shared" si="1081"/>
        <v>2462496.4</v>
      </c>
      <c r="AC251" s="24">
        <f>AC253</f>
        <v>0</v>
      </c>
      <c r="AD251" s="15">
        <f t="shared" si="1082"/>
        <v>2462496.4</v>
      </c>
      <c r="AE251" s="15">
        <f t="shared" ref="AE251:BH251" si="1097">AE253</f>
        <v>700000</v>
      </c>
      <c r="AF251" s="44">
        <f>AF253</f>
        <v>0</v>
      </c>
      <c r="AG251" s="15">
        <f t="shared" si="835"/>
        <v>700000</v>
      </c>
      <c r="AH251" s="15">
        <f>AH253</f>
        <v>0</v>
      </c>
      <c r="AI251" s="15">
        <f t="shared" si="1084"/>
        <v>700000</v>
      </c>
      <c r="AJ251" s="15">
        <f>AJ253</f>
        <v>0</v>
      </c>
      <c r="AK251" s="15">
        <f>AI251+AJ251</f>
        <v>700000</v>
      </c>
      <c r="AL251" s="15">
        <f>AL253</f>
        <v>0</v>
      </c>
      <c r="AM251" s="15">
        <f>AK251+AL251</f>
        <v>700000</v>
      </c>
      <c r="AN251" s="15">
        <f>AN253</f>
        <v>0</v>
      </c>
      <c r="AO251" s="15">
        <f>AM251+AN251</f>
        <v>700000</v>
      </c>
      <c r="AP251" s="15">
        <f>AP253</f>
        <v>0</v>
      </c>
      <c r="AQ251" s="15">
        <f>AO251+AP251</f>
        <v>700000</v>
      </c>
      <c r="AR251" s="15">
        <f>AR253</f>
        <v>0</v>
      </c>
      <c r="AS251" s="15">
        <f>AQ251+AR251</f>
        <v>700000</v>
      </c>
      <c r="AT251" s="15">
        <f>AT253</f>
        <v>0</v>
      </c>
      <c r="AU251" s="15">
        <f>AS251+AT251</f>
        <v>700000</v>
      </c>
      <c r="AV251" s="15">
        <f>AV253</f>
        <v>0</v>
      </c>
      <c r="AW251" s="15">
        <f>AU251+AV251</f>
        <v>700000</v>
      </c>
      <c r="AX251" s="15">
        <f>AX253</f>
        <v>0</v>
      </c>
      <c r="AY251" s="15">
        <f>AW251+AX251</f>
        <v>700000</v>
      </c>
      <c r="AZ251" s="15">
        <f>AZ253</f>
        <v>0</v>
      </c>
      <c r="BA251" s="15">
        <f>AY251+AZ251</f>
        <v>700000</v>
      </c>
      <c r="BB251" s="15">
        <f>BB253</f>
        <v>0</v>
      </c>
      <c r="BC251" s="15">
        <f>BA251+BB251</f>
        <v>700000</v>
      </c>
      <c r="BD251" s="15">
        <f>BD253</f>
        <v>0</v>
      </c>
      <c r="BE251" s="15">
        <f>BC251+BD251</f>
        <v>700000</v>
      </c>
      <c r="BF251" s="24">
        <f>BF253</f>
        <v>0</v>
      </c>
      <c r="BG251" s="15">
        <f>BE251+BF251</f>
        <v>700000</v>
      </c>
      <c r="BH251" s="15">
        <f t="shared" si="1097"/>
        <v>0</v>
      </c>
      <c r="BI251" s="16">
        <f>BI253</f>
        <v>0</v>
      </c>
      <c r="BJ251" s="16">
        <f t="shared" si="837"/>
        <v>0</v>
      </c>
      <c r="BK251" s="16">
        <f>BK253</f>
        <v>0</v>
      </c>
      <c r="BL251" s="16">
        <f t="shared" si="1085"/>
        <v>0</v>
      </c>
      <c r="BM251" s="16">
        <f>BM253</f>
        <v>0</v>
      </c>
      <c r="BN251" s="16">
        <f t="shared" si="1086"/>
        <v>0</v>
      </c>
      <c r="BO251" s="16">
        <f>BO253</f>
        <v>0</v>
      </c>
      <c r="BP251" s="16">
        <f t="shared" si="1087"/>
        <v>0</v>
      </c>
      <c r="BQ251" s="16">
        <f>BQ253</f>
        <v>0</v>
      </c>
      <c r="BR251" s="16">
        <f t="shared" si="1088"/>
        <v>0</v>
      </c>
      <c r="BS251" s="16">
        <f>BS253</f>
        <v>0</v>
      </c>
      <c r="BT251" s="16">
        <f t="shared" si="1089"/>
        <v>0</v>
      </c>
      <c r="BU251" s="16">
        <f>BU253</f>
        <v>0</v>
      </c>
      <c r="BV251" s="16">
        <f t="shared" si="1090"/>
        <v>0</v>
      </c>
      <c r="BW251" s="16">
        <f>BW253</f>
        <v>0</v>
      </c>
      <c r="BX251" s="16">
        <f t="shared" si="1091"/>
        <v>0</v>
      </c>
      <c r="BY251" s="16">
        <f>BY253</f>
        <v>0</v>
      </c>
      <c r="BZ251" s="16">
        <f t="shared" si="1092"/>
        <v>0</v>
      </c>
      <c r="CA251" s="16">
        <f>CA253</f>
        <v>0</v>
      </c>
      <c r="CB251" s="16">
        <f t="shared" si="1093"/>
        <v>0</v>
      </c>
      <c r="CC251" s="16">
        <f>CC253</f>
        <v>0</v>
      </c>
      <c r="CD251" s="16">
        <f t="shared" si="1094"/>
        <v>0</v>
      </c>
      <c r="CE251" s="16">
        <f>CE253</f>
        <v>0</v>
      </c>
      <c r="CF251" s="16">
        <f t="shared" si="1095"/>
        <v>0</v>
      </c>
      <c r="CG251" s="26">
        <f>CG253</f>
        <v>0</v>
      </c>
      <c r="CH251" s="16">
        <f t="shared" si="1096"/>
        <v>0</v>
      </c>
      <c r="CJ251" s="13"/>
    </row>
    <row r="252" spans="1:88" ht="18.75" customHeight="1" x14ac:dyDescent="0.35">
      <c r="A252" s="57"/>
      <c r="B252" s="85" t="s">
        <v>5</v>
      </c>
      <c r="C252" s="85"/>
      <c r="D252" s="15"/>
      <c r="E252" s="44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24"/>
      <c r="AD252" s="15"/>
      <c r="AE252" s="15"/>
      <c r="AF252" s="44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24"/>
      <c r="BG252" s="15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26"/>
      <c r="CH252" s="16"/>
      <c r="CJ252" s="13"/>
    </row>
    <row r="253" spans="1:88" ht="18.75" customHeight="1" x14ac:dyDescent="0.35">
      <c r="A253" s="57"/>
      <c r="B253" s="7" t="s">
        <v>12</v>
      </c>
      <c r="C253" s="85"/>
      <c r="D253" s="15">
        <v>2462496.4</v>
      </c>
      <c r="E253" s="44"/>
      <c r="F253" s="15">
        <f t="shared" si="822"/>
        <v>2462496.4</v>
      </c>
      <c r="G253" s="15"/>
      <c r="H253" s="15">
        <f t="shared" ref="H253:H254" si="1098">F253+G253</f>
        <v>2462496.4</v>
      </c>
      <c r="I253" s="15"/>
      <c r="J253" s="15">
        <f t="shared" ref="J253:J254" si="1099">H253+I253</f>
        <v>2462496.4</v>
      </c>
      <c r="K253" s="15"/>
      <c r="L253" s="15">
        <f t="shared" ref="L253:L254" si="1100">J253+K253</f>
        <v>2462496.4</v>
      </c>
      <c r="M253" s="15"/>
      <c r="N253" s="15">
        <f t="shared" ref="N253:N254" si="1101">L253+M253</f>
        <v>2462496.4</v>
      </c>
      <c r="O253" s="15"/>
      <c r="P253" s="15">
        <f t="shared" ref="P253:P254" si="1102">N253+O253</f>
        <v>2462496.4</v>
      </c>
      <c r="Q253" s="15"/>
      <c r="R253" s="15">
        <f t="shared" ref="R253:R254" si="1103">P253+Q253</f>
        <v>2462496.4</v>
      </c>
      <c r="S253" s="15"/>
      <c r="T253" s="15">
        <f t="shared" ref="T253:T254" si="1104">R253+S253</f>
        <v>2462496.4</v>
      </c>
      <c r="U253" s="15"/>
      <c r="V253" s="15">
        <f t="shared" ref="V253:V254" si="1105">T253+U253</f>
        <v>2462496.4</v>
      </c>
      <c r="W253" s="15"/>
      <c r="X253" s="15">
        <f t="shared" ref="X253:X254" si="1106">V253+W253</f>
        <v>2462496.4</v>
      </c>
      <c r="Y253" s="15"/>
      <c r="Z253" s="15">
        <f t="shared" ref="Z253:Z254" si="1107">X253+Y253</f>
        <v>2462496.4</v>
      </c>
      <c r="AA253" s="15"/>
      <c r="AB253" s="15">
        <f t="shared" ref="AB253:AB254" si="1108">Z253+AA253</f>
        <v>2462496.4</v>
      </c>
      <c r="AC253" s="24"/>
      <c r="AD253" s="15">
        <f t="shared" ref="AD253:AD254" si="1109">AB253+AC253</f>
        <v>2462496.4</v>
      </c>
      <c r="AE253" s="15">
        <v>700000</v>
      </c>
      <c r="AF253" s="44"/>
      <c r="AG253" s="15">
        <f t="shared" si="835"/>
        <v>700000</v>
      </c>
      <c r="AH253" s="15"/>
      <c r="AI253" s="15">
        <f t="shared" ref="AI253:AI254" si="1110">AG253+AH253</f>
        <v>700000</v>
      </c>
      <c r="AJ253" s="15"/>
      <c r="AK253" s="15">
        <f>AI253+AJ253</f>
        <v>700000</v>
      </c>
      <c r="AL253" s="15"/>
      <c r="AM253" s="15">
        <f>AK253+AL253</f>
        <v>700000</v>
      </c>
      <c r="AN253" s="15"/>
      <c r="AO253" s="15">
        <f>AM253+AN253</f>
        <v>700000</v>
      </c>
      <c r="AP253" s="15"/>
      <c r="AQ253" s="15">
        <f>AO253+AP253</f>
        <v>700000</v>
      </c>
      <c r="AR253" s="15"/>
      <c r="AS253" s="15">
        <f>AQ253+AR253</f>
        <v>700000</v>
      </c>
      <c r="AT253" s="15"/>
      <c r="AU253" s="15">
        <f>AS253+AT253</f>
        <v>700000</v>
      </c>
      <c r="AV253" s="15"/>
      <c r="AW253" s="15">
        <f>AU253+AV253</f>
        <v>700000</v>
      </c>
      <c r="AX253" s="15"/>
      <c r="AY253" s="15">
        <f>AW253+AX253</f>
        <v>700000</v>
      </c>
      <c r="AZ253" s="15"/>
      <c r="BA253" s="15">
        <f>AY253+AZ253</f>
        <v>700000</v>
      </c>
      <c r="BB253" s="15"/>
      <c r="BC253" s="15">
        <f>BA253+BB253</f>
        <v>700000</v>
      </c>
      <c r="BD253" s="15"/>
      <c r="BE253" s="15">
        <f>BC253+BD253</f>
        <v>700000</v>
      </c>
      <c r="BF253" s="24"/>
      <c r="BG253" s="15">
        <f>BE253+BF253</f>
        <v>700000</v>
      </c>
      <c r="BH253" s="16">
        <v>0</v>
      </c>
      <c r="BI253" s="16"/>
      <c r="BJ253" s="16">
        <f t="shared" si="837"/>
        <v>0</v>
      </c>
      <c r="BK253" s="16"/>
      <c r="BL253" s="16">
        <f t="shared" ref="BL253:BL254" si="1111">BJ253+BK253</f>
        <v>0</v>
      </c>
      <c r="BM253" s="16"/>
      <c r="BN253" s="16">
        <f t="shared" ref="BN253:BN254" si="1112">BL253+BM253</f>
        <v>0</v>
      </c>
      <c r="BO253" s="16"/>
      <c r="BP253" s="16">
        <f t="shared" ref="BP253:BP254" si="1113">BN253+BO253</f>
        <v>0</v>
      </c>
      <c r="BQ253" s="16"/>
      <c r="BR253" s="16">
        <f t="shared" ref="BR253:BR254" si="1114">BP253+BQ253</f>
        <v>0</v>
      </c>
      <c r="BS253" s="16"/>
      <c r="BT253" s="16">
        <f t="shared" ref="BT253:BT254" si="1115">BR253+BS253</f>
        <v>0</v>
      </c>
      <c r="BU253" s="16"/>
      <c r="BV253" s="16">
        <f t="shared" ref="BV253:BV254" si="1116">BT253+BU253</f>
        <v>0</v>
      </c>
      <c r="BW253" s="16"/>
      <c r="BX253" s="16">
        <f t="shared" ref="BX253:BX254" si="1117">BV253+BW253</f>
        <v>0</v>
      </c>
      <c r="BY253" s="16"/>
      <c r="BZ253" s="16">
        <f t="shared" ref="BZ253:BZ254" si="1118">BX253+BY253</f>
        <v>0</v>
      </c>
      <c r="CA253" s="16"/>
      <c r="CB253" s="16">
        <f t="shared" ref="CB253:CB254" si="1119">BZ253+CA253</f>
        <v>0</v>
      </c>
      <c r="CC253" s="16"/>
      <c r="CD253" s="16">
        <f t="shared" ref="CD253:CD254" si="1120">CB253+CC253</f>
        <v>0</v>
      </c>
      <c r="CE253" s="16"/>
      <c r="CF253" s="16">
        <f t="shared" ref="CF253:CF254" si="1121">CD253+CE253</f>
        <v>0</v>
      </c>
      <c r="CG253" s="26"/>
      <c r="CH253" s="16">
        <f t="shared" ref="CH253:CH254" si="1122">CF253+CG253</f>
        <v>0</v>
      </c>
      <c r="CI253" s="9" t="s">
        <v>242</v>
      </c>
      <c r="CJ253" s="13"/>
    </row>
    <row r="254" spans="1:88" x14ac:dyDescent="0.35">
      <c r="A254" s="57"/>
      <c r="B254" s="85" t="s">
        <v>21</v>
      </c>
      <c r="C254" s="88"/>
      <c r="D254" s="30">
        <f>D256+D257</f>
        <v>190084.2</v>
      </c>
      <c r="E254" s="30">
        <f>E256+E257</f>
        <v>20000</v>
      </c>
      <c r="F254" s="29">
        <f t="shared" si="822"/>
        <v>210084.2</v>
      </c>
      <c r="G254" s="30">
        <f>G256+G257</f>
        <v>1503.4829999999999</v>
      </c>
      <c r="H254" s="29">
        <f t="shared" si="1098"/>
        <v>211587.68300000002</v>
      </c>
      <c r="I254" s="30">
        <f>I256+I257</f>
        <v>-9924.2000000000007</v>
      </c>
      <c r="J254" s="29">
        <f t="shared" si="1099"/>
        <v>201663.48300000001</v>
      </c>
      <c r="K254" s="30">
        <f>K256+K257</f>
        <v>0</v>
      </c>
      <c r="L254" s="29">
        <f t="shared" si="1100"/>
        <v>201663.48300000001</v>
      </c>
      <c r="M254" s="30">
        <f>M256+M257</f>
        <v>0</v>
      </c>
      <c r="N254" s="29">
        <f t="shared" si="1101"/>
        <v>201663.48300000001</v>
      </c>
      <c r="O254" s="30">
        <f>O256+O257</f>
        <v>0</v>
      </c>
      <c r="P254" s="29">
        <f t="shared" si="1102"/>
        <v>201663.48300000001</v>
      </c>
      <c r="Q254" s="30">
        <f>Q256+Q257</f>
        <v>-30000</v>
      </c>
      <c r="R254" s="29">
        <f t="shared" si="1103"/>
        <v>171663.48300000001</v>
      </c>
      <c r="S254" s="30">
        <f>S256+S257</f>
        <v>0</v>
      </c>
      <c r="T254" s="29">
        <f t="shared" si="1104"/>
        <v>171663.48300000001</v>
      </c>
      <c r="U254" s="30">
        <f>U256+U257</f>
        <v>0</v>
      </c>
      <c r="V254" s="29">
        <f t="shared" si="1105"/>
        <v>171663.48300000001</v>
      </c>
      <c r="W254" s="30">
        <f>W256+W257</f>
        <v>0</v>
      </c>
      <c r="X254" s="29">
        <f t="shared" si="1106"/>
        <v>171663.48300000001</v>
      </c>
      <c r="Y254" s="30">
        <f>Y256+Y257</f>
        <v>0</v>
      </c>
      <c r="Z254" s="29">
        <f t="shared" si="1107"/>
        <v>171663.48300000001</v>
      </c>
      <c r="AA254" s="16">
        <f>AA256+AA257</f>
        <v>-17788.166000000001</v>
      </c>
      <c r="AB254" s="29">
        <f t="shared" si="1108"/>
        <v>153875.31700000001</v>
      </c>
      <c r="AC254" s="30">
        <f>AC256+AC257</f>
        <v>0</v>
      </c>
      <c r="AD254" s="15">
        <f t="shared" si="1109"/>
        <v>153875.31700000001</v>
      </c>
      <c r="AE254" s="30">
        <f t="shared" ref="AE254:BH254" si="1123">AE256+AE257</f>
        <v>260000</v>
      </c>
      <c r="AF254" s="30">
        <f>AF256+AF257</f>
        <v>0</v>
      </c>
      <c r="AG254" s="29">
        <f t="shared" si="835"/>
        <v>260000</v>
      </c>
      <c r="AH254" s="30">
        <f>AH256+AH257</f>
        <v>0</v>
      </c>
      <c r="AI254" s="29">
        <f t="shared" si="1110"/>
        <v>260000</v>
      </c>
      <c r="AJ254" s="30">
        <f>AJ256+AJ257</f>
        <v>0</v>
      </c>
      <c r="AK254" s="29">
        <f>AI254+AJ254</f>
        <v>260000</v>
      </c>
      <c r="AL254" s="30">
        <f>AL256+AL257</f>
        <v>0</v>
      </c>
      <c r="AM254" s="29">
        <f>AK254+AL254</f>
        <v>260000</v>
      </c>
      <c r="AN254" s="30">
        <f>AN256+AN257</f>
        <v>0</v>
      </c>
      <c r="AO254" s="29">
        <f>AM254+AN254</f>
        <v>260000</v>
      </c>
      <c r="AP254" s="30">
        <f>AP256+AP257</f>
        <v>0</v>
      </c>
      <c r="AQ254" s="29">
        <f>AO254+AP254</f>
        <v>260000</v>
      </c>
      <c r="AR254" s="30">
        <f>AR256+AR257</f>
        <v>0</v>
      </c>
      <c r="AS254" s="29">
        <f>AQ254+AR254</f>
        <v>260000</v>
      </c>
      <c r="AT254" s="30">
        <f>AT256+AT257</f>
        <v>30000</v>
      </c>
      <c r="AU254" s="29">
        <f>AS254+AT254</f>
        <v>290000</v>
      </c>
      <c r="AV254" s="30">
        <f>AV256+AV257</f>
        <v>0</v>
      </c>
      <c r="AW254" s="29">
        <f>AU254+AV254</f>
        <v>290000</v>
      </c>
      <c r="AX254" s="30">
        <f>AX256+AX257</f>
        <v>150953.55900000001</v>
      </c>
      <c r="AY254" s="29">
        <f>AW254+AX254</f>
        <v>440953.55900000001</v>
      </c>
      <c r="AZ254" s="30">
        <f>AZ256+AZ257</f>
        <v>0</v>
      </c>
      <c r="BA254" s="29">
        <f>AY254+AZ254</f>
        <v>440953.55900000001</v>
      </c>
      <c r="BB254" s="16">
        <f>BB256+BB257</f>
        <v>0</v>
      </c>
      <c r="BC254" s="29">
        <f>BA254+BB254</f>
        <v>440953.55900000001</v>
      </c>
      <c r="BD254" s="16">
        <f>BD256+BD257</f>
        <v>17788.166000000001</v>
      </c>
      <c r="BE254" s="29">
        <f>BC254+BD254</f>
        <v>458741.72500000003</v>
      </c>
      <c r="BF254" s="30">
        <f>BF256+BF257</f>
        <v>0</v>
      </c>
      <c r="BG254" s="15">
        <f>BE254+BF254</f>
        <v>458741.72500000003</v>
      </c>
      <c r="BH254" s="30">
        <f t="shared" si="1123"/>
        <v>0</v>
      </c>
      <c r="BI254" s="30">
        <f>BI256+BI257</f>
        <v>0</v>
      </c>
      <c r="BJ254" s="30">
        <f t="shared" si="837"/>
        <v>0</v>
      </c>
      <c r="BK254" s="30">
        <f>BK256+BK257</f>
        <v>0</v>
      </c>
      <c r="BL254" s="30">
        <f t="shared" si="1111"/>
        <v>0</v>
      </c>
      <c r="BM254" s="30">
        <f>BM256+BM257</f>
        <v>0</v>
      </c>
      <c r="BN254" s="30">
        <f t="shared" si="1112"/>
        <v>0</v>
      </c>
      <c r="BO254" s="30">
        <f>BO256+BO257</f>
        <v>0</v>
      </c>
      <c r="BP254" s="30">
        <f t="shared" si="1113"/>
        <v>0</v>
      </c>
      <c r="BQ254" s="30">
        <f>BQ256+BQ257</f>
        <v>0</v>
      </c>
      <c r="BR254" s="30">
        <f t="shared" si="1114"/>
        <v>0</v>
      </c>
      <c r="BS254" s="30">
        <f>BS256+BS257</f>
        <v>0</v>
      </c>
      <c r="BT254" s="30">
        <f t="shared" si="1115"/>
        <v>0</v>
      </c>
      <c r="BU254" s="30">
        <f>BU256+BU257</f>
        <v>0</v>
      </c>
      <c r="BV254" s="30">
        <f t="shared" si="1116"/>
        <v>0</v>
      </c>
      <c r="BW254" s="30">
        <f>BW256+BW257</f>
        <v>0</v>
      </c>
      <c r="BX254" s="30">
        <f t="shared" si="1117"/>
        <v>0</v>
      </c>
      <c r="BY254" s="30">
        <f>BY256+BY257</f>
        <v>0</v>
      </c>
      <c r="BZ254" s="30">
        <f t="shared" si="1118"/>
        <v>0</v>
      </c>
      <c r="CA254" s="30">
        <f>CA256+CA257</f>
        <v>0</v>
      </c>
      <c r="CB254" s="30">
        <f t="shared" si="1119"/>
        <v>0</v>
      </c>
      <c r="CC254" s="16">
        <f>CC256+CC257</f>
        <v>0</v>
      </c>
      <c r="CD254" s="30">
        <f t="shared" si="1120"/>
        <v>0</v>
      </c>
      <c r="CE254" s="16">
        <f>CE256+CE257</f>
        <v>0</v>
      </c>
      <c r="CF254" s="30">
        <f t="shared" si="1121"/>
        <v>0</v>
      </c>
      <c r="CG254" s="30">
        <f>CG256+CG257</f>
        <v>0</v>
      </c>
      <c r="CH254" s="16">
        <f t="shared" si="1122"/>
        <v>0</v>
      </c>
      <c r="CI254" s="31"/>
      <c r="CJ254" s="33"/>
    </row>
    <row r="255" spans="1:88" x14ac:dyDescent="0.35">
      <c r="A255" s="86"/>
      <c r="B255" s="85" t="s">
        <v>5</v>
      </c>
      <c r="C255" s="88"/>
      <c r="D255" s="30"/>
      <c r="E255" s="30"/>
      <c r="F255" s="29"/>
      <c r="G255" s="30"/>
      <c r="H255" s="29"/>
      <c r="I255" s="30"/>
      <c r="J255" s="29"/>
      <c r="K255" s="30"/>
      <c r="L255" s="29"/>
      <c r="M255" s="30"/>
      <c r="N255" s="29"/>
      <c r="O255" s="30"/>
      <c r="P255" s="29"/>
      <c r="Q255" s="30"/>
      <c r="R255" s="29"/>
      <c r="S255" s="30"/>
      <c r="T255" s="29"/>
      <c r="U255" s="30"/>
      <c r="V255" s="29"/>
      <c r="W255" s="30"/>
      <c r="X255" s="29"/>
      <c r="Y255" s="30"/>
      <c r="Z255" s="29"/>
      <c r="AA255" s="16"/>
      <c r="AB255" s="29"/>
      <c r="AC255" s="30"/>
      <c r="AD255" s="15"/>
      <c r="AE255" s="30"/>
      <c r="AF255" s="30"/>
      <c r="AG255" s="29"/>
      <c r="AH255" s="30"/>
      <c r="AI255" s="29"/>
      <c r="AJ255" s="30"/>
      <c r="AK255" s="29"/>
      <c r="AL255" s="30"/>
      <c r="AM255" s="29"/>
      <c r="AN255" s="30"/>
      <c r="AO255" s="29"/>
      <c r="AP255" s="30"/>
      <c r="AQ255" s="29"/>
      <c r="AR255" s="30"/>
      <c r="AS255" s="29"/>
      <c r="AT255" s="30"/>
      <c r="AU255" s="29"/>
      <c r="AV255" s="30"/>
      <c r="AW255" s="29"/>
      <c r="AX255" s="30"/>
      <c r="AY255" s="29"/>
      <c r="AZ255" s="30"/>
      <c r="BA255" s="29"/>
      <c r="BB255" s="16"/>
      <c r="BC255" s="29"/>
      <c r="BD255" s="16"/>
      <c r="BE255" s="29"/>
      <c r="BF255" s="30"/>
      <c r="BG255" s="15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16"/>
      <c r="CD255" s="30"/>
      <c r="CE255" s="16"/>
      <c r="CF255" s="30"/>
      <c r="CG255" s="30"/>
      <c r="CH255" s="16"/>
      <c r="CI255" s="31"/>
      <c r="CJ255" s="33"/>
    </row>
    <row r="256" spans="1:88" s="32" customFormat="1" ht="18.75" hidden="1" customHeight="1" x14ac:dyDescent="0.35">
      <c r="A256" s="53"/>
      <c r="B256" s="48" t="s">
        <v>6</v>
      </c>
      <c r="C256" s="51"/>
      <c r="D256" s="30">
        <f>D258+D259+D262</f>
        <v>178584.2</v>
      </c>
      <c r="E256" s="30">
        <f>E258+E259+E262</f>
        <v>20000</v>
      </c>
      <c r="F256" s="29">
        <f t="shared" si="822"/>
        <v>198584.2</v>
      </c>
      <c r="G256" s="30">
        <f>G258+G259+G262</f>
        <v>1503.4829999999999</v>
      </c>
      <c r="H256" s="29">
        <f t="shared" ref="H256:H260" si="1124">F256+G256</f>
        <v>200087.68300000002</v>
      </c>
      <c r="I256" s="30">
        <f>I258+I259+I262</f>
        <v>-9924.2000000000007</v>
      </c>
      <c r="J256" s="29">
        <f t="shared" ref="J256:J260" si="1125">H256+I256</f>
        <v>190163.48300000001</v>
      </c>
      <c r="K256" s="30">
        <f>K258+K259+K262</f>
        <v>0</v>
      </c>
      <c r="L256" s="29">
        <f t="shared" ref="L256:L260" si="1126">J256+K256</f>
        <v>190163.48300000001</v>
      </c>
      <c r="M256" s="30">
        <f>M258+M259+M262</f>
        <v>0</v>
      </c>
      <c r="N256" s="29">
        <f t="shared" ref="N256:N260" si="1127">L256+M256</f>
        <v>190163.48300000001</v>
      </c>
      <c r="O256" s="30">
        <f>O258+O259+O262</f>
        <v>0</v>
      </c>
      <c r="P256" s="29">
        <f t="shared" ref="P256:P260" si="1128">N256+O256</f>
        <v>190163.48300000001</v>
      </c>
      <c r="Q256" s="30">
        <f>Q258+Q259+Q262</f>
        <v>-30000</v>
      </c>
      <c r="R256" s="29">
        <f t="shared" ref="R256:R260" si="1129">P256+Q256</f>
        <v>160163.48300000001</v>
      </c>
      <c r="S256" s="30">
        <f>S258+S259+S262</f>
        <v>0</v>
      </c>
      <c r="T256" s="29">
        <f t="shared" ref="T256:T260" si="1130">R256+S256</f>
        <v>160163.48300000001</v>
      </c>
      <c r="U256" s="30">
        <f>U258+U259+U262</f>
        <v>0</v>
      </c>
      <c r="V256" s="29">
        <f t="shared" ref="V256:V260" si="1131">T256+U256</f>
        <v>160163.48300000001</v>
      </c>
      <c r="W256" s="30">
        <f>W258+W259+W262</f>
        <v>0</v>
      </c>
      <c r="X256" s="29">
        <f t="shared" ref="X256:X260" si="1132">V256+W256</f>
        <v>160163.48300000001</v>
      </c>
      <c r="Y256" s="30">
        <f>Y258+Y259+Y262</f>
        <v>0</v>
      </c>
      <c r="Z256" s="29">
        <f t="shared" ref="Z256:Z260" si="1133">X256+Y256</f>
        <v>160163.48300000001</v>
      </c>
      <c r="AA256" s="16">
        <f>AA258+AA259+AA262</f>
        <v>-17788.166000000001</v>
      </c>
      <c r="AB256" s="29">
        <f t="shared" ref="AB256:AB260" si="1134">Z256+AA256</f>
        <v>142375.31700000001</v>
      </c>
      <c r="AC256" s="30">
        <f>AC258+AC259+AC262</f>
        <v>0</v>
      </c>
      <c r="AD256" s="29">
        <f t="shared" ref="AD256:AD260" si="1135">AB256+AC256</f>
        <v>142375.31700000001</v>
      </c>
      <c r="AE256" s="30">
        <f t="shared" ref="AE256:BH256" si="1136">AE258+AE259+AE262</f>
        <v>260000</v>
      </c>
      <c r="AF256" s="30">
        <f>AF258+AF259+AF262</f>
        <v>0</v>
      </c>
      <c r="AG256" s="29">
        <f t="shared" si="835"/>
        <v>260000</v>
      </c>
      <c r="AH256" s="30">
        <f>AH258+AH259+AH262</f>
        <v>0</v>
      </c>
      <c r="AI256" s="29">
        <f t="shared" ref="AI256:AI260" si="1137">AG256+AH256</f>
        <v>260000</v>
      </c>
      <c r="AJ256" s="30">
        <f>AJ258+AJ259+AJ262</f>
        <v>0</v>
      </c>
      <c r="AK256" s="29">
        <f>AI256+AJ256</f>
        <v>260000</v>
      </c>
      <c r="AL256" s="30">
        <f>AL258+AL259+AL262</f>
        <v>0</v>
      </c>
      <c r="AM256" s="29">
        <f>AK256+AL256</f>
        <v>260000</v>
      </c>
      <c r="AN256" s="30">
        <f>AN258+AN259+AN262</f>
        <v>0</v>
      </c>
      <c r="AO256" s="29">
        <f>AM256+AN256</f>
        <v>260000</v>
      </c>
      <c r="AP256" s="30">
        <f>AP258+AP259+AP262</f>
        <v>0</v>
      </c>
      <c r="AQ256" s="29">
        <f>AO256+AP256</f>
        <v>260000</v>
      </c>
      <c r="AR256" s="30">
        <f>AR258+AR259+AR262</f>
        <v>0</v>
      </c>
      <c r="AS256" s="29">
        <f>AQ256+AR256</f>
        <v>260000</v>
      </c>
      <c r="AT256" s="30">
        <f>AT258+AT259+AT262</f>
        <v>30000</v>
      </c>
      <c r="AU256" s="29">
        <f>AS256+AT256</f>
        <v>290000</v>
      </c>
      <c r="AV256" s="30">
        <f>AV258+AV259+AV262</f>
        <v>0</v>
      </c>
      <c r="AW256" s="29">
        <f>AU256+AV256</f>
        <v>290000</v>
      </c>
      <c r="AX256" s="30">
        <f>AX258+AX259+AX262</f>
        <v>150953.55900000001</v>
      </c>
      <c r="AY256" s="29">
        <f>AW256+AX256</f>
        <v>440953.55900000001</v>
      </c>
      <c r="AZ256" s="30">
        <f>AZ258+AZ259+AZ262</f>
        <v>0</v>
      </c>
      <c r="BA256" s="29">
        <f>AY256+AZ256</f>
        <v>440953.55900000001</v>
      </c>
      <c r="BB256" s="16">
        <f>BB258+BB259+BB262</f>
        <v>0</v>
      </c>
      <c r="BC256" s="29">
        <f>BA256+BB256</f>
        <v>440953.55900000001</v>
      </c>
      <c r="BD256" s="16">
        <f>BD258+BD259+BD262</f>
        <v>17788.166000000001</v>
      </c>
      <c r="BE256" s="29">
        <f>BC256+BD256</f>
        <v>458741.72500000003</v>
      </c>
      <c r="BF256" s="30">
        <f>BF258+BF259+BF262</f>
        <v>0</v>
      </c>
      <c r="BG256" s="29">
        <f>BE256+BF256</f>
        <v>458741.72500000003</v>
      </c>
      <c r="BH256" s="30">
        <f t="shared" si="1136"/>
        <v>0</v>
      </c>
      <c r="BI256" s="30">
        <f>BI258+BI259+BI262</f>
        <v>0</v>
      </c>
      <c r="BJ256" s="30">
        <f t="shared" si="837"/>
        <v>0</v>
      </c>
      <c r="BK256" s="30">
        <f>BK258+BK259+BK262</f>
        <v>0</v>
      </c>
      <c r="BL256" s="30">
        <f t="shared" ref="BL256:BL260" si="1138">BJ256+BK256</f>
        <v>0</v>
      </c>
      <c r="BM256" s="30">
        <f>BM258+BM259+BM262</f>
        <v>0</v>
      </c>
      <c r="BN256" s="30">
        <f t="shared" ref="BN256:BN260" si="1139">BL256+BM256</f>
        <v>0</v>
      </c>
      <c r="BO256" s="30">
        <f>BO258+BO259+BO262</f>
        <v>0</v>
      </c>
      <c r="BP256" s="30">
        <f t="shared" ref="BP256:BP260" si="1140">BN256+BO256</f>
        <v>0</v>
      </c>
      <c r="BQ256" s="30">
        <f>BQ258+BQ259+BQ262</f>
        <v>0</v>
      </c>
      <c r="BR256" s="30">
        <f t="shared" ref="BR256:BR260" si="1141">BP256+BQ256</f>
        <v>0</v>
      </c>
      <c r="BS256" s="30">
        <f>BS258+BS259+BS262</f>
        <v>0</v>
      </c>
      <c r="BT256" s="30">
        <f t="shared" ref="BT256:BT260" si="1142">BR256+BS256</f>
        <v>0</v>
      </c>
      <c r="BU256" s="30">
        <f>BU258+BU259+BU262</f>
        <v>0</v>
      </c>
      <c r="BV256" s="30">
        <f t="shared" ref="BV256:BV260" si="1143">BT256+BU256</f>
        <v>0</v>
      </c>
      <c r="BW256" s="30">
        <f>BW258+BW259+BW262</f>
        <v>0</v>
      </c>
      <c r="BX256" s="30">
        <f t="shared" ref="BX256:BX260" si="1144">BV256+BW256</f>
        <v>0</v>
      </c>
      <c r="BY256" s="30">
        <f>BY258+BY259+BY262</f>
        <v>0</v>
      </c>
      <c r="BZ256" s="30">
        <f t="shared" ref="BZ256:BZ260" si="1145">BX256+BY256</f>
        <v>0</v>
      </c>
      <c r="CA256" s="30">
        <f>CA258+CA259+CA262</f>
        <v>0</v>
      </c>
      <c r="CB256" s="30">
        <f t="shared" ref="CB256:CB260" si="1146">BZ256+CA256</f>
        <v>0</v>
      </c>
      <c r="CC256" s="16">
        <f>CC258+CC259+CC262</f>
        <v>0</v>
      </c>
      <c r="CD256" s="30">
        <f t="shared" ref="CD256:CD260" si="1147">CB256+CC256</f>
        <v>0</v>
      </c>
      <c r="CE256" s="16">
        <f>CE258+CE259+CE262</f>
        <v>0</v>
      </c>
      <c r="CF256" s="30">
        <f t="shared" ref="CF256:CF260" si="1148">CD256+CE256</f>
        <v>0</v>
      </c>
      <c r="CG256" s="30">
        <f>CG258+CG259+CG262</f>
        <v>0</v>
      </c>
      <c r="CH256" s="30">
        <f t="shared" ref="CH256:CH260" si="1149">CF256+CG256</f>
        <v>0</v>
      </c>
      <c r="CI256" s="31"/>
      <c r="CJ256" s="33">
        <v>0</v>
      </c>
    </row>
    <row r="257" spans="1:88" x14ac:dyDescent="0.35">
      <c r="A257" s="86"/>
      <c r="B257" s="85" t="s">
        <v>57</v>
      </c>
      <c r="C257" s="88"/>
      <c r="D257" s="30">
        <f>D263</f>
        <v>11500</v>
      </c>
      <c r="E257" s="30">
        <f>E263</f>
        <v>0</v>
      </c>
      <c r="F257" s="29">
        <f t="shared" si="822"/>
        <v>11500</v>
      </c>
      <c r="G257" s="30">
        <f>G263</f>
        <v>0</v>
      </c>
      <c r="H257" s="29">
        <f t="shared" si="1124"/>
        <v>11500</v>
      </c>
      <c r="I257" s="30">
        <f>I263</f>
        <v>0</v>
      </c>
      <c r="J257" s="29">
        <f t="shared" si="1125"/>
        <v>11500</v>
      </c>
      <c r="K257" s="30">
        <f>K263</f>
        <v>0</v>
      </c>
      <c r="L257" s="29">
        <f>J257+K257</f>
        <v>11500</v>
      </c>
      <c r="M257" s="30">
        <f>M263</f>
        <v>0</v>
      </c>
      <c r="N257" s="29">
        <f t="shared" si="1127"/>
        <v>11500</v>
      </c>
      <c r="O257" s="30">
        <f>O263</f>
        <v>0</v>
      </c>
      <c r="P257" s="29">
        <f t="shared" si="1128"/>
        <v>11500</v>
      </c>
      <c r="Q257" s="30">
        <f>Q263</f>
        <v>0</v>
      </c>
      <c r="R257" s="29">
        <f t="shared" si="1129"/>
        <v>11500</v>
      </c>
      <c r="S257" s="30">
        <f>S263</f>
        <v>0</v>
      </c>
      <c r="T257" s="29">
        <f t="shared" si="1130"/>
        <v>11500</v>
      </c>
      <c r="U257" s="30">
        <f>U263</f>
        <v>0</v>
      </c>
      <c r="V257" s="29">
        <f t="shared" si="1131"/>
        <v>11500</v>
      </c>
      <c r="W257" s="30">
        <f>W263</f>
        <v>0</v>
      </c>
      <c r="X257" s="29">
        <f t="shared" si="1132"/>
        <v>11500</v>
      </c>
      <c r="Y257" s="30">
        <f>Y263</f>
        <v>0</v>
      </c>
      <c r="Z257" s="29">
        <f t="shared" si="1133"/>
        <v>11500</v>
      </c>
      <c r="AA257" s="16">
        <f>AA263</f>
        <v>0</v>
      </c>
      <c r="AB257" s="29">
        <f t="shared" si="1134"/>
        <v>11500</v>
      </c>
      <c r="AC257" s="30">
        <f>AC263</f>
        <v>0</v>
      </c>
      <c r="AD257" s="15">
        <f t="shared" si="1135"/>
        <v>11500</v>
      </c>
      <c r="AE257" s="30">
        <f t="shared" ref="AE257:BH257" si="1150">AE263</f>
        <v>0</v>
      </c>
      <c r="AF257" s="30">
        <f>AF263</f>
        <v>0</v>
      </c>
      <c r="AG257" s="29">
        <f t="shared" si="835"/>
        <v>0</v>
      </c>
      <c r="AH257" s="30">
        <f>AH263</f>
        <v>0</v>
      </c>
      <c r="AI257" s="29">
        <f t="shared" si="1137"/>
        <v>0</v>
      </c>
      <c r="AJ257" s="30">
        <f>AJ263</f>
        <v>0</v>
      </c>
      <c r="AK257" s="29">
        <f>AI257+AJ257</f>
        <v>0</v>
      </c>
      <c r="AL257" s="30">
        <f>AL263</f>
        <v>0</v>
      </c>
      <c r="AM257" s="29">
        <f>AK257+AL257</f>
        <v>0</v>
      </c>
      <c r="AN257" s="30">
        <f>AN263</f>
        <v>0</v>
      </c>
      <c r="AO257" s="29">
        <f>AM257+AN257</f>
        <v>0</v>
      </c>
      <c r="AP257" s="30">
        <f>AP263</f>
        <v>0</v>
      </c>
      <c r="AQ257" s="29">
        <f>AO257+AP257</f>
        <v>0</v>
      </c>
      <c r="AR257" s="30">
        <f>AR263</f>
        <v>0</v>
      </c>
      <c r="AS257" s="29">
        <f>AQ257+AR257</f>
        <v>0</v>
      </c>
      <c r="AT257" s="30">
        <f>AT263</f>
        <v>0</v>
      </c>
      <c r="AU257" s="29">
        <f>AS257+AT257</f>
        <v>0</v>
      </c>
      <c r="AV257" s="30">
        <f>AV263</f>
        <v>0</v>
      </c>
      <c r="AW257" s="29">
        <f>AU257+AV257</f>
        <v>0</v>
      </c>
      <c r="AX257" s="30">
        <f>AX263</f>
        <v>0</v>
      </c>
      <c r="AY257" s="29">
        <f>AW257+AX257</f>
        <v>0</v>
      </c>
      <c r="AZ257" s="30">
        <f>AZ263</f>
        <v>0</v>
      </c>
      <c r="BA257" s="29">
        <f>AY257+AZ257</f>
        <v>0</v>
      </c>
      <c r="BB257" s="16">
        <f>BB263</f>
        <v>0</v>
      </c>
      <c r="BC257" s="29">
        <f>BA257+BB257</f>
        <v>0</v>
      </c>
      <c r="BD257" s="16">
        <f>BD263</f>
        <v>0</v>
      </c>
      <c r="BE257" s="29">
        <f>BC257+BD257</f>
        <v>0</v>
      </c>
      <c r="BF257" s="30">
        <f>BF263</f>
        <v>0</v>
      </c>
      <c r="BG257" s="15">
        <f>BE257+BF257</f>
        <v>0</v>
      </c>
      <c r="BH257" s="30">
        <f t="shared" si="1150"/>
        <v>0</v>
      </c>
      <c r="BI257" s="30">
        <f>BI263</f>
        <v>0</v>
      </c>
      <c r="BJ257" s="30">
        <f t="shared" si="837"/>
        <v>0</v>
      </c>
      <c r="BK257" s="30">
        <f>BK263</f>
        <v>0</v>
      </c>
      <c r="BL257" s="30">
        <f t="shared" si="1138"/>
        <v>0</v>
      </c>
      <c r="BM257" s="30">
        <f>BM263</f>
        <v>0</v>
      </c>
      <c r="BN257" s="30">
        <f t="shared" si="1139"/>
        <v>0</v>
      </c>
      <c r="BO257" s="30">
        <f>BO263</f>
        <v>0</v>
      </c>
      <c r="BP257" s="30">
        <f t="shared" si="1140"/>
        <v>0</v>
      </c>
      <c r="BQ257" s="30">
        <f>BQ263</f>
        <v>0</v>
      </c>
      <c r="BR257" s="30">
        <f t="shared" si="1141"/>
        <v>0</v>
      </c>
      <c r="BS257" s="30">
        <f>BS263</f>
        <v>0</v>
      </c>
      <c r="BT257" s="30">
        <f t="shared" si="1142"/>
        <v>0</v>
      </c>
      <c r="BU257" s="30">
        <f>BU263</f>
        <v>0</v>
      </c>
      <c r="BV257" s="30">
        <f t="shared" si="1143"/>
        <v>0</v>
      </c>
      <c r="BW257" s="30">
        <f>BW263</f>
        <v>0</v>
      </c>
      <c r="BX257" s="30">
        <f t="shared" si="1144"/>
        <v>0</v>
      </c>
      <c r="BY257" s="30">
        <f>BY263</f>
        <v>0</v>
      </c>
      <c r="BZ257" s="30">
        <f t="shared" si="1145"/>
        <v>0</v>
      </c>
      <c r="CA257" s="30">
        <f>CA263</f>
        <v>0</v>
      </c>
      <c r="CB257" s="30">
        <f t="shared" si="1146"/>
        <v>0</v>
      </c>
      <c r="CC257" s="16">
        <f>CC263</f>
        <v>0</v>
      </c>
      <c r="CD257" s="30">
        <f t="shared" si="1147"/>
        <v>0</v>
      </c>
      <c r="CE257" s="16">
        <f>CE263</f>
        <v>0</v>
      </c>
      <c r="CF257" s="30">
        <f t="shared" si="1148"/>
        <v>0</v>
      </c>
      <c r="CG257" s="30">
        <f>CG263</f>
        <v>0</v>
      </c>
      <c r="CH257" s="16">
        <f t="shared" si="1149"/>
        <v>0</v>
      </c>
      <c r="CI257" s="31"/>
      <c r="CJ257" s="33"/>
    </row>
    <row r="258" spans="1:88" ht="56.25" customHeight="1" x14ac:dyDescent="0.35">
      <c r="A258" s="104" t="s">
        <v>418</v>
      </c>
      <c r="B258" s="102" t="s">
        <v>59</v>
      </c>
      <c r="C258" s="6" t="s">
        <v>126</v>
      </c>
      <c r="D258" s="16">
        <v>168660</v>
      </c>
      <c r="E258" s="46">
        <v>20000</v>
      </c>
      <c r="F258" s="15">
        <f t="shared" si="822"/>
        <v>188660</v>
      </c>
      <c r="G258" s="16">
        <f>379.269+1124.214</f>
        <v>1503.4829999999999</v>
      </c>
      <c r="H258" s="15">
        <f t="shared" si="1124"/>
        <v>190163.48300000001</v>
      </c>
      <c r="I258" s="16"/>
      <c r="J258" s="15">
        <f t="shared" si="1125"/>
        <v>190163.48300000001</v>
      </c>
      <c r="K258" s="16"/>
      <c r="L258" s="15">
        <f t="shared" si="1126"/>
        <v>190163.48300000001</v>
      </c>
      <c r="M258" s="16"/>
      <c r="N258" s="15">
        <f t="shared" si="1127"/>
        <v>190163.48300000001</v>
      </c>
      <c r="O258" s="16"/>
      <c r="P258" s="15">
        <f t="shared" si="1128"/>
        <v>190163.48300000001</v>
      </c>
      <c r="Q258" s="16">
        <v>-30000</v>
      </c>
      <c r="R258" s="15">
        <f t="shared" si="1129"/>
        <v>160163.48300000001</v>
      </c>
      <c r="S258" s="16"/>
      <c r="T258" s="15">
        <f t="shared" si="1130"/>
        <v>160163.48300000001</v>
      </c>
      <c r="U258" s="16"/>
      <c r="V258" s="15">
        <f t="shared" si="1131"/>
        <v>160163.48300000001</v>
      </c>
      <c r="W258" s="16"/>
      <c r="X258" s="15">
        <f t="shared" si="1132"/>
        <v>160163.48300000001</v>
      </c>
      <c r="Y258" s="16"/>
      <c r="Z258" s="15">
        <f t="shared" si="1133"/>
        <v>160163.48300000001</v>
      </c>
      <c r="AA258" s="16">
        <v>-17788.166000000001</v>
      </c>
      <c r="AB258" s="15">
        <f t="shared" si="1134"/>
        <v>142375.31700000001</v>
      </c>
      <c r="AC258" s="26"/>
      <c r="AD258" s="15">
        <f t="shared" si="1135"/>
        <v>142375.31700000001</v>
      </c>
      <c r="AE258" s="16">
        <v>246018.2</v>
      </c>
      <c r="AF258" s="46"/>
      <c r="AG258" s="15">
        <f t="shared" si="835"/>
        <v>246018.2</v>
      </c>
      <c r="AH258" s="16"/>
      <c r="AI258" s="15">
        <f t="shared" si="1137"/>
        <v>246018.2</v>
      </c>
      <c r="AJ258" s="16"/>
      <c r="AK258" s="15">
        <f>AI258+AJ258</f>
        <v>246018.2</v>
      </c>
      <c r="AL258" s="16"/>
      <c r="AM258" s="15">
        <f>AK258+AL258</f>
        <v>246018.2</v>
      </c>
      <c r="AN258" s="16"/>
      <c r="AO258" s="15">
        <f>AM258+AN258</f>
        <v>246018.2</v>
      </c>
      <c r="AP258" s="16"/>
      <c r="AQ258" s="15">
        <f>AO258+AP258</f>
        <v>246018.2</v>
      </c>
      <c r="AR258" s="16"/>
      <c r="AS258" s="15">
        <f>AQ258+AR258</f>
        <v>246018.2</v>
      </c>
      <c r="AT258" s="16">
        <v>30000</v>
      </c>
      <c r="AU258" s="15">
        <f>AS258+AT258</f>
        <v>276018.2</v>
      </c>
      <c r="AV258" s="16"/>
      <c r="AW258" s="15">
        <f>AU258+AV258</f>
        <v>276018.2</v>
      </c>
      <c r="AX258" s="16">
        <v>150953.55900000001</v>
      </c>
      <c r="AY258" s="15">
        <f>AW258+AX258</f>
        <v>426971.75900000002</v>
      </c>
      <c r="AZ258" s="16"/>
      <c r="BA258" s="15">
        <f>AY258+AZ258</f>
        <v>426971.75900000002</v>
      </c>
      <c r="BB258" s="16"/>
      <c r="BC258" s="15">
        <f>BA258+BB258</f>
        <v>426971.75900000002</v>
      </c>
      <c r="BD258" s="16">
        <v>17788.166000000001</v>
      </c>
      <c r="BE258" s="15">
        <f>BC258+BD258</f>
        <v>444759.92500000005</v>
      </c>
      <c r="BF258" s="26"/>
      <c r="BG258" s="15">
        <f>BE258+BF258</f>
        <v>444759.92500000005</v>
      </c>
      <c r="BH258" s="16">
        <v>0</v>
      </c>
      <c r="BI258" s="16"/>
      <c r="BJ258" s="16">
        <f t="shared" si="837"/>
        <v>0</v>
      </c>
      <c r="BK258" s="16"/>
      <c r="BL258" s="16">
        <f t="shared" si="1138"/>
        <v>0</v>
      </c>
      <c r="BM258" s="16"/>
      <c r="BN258" s="16">
        <f t="shared" si="1139"/>
        <v>0</v>
      </c>
      <c r="BO258" s="16"/>
      <c r="BP258" s="16">
        <f t="shared" si="1140"/>
        <v>0</v>
      </c>
      <c r="BQ258" s="16"/>
      <c r="BR258" s="16">
        <f t="shared" si="1141"/>
        <v>0</v>
      </c>
      <c r="BS258" s="16"/>
      <c r="BT258" s="16">
        <f t="shared" si="1142"/>
        <v>0</v>
      </c>
      <c r="BU258" s="16"/>
      <c r="BV258" s="16">
        <f t="shared" si="1143"/>
        <v>0</v>
      </c>
      <c r="BW258" s="16"/>
      <c r="BX258" s="16">
        <f t="shared" si="1144"/>
        <v>0</v>
      </c>
      <c r="BY258" s="16">
        <v>0</v>
      </c>
      <c r="BZ258" s="16">
        <f t="shared" si="1145"/>
        <v>0</v>
      </c>
      <c r="CA258" s="16">
        <v>0</v>
      </c>
      <c r="CB258" s="16">
        <f t="shared" si="1146"/>
        <v>0</v>
      </c>
      <c r="CC258" s="16">
        <v>0</v>
      </c>
      <c r="CD258" s="16">
        <f t="shared" si="1147"/>
        <v>0</v>
      </c>
      <c r="CE258" s="16">
        <v>0</v>
      </c>
      <c r="CF258" s="16">
        <f t="shared" si="1148"/>
        <v>0</v>
      </c>
      <c r="CG258" s="26">
        <v>0</v>
      </c>
      <c r="CH258" s="16">
        <f t="shared" si="1149"/>
        <v>0</v>
      </c>
      <c r="CI258" s="8" t="s">
        <v>117</v>
      </c>
      <c r="CJ258" s="13"/>
    </row>
    <row r="259" spans="1:88" ht="75" customHeight="1" x14ac:dyDescent="0.35">
      <c r="A259" s="105"/>
      <c r="B259" s="103"/>
      <c r="C259" s="6" t="s">
        <v>127</v>
      </c>
      <c r="D259" s="16">
        <v>0</v>
      </c>
      <c r="E259" s="46">
        <v>0</v>
      </c>
      <c r="F259" s="15">
        <f t="shared" si="822"/>
        <v>0</v>
      </c>
      <c r="G259" s="16">
        <v>0</v>
      </c>
      <c r="H259" s="15">
        <f t="shared" si="1124"/>
        <v>0</v>
      </c>
      <c r="I259" s="16">
        <v>0</v>
      </c>
      <c r="J259" s="15">
        <f t="shared" si="1125"/>
        <v>0</v>
      </c>
      <c r="K259" s="16">
        <v>0</v>
      </c>
      <c r="L259" s="15">
        <f t="shared" si="1126"/>
        <v>0</v>
      </c>
      <c r="M259" s="16">
        <v>0</v>
      </c>
      <c r="N259" s="15">
        <f t="shared" si="1127"/>
        <v>0</v>
      </c>
      <c r="O259" s="16">
        <v>0</v>
      </c>
      <c r="P259" s="15">
        <f t="shared" si="1128"/>
        <v>0</v>
      </c>
      <c r="Q259" s="16">
        <v>0</v>
      </c>
      <c r="R259" s="15">
        <f t="shared" si="1129"/>
        <v>0</v>
      </c>
      <c r="S259" s="16">
        <v>0</v>
      </c>
      <c r="T259" s="15">
        <f t="shared" si="1130"/>
        <v>0</v>
      </c>
      <c r="U259" s="16">
        <v>0</v>
      </c>
      <c r="V259" s="15">
        <f t="shared" si="1131"/>
        <v>0</v>
      </c>
      <c r="W259" s="16">
        <v>0</v>
      </c>
      <c r="X259" s="15">
        <f t="shared" si="1132"/>
        <v>0</v>
      </c>
      <c r="Y259" s="16">
        <v>0</v>
      </c>
      <c r="Z259" s="15">
        <f t="shared" si="1133"/>
        <v>0</v>
      </c>
      <c r="AA259" s="16">
        <v>0</v>
      </c>
      <c r="AB259" s="15">
        <f t="shared" si="1134"/>
        <v>0</v>
      </c>
      <c r="AC259" s="26">
        <v>0</v>
      </c>
      <c r="AD259" s="15">
        <f t="shared" si="1135"/>
        <v>0</v>
      </c>
      <c r="AE259" s="16">
        <v>13981.8</v>
      </c>
      <c r="AF259" s="46">
        <v>0</v>
      </c>
      <c r="AG259" s="15">
        <f t="shared" si="835"/>
        <v>13981.8</v>
      </c>
      <c r="AH259" s="16">
        <v>0</v>
      </c>
      <c r="AI259" s="15">
        <f t="shared" si="1137"/>
        <v>13981.8</v>
      </c>
      <c r="AJ259" s="16">
        <v>0</v>
      </c>
      <c r="AK259" s="15">
        <f>AI259+AJ259</f>
        <v>13981.8</v>
      </c>
      <c r="AL259" s="16">
        <v>0</v>
      </c>
      <c r="AM259" s="15">
        <f>AK259+AL259</f>
        <v>13981.8</v>
      </c>
      <c r="AN259" s="16">
        <v>0</v>
      </c>
      <c r="AO259" s="15">
        <f>AM259+AN259</f>
        <v>13981.8</v>
      </c>
      <c r="AP259" s="16">
        <v>0</v>
      </c>
      <c r="AQ259" s="15">
        <f>AO259+AP259</f>
        <v>13981.8</v>
      </c>
      <c r="AR259" s="16">
        <v>0</v>
      </c>
      <c r="AS259" s="15">
        <f>AQ259+AR259</f>
        <v>13981.8</v>
      </c>
      <c r="AT259" s="16">
        <v>0</v>
      </c>
      <c r="AU259" s="15">
        <f>AS259+AT259</f>
        <v>13981.8</v>
      </c>
      <c r="AV259" s="16">
        <v>0</v>
      </c>
      <c r="AW259" s="15">
        <f>AU259+AV259</f>
        <v>13981.8</v>
      </c>
      <c r="AX259" s="16">
        <v>0</v>
      </c>
      <c r="AY259" s="15">
        <f>AW259+AX259</f>
        <v>13981.8</v>
      </c>
      <c r="AZ259" s="16">
        <v>0</v>
      </c>
      <c r="BA259" s="15">
        <f>AY259+AZ259</f>
        <v>13981.8</v>
      </c>
      <c r="BB259" s="16">
        <v>0</v>
      </c>
      <c r="BC259" s="15">
        <f>BA259+BB259</f>
        <v>13981.8</v>
      </c>
      <c r="BD259" s="16">
        <v>0</v>
      </c>
      <c r="BE259" s="15">
        <f>BC259+BD259</f>
        <v>13981.8</v>
      </c>
      <c r="BF259" s="26">
        <v>0</v>
      </c>
      <c r="BG259" s="15">
        <f>BE259+BF259</f>
        <v>13981.8</v>
      </c>
      <c r="BH259" s="16">
        <v>0</v>
      </c>
      <c r="BI259" s="16">
        <v>0</v>
      </c>
      <c r="BJ259" s="16">
        <f t="shared" si="837"/>
        <v>0</v>
      </c>
      <c r="BK259" s="16">
        <v>0</v>
      </c>
      <c r="BL259" s="16">
        <f t="shared" si="1138"/>
        <v>0</v>
      </c>
      <c r="BM259" s="16">
        <v>0</v>
      </c>
      <c r="BN259" s="16">
        <f t="shared" si="1139"/>
        <v>0</v>
      </c>
      <c r="BO259" s="16">
        <v>0</v>
      </c>
      <c r="BP259" s="16">
        <f t="shared" si="1140"/>
        <v>0</v>
      </c>
      <c r="BQ259" s="16">
        <v>0</v>
      </c>
      <c r="BR259" s="16">
        <f t="shared" si="1141"/>
        <v>0</v>
      </c>
      <c r="BS259" s="16">
        <v>0</v>
      </c>
      <c r="BT259" s="16">
        <f t="shared" si="1142"/>
        <v>0</v>
      </c>
      <c r="BU259" s="16">
        <v>0</v>
      </c>
      <c r="BV259" s="16">
        <f t="shared" si="1143"/>
        <v>0</v>
      </c>
      <c r="BW259" s="16">
        <v>0</v>
      </c>
      <c r="BX259" s="16">
        <f t="shared" si="1144"/>
        <v>0</v>
      </c>
      <c r="BY259" s="16">
        <v>0</v>
      </c>
      <c r="BZ259" s="16">
        <f t="shared" si="1145"/>
        <v>0</v>
      </c>
      <c r="CA259" s="16">
        <v>0</v>
      </c>
      <c r="CB259" s="16">
        <f t="shared" si="1146"/>
        <v>0</v>
      </c>
      <c r="CC259" s="16">
        <v>0</v>
      </c>
      <c r="CD259" s="16">
        <f t="shared" si="1147"/>
        <v>0</v>
      </c>
      <c r="CE259" s="16">
        <v>0</v>
      </c>
      <c r="CF259" s="16">
        <f t="shared" si="1148"/>
        <v>0</v>
      </c>
      <c r="CG259" s="26">
        <v>0</v>
      </c>
      <c r="CH259" s="16">
        <f t="shared" si="1149"/>
        <v>0</v>
      </c>
      <c r="CI259" s="8" t="s">
        <v>117</v>
      </c>
      <c r="CJ259" s="13"/>
    </row>
    <row r="260" spans="1:88" ht="75" customHeight="1" x14ac:dyDescent="0.35">
      <c r="A260" s="57" t="s">
        <v>326</v>
      </c>
      <c r="B260" s="85" t="s">
        <v>128</v>
      </c>
      <c r="C260" s="6" t="s">
        <v>126</v>
      </c>
      <c r="D260" s="16">
        <f>D262+D263</f>
        <v>21424.2</v>
      </c>
      <c r="E260" s="46">
        <f>E262+E263</f>
        <v>0</v>
      </c>
      <c r="F260" s="15">
        <f t="shared" si="822"/>
        <v>21424.2</v>
      </c>
      <c r="G260" s="16">
        <f>G262+G263</f>
        <v>0</v>
      </c>
      <c r="H260" s="15">
        <f t="shared" si="1124"/>
        <v>21424.2</v>
      </c>
      <c r="I260" s="16">
        <f>I262+I263</f>
        <v>-9924.2000000000007</v>
      </c>
      <c r="J260" s="15">
        <f t="shared" si="1125"/>
        <v>11500</v>
      </c>
      <c r="K260" s="16">
        <f>K262+K263</f>
        <v>0</v>
      </c>
      <c r="L260" s="15">
        <f t="shared" si="1126"/>
        <v>11500</v>
      </c>
      <c r="M260" s="16">
        <f>M262+M263</f>
        <v>0</v>
      </c>
      <c r="N260" s="15">
        <f t="shared" si="1127"/>
        <v>11500</v>
      </c>
      <c r="O260" s="16">
        <f>O262+O263</f>
        <v>0</v>
      </c>
      <c r="P260" s="15">
        <f t="shared" si="1128"/>
        <v>11500</v>
      </c>
      <c r="Q260" s="16">
        <f>Q262+Q263</f>
        <v>0</v>
      </c>
      <c r="R260" s="15">
        <f t="shared" si="1129"/>
        <v>11500</v>
      </c>
      <c r="S260" s="16">
        <f>S262+S263</f>
        <v>0</v>
      </c>
      <c r="T260" s="15">
        <f t="shared" si="1130"/>
        <v>11500</v>
      </c>
      <c r="U260" s="16">
        <f>U262+U263</f>
        <v>0</v>
      </c>
      <c r="V260" s="15">
        <f t="shared" si="1131"/>
        <v>11500</v>
      </c>
      <c r="W260" s="16">
        <f>W262+W263</f>
        <v>0</v>
      </c>
      <c r="X260" s="15">
        <f t="shared" si="1132"/>
        <v>11500</v>
      </c>
      <c r="Y260" s="16">
        <f>Y262+Y263</f>
        <v>0</v>
      </c>
      <c r="Z260" s="15">
        <f t="shared" si="1133"/>
        <v>11500</v>
      </c>
      <c r="AA260" s="16">
        <f>AA262+AA263</f>
        <v>0</v>
      </c>
      <c r="AB260" s="15">
        <f t="shared" si="1134"/>
        <v>11500</v>
      </c>
      <c r="AC260" s="26">
        <f>AC262+AC263</f>
        <v>0</v>
      </c>
      <c r="AD260" s="15">
        <f t="shared" si="1135"/>
        <v>11500</v>
      </c>
      <c r="AE260" s="16">
        <f t="shared" ref="AE260:BH260" si="1151">AE262+AE263</f>
        <v>0</v>
      </c>
      <c r="AF260" s="46">
        <f>AF262+AF263</f>
        <v>0</v>
      </c>
      <c r="AG260" s="15">
        <f t="shared" si="835"/>
        <v>0</v>
      </c>
      <c r="AH260" s="16">
        <f>AH262+AH263</f>
        <v>0</v>
      </c>
      <c r="AI260" s="15">
        <f t="shared" si="1137"/>
        <v>0</v>
      </c>
      <c r="AJ260" s="16">
        <f>AJ262+AJ263</f>
        <v>0</v>
      </c>
      <c r="AK260" s="15">
        <f>AI260+AJ260</f>
        <v>0</v>
      </c>
      <c r="AL260" s="16">
        <f>AL262+AL263</f>
        <v>0</v>
      </c>
      <c r="AM260" s="15">
        <f>AK260+AL260</f>
        <v>0</v>
      </c>
      <c r="AN260" s="16">
        <f>AN262+AN263</f>
        <v>0</v>
      </c>
      <c r="AO260" s="15">
        <f>AM260+AN260</f>
        <v>0</v>
      </c>
      <c r="AP260" s="16">
        <f>AP262+AP263</f>
        <v>0</v>
      </c>
      <c r="AQ260" s="15">
        <f>AO260+AP260</f>
        <v>0</v>
      </c>
      <c r="AR260" s="16">
        <f>AR262+AR263</f>
        <v>0</v>
      </c>
      <c r="AS260" s="15">
        <f>AQ260+AR260</f>
        <v>0</v>
      </c>
      <c r="AT260" s="16">
        <f>AT262+AT263</f>
        <v>0</v>
      </c>
      <c r="AU260" s="15">
        <f>AS260+AT260</f>
        <v>0</v>
      </c>
      <c r="AV260" s="16">
        <f>AV262+AV263</f>
        <v>0</v>
      </c>
      <c r="AW260" s="15">
        <f>AU260+AV260</f>
        <v>0</v>
      </c>
      <c r="AX260" s="16">
        <f>AX262+AX263</f>
        <v>0</v>
      </c>
      <c r="AY260" s="15">
        <f>AW260+AX260</f>
        <v>0</v>
      </c>
      <c r="AZ260" s="16">
        <f>AZ262+AZ263</f>
        <v>0</v>
      </c>
      <c r="BA260" s="15">
        <f>AY260+AZ260</f>
        <v>0</v>
      </c>
      <c r="BB260" s="16">
        <f>BB262+BB263</f>
        <v>0</v>
      </c>
      <c r="BC260" s="15">
        <f>BA260+BB260</f>
        <v>0</v>
      </c>
      <c r="BD260" s="16">
        <f>BD262+BD263</f>
        <v>0</v>
      </c>
      <c r="BE260" s="15">
        <f>BC260+BD260</f>
        <v>0</v>
      </c>
      <c r="BF260" s="26">
        <f>BF262+BF263</f>
        <v>0</v>
      </c>
      <c r="BG260" s="15">
        <f>BE260+BF260</f>
        <v>0</v>
      </c>
      <c r="BH260" s="16">
        <f t="shared" si="1151"/>
        <v>0</v>
      </c>
      <c r="BI260" s="16">
        <f>BI262+BI263</f>
        <v>0</v>
      </c>
      <c r="BJ260" s="16">
        <f t="shared" si="837"/>
        <v>0</v>
      </c>
      <c r="BK260" s="16">
        <f>BK262+BK263</f>
        <v>0</v>
      </c>
      <c r="BL260" s="16">
        <f t="shared" si="1138"/>
        <v>0</v>
      </c>
      <c r="BM260" s="16">
        <f>BM262+BM263</f>
        <v>0</v>
      </c>
      <c r="BN260" s="16">
        <f t="shared" si="1139"/>
        <v>0</v>
      </c>
      <c r="BO260" s="16">
        <f>BO262+BO263</f>
        <v>0</v>
      </c>
      <c r="BP260" s="16">
        <f t="shared" si="1140"/>
        <v>0</v>
      </c>
      <c r="BQ260" s="16">
        <f>BQ262+BQ263</f>
        <v>0</v>
      </c>
      <c r="BR260" s="16">
        <f t="shared" si="1141"/>
        <v>0</v>
      </c>
      <c r="BS260" s="16">
        <f>BS262+BS263</f>
        <v>0</v>
      </c>
      <c r="BT260" s="16">
        <f t="shared" si="1142"/>
        <v>0</v>
      </c>
      <c r="BU260" s="16">
        <f>BU262+BU263</f>
        <v>0</v>
      </c>
      <c r="BV260" s="16">
        <f t="shared" si="1143"/>
        <v>0</v>
      </c>
      <c r="BW260" s="16">
        <f>BW262+BW263</f>
        <v>0</v>
      </c>
      <c r="BX260" s="16">
        <f t="shared" si="1144"/>
        <v>0</v>
      </c>
      <c r="BY260" s="16">
        <f>BY262+BY263</f>
        <v>0</v>
      </c>
      <c r="BZ260" s="16">
        <f t="shared" si="1145"/>
        <v>0</v>
      </c>
      <c r="CA260" s="16">
        <f>CA262+CA263</f>
        <v>0</v>
      </c>
      <c r="CB260" s="16">
        <f t="shared" si="1146"/>
        <v>0</v>
      </c>
      <c r="CC260" s="16">
        <f>CC262+CC263</f>
        <v>0</v>
      </c>
      <c r="CD260" s="16">
        <f t="shared" si="1147"/>
        <v>0</v>
      </c>
      <c r="CE260" s="16">
        <f>CE262+CE263</f>
        <v>0</v>
      </c>
      <c r="CF260" s="16">
        <f t="shared" si="1148"/>
        <v>0</v>
      </c>
      <c r="CG260" s="26">
        <f>CG262+CG263</f>
        <v>0</v>
      </c>
      <c r="CH260" s="16">
        <f t="shared" si="1149"/>
        <v>0</v>
      </c>
      <c r="CI260" s="8"/>
      <c r="CJ260" s="13"/>
    </row>
    <row r="261" spans="1:88" ht="18.75" customHeight="1" x14ac:dyDescent="0.35">
      <c r="A261" s="57"/>
      <c r="B261" s="85" t="s">
        <v>5</v>
      </c>
      <c r="C261" s="6"/>
      <c r="D261" s="16"/>
      <c r="E261" s="46"/>
      <c r="F261" s="15"/>
      <c r="G261" s="16"/>
      <c r="H261" s="15"/>
      <c r="I261" s="16"/>
      <c r="J261" s="15"/>
      <c r="K261" s="16"/>
      <c r="L261" s="15"/>
      <c r="M261" s="16"/>
      <c r="N261" s="15"/>
      <c r="O261" s="16"/>
      <c r="P261" s="15"/>
      <c r="Q261" s="16"/>
      <c r="R261" s="15"/>
      <c r="S261" s="16"/>
      <c r="T261" s="15"/>
      <c r="U261" s="16"/>
      <c r="V261" s="15"/>
      <c r="W261" s="16"/>
      <c r="X261" s="15"/>
      <c r="Y261" s="16"/>
      <c r="Z261" s="15"/>
      <c r="AA261" s="16"/>
      <c r="AB261" s="15"/>
      <c r="AC261" s="26"/>
      <c r="AD261" s="15"/>
      <c r="AE261" s="16"/>
      <c r="AF261" s="46"/>
      <c r="AG261" s="15"/>
      <c r="AH261" s="16"/>
      <c r="AI261" s="15"/>
      <c r="AJ261" s="16"/>
      <c r="AK261" s="15"/>
      <c r="AL261" s="16"/>
      <c r="AM261" s="15"/>
      <c r="AN261" s="16"/>
      <c r="AO261" s="15"/>
      <c r="AP261" s="16"/>
      <c r="AQ261" s="15"/>
      <c r="AR261" s="16"/>
      <c r="AS261" s="15"/>
      <c r="AT261" s="16"/>
      <c r="AU261" s="15"/>
      <c r="AV261" s="16"/>
      <c r="AW261" s="15"/>
      <c r="AX261" s="16"/>
      <c r="AY261" s="15"/>
      <c r="AZ261" s="16"/>
      <c r="BA261" s="15"/>
      <c r="BB261" s="16"/>
      <c r="BC261" s="15"/>
      <c r="BD261" s="16"/>
      <c r="BE261" s="15"/>
      <c r="BF261" s="26"/>
      <c r="BG261" s="15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26"/>
      <c r="CH261" s="16"/>
      <c r="CI261" s="8"/>
      <c r="CJ261" s="13"/>
    </row>
    <row r="262" spans="1:88" ht="18.75" hidden="1" customHeight="1" x14ac:dyDescent="0.35">
      <c r="A262" s="1"/>
      <c r="B262" s="21" t="s">
        <v>6</v>
      </c>
      <c r="C262" s="6"/>
      <c r="D262" s="16">
        <v>9924.2000000000007</v>
      </c>
      <c r="E262" s="46"/>
      <c r="F262" s="15">
        <f t="shared" si="822"/>
        <v>9924.2000000000007</v>
      </c>
      <c r="G262" s="16"/>
      <c r="H262" s="15">
        <f t="shared" ref="H262:H264" si="1152">F262+G262</f>
        <v>9924.2000000000007</v>
      </c>
      <c r="I262" s="16">
        <v>-9924.2000000000007</v>
      </c>
      <c r="J262" s="15">
        <f t="shared" ref="J262:J264" si="1153">H262+I262</f>
        <v>0</v>
      </c>
      <c r="K262" s="16"/>
      <c r="L262" s="15">
        <f t="shared" ref="L262:L264" si="1154">J262+K262</f>
        <v>0</v>
      </c>
      <c r="M262" s="16"/>
      <c r="N262" s="15">
        <f t="shared" ref="N262:N264" si="1155">L262+M262</f>
        <v>0</v>
      </c>
      <c r="O262" s="16"/>
      <c r="P262" s="15">
        <f t="shared" ref="P262:P264" si="1156">N262+O262</f>
        <v>0</v>
      </c>
      <c r="Q262" s="16"/>
      <c r="R262" s="15">
        <f t="shared" ref="R262:R264" si="1157">P262+Q262</f>
        <v>0</v>
      </c>
      <c r="S262" s="16"/>
      <c r="T262" s="15">
        <f t="shared" ref="T262:T264" si="1158">R262+S262</f>
        <v>0</v>
      </c>
      <c r="U262" s="16"/>
      <c r="V262" s="15">
        <f t="shared" ref="V262:V264" si="1159">T262+U262</f>
        <v>0</v>
      </c>
      <c r="W262" s="16"/>
      <c r="X262" s="15">
        <f t="shared" ref="X262:X264" si="1160">V262+W262</f>
        <v>0</v>
      </c>
      <c r="Y262" s="16"/>
      <c r="Z262" s="15">
        <f t="shared" ref="Z262:Z264" si="1161">X262+Y262</f>
        <v>0</v>
      </c>
      <c r="AA262" s="16"/>
      <c r="AB262" s="15">
        <f t="shared" ref="AB262:AB264" si="1162">Z262+AA262</f>
        <v>0</v>
      </c>
      <c r="AC262" s="26"/>
      <c r="AD262" s="15">
        <f t="shared" ref="AD262:AD264" si="1163">AB262+AC262</f>
        <v>0</v>
      </c>
      <c r="AE262" s="16">
        <v>0</v>
      </c>
      <c r="AF262" s="46"/>
      <c r="AG262" s="15">
        <f t="shared" si="835"/>
        <v>0</v>
      </c>
      <c r="AH262" s="16"/>
      <c r="AI262" s="15">
        <f t="shared" ref="AI262:AI264" si="1164">AG262+AH262</f>
        <v>0</v>
      </c>
      <c r="AJ262" s="16"/>
      <c r="AK262" s="15">
        <f>AI262+AJ262</f>
        <v>0</v>
      </c>
      <c r="AL262" s="16"/>
      <c r="AM262" s="15">
        <f>AK262+AL262</f>
        <v>0</v>
      </c>
      <c r="AN262" s="16"/>
      <c r="AO262" s="15">
        <f>AM262+AN262</f>
        <v>0</v>
      </c>
      <c r="AP262" s="16"/>
      <c r="AQ262" s="15">
        <f>AO262+AP262</f>
        <v>0</v>
      </c>
      <c r="AR262" s="16"/>
      <c r="AS262" s="15">
        <f>AQ262+AR262</f>
        <v>0</v>
      </c>
      <c r="AT262" s="16"/>
      <c r="AU262" s="15">
        <f>AS262+AT262</f>
        <v>0</v>
      </c>
      <c r="AV262" s="16"/>
      <c r="AW262" s="15">
        <f>AU262+AV262</f>
        <v>0</v>
      </c>
      <c r="AX262" s="16"/>
      <c r="AY262" s="15">
        <f>AW262+AX262</f>
        <v>0</v>
      </c>
      <c r="AZ262" s="16"/>
      <c r="BA262" s="15">
        <f>AY262+AZ262</f>
        <v>0</v>
      </c>
      <c r="BB262" s="16"/>
      <c r="BC262" s="15">
        <f>BA262+BB262</f>
        <v>0</v>
      </c>
      <c r="BD262" s="16"/>
      <c r="BE262" s="15">
        <f>BC262+BD262</f>
        <v>0</v>
      </c>
      <c r="BF262" s="26"/>
      <c r="BG262" s="15">
        <f>BE262+BF262</f>
        <v>0</v>
      </c>
      <c r="BH262" s="16">
        <v>0</v>
      </c>
      <c r="BI262" s="16"/>
      <c r="BJ262" s="16">
        <f t="shared" si="837"/>
        <v>0</v>
      </c>
      <c r="BK262" s="16"/>
      <c r="BL262" s="16">
        <f t="shared" ref="BL262:BL264" si="1165">BJ262+BK262</f>
        <v>0</v>
      </c>
      <c r="BM262" s="16"/>
      <c r="BN262" s="16">
        <f t="shared" ref="BN262:BN264" si="1166">BL262+BM262</f>
        <v>0</v>
      </c>
      <c r="BO262" s="16"/>
      <c r="BP262" s="16">
        <f t="shared" ref="BP262:BP264" si="1167">BN262+BO262</f>
        <v>0</v>
      </c>
      <c r="BQ262" s="16"/>
      <c r="BR262" s="16">
        <f t="shared" ref="BR262:BR264" si="1168">BP262+BQ262</f>
        <v>0</v>
      </c>
      <c r="BS262" s="16"/>
      <c r="BT262" s="16">
        <f t="shared" ref="BT262:BT264" si="1169">BR262+BS262</f>
        <v>0</v>
      </c>
      <c r="BU262" s="16"/>
      <c r="BV262" s="16">
        <f t="shared" ref="BV262:BV264" si="1170">BT262+BU262</f>
        <v>0</v>
      </c>
      <c r="BW262" s="16"/>
      <c r="BX262" s="16">
        <f t="shared" ref="BX262:BX264" si="1171">BV262+BW262</f>
        <v>0</v>
      </c>
      <c r="BY262" s="16"/>
      <c r="BZ262" s="16">
        <f t="shared" ref="BZ262:BZ264" si="1172">BX262+BY262</f>
        <v>0</v>
      </c>
      <c r="CA262" s="16"/>
      <c r="CB262" s="16">
        <f t="shared" ref="CB262:CB264" si="1173">BZ262+CA262</f>
        <v>0</v>
      </c>
      <c r="CC262" s="16"/>
      <c r="CD262" s="16">
        <f t="shared" ref="CD262:CD264" si="1174">CB262+CC262</f>
        <v>0</v>
      </c>
      <c r="CE262" s="16"/>
      <c r="CF262" s="16">
        <f t="shared" ref="CF262:CF264" si="1175">CD262+CE262</f>
        <v>0</v>
      </c>
      <c r="CG262" s="26"/>
      <c r="CH262" s="16">
        <f t="shared" ref="CH262:CH264" si="1176">CF262+CG262</f>
        <v>0</v>
      </c>
      <c r="CI262" s="8" t="s">
        <v>129</v>
      </c>
      <c r="CJ262" s="13">
        <v>0</v>
      </c>
    </row>
    <row r="263" spans="1:88" ht="18.75" customHeight="1" x14ac:dyDescent="0.35">
      <c r="A263" s="57"/>
      <c r="B263" s="85" t="s">
        <v>57</v>
      </c>
      <c r="C263" s="6"/>
      <c r="D263" s="16">
        <v>11500</v>
      </c>
      <c r="E263" s="46"/>
      <c r="F263" s="15">
        <f t="shared" si="822"/>
        <v>11500</v>
      </c>
      <c r="G263" s="16"/>
      <c r="H263" s="15">
        <f t="shared" si="1152"/>
        <v>11500</v>
      </c>
      <c r="I263" s="16"/>
      <c r="J263" s="15">
        <f t="shared" si="1153"/>
        <v>11500</v>
      </c>
      <c r="K263" s="16"/>
      <c r="L263" s="15">
        <f t="shared" si="1154"/>
        <v>11500</v>
      </c>
      <c r="M263" s="16"/>
      <c r="N263" s="15">
        <f t="shared" si="1155"/>
        <v>11500</v>
      </c>
      <c r="O263" s="16"/>
      <c r="P263" s="15">
        <f t="shared" si="1156"/>
        <v>11500</v>
      </c>
      <c r="Q263" s="16"/>
      <c r="R263" s="15">
        <f t="shared" si="1157"/>
        <v>11500</v>
      </c>
      <c r="S263" s="16"/>
      <c r="T263" s="15">
        <f t="shared" si="1158"/>
        <v>11500</v>
      </c>
      <c r="U263" s="16"/>
      <c r="V263" s="15">
        <f t="shared" si="1159"/>
        <v>11500</v>
      </c>
      <c r="W263" s="16"/>
      <c r="X263" s="15">
        <f t="shared" si="1160"/>
        <v>11500</v>
      </c>
      <c r="Y263" s="16"/>
      <c r="Z263" s="15">
        <f t="shared" si="1161"/>
        <v>11500</v>
      </c>
      <c r="AA263" s="16"/>
      <c r="AB263" s="15">
        <f t="shared" si="1162"/>
        <v>11500</v>
      </c>
      <c r="AC263" s="26"/>
      <c r="AD263" s="15">
        <f t="shared" si="1163"/>
        <v>11500</v>
      </c>
      <c r="AE263" s="16">
        <v>0</v>
      </c>
      <c r="AF263" s="46"/>
      <c r="AG263" s="15">
        <f t="shared" si="835"/>
        <v>0</v>
      </c>
      <c r="AH263" s="16"/>
      <c r="AI263" s="15">
        <f t="shared" si="1164"/>
        <v>0</v>
      </c>
      <c r="AJ263" s="16"/>
      <c r="AK263" s="15">
        <f>AI263+AJ263</f>
        <v>0</v>
      </c>
      <c r="AL263" s="16"/>
      <c r="AM263" s="15">
        <f>AK263+AL263</f>
        <v>0</v>
      </c>
      <c r="AN263" s="16"/>
      <c r="AO263" s="15">
        <f>AM263+AN263</f>
        <v>0</v>
      </c>
      <c r="AP263" s="16"/>
      <c r="AQ263" s="15">
        <f>AO263+AP263</f>
        <v>0</v>
      </c>
      <c r="AR263" s="16"/>
      <c r="AS263" s="15">
        <f>AQ263+AR263</f>
        <v>0</v>
      </c>
      <c r="AT263" s="16"/>
      <c r="AU263" s="15">
        <f>AS263+AT263</f>
        <v>0</v>
      </c>
      <c r="AV263" s="16"/>
      <c r="AW263" s="15">
        <f>AU263+AV263</f>
        <v>0</v>
      </c>
      <c r="AX263" s="16"/>
      <c r="AY263" s="15">
        <f>AW263+AX263</f>
        <v>0</v>
      </c>
      <c r="AZ263" s="16"/>
      <c r="BA263" s="15">
        <f>AY263+AZ263</f>
        <v>0</v>
      </c>
      <c r="BB263" s="16"/>
      <c r="BC263" s="15">
        <f>BA263+BB263</f>
        <v>0</v>
      </c>
      <c r="BD263" s="16"/>
      <c r="BE263" s="15">
        <f>BC263+BD263</f>
        <v>0</v>
      </c>
      <c r="BF263" s="26"/>
      <c r="BG263" s="15">
        <f>BE263+BF263</f>
        <v>0</v>
      </c>
      <c r="BH263" s="16">
        <v>0</v>
      </c>
      <c r="BI263" s="16"/>
      <c r="BJ263" s="16">
        <f t="shared" si="837"/>
        <v>0</v>
      </c>
      <c r="BK263" s="16"/>
      <c r="BL263" s="16">
        <f t="shared" si="1165"/>
        <v>0</v>
      </c>
      <c r="BM263" s="16"/>
      <c r="BN263" s="16">
        <f t="shared" si="1166"/>
        <v>0</v>
      </c>
      <c r="BO263" s="16"/>
      <c r="BP263" s="16">
        <f t="shared" si="1167"/>
        <v>0</v>
      </c>
      <c r="BQ263" s="16"/>
      <c r="BR263" s="16">
        <f t="shared" si="1168"/>
        <v>0</v>
      </c>
      <c r="BS263" s="16"/>
      <c r="BT263" s="16">
        <f t="shared" si="1169"/>
        <v>0</v>
      </c>
      <c r="BU263" s="16"/>
      <c r="BV263" s="16">
        <f t="shared" si="1170"/>
        <v>0</v>
      </c>
      <c r="BW263" s="16"/>
      <c r="BX263" s="16">
        <f t="shared" si="1171"/>
        <v>0</v>
      </c>
      <c r="BY263" s="16"/>
      <c r="BZ263" s="16">
        <f t="shared" si="1172"/>
        <v>0</v>
      </c>
      <c r="CA263" s="16"/>
      <c r="CB263" s="16">
        <f t="shared" si="1173"/>
        <v>0</v>
      </c>
      <c r="CC263" s="16"/>
      <c r="CD263" s="16">
        <f t="shared" si="1174"/>
        <v>0</v>
      </c>
      <c r="CE263" s="16"/>
      <c r="CF263" s="16">
        <f t="shared" si="1175"/>
        <v>0</v>
      </c>
      <c r="CG263" s="26"/>
      <c r="CH263" s="16">
        <f t="shared" si="1176"/>
        <v>0</v>
      </c>
      <c r="CI263" s="8" t="s">
        <v>388</v>
      </c>
      <c r="CJ263" s="13"/>
    </row>
    <row r="264" spans="1:88" x14ac:dyDescent="0.35">
      <c r="A264" s="57"/>
      <c r="B264" s="91" t="s">
        <v>7</v>
      </c>
      <c r="C264" s="92"/>
      <c r="D264" s="30">
        <f>D266+D267</f>
        <v>501148.29999999993</v>
      </c>
      <c r="E264" s="30">
        <f>E266+E267</f>
        <v>4028</v>
      </c>
      <c r="F264" s="29">
        <f t="shared" si="822"/>
        <v>505176.29999999993</v>
      </c>
      <c r="G264" s="30">
        <f>G266+G267</f>
        <v>64247.038</v>
      </c>
      <c r="H264" s="29">
        <f t="shared" si="1152"/>
        <v>569423.33799999999</v>
      </c>
      <c r="I264" s="30">
        <f>I266+I267</f>
        <v>-5255.2020000000002</v>
      </c>
      <c r="J264" s="29">
        <f t="shared" si="1153"/>
        <v>564168.13599999994</v>
      </c>
      <c r="K264" s="30">
        <f>K266+K267</f>
        <v>4646.2020000000002</v>
      </c>
      <c r="L264" s="29">
        <f t="shared" si="1154"/>
        <v>568814.33799999999</v>
      </c>
      <c r="M264" s="30">
        <f>M266+M267</f>
        <v>-30000</v>
      </c>
      <c r="N264" s="29">
        <f t="shared" si="1155"/>
        <v>538814.33799999999</v>
      </c>
      <c r="O264" s="30">
        <f>O266+O267</f>
        <v>0</v>
      </c>
      <c r="P264" s="29">
        <f t="shared" si="1156"/>
        <v>538814.33799999999</v>
      </c>
      <c r="Q264" s="30">
        <f>Q266+Q267</f>
        <v>-138630.60700000002</v>
      </c>
      <c r="R264" s="29">
        <f t="shared" si="1157"/>
        <v>400183.73099999997</v>
      </c>
      <c r="S264" s="30">
        <f>S266+S267</f>
        <v>-8675.2999999999993</v>
      </c>
      <c r="T264" s="29">
        <f t="shared" si="1158"/>
        <v>391508.43099999998</v>
      </c>
      <c r="U264" s="30">
        <f>U266+U267</f>
        <v>0</v>
      </c>
      <c r="V264" s="29">
        <f t="shared" si="1159"/>
        <v>391508.43099999998</v>
      </c>
      <c r="W264" s="30">
        <f>W266+W267</f>
        <v>0</v>
      </c>
      <c r="X264" s="29">
        <f t="shared" si="1160"/>
        <v>391508.43099999998</v>
      </c>
      <c r="Y264" s="30">
        <f>Y266+Y267</f>
        <v>-54504.4</v>
      </c>
      <c r="Z264" s="29">
        <f t="shared" si="1161"/>
        <v>337004.03099999996</v>
      </c>
      <c r="AA264" s="16">
        <f>AA266+AA267</f>
        <v>-25728.5</v>
      </c>
      <c r="AB264" s="29">
        <f t="shared" si="1162"/>
        <v>311275.53099999996</v>
      </c>
      <c r="AC264" s="30">
        <f>AC266+AC267</f>
        <v>-2314.826</v>
      </c>
      <c r="AD264" s="15">
        <f t="shared" si="1163"/>
        <v>308960.70499999996</v>
      </c>
      <c r="AE264" s="30">
        <f t="shared" ref="AE264:BH264" si="1177">AE266+AE267</f>
        <v>408577.2</v>
      </c>
      <c r="AF264" s="30">
        <f>AF266+AF267</f>
        <v>-4109</v>
      </c>
      <c r="AG264" s="29">
        <f t="shared" si="835"/>
        <v>404468.2</v>
      </c>
      <c r="AH264" s="30">
        <f>AH266+AH267</f>
        <v>0</v>
      </c>
      <c r="AI264" s="29">
        <f t="shared" si="1164"/>
        <v>404468.2</v>
      </c>
      <c r="AJ264" s="30">
        <f>AJ266+AJ267</f>
        <v>0</v>
      </c>
      <c r="AK264" s="29">
        <f>AI264+AJ264</f>
        <v>404468.2</v>
      </c>
      <c r="AL264" s="30">
        <f>AL266+AL267</f>
        <v>0</v>
      </c>
      <c r="AM264" s="29">
        <f>AK264+AL264</f>
        <v>404468.2</v>
      </c>
      <c r="AN264" s="30">
        <f>AN266+AN267</f>
        <v>0</v>
      </c>
      <c r="AO264" s="29">
        <f>AM264+AN264</f>
        <v>404468.2</v>
      </c>
      <c r="AP264" s="30">
        <f>AP266+AP267</f>
        <v>0</v>
      </c>
      <c r="AQ264" s="29">
        <f>AO264+AP264</f>
        <v>404468.2</v>
      </c>
      <c r="AR264" s="30">
        <f>AR266+AR267</f>
        <v>0</v>
      </c>
      <c r="AS264" s="29">
        <f>AQ264+AR264</f>
        <v>404468.2</v>
      </c>
      <c r="AT264" s="30">
        <f>AT266+AT267</f>
        <v>138630.60700000002</v>
      </c>
      <c r="AU264" s="29">
        <f>AS264+AT264</f>
        <v>543098.80700000003</v>
      </c>
      <c r="AV264" s="30">
        <f>AV266+AV267</f>
        <v>0</v>
      </c>
      <c r="AW264" s="29">
        <f>AU264+AV264</f>
        <v>543098.80700000003</v>
      </c>
      <c r="AX264" s="30">
        <f>AX266+AX267</f>
        <v>-115393.429</v>
      </c>
      <c r="AY264" s="29">
        <f>AW264+AX264</f>
        <v>427705.37800000003</v>
      </c>
      <c r="AZ264" s="30">
        <f>AZ266+AZ267</f>
        <v>0</v>
      </c>
      <c r="BA264" s="29">
        <f>AY264+AZ264</f>
        <v>427705.37800000003</v>
      </c>
      <c r="BB264" s="16">
        <f>BB266+BB267</f>
        <v>55770</v>
      </c>
      <c r="BC264" s="29">
        <f>BA264+BB264</f>
        <v>483475.37800000003</v>
      </c>
      <c r="BD264" s="16">
        <f>BD266+BD267</f>
        <v>25728.5</v>
      </c>
      <c r="BE264" s="29">
        <f>BC264+BD264</f>
        <v>509203.87800000003</v>
      </c>
      <c r="BF264" s="30">
        <f>BF266+BF267</f>
        <v>0</v>
      </c>
      <c r="BG264" s="15">
        <f>BE264+BF264</f>
        <v>509203.87800000003</v>
      </c>
      <c r="BH264" s="30">
        <f t="shared" si="1177"/>
        <v>276286.2</v>
      </c>
      <c r="BI264" s="30">
        <f>BI266+BI267</f>
        <v>0</v>
      </c>
      <c r="BJ264" s="30">
        <f t="shared" si="837"/>
        <v>276286.2</v>
      </c>
      <c r="BK264" s="30">
        <f>BK266+BK267</f>
        <v>0</v>
      </c>
      <c r="BL264" s="30">
        <f t="shared" si="1165"/>
        <v>276286.2</v>
      </c>
      <c r="BM264" s="30">
        <f>BM266+BM267</f>
        <v>0</v>
      </c>
      <c r="BN264" s="30">
        <f t="shared" si="1166"/>
        <v>276286.2</v>
      </c>
      <c r="BO264" s="30">
        <f>BO266+BO267</f>
        <v>0</v>
      </c>
      <c r="BP264" s="30">
        <f t="shared" si="1167"/>
        <v>276286.2</v>
      </c>
      <c r="BQ264" s="30">
        <f>BQ266+BQ267</f>
        <v>30000</v>
      </c>
      <c r="BR264" s="30">
        <f t="shared" si="1168"/>
        <v>306286.2</v>
      </c>
      <c r="BS264" s="30">
        <f>BS266+BS267</f>
        <v>0</v>
      </c>
      <c r="BT264" s="30">
        <f t="shared" si="1169"/>
        <v>306286.2</v>
      </c>
      <c r="BU264" s="30">
        <f>BU266+BU267</f>
        <v>0</v>
      </c>
      <c r="BV264" s="30">
        <f t="shared" si="1170"/>
        <v>306286.2</v>
      </c>
      <c r="BW264" s="30">
        <f>BW266+BW267</f>
        <v>8675.2999999999993</v>
      </c>
      <c r="BX264" s="30">
        <f t="shared" si="1171"/>
        <v>314961.5</v>
      </c>
      <c r="BY264" s="30">
        <f>BY266+BY267</f>
        <v>109801.54200000002</v>
      </c>
      <c r="BZ264" s="30">
        <f t="shared" si="1172"/>
        <v>424763.04200000002</v>
      </c>
      <c r="CA264" s="30">
        <f>CA266+CA267</f>
        <v>0</v>
      </c>
      <c r="CB264" s="30">
        <f t="shared" si="1173"/>
        <v>424763.04200000002</v>
      </c>
      <c r="CC264" s="16">
        <f>CC266+CC267</f>
        <v>0</v>
      </c>
      <c r="CD264" s="30">
        <f t="shared" si="1174"/>
        <v>424763.04200000002</v>
      </c>
      <c r="CE264" s="16">
        <f>CE266+CE267</f>
        <v>0</v>
      </c>
      <c r="CF264" s="30">
        <f t="shared" si="1175"/>
        <v>424763.04200000002</v>
      </c>
      <c r="CG264" s="30">
        <f>CG266+CG267</f>
        <v>0</v>
      </c>
      <c r="CH264" s="16">
        <f t="shared" si="1176"/>
        <v>424763.04200000002</v>
      </c>
      <c r="CI264" s="31"/>
      <c r="CJ264" s="33"/>
    </row>
    <row r="265" spans="1:88" x14ac:dyDescent="0.35">
      <c r="A265" s="57"/>
      <c r="B265" s="85" t="s">
        <v>5</v>
      </c>
      <c r="C265" s="92"/>
      <c r="D265" s="30"/>
      <c r="E265" s="30"/>
      <c r="F265" s="29"/>
      <c r="G265" s="30"/>
      <c r="H265" s="29"/>
      <c r="I265" s="30"/>
      <c r="J265" s="29"/>
      <c r="K265" s="30"/>
      <c r="L265" s="29"/>
      <c r="M265" s="30"/>
      <c r="N265" s="29"/>
      <c r="O265" s="30"/>
      <c r="P265" s="29"/>
      <c r="Q265" s="30"/>
      <c r="R265" s="29"/>
      <c r="S265" s="30"/>
      <c r="T265" s="29"/>
      <c r="U265" s="30"/>
      <c r="V265" s="29"/>
      <c r="W265" s="30"/>
      <c r="X265" s="29"/>
      <c r="Y265" s="30"/>
      <c r="Z265" s="29"/>
      <c r="AA265" s="16"/>
      <c r="AB265" s="29"/>
      <c r="AC265" s="30"/>
      <c r="AD265" s="15"/>
      <c r="AE265" s="30"/>
      <c r="AF265" s="30"/>
      <c r="AG265" s="29"/>
      <c r="AH265" s="30"/>
      <c r="AI265" s="29"/>
      <c r="AJ265" s="30"/>
      <c r="AK265" s="29"/>
      <c r="AL265" s="30"/>
      <c r="AM265" s="29"/>
      <c r="AN265" s="30"/>
      <c r="AO265" s="29"/>
      <c r="AP265" s="30"/>
      <c r="AQ265" s="29"/>
      <c r="AR265" s="30"/>
      <c r="AS265" s="29"/>
      <c r="AT265" s="30"/>
      <c r="AU265" s="29"/>
      <c r="AV265" s="30"/>
      <c r="AW265" s="29"/>
      <c r="AX265" s="30"/>
      <c r="AY265" s="29"/>
      <c r="AZ265" s="30"/>
      <c r="BA265" s="29"/>
      <c r="BB265" s="16"/>
      <c r="BC265" s="29"/>
      <c r="BD265" s="16"/>
      <c r="BE265" s="29"/>
      <c r="BF265" s="30"/>
      <c r="BG265" s="15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16"/>
      <c r="CD265" s="30"/>
      <c r="CE265" s="16"/>
      <c r="CF265" s="30"/>
      <c r="CG265" s="30"/>
      <c r="CH265" s="16"/>
      <c r="CI265" s="31"/>
      <c r="CJ265" s="33"/>
    </row>
    <row r="266" spans="1:88" s="32" customFormat="1" ht="18.75" hidden="1" customHeight="1" x14ac:dyDescent="0.35">
      <c r="A266" s="28"/>
      <c r="B266" s="48" t="s">
        <v>6</v>
      </c>
      <c r="C266" s="54"/>
      <c r="D266" s="30">
        <f>D268+D270+D272+D275+D277+D269+D271</f>
        <v>393360.69999999995</v>
      </c>
      <c r="E266" s="30">
        <f>E268+E270+E272+E275+E277+E269+E271</f>
        <v>4028</v>
      </c>
      <c r="F266" s="29">
        <f t="shared" si="822"/>
        <v>397388.69999999995</v>
      </c>
      <c r="G266" s="30">
        <f>G268+G270+G272+G275+G277+G269+G271+G278</f>
        <v>64247.038</v>
      </c>
      <c r="H266" s="29">
        <f t="shared" ref="H266:H273" si="1178">F266+G266</f>
        <v>461635.73799999995</v>
      </c>
      <c r="I266" s="30">
        <f>I268+I270+I272+I275+I277+I269+I271+I278</f>
        <v>-5255.2020000000002</v>
      </c>
      <c r="J266" s="29">
        <f t="shared" ref="J266:J273" si="1179">H266+I266</f>
        <v>456380.53599999996</v>
      </c>
      <c r="K266" s="30">
        <f>K268+K270+K272+K275+K277+K269+K271+K278</f>
        <v>4646.2020000000002</v>
      </c>
      <c r="L266" s="29">
        <f t="shared" ref="L266:L273" si="1180">J266+K266</f>
        <v>461026.73799999995</v>
      </c>
      <c r="M266" s="30">
        <f>M268+M270+M272+M275+M277+M269+M271+M278</f>
        <v>-30000</v>
      </c>
      <c r="N266" s="29">
        <f t="shared" ref="N266:N273" si="1181">L266+M266</f>
        <v>431026.73799999995</v>
      </c>
      <c r="O266" s="30">
        <f>O268+O270+O272+O275+O277+O269+O271+O278</f>
        <v>0</v>
      </c>
      <c r="P266" s="29">
        <f t="shared" ref="P266:P273" si="1182">N266+O266</f>
        <v>431026.73799999995</v>
      </c>
      <c r="Q266" s="30">
        <f>Q268+Q270+Q272+Q275+Q277+Q269+Q271+Q278</f>
        <v>-138630.60700000002</v>
      </c>
      <c r="R266" s="29">
        <f t="shared" ref="R266:R273" si="1183">P266+Q266</f>
        <v>292396.13099999994</v>
      </c>
      <c r="S266" s="30">
        <f>S268+S270+S272+S275+S277+S269+S271+S278</f>
        <v>-8675.2999999999993</v>
      </c>
      <c r="T266" s="29">
        <f t="shared" ref="T266:T273" si="1184">R266+S266</f>
        <v>283720.83099999995</v>
      </c>
      <c r="U266" s="30">
        <f>U268+U270+U272+U275+U277+U269+U271+U278</f>
        <v>0</v>
      </c>
      <c r="V266" s="29">
        <f t="shared" ref="V266:V273" si="1185">T266+U266</f>
        <v>283720.83099999995</v>
      </c>
      <c r="W266" s="30">
        <f>W268+W270+W272+W275+W277+W269+W271+W278</f>
        <v>0</v>
      </c>
      <c r="X266" s="29">
        <f t="shared" ref="X266:X273" si="1186">V266+W266</f>
        <v>283720.83099999995</v>
      </c>
      <c r="Y266" s="30">
        <f>Y268+Y270+Y272+Y275+Y277+Y269+Y271+Y278+Y279</f>
        <v>-54504.4</v>
      </c>
      <c r="Z266" s="29">
        <f t="shared" ref="Z266:Z273" si="1187">X266+Y266</f>
        <v>229216.43099999995</v>
      </c>
      <c r="AA266" s="16">
        <f>AA268+AA270+AA272+AA275+AA277+AA269+AA271+AA278+AA279</f>
        <v>-25728.5</v>
      </c>
      <c r="AB266" s="29">
        <f t="shared" ref="AB266:AB273" si="1188">Z266+AA266</f>
        <v>203487.93099999995</v>
      </c>
      <c r="AC266" s="30">
        <f>AC268+AC270+AC272+AC275+AC277+AC269+AC271+AC278+AC279</f>
        <v>-2314.826</v>
      </c>
      <c r="AD266" s="29">
        <f t="shared" ref="AD266:AD273" si="1189">AB266+AC266</f>
        <v>201173.10499999995</v>
      </c>
      <c r="AE266" s="30">
        <f t="shared" ref="AE266:BH266" si="1190">AE268+AE270+AE272+AE275+AE277+AE269+AE271</f>
        <v>408577.2</v>
      </c>
      <c r="AF266" s="30">
        <f>AF268+AF270+AF272+AF275+AF277+AF269+AF271</f>
        <v>-4109</v>
      </c>
      <c r="AG266" s="29">
        <f t="shared" si="835"/>
        <v>404468.2</v>
      </c>
      <c r="AH266" s="30">
        <f>AH268+AH270+AH272+AH275+AH277+AH269+AH271+AH278</f>
        <v>0</v>
      </c>
      <c r="AI266" s="29">
        <f t="shared" ref="AI266:AI273" si="1191">AG266+AH266</f>
        <v>404468.2</v>
      </c>
      <c r="AJ266" s="30">
        <f>AJ268+AJ270+AJ272+AJ275+AJ277+AJ269+AJ271+AJ278</f>
        <v>0</v>
      </c>
      <c r="AK266" s="29">
        <f t="shared" ref="AK266:AK273" si="1192">AI266+AJ266</f>
        <v>404468.2</v>
      </c>
      <c r="AL266" s="30">
        <f>AL268+AL270+AL272+AL275+AL277+AL269+AL271+AL278</f>
        <v>0</v>
      </c>
      <c r="AM266" s="29">
        <f t="shared" ref="AM266:AM273" si="1193">AK266+AL266</f>
        <v>404468.2</v>
      </c>
      <c r="AN266" s="30">
        <f>AN268+AN270+AN272+AN275+AN277+AN269+AN271+AN278</f>
        <v>0</v>
      </c>
      <c r="AO266" s="29">
        <f t="shared" ref="AO266:AO273" si="1194">AM266+AN266</f>
        <v>404468.2</v>
      </c>
      <c r="AP266" s="30">
        <f>AP268+AP270+AP272+AP275+AP277+AP269+AP271+AP278</f>
        <v>0</v>
      </c>
      <c r="AQ266" s="29">
        <f t="shared" ref="AQ266:AQ273" si="1195">AO266+AP266</f>
        <v>404468.2</v>
      </c>
      <c r="AR266" s="30">
        <f>AR268+AR270+AR272+AR275+AR277+AR269+AR271+AR278</f>
        <v>0</v>
      </c>
      <c r="AS266" s="29">
        <f t="shared" ref="AS266:AS273" si="1196">AQ266+AR266</f>
        <v>404468.2</v>
      </c>
      <c r="AT266" s="30">
        <f>AT268+AT270+AT272+AT275+AT277+AT269+AT271+AT278</f>
        <v>138630.60700000002</v>
      </c>
      <c r="AU266" s="29">
        <f t="shared" ref="AU266:AU273" si="1197">AS266+AT266</f>
        <v>543098.80700000003</v>
      </c>
      <c r="AV266" s="30">
        <f>AV268+AV270+AV272+AV275+AV277+AV269+AV271+AV278</f>
        <v>0</v>
      </c>
      <c r="AW266" s="29">
        <f t="shared" ref="AW266:AW273" si="1198">AU266+AV266</f>
        <v>543098.80700000003</v>
      </c>
      <c r="AX266" s="30">
        <f>AX268+AX270+AX272+AX275+AX277+AX269+AX271+AX278</f>
        <v>-115393.429</v>
      </c>
      <c r="AY266" s="29">
        <f t="shared" ref="AY266:AY273" si="1199">AW266+AX266</f>
        <v>427705.37800000003</v>
      </c>
      <c r="AZ266" s="30">
        <f>AZ268+AZ270+AZ272+AZ275+AZ277+AZ269+AZ271+AZ278</f>
        <v>0</v>
      </c>
      <c r="BA266" s="29">
        <f t="shared" ref="BA266:BA273" si="1200">AY266+AZ266</f>
        <v>427705.37800000003</v>
      </c>
      <c r="BB266" s="16">
        <f>BB268+BB270+BB272+BB275+BB277+BB269+BB271+BB278+BB279</f>
        <v>55770</v>
      </c>
      <c r="BC266" s="29">
        <f t="shared" ref="BC266:BC273" si="1201">BA266+BB266</f>
        <v>483475.37800000003</v>
      </c>
      <c r="BD266" s="16">
        <f>BD268+BD270+BD272+BD275+BD277+BD269+BD271+BD278+BD279</f>
        <v>25728.5</v>
      </c>
      <c r="BE266" s="29">
        <f t="shared" ref="BE266:BE273" si="1202">BC266+BD266</f>
        <v>509203.87800000003</v>
      </c>
      <c r="BF266" s="30">
        <f>BF268+BF270+BF272+BF275+BF277+BF269+BF271+BF278+BF279</f>
        <v>0</v>
      </c>
      <c r="BG266" s="29">
        <f t="shared" ref="BG266:BG273" si="1203">BE266+BF266</f>
        <v>509203.87800000003</v>
      </c>
      <c r="BH266" s="30">
        <f t="shared" si="1190"/>
        <v>224073.8</v>
      </c>
      <c r="BI266" s="30">
        <f>BI268+BI270+BI272+BI275+BI277+BI269+BI271</f>
        <v>0</v>
      </c>
      <c r="BJ266" s="30">
        <f t="shared" si="837"/>
        <v>224073.8</v>
      </c>
      <c r="BK266" s="30">
        <f>BK268+BK270+BK272+BK275+BK277+BK269+BK271+BK278</f>
        <v>0</v>
      </c>
      <c r="BL266" s="30">
        <f t="shared" ref="BL266:BL273" si="1204">BJ266+BK266</f>
        <v>224073.8</v>
      </c>
      <c r="BM266" s="30">
        <f>BM268+BM270+BM272+BM275+BM277+BM269+BM271+BM278</f>
        <v>0</v>
      </c>
      <c r="BN266" s="30">
        <f t="shared" ref="BN266:BN273" si="1205">BL266+BM266</f>
        <v>224073.8</v>
      </c>
      <c r="BO266" s="30">
        <f>BO268+BO270+BO272+BO275+BO277+BO269+BO271+BO278</f>
        <v>0</v>
      </c>
      <c r="BP266" s="30">
        <f t="shared" ref="BP266:BP273" si="1206">BN266+BO266</f>
        <v>224073.8</v>
      </c>
      <c r="BQ266" s="30">
        <f>BQ268+BQ270+BQ272+BQ275+BQ277+BQ269+BQ271+BQ278</f>
        <v>30000</v>
      </c>
      <c r="BR266" s="30">
        <f t="shared" ref="BR266:BR273" si="1207">BP266+BQ266</f>
        <v>254073.8</v>
      </c>
      <c r="BS266" s="30">
        <f>BS268+BS270+BS272+BS275+BS277+BS269+BS271+BS278</f>
        <v>0</v>
      </c>
      <c r="BT266" s="30">
        <f t="shared" ref="BT266:BT273" si="1208">BR266+BS266</f>
        <v>254073.8</v>
      </c>
      <c r="BU266" s="30">
        <f>BU268+BU270+BU272+BU275+BU277+BU269+BU271+BU278</f>
        <v>0</v>
      </c>
      <c r="BV266" s="30">
        <f t="shared" ref="BV266:BV273" si="1209">BT266+BU266</f>
        <v>254073.8</v>
      </c>
      <c r="BW266" s="30">
        <f>BW268+BW270+BW272+BW275+BW277+BW269+BW271+BW278</f>
        <v>8675.2999999999993</v>
      </c>
      <c r="BX266" s="30">
        <f t="shared" ref="BX266:BX273" si="1210">BV266+BW266</f>
        <v>262749.09999999998</v>
      </c>
      <c r="BY266" s="30">
        <f>BY268+BY270+BY272+BY275+BY277+BY269+BY271+BY278</f>
        <v>109801.54200000002</v>
      </c>
      <c r="BZ266" s="30">
        <f t="shared" ref="BZ266:BZ273" si="1211">BX266+BY266</f>
        <v>372550.64199999999</v>
      </c>
      <c r="CA266" s="30">
        <f>CA268+CA270+CA272+CA275+CA277+CA269+CA271+CA278</f>
        <v>0</v>
      </c>
      <c r="CB266" s="30">
        <f t="shared" ref="CB266:CB273" si="1212">BZ266+CA266</f>
        <v>372550.64199999999</v>
      </c>
      <c r="CC266" s="16">
        <f>CC268+CC270+CC272+CC275+CC277+CC269+CC271+CC278+CC279</f>
        <v>0</v>
      </c>
      <c r="CD266" s="30">
        <f t="shared" ref="CD266:CD273" si="1213">CB266+CC266</f>
        <v>372550.64199999999</v>
      </c>
      <c r="CE266" s="16">
        <f>CE268+CE270+CE272+CE275+CE277+CE269+CE271+CE278+CE279</f>
        <v>0</v>
      </c>
      <c r="CF266" s="30">
        <f t="shared" ref="CF266:CF273" si="1214">CD266+CE266</f>
        <v>372550.64199999999</v>
      </c>
      <c r="CG266" s="30">
        <f>CG268+CG270+CG272+CG275+CG277+CG269+CG271+CG278+CG279</f>
        <v>0</v>
      </c>
      <c r="CH266" s="30">
        <f t="shared" ref="CH266:CH273" si="1215">CF266+CG266</f>
        <v>372550.64199999999</v>
      </c>
      <c r="CI266" s="31"/>
      <c r="CJ266" s="33">
        <v>0</v>
      </c>
    </row>
    <row r="267" spans="1:88" x14ac:dyDescent="0.35">
      <c r="A267" s="57"/>
      <c r="B267" s="85" t="s">
        <v>57</v>
      </c>
      <c r="C267" s="92"/>
      <c r="D267" s="30">
        <f>D276</f>
        <v>107787.6</v>
      </c>
      <c r="E267" s="30">
        <f>E276</f>
        <v>0</v>
      </c>
      <c r="F267" s="29">
        <f t="shared" si="822"/>
        <v>107787.6</v>
      </c>
      <c r="G267" s="30">
        <f>G276</f>
        <v>0</v>
      </c>
      <c r="H267" s="29">
        <f t="shared" si="1178"/>
        <v>107787.6</v>
      </c>
      <c r="I267" s="30">
        <f>I276</f>
        <v>0</v>
      </c>
      <c r="J267" s="29">
        <f t="shared" si="1179"/>
        <v>107787.6</v>
      </c>
      <c r="K267" s="30">
        <f>K276</f>
        <v>0</v>
      </c>
      <c r="L267" s="29">
        <f t="shared" si="1180"/>
        <v>107787.6</v>
      </c>
      <c r="M267" s="30">
        <f>M276</f>
        <v>0</v>
      </c>
      <c r="N267" s="29">
        <f t="shared" si="1181"/>
        <v>107787.6</v>
      </c>
      <c r="O267" s="30">
        <f>O276</f>
        <v>0</v>
      </c>
      <c r="P267" s="29">
        <f t="shared" si="1182"/>
        <v>107787.6</v>
      </c>
      <c r="Q267" s="30">
        <f>Q276</f>
        <v>0</v>
      </c>
      <c r="R267" s="29">
        <f t="shared" si="1183"/>
        <v>107787.6</v>
      </c>
      <c r="S267" s="30">
        <f>S276</f>
        <v>0</v>
      </c>
      <c r="T267" s="29">
        <f t="shared" si="1184"/>
        <v>107787.6</v>
      </c>
      <c r="U267" s="30">
        <f>U276</f>
        <v>0</v>
      </c>
      <c r="V267" s="29">
        <f t="shared" si="1185"/>
        <v>107787.6</v>
      </c>
      <c r="W267" s="30">
        <f>W276</f>
        <v>0</v>
      </c>
      <c r="X267" s="29">
        <f t="shared" si="1186"/>
        <v>107787.6</v>
      </c>
      <c r="Y267" s="30">
        <f>Y276</f>
        <v>0</v>
      </c>
      <c r="Z267" s="29">
        <f t="shared" si="1187"/>
        <v>107787.6</v>
      </c>
      <c r="AA267" s="16">
        <f>AA276</f>
        <v>0</v>
      </c>
      <c r="AB267" s="29">
        <f t="shared" si="1188"/>
        <v>107787.6</v>
      </c>
      <c r="AC267" s="30">
        <f>AC276</f>
        <v>0</v>
      </c>
      <c r="AD267" s="15">
        <f t="shared" si="1189"/>
        <v>107787.6</v>
      </c>
      <c r="AE267" s="30">
        <f t="shared" ref="AE267:BH267" si="1216">AE276</f>
        <v>0</v>
      </c>
      <c r="AF267" s="30">
        <f>AF276</f>
        <v>0</v>
      </c>
      <c r="AG267" s="29">
        <f t="shared" si="835"/>
        <v>0</v>
      </c>
      <c r="AH267" s="30">
        <f>AH276</f>
        <v>0</v>
      </c>
      <c r="AI267" s="29">
        <f t="shared" si="1191"/>
        <v>0</v>
      </c>
      <c r="AJ267" s="30">
        <f>AJ276</f>
        <v>0</v>
      </c>
      <c r="AK267" s="29">
        <f t="shared" si="1192"/>
        <v>0</v>
      </c>
      <c r="AL267" s="30">
        <f>AL276</f>
        <v>0</v>
      </c>
      <c r="AM267" s="29">
        <f t="shared" si="1193"/>
        <v>0</v>
      </c>
      <c r="AN267" s="30">
        <f>AN276</f>
        <v>0</v>
      </c>
      <c r="AO267" s="29">
        <f t="shared" si="1194"/>
        <v>0</v>
      </c>
      <c r="AP267" s="30">
        <f>AP276</f>
        <v>0</v>
      </c>
      <c r="AQ267" s="29">
        <f t="shared" si="1195"/>
        <v>0</v>
      </c>
      <c r="AR267" s="30">
        <f>AR276</f>
        <v>0</v>
      </c>
      <c r="AS267" s="29">
        <f t="shared" si="1196"/>
        <v>0</v>
      </c>
      <c r="AT267" s="30">
        <f>AT276</f>
        <v>0</v>
      </c>
      <c r="AU267" s="29">
        <f t="shared" si="1197"/>
        <v>0</v>
      </c>
      <c r="AV267" s="30">
        <f>AV276</f>
        <v>0</v>
      </c>
      <c r="AW267" s="29">
        <f t="shared" si="1198"/>
        <v>0</v>
      </c>
      <c r="AX267" s="30">
        <f>AX276</f>
        <v>0</v>
      </c>
      <c r="AY267" s="29">
        <f t="shared" si="1199"/>
        <v>0</v>
      </c>
      <c r="AZ267" s="30">
        <f>AZ276</f>
        <v>0</v>
      </c>
      <c r="BA267" s="29">
        <f t="shared" si="1200"/>
        <v>0</v>
      </c>
      <c r="BB267" s="16">
        <f>BB276</f>
        <v>0</v>
      </c>
      <c r="BC267" s="29">
        <f t="shared" si="1201"/>
        <v>0</v>
      </c>
      <c r="BD267" s="16">
        <f>BD276</f>
        <v>0</v>
      </c>
      <c r="BE267" s="29">
        <f t="shared" si="1202"/>
        <v>0</v>
      </c>
      <c r="BF267" s="30">
        <f>BF276</f>
        <v>0</v>
      </c>
      <c r="BG267" s="15">
        <f t="shared" si="1203"/>
        <v>0</v>
      </c>
      <c r="BH267" s="30">
        <f t="shared" si="1216"/>
        <v>52212.4</v>
      </c>
      <c r="BI267" s="30">
        <f>BI276</f>
        <v>0</v>
      </c>
      <c r="BJ267" s="30">
        <f t="shared" si="837"/>
        <v>52212.4</v>
      </c>
      <c r="BK267" s="30">
        <f>BK276</f>
        <v>0</v>
      </c>
      <c r="BL267" s="30">
        <f t="shared" si="1204"/>
        <v>52212.4</v>
      </c>
      <c r="BM267" s="30">
        <f>BM276</f>
        <v>0</v>
      </c>
      <c r="BN267" s="30">
        <f t="shared" si="1205"/>
        <v>52212.4</v>
      </c>
      <c r="BO267" s="30">
        <f>BO276</f>
        <v>0</v>
      </c>
      <c r="BP267" s="30">
        <f t="shared" si="1206"/>
        <v>52212.4</v>
      </c>
      <c r="BQ267" s="30">
        <f>BQ276</f>
        <v>0</v>
      </c>
      <c r="BR267" s="30">
        <f t="shared" si="1207"/>
        <v>52212.4</v>
      </c>
      <c r="BS267" s="30">
        <f>BS276</f>
        <v>0</v>
      </c>
      <c r="BT267" s="30">
        <f t="shared" si="1208"/>
        <v>52212.4</v>
      </c>
      <c r="BU267" s="30">
        <f>BU276</f>
        <v>0</v>
      </c>
      <c r="BV267" s="30">
        <f t="shared" si="1209"/>
        <v>52212.4</v>
      </c>
      <c r="BW267" s="30">
        <f>BW276</f>
        <v>0</v>
      </c>
      <c r="BX267" s="30">
        <f t="shared" si="1210"/>
        <v>52212.4</v>
      </c>
      <c r="BY267" s="30">
        <f>BY276</f>
        <v>0</v>
      </c>
      <c r="BZ267" s="30">
        <f t="shared" si="1211"/>
        <v>52212.4</v>
      </c>
      <c r="CA267" s="30">
        <f>CA276</f>
        <v>0</v>
      </c>
      <c r="CB267" s="30">
        <f t="shared" si="1212"/>
        <v>52212.4</v>
      </c>
      <c r="CC267" s="16">
        <f>CC276</f>
        <v>0</v>
      </c>
      <c r="CD267" s="30">
        <f t="shared" si="1213"/>
        <v>52212.4</v>
      </c>
      <c r="CE267" s="16">
        <f>CE276</f>
        <v>0</v>
      </c>
      <c r="CF267" s="30">
        <f t="shared" si="1214"/>
        <v>52212.4</v>
      </c>
      <c r="CG267" s="30">
        <f>CG276</f>
        <v>0</v>
      </c>
      <c r="CH267" s="16">
        <f t="shared" si="1215"/>
        <v>52212.4</v>
      </c>
      <c r="CI267" s="31"/>
      <c r="CJ267" s="33"/>
    </row>
    <row r="268" spans="1:88" ht="56.25" customHeight="1" x14ac:dyDescent="0.35">
      <c r="A268" s="104" t="s">
        <v>327</v>
      </c>
      <c r="B268" s="102" t="s">
        <v>79</v>
      </c>
      <c r="C268" s="6" t="s">
        <v>126</v>
      </c>
      <c r="D268" s="16">
        <v>187161.8</v>
      </c>
      <c r="E268" s="46">
        <v>-69.2</v>
      </c>
      <c r="F268" s="15">
        <f t="shared" si="822"/>
        <v>187092.59999999998</v>
      </c>
      <c r="G268" s="16">
        <v>30744.721000000001</v>
      </c>
      <c r="H268" s="15">
        <f t="shared" si="1178"/>
        <v>217837.32099999997</v>
      </c>
      <c r="I268" s="16"/>
      <c r="J268" s="15">
        <f t="shared" si="1179"/>
        <v>217837.32099999997</v>
      </c>
      <c r="K268" s="16"/>
      <c r="L268" s="15">
        <f t="shared" si="1180"/>
        <v>217837.32099999997</v>
      </c>
      <c r="M268" s="16"/>
      <c r="N268" s="15">
        <f t="shared" si="1181"/>
        <v>217837.32099999997</v>
      </c>
      <c r="O268" s="16"/>
      <c r="P268" s="15">
        <f t="shared" si="1182"/>
        <v>217837.32099999997</v>
      </c>
      <c r="Q268" s="16">
        <v>-68349.907000000007</v>
      </c>
      <c r="R268" s="15">
        <f t="shared" si="1183"/>
        <v>149487.41399999996</v>
      </c>
      <c r="S268" s="16"/>
      <c r="T268" s="15">
        <f t="shared" si="1184"/>
        <v>149487.41399999996</v>
      </c>
      <c r="U268" s="16">
        <v>-13497.37</v>
      </c>
      <c r="V268" s="15">
        <f t="shared" si="1185"/>
        <v>135990.04399999997</v>
      </c>
      <c r="W268" s="16"/>
      <c r="X268" s="15">
        <f t="shared" si="1186"/>
        <v>135990.04399999997</v>
      </c>
      <c r="Y268" s="16">
        <v>-55770</v>
      </c>
      <c r="Z268" s="15">
        <f t="shared" si="1187"/>
        <v>80220.043999999965</v>
      </c>
      <c r="AA268" s="16"/>
      <c r="AB268" s="15">
        <f t="shared" si="1188"/>
        <v>80220.043999999965</v>
      </c>
      <c r="AC268" s="26"/>
      <c r="AD268" s="15">
        <f t="shared" si="1189"/>
        <v>80220.043999999965</v>
      </c>
      <c r="AE268" s="16">
        <v>0</v>
      </c>
      <c r="AF268" s="46"/>
      <c r="AG268" s="15">
        <f t="shared" si="835"/>
        <v>0</v>
      </c>
      <c r="AH268" s="16"/>
      <c r="AI268" s="15">
        <f t="shared" si="1191"/>
        <v>0</v>
      </c>
      <c r="AJ268" s="16"/>
      <c r="AK268" s="15">
        <f t="shared" si="1192"/>
        <v>0</v>
      </c>
      <c r="AL268" s="16"/>
      <c r="AM268" s="15">
        <f t="shared" si="1193"/>
        <v>0</v>
      </c>
      <c r="AN268" s="16"/>
      <c r="AO268" s="15">
        <f t="shared" si="1194"/>
        <v>0</v>
      </c>
      <c r="AP268" s="16"/>
      <c r="AQ268" s="15">
        <f t="shared" si="1195"/>
        <v>0</v>
      </c>
      <c r="AR268" s="16"/>
      <c r="AS268" s="15">
        <f t="shared" si="1196"/>
        <v>0</v>
      </c>
      <c r="AT268" s="16">
        <v>68349.907000000007</v>
      </c>
      <c r="AU268" s="15">
        <f t="shared" si="1197"/>
        <v>68349.907000000007</v>
      </c>
      <c r="AV268" s="16"/>
      <c r="AW268" s="15">
        <f t="shared" si="1198"/>
        <v>68349.907000000007</v>
      </c>
      <c r="AX268" s="16">
        <v>71768.653999999995</v>
      </c>
      <c r="AY268" s="15">
        <f t="shared" si="1199"/>
        <v>140118.56099999999</v>
      </c>
      <c r="AZ268" s="16"/>
      <c r="BA268" s="15">
        <f t="shared" si="1200"/>
        <v>140118.56099999999</v>
      </c>
      <c r="BB268" s="16">
        <v>55770</v>
      </c>
      <c r="BC268" s="15">
        <f t="shared" si="1201"/>
        <v>195888.56099999999</v>
      </c>
      <c r="BD268" s="16"/>
      <c r="BE268" s="15">
        <f t="shared" si="1202"/>
        <v>195888.56099999999</v>
      </c>
      <c r="BF268" s="26"/>
      <c r="BG268" s="15">
        <f t="shared" si="1203"/>
        <v>195888.56099999999</v>
      </c>
      <c r="BH268" s="16">
        <v>0</v>
      </c>
      <c r="BI268" s="16"/>
      <c r="BJ268" s="16">
        <f t="shared" si="837"/>
        <v>0</v>
      </c>
      <c r="BK268" s="16"/>
      <c r="BL268" s="16">
        <f t="shared" si="1204"/>
        <v>0</v>
      </c>
      <c r="BM268" s="16"/>
      <c r="BN268" s="16">
        <f t="shared" si="1205"/>
        <v>0</v>
      </c>
      <c r="BO268" s="16"/>
      <c r="BP268" s="16">
        <f t="shared" si="1206"/>
        <v>0</v>
      </c>
      <c r="BQ268" s="16"/>
      <c r="BR268" s="16">
        <f t="shared" si="1207"/>
        <v>0</v>
      </c>
      <c r="BS268" s="16"/>
      <c r="BT268" s="16">
        <f t="shared" si="1208"/>
        <v>0</v>
      </c>
      <c r="BU268" s="16"/>
      <c r="BV268" s="16">
        <f t="shared" si="1209"/>
        <v>0</v>
      </c>
      <c r="BW268" s="16"/>
      <c r="BX268" s="16">
        <f t="shared" si="1210"/>
        <v>0</v>
      </c>
      <c r="BY268" s="16"/>
      <c r="BZ268" s="16">
        <f t="shared" si="1211"/>
        <v>0</v>
      </c>
      <c r="CA268" s="16"/>
      <c r="CB268" s="16">
        <f t="shared" si="1212"/>
        <v>0</v>
      </c>
      <c r="CC268" s="16"/>
      <c r="CD268" s="16">
        <f t="shared" si="1213"/>
        <v>0</v>
      </c>
      <c r="CE268" s="16"/>
      <c r="CF268" s="16">
        <f t="shared" si="1214"/>
        <v>0</v>
      </c>
      <c r="CG268" s="26"/>
      <c r="CH268" s="16">
        <f t="shared" si="1215"/>
        <v>0</v>
      </c>
      <c r="CI268" s="8" t="s">
        <v>118</v>
      </c>
      <c r="CJ268" s="13"/>
    </row>
    <row r="269" spans="1:88" ht="75" customHeight="1" x14ac:dyDescent="0.35">
      <c r="A269" s="105"/>
      <c r="B269" s="103"/>
      <c r="C269" s="6" t="s">
        <v>130</v>
      </c>
      <c r="D269" s="16">
        <v>4480.7</v>
      </c>
      <c r="E269" s="46"/>
      <c r="F269" s="15">
        <f t="shared" si="822"/>
        <v>4480.7</v>
      </c>
      <c r="G269" s="16"/>
      <c r="H269" s="15">
        <f t="shared" si="1178"/>
        <v>4480.7</v>
      </c>
      <c r="I269" s="16"/>
      <c r="J269" s="15">
        <f t="shared" si="1179"/>
        <v>4480.7</v>
      </c>
      <c r="K269" s="16"/>
      <c r="L269" s="15">
        <f t="shared" si="1180"/>
        <v>4480.7</v>
      </c>
      <c r="M269" s="16"/>
      <c r="N269" s="15">
        <f t="shared" si="1181"/>
        <v>4480.7</v>
      </c>
      <c r="O269" s="16"/>
      <c r="P269" s="15">
        <f t="shared" si="1182"/>
        <v>4480.7</v>
      </c>
      <c r="Q269" s="16">
        <v>-4480.7</v>
      </c>
      <c r="R269" s="15">
        <f t="shared" si="1183"/>
        <v>0</v>
      </c>
      <c r="S269" s="16"/>
      <c r="T269" s="15">
        <f t="shared" si="1184"/>
        <v>0</v>
      </c>
      <c r="U269" s="16"/>
      <c r="V269" s="15">
        <f t="shared" si="1185"/>
        <v>0</v>
      </c>
      <c r="W269" s="16"/>
      <c r="X269" s="15">
        <f t="shared" si="1186"/>
        <v>0</v>
      </c>
      <c r="Y269" s="16"/>
      <c r="Z269" s="15">
        <f t="shared" si="1187"/>
        <v>0</v>
      </c>
      <c r="AA269" s="16"/>
      <c r="AB269" s="15">
        <f t="shared" si="1188"/>
        <v>0</v>
      </c>
      <c r="AC269" s="26"/>
      <c r="AD269" s="15">
        <f t="shared" si="1189"/>
        <v>0</v>
      </c>
      <c r="AE269" s="16">
        <v>0</v>
      </c>
      <c r="AF269" s="46"/>
      <c r="AG269" s="15">
        <f t="shared" si="835"/>
        <v>0</v>
      </c>
      <c r="AH269" s="16"/>
      <c r="AI269" s="15">
        <f t="shared" si="1191"/>
        <v>0</v>
      </c>
      <c r="AJ269" s="16"/>
      <c r="AK269" s="15">
        <f t="shared" si="1192"/>
        <v>0</v>
      </c>
      <c r="AL269" s="16"/>
      <c r="AM269" s="15">
        <f t="shared" si="1193"/>
        <v>0</v>
      </c>
      <c r="AN269" s="16"/>
      <c r="AO269" s="15">
        <f t="shared" si="1194"/>
        <v>0</v>
      </c>
      <c r="AP269" s="16"/>
      <c r="AQ269" s="15">
        <f t="shared" si="1195"/>
        <v>0</v>
      </c>
      <c r="AR269" s="16"/>
      <c r="AS269" s="15">
        <f t="shared" si="1196"/>
        <v>0</v>
      </c>
      <c r="AT269" s="16">
        <v>4480.7</v>
      </c>
      <c r="AU269" s="15">
        <f t="shared" si="1197"/>
        <v>4480.7</v>
      </c>
      <c r="AV269" s="16"/>
      <c r="AW269" s="15">
        <f t="shared" si="1198"/>
        <v>4480.7</v>
      </c>
      <c r="AX269" s="16"/>
      <c r="AY269" s="15">
        <f t="shared" si="1199"/>
        <v>4480.7</v>
      </c>
      <c r="AZ269" s="16"/>
      <c r="BA269" s="15">
        <f t="shared" si="1200"/>
        <v>4480.7</v>
      </c>
      <c r="BB269" s="16"/>
      <c r="BC269" s="15">
        <f t="shared" si="1201"/>
        <v>4480.7</v>
      </c>
      <c r="BD269" s="16"/>
      <c r="BE269" s="15">
        <f t="shared" si="1202"/>
        <v>4480.7</v>
      </c>
      <c r="BF269" s="26"/>
      <c r="BG269" s="15">
        <f t="shared" si="1203"/>
        <v>4480.7</v>
      </c>
      <c r="BH269" s="16">
        <v>0</v>
      </c>
      <c r="BI269" s="16"/>
      <c r="BJ269" s="16">
        <f t="shared" si="837"/>
        <v>0</v>
      </c>
      <c r="BK269" s="16"/>
      <c r="BL269" s="16">
        <f t="shared" si="1204"/>
        <v>0</v>
      </c>
      <c r="BM269" s="16"/>
      <c r="BN269" s="16">
        <f t="shared" si="1205"/>
        <v>0</v>
      </c>
      <c r="BO269" s="16"/>
      <c r="BP269" s="16">
        <f t="shared" si="1206"/>
        <v>0</v>
      </c>
      <c r="BQ269" s="16"/>
      <c r="BR269" s="16">
        <f t="shared" si="1207"/>
        <v>0</v>
      </c>
      <c r="BS269" s="16"/>
      <c r="BT269" s="16">
        <f t="shared" si="1208"/>
        <v>0</v>
      </c>
      <c r="BU269" s="16"/>
      <c r="BV269" s="16">
        <f t="shared" si="1209"/>
        <v>0</v>
      </c>
      <c r="BW269" s="16"/>
      <c r="BX269" s="16">
        <f t="shared" si="1210"/>
        <v>0</v>
      </c>
      <c r="BY269" s="16"/>
      <c r="BZ269" s="16">
        <f t="shared" si="1211"/>
        <v>0</v>
      </c>
      <c r="CA269" s="16"/>
      <c r="CB269" s="16">
        <f t="shared" si="1212"/>
        <v>0</v>
      </c>
      <c r="CC269" s="16"/>
      <c r="CD269" s="16">
        <f t="shared" si="1213"/>
        <v>0</v>
      </c>
      <c r="CE269" s="16"/>
      <c r="CF269" s="16">
        <f t="shared" si="1214"/>
        <v>0</v>
      </c>
      <c r="CG269" s="26"/>
      <c r="CH269" s="16">
        <f t="shared" si="1215"/>
        <v>0</v>
      </c>
      <c r="CI269" s="8" t="s">
        <v>118</v>
      </c>
      <c r="CJ269" s="13"/>
    </row>
    <row r="270" spans="1:88" ht="56.25" customHeight="1" x14ac:dyDescent="0.35">
      <c r="A270" s="104" t="s">
        <v>328</v>
      </c>
      <c r="B270" s="102" t="s">
        <v>80</v>
      </c>
      <c r="C270" s="6" t="s">
        <v>126</v>
      </c>
      <c r="D270" s="16">
        <v>24586.5</v>
      </c>
      <c r="E270" s="46">
        <v>-11.8</v>
      </c>
      <c r="F270" s="15">
        <f t="shared" si="822"/>
        <v>24574.7</v>
      </c>
      <c r="G270" s="16">
        <v>18695.236000000001</v>
      </c>
      <c r="H270" s="15">
        <f t="shared" si="1178"/>
        <v>43269.936000000002</v>
      </c>
      <c r="I270" s="16"/>
      <c r="J270" s="15">
        <f t="shared" si="1179"/>
        <v>43269.936000000002</v>
      </c>
      <c r="K270" s="16"/>
      <c r="L270" s="15">
        <f t="shared" si="1180"/>
        <v>43269.936000000002</v>
      </c>
      <c r="M270" s="16"/>
      <c r="N270" s="15">
        <f t="shared" si="1181"/>
        <v>43269.936000000002</v>
      </c>
      <c r="O270" s="16"/>
      <c r="P270" s="15">
        <f t="shared" si="1182"/>
        <v>43269.936000000002</v>
      </c>
      <c r="Q270" s="16"/>
      <c r="R270" s="15">
        <f t="shared" si="1183"/>
        <v>43269.936000000002</v>
      </c>
      <c r="S270" s="16"/>
      <c r="T270" s="15">
        <f t="shared" si="1184"/>
        <v>43269.936000000002</v>
      </c>
      <c r="U270" s="16">
        <v>8968.9760000000006</v>
      </c>
      <c r="V270" s="15">
        <f t="shared" si="1185"/>
        <v>52238.912000000004</v>
      </c>
      <c r="W270" s="16"/>
      <c r="X270" s="15">
        <f t="shared" si="1186"/>
        <v>52238.912000000004</v>
      </c>
      <c r="Y270" s="16"/>
      <c r="Z270" s="15">
        <f t="shared" si="1187"/>
        <v>52238.912000000004</v>
      </c>
      <c r="AA270" s="16"/>
      <c r="AB270" s="15">
        <f t="shared" si="1188"/>
        <v>52238.912000000004</v>
      </c>
      <c r="AC270" s="26">
        <f>-1465.917+(-2314.826)</f>
        <v>-3780.7429999999999</v>
      </c>
      <c r="AD270" s="15">
        <f t="shared" si="1189"/>
        <v>48458.169000000002</v>
      </c>
      <c r="AE270" s="16">
        <v>0</v>
      </c>
      <c r="AF270" s="46"/>
      <c r="AG270" s="15">
        <f t="shared" si="835"/>
        <v>0</v>
      </c>
      <c r="AH270" s="16"/>
      <c r="AI270" s="15">
        <f t="shared" si="1191"/>
        <v>0</v>
      </c>
      <c r="AJ270" s="16"/>
      <c r="AK270" s="15">
        <f t="shared" si="1192"/>
        <v>0</v>
      </c>
      <c r="AL270" s="16"/>
      <c r="AM270" s="15">
        <f t="shared" si="1193"/>
        <v>0</v>
      </c>
      <c r="AN270" s="16"/>
      <c r="AO270" s="15">
        <f t="shared" si="1194"/>
        <v>0</v>
      </c>
      <c r="AP270" s="16"/>
      <c r="AQ270" s="15">
        <f t="shared" si="1195"/>
        <v>0</v>
      </c>
      <c r="AR270" s="16"/>
      <c r="AS270" s="15">
        <f t="shared" si="1196"/>
        <v>0</v>
      </c>
      <c r="AT270" s="16"/>
      <c r="AU270" s="15">
        <f t="shared" si="1197"/>
        <v>0</v>
      </c>
      <c r="AV270" s="16"/>
      <c r="AW270" s="15">
        <f t="shared" si="1198"/>
        <v>0</v>
      </c>
      <c r="AX270" s="16"/>
      <c r="AY270" s="15">
        <f t="shared" si="1199"/>
        <v>0</v>
      </c>
      <c r="AZ270" s="16"/>
      <c r="BA270" s="15">
        <f t="shared" si="1200"/>
        <v>0</v>
      </c>
      <c r="BB270" s="16"/>
      <c r="BC270" s="15">
        <f t="shared" si="1201"/>
        <v>0</v>
      </c>
      <c r="BD270" s="16"/>
      <c r="BE270" s="15">
        <f t="shared" si="1202"/>
        <v>0</v>
      </c>
      <c r="BF270" s="26"/>
      <c r="BG270" s="15">
        <f t="shared" si="1203"/>
        <v>0</v>
      </c>
      <c r="BH270" s="16">
        <v>0</v>
      </c>
      <c r="BI270" s="16"/>
      <c r="BJ270" s="16">
        <f t="shared" si="837"/>
        <v>0</v>
      </c>
      <c r="BK270" s="16"/>
      <c r="BL270" s="16">
        <f t="shared" si="1204"/>
        <v>0</v>
      </c>
      <c r="BM270" s="16"/>
      <c r="BN270" s="16">
        <f t="shared" si="1205"/>
        <v>0</v>
      </c>
      <c r="BO270" s="16"/>
      <c r="BP270" s="16">
        <f t="shared" si="1206"/>
        <v>0</v>
      </c>
      <c r="BQ270" s="16"/>
      <c r="BR270" s="16">
        <f t="shared" si="1207"/>
        <v>0</v>
      </c>
      <c r="BS270" s="16"/>
      <c r="BT270" s="16">
        <f t="shared" si="1208"/>
        <v>0</v>
      </c>
      <c r="BU270" s="16"/>
      <c r="BV270" s="16">
        <f t="shared" si="1209"/>
        <v>0</v>
      </c>
      <c r="BW270" s="16"/>
      <c r="BX270" s="16">
        <f t="shared" si="1210"/>
        <v>0</v>
      </c>
      <c r="BY270" s="16"/>
      <c r="BZ270" s="16">
        <f t="shared" si="1211"/>
        <v>0</v>
      </c>
      <c r="CA270" s="16"/>
      <c r="CB270" s="16">
        <f t="shared" si="1212"/>
        <v>0</v>
      </c>
      <c r="CC270" s="16"/>
      <c r="CD270" s="16">
        <f t="shared" si="1213"/>
        <v>0</v>
      </c>
      <c r="CE270" s="16"/>
      <c r="CF270" s="16">
        <f t="shared" si="1214"/>
        <v>0</v>
      </c>
      <c r="CG270" s="26"/>
      <c r="CH270" s="16">
        <f t="shared" si="1215"/>
        <v>0</v>
      </c>
      <c r="CI270" s="8" t="s">
        <v>119</v>
      </c>
      <c r="CJ270" s="13"/>
    </row>
    <row r="271" spans="1:88" ht="75" customHeight="1" x14ac:dyDescent="0.35">
      <c r="A271" s="105"/>
      <c r="B271" s="103"/>
      <c r="C271" s="6" t="s">
        <v>130</v>
      </c>
      <c r="D271" s="16">
        <v>4699.8</v>
      </c>
      <c r="E271" s="46"/>
      <c r="F271" s="15">
        <f t="shared" si="822"/>
        <v>4699.8</v>
      </c>
      <c r="G271" s="16"/>
      <c r="H271" s="15">
        <f t="shared" si="1178"/>
        <v>4699.8</v>
      </c>
      <c r="I271" s="16">
        <v>-4699.8</v>
      </c>
      <c r="J271" s="15">
        <f t="shared" si="1179"/>
        <v>0</v>
      </c>
      <c r="K271" s="16">
        <v>4699.8</v>
      </c>
      <c r="L271" s="15">
        <f t="shared" si="1180"/>
        <v>4699.8</v>
      </c>
      <c r="M271" s="16"/>
      <c r="N271" s="15">
        <f t="shared" si="1181"/>
        <v>4699.8</v>
      </c>
      <c r="O271" s="16"/>
      <c r="P271" s="15">
        <f t="shared" si="1182"/>
        <v>4699.8</v>
      </c>
      <c r="Q271" s="16"/>
      <c r="R271" s="15">
        <f t="shared" si="1183"/>
        <v>4699.8</v>
      </c>
      <c r="S271" s="16"/>
      <c r="T271" s="15">
        <f t="shared" si="1184"/>
        <v>4699.8</v>
      </c>
      <c r="U271" s="16"/>
      <c r="V271" s="15">
        <f t="shared" si="1185"/>
        <v>4699.8</v>
      </c>
      <c r="W271" s="16"/>
      <c r="X271" s="15">
        <f t="shared" si="1186"/>
        <v>4699.8</v>
      </c>
      <c r="Y271" s="16"/>
      <c r="Z271" s="15">
        <f t="shared" si="1187"/>
        <v>4699.8</v>
      </c>
      <c r="AA271" s="16"/>
      <c r="AB271" s="15">
        <f t="shared" si="1188"/>
        <v>4699.8</v>
      </c>
      <c r="AC271" s="26"/>
      <c r="AD271" s="15">
        <f t="shared" si="1189"/>
        <v>4699.8</v>
      </c>
      <c r="AE271" s="16">
        <v>0</v>
      </c>
      <c r="AF271" s="46"/>
      <c r="AG271" s="15">
        <f t="shared" si="835"/>
        <v>0</v>
      </c>
      <c r="AH271" s="16"/>
      <c r="AI271" s="15">
        <f t="shared" si="1191"/>
        <v>0</v>
      </c>
      <c r="AJ271" s="16"/>
      <c r="AK271" s="15">
        <f t="shared" si="1192"/>
        <v>0</v>
      </c>
      <c r="AL271" s="16"/>
      <c r="AM271" s="15">
        <f t="shared" si="1193"/>
        <v>0</v>
      </c>
      <c r="AN271" s="16"/>
      <c r="AO271" s="15">
        <f t="shared" si="1194"/>
        <v>0</v>
      </c>
      <c r="AP271" s="16"/>
      <c r="AQ271" s="15">
        <f t="shared" si="1195"/>
        <v>0</v>
      </c>
      <c r="AR271" s="16"/>
      <c r="AS271" s="15">
        <f t="shared" si="1196"/>
        <v>0</v>
      </c>
      <c r="AT271" s="16"/>
      <c r="AU271" s="15">
        <f t="shared" si="1197"/>
        <v>0</v>
      </c>
      <c r="AV271" s="16"/>
      <c r="AW271" s="15">
        <f t="shared" si="1198"/>
        <v>0</v>
      </c>
      <c r="AX271" s="16"/>
      <c r="AY271" s="15">
        <f t="shared" si="1199"/>
        <v>0</v>
      </c>
      <c r="AZ271" s="16"/>
      <c r="BA271" s="15">
        <f t="shared" si="1200"/>
        <v>0</v>
      </c>
      <c r="BB271" s="16"/>
      <c r="BC271" s="15">
        <f t="shared" si="1201"/>
        <v>0</v>
      </c>
      <c r="BD271" s="16"/>
      <c r="BE271" s="15">
        <f t="shared" si="1202"/>
        <v>0</v>
      </c>
      <c r="BF271" s="26"/>
      <c r="BG271" s="15">
        <f t="shared" si="1203"/>
        <v>0</v>
      </c>
      <c r="BH271" s="16">
        <v>0</v>
      </c>
      <c r="BI271" s="16"/>
      <c r="BJ271" s="16">
        <f t="shared" si="837"/>
        <v>0</v>
      </c>
      <c r="BK271" s="16"/>
      <c r="BL271" s="16">
        <f t="shared" si="1204"/>
        <v>0</v>
      </c>
      <c r="BM271" s="16"/>
      <c r="BN271" s="16">
        <f t="shared" si="1205"/>
        <v>0</v>
      </c>
      <c r="BO271" s="16"/>
      <c r="BP271" s="16">
        <f t="shared" si="1206"/>
        <v>0</v>
      </c>
      <c r="BQ271" s="16"/>
      <c r="BR271" s="16">
        <f t="shared" si="1207"/>
        <v>0</v>
      </c>
      <c r="BS271" s="16"/>
      <c r="BT271" s="16">
        <f t="shared" si="1208"/>
        <v>0</v>
      </c>
      <c r="BU271" s="16"/>
      <c r="BV271" s="16">
        <f t="shared" si="1209"/>
        <v>0</v>
      </c>
      <c r="BW271" s="16"/>
      <c r="BX271" s="16">
        <f t="shared" si="1210"/>
        <v>0</v>
      </c>
      <c r="BY271" s="16"/>
      <c r="BZ271" s="16">
        <f t="shared" si="1211"/>
        <v>0</v>
      </c>
      <c r="CA271" s="16"/>
      <c r="CB271" s="16">
        <f t="shared" si="1212"/>
        <v>0</v>
      </c>
      <c r="CC271" s="16"/>
      <c r="CD271" s="16">
        <f t="shared" si="1213"/>
        <v>0</v>
      </c>
      <c r="CE271" s="16"/>
      <c r="CF271" s="16">
        <f t="shared" si="1214"/>
        <v>0</v>
      </c>
      <c r="CG271" s="26"/>
      <c r="CH271" s="16">
        <f t="shared" si="1215"/>
        <v>0</v>
      </c>
      <c r="CI271" s="8" t="s">
        <v>119</v>
      </c>
      <c r="CJ271" s="13"/>
    </row>
    <row r="272" spans="1:88" ht="56.25" customHeight="1" x14ac:dyDescent="0.35">
      <c r="A272" s="60" t="s">
        <v>329</v>
      </c>
      <c r="B272" s="85" t="s">
        <v>81</v>
      </c>
      <c r="C272" s="6" t="s">
        <v>126</v>
      </c>
      <c r="D272" s="16">
        <v>0</v>
      </c>
      <c r="E272" s="46">
        <v>4109</v>
      </c>
      <c r="F272" s="15">
        <f t="shared" si="822"/>
        <v>4109</v>
      </c>
      <c r="G272" s="16"/>
      <c r="H272" s="15">
        <f t="shared" si="1178"/>
        <v>4109</v>
      </c>
      <c r="I272" s="16">
        <v>-555.40200000000004</v>
      </c>
      <c r="J272" s="15">
        <f t="shared" si="1179"/>
        <v>3553.598</v>
      </c>
      <c r="K272" s="16">
        <v>-53.597999999999999</v>
      </c>
      <c r="L272" s="15">
        <f t="shared" si="1180"/>
        <v>3500</v>
      </c>
      <c r="M272" s="16"/>
      <c r="N272" s="15">
        <f t="shared" si="1181"/>
        <v>3500</v>
      </c>
      <c r="O272" s="16"/>
      <c r="P272" s="15">
        <f t="shared" si="1182"/>
        <v>3500</v>
      </c>
      <c r="Q272" s="16"/>
      <c r="R272" s="15">
        <f t="shared" si="1183"/>
        <v>3500</v>
      </c>
      <c r="S272" s="16"/>
      <c r="T272" s="15">
        <f t="shared" si="1184"/>
        <v>3500</v>
      </c>
      <c r="U272" s="16"/>
      <c r="V272" s="15">
        <f t="shared" si="1185"/>
        <v>3500</v>
      </c>
      <c r="W272" s="16"/>
      <c r="X272" s="15">
        <f t="shared" si="1186"/>
        <v>3500</v>
      </c>
      <c r="Y272" s="16"/>
      <c r="Z272" s="15">
        <f t="shared" si="1187"/>
        <v>3500</v>
      </c>
      <c r="AA272" s="16">
        <v>-3500</v>
      </c>
      <c r="AB272" s="15">
        <f t="shared" si="1188"/>
        <v>0</v>
      </c>
      <c r="AC272" s="26"/>
      <c r="AD272" s="15">
        <f t="shared" si="1189"/>
        <v>0</v>
      </c>
      <c r="AE272" s="16">
        <v>4109</v>
      </c>
      <c r="AF272" s="46">
        <v>-4109</v>
      </c>
      <c r="AG272" s="15">
        <f t="shared" si="835"/>
        <v>0</v>
      </c>
      <c r="AH272" s="16"/>
      <c r="AI272" s="15">
        <f t="shared" si="1191"/>
        <v>0</v>
      </c>
      <c r="AJ272" s="16"/>
      <c r="AK272" s="15">
        <f t="shared" si="1192"/>
        <v>0</v>
      </c>
      <c r="AL272" s="16"/>
      <c r="AM272" s="15">
        <f t="shared" si="1193"/>
        <v>0</v>
      </c>
      <c r="AN272" s="16"/>
      <c r="AO272" s="15">
        <f t="shared" si="1194"/>
        <v>0</v>
      </c>
      <c r="AP272" s="16"/>
      <c r="AQ272" s="15">
        <f t="shared" si="1195"/>
        <v>0</v>
      </c>
      <c r="AR272" s="16"/>
      <c r="AS272" s="15">
        <f t="shared" si="1196"/>
        <v>0</v>
      </c>
      <c r="AT272" s="16"/>
      <c r="AU272" s="15">
        <f t="shared" si="1197"/>
        <v>0</v>
      </c>
      <c r="AV272" s="16"/>
      <c r="AW272" s="15">
        <f t="shared" si="1198"/>
        <v>0</v>
      </c>
      <c r="AX272" s="16"/>
      <c r="AY272" s="15">
        <f t="shared" si="1199"/>
        <v>0</v>
      </c>
      <c r="AZ272" s="16"/>
      <c r="BA272" s="15">
        <f t="shared" si="1200"/>
        <v>0</v>
      </c>
      <c r="BB272" s="16"/>
      <c r="BC272" s="15">
        <f t="shared" si="1201"/>
        <v>0</v>
      </c>
      <c r="BD272" s="16">
        <v>3500</v>
      </c>
      <c r="BE272" s="15">
        <f t="shared" si="1202"/>
        <v>3500</v>
      </c>
      <c r="BF272" s="26"/>
      <c r="BG272" s="15">
        <f t="shared" si="1203"/>
        <v>3500</v>
      </c>
      <c r="BH272" s="16">
        <v>224073.8</v>
      </c>
      <c r="BI272" s="16">
        <v>0</v>
      </c>
      <c r="BJ272" s="16">
        <f t="shared" si="837"/>
        <v>224073.8</v>
      </c>
      <c r="BK272" s="16">
        <v>0</v>
      </c>
      <c r="BL272" s="16">
        <f t="shared" si="1204"/>
        <v>224073.8</v>
      </c>
      <c r="BM272" s="16">
        <v>0</v>
      </c>
      <c r="BN272" s="16">
        <f t="shared" si="1205"/>
        <v>224073.8</v>
      </c>
      <c r="BO272" s="16">
        <v>0</v>
      </c>
      <c r="BP272" s="16">
        <f t="shared" si="1206"/>
        <v>224073.8</v>
      </c>
      <c r="BQ272" s="16">
        <v>0</v>
      </c>
      <c r="BR272" s="16">
        <f t="shared" si="1207"/>
        <v>224073.8</v>
      </c>
      <c r="BS272" s="16">
        <v>0</v>
      </c>
      <c r="BT272" s="16">
        <f t="shared" si="1208"/>
        <v>224073.8</v>
      </c>
      <c r="BU272" s="16">
        <v>0</v>
      </c>
      <c r="BV272" s="16">
        <f t="shared" si="1209"/>
        <v>224073.8</v>
      </c>
      <c r="BW272" s="16">
        <v>0</v>
      </c>
      <c r="BX272" s="16">
        <f t="shared" si="1210"/>
        <v>224073.8</v>
      </c>
      <c r="BY272" s="16">
        <v>-224073.8</v>
      </c>
      <c r="BZ272" s="16">
        <f t="shared" si="1211"/>
        <v>0</v>
      </c>
      <c r="CA272" s="16"/>
      <c r="CB272" s="16">
        <f t="shared" si="1212"/>
        <v>0</v>
      </c>
      <c r="CC272" s="16"/>
      <c r="CD272" s="16">
        <f t="shared" si="1213"/>
        <v>0</v>
      </c>
      <c r="CE272" s="16"/>
      <c r="CF272" s="16">
        <f t="shared" si="1214"/>
        <v>0</v>
      </c>
      <c r="CG272" s="26"/>
      <c r="CH272" s="16">
        <f t="shared" si="1215"/>
        <v>0</v>
      </c>
      <c r="CI272" s="8" t="s">
        <v>120</v>
      </c>
      <c r="CJ272" s="13"/>
    </row>
    <row r="273" spans="1:88" ht="56.25" customHeight="1" x14ac:dyDescent="0.35">
      <c r="A273" s="60" t="s">
        <v>330</v>
      </c>
      <c r="B273" s="85" t="s">
        <v>360</v>
      </c>
      <c r="C273" s="6" t="s">
        <v>126</v>
      </c>
      <c r="D273" s="16">
        <f>D275+D276</f>
        <v>196462.90000000002</v>
      </c>
      <c r="E273" s="46">
        <f>E275+E276</f>
        <v>0</v>
      </c>
      <c r="F273" s="15">
        <f t="shared" si="822"/>
        <v>196462.90000000002</v>
      </c>
      <c r="G273" s="16">
        <f>G275+G276</f>
        <v>0</v>
      </c>
      <c r="H273" s="15">
        <f t="shared" si="1178"/>
        <v>196462.90000000002</v>
      </c>
      <c r="I273" s="16">
        <f>I275+I276</f>
        <v>0</v>
      </c>
      <c r="J273" s="15">
        <f t="shared" si="1179"/>
        <v>196462.90000000002</v>
      </c>
      <c r="K273" s="16">
        <f>K275+K276</f>
        <v>0</v>
      </c>
      <c r="L273" s="15">
        <f t="shared" si="1180"/>
        <v>196462.90000000002</v>
      </c>
      <c r="M273" s="16">
        <f>M275+M276</f>
        <v>-30000</v>
      </c>
      <c r="N273" s="15">
        <f t="shared" si="1181"/>
        <v>166462.90000000002</v>
      </c>
      <c r="O273" s="16">
        <f>O275+O276</f>
        <v>0</v>
      </c>
      <c r="P273" s="15">
        <f t="shared" si="1182"/>
        <v>166462.90000000002</v>
      </c>
      <c r="Q273" s="16">
        <f>Q275+Q276</f>
        <v>-24000</v>
      </c>
      <c r="R273" s="15">
        <f t="shared" si="1183"/>
        <v>142462.90000000002</v>
      </c>
      <c r="S273" s="16">
        <f>S275+S276</f>
        <v>-8675.2999999999993</v>
      </c>
      <c r="T273" s="15">
        <f t="shared" si="1184"/>
        <v>133787.60000000003</v>
      </c>
      <c r="U273" s="16">
        <f>U275+U276</f>
        <v>0</v>
      </c>
      <c r="V273" s="15">
        <f t="shared" si="1185"/>
        <v>133787.60000000003</v>
      </c>
      <c r="W273" s="16">
        <f>W275+W276</f>
        <v>0</v>
      </c>
      <c r="X273" s="15">
        <f t="shared" si="1186"/>
        <v>133787.60000000003</v>
      </c>
      <c r="Y273" s="16">
        <f>Y275+Y276</f>
        <v>0</v>
      </c>
      <c r="Z273" s="15">
        <f t="shared" si="1187"/>
        <v>133787.60000000003</v>
      </c>
      <c r="AA273" s="16">
        <f>AA275+AA276</f>
        <v>-22228.5</v>
      </c>
      <c r="AB273" s="15">
        <f t="shared" si="1188"/>
        <v>111559.10000000003</v>
      </c>
      <c r="AC273" s="26">
        <f>AC275+AC276</f>
        <v>0</v>
      </c>
      <c r="AD273" s="15">
        <f t="shared" si="1189"/>
        <v>111559.10000000003</v>
      </c>
      <c r="AE273" s="16">
        <f t="shared" ref="AE273:BH273" si="1217">AE275+AE276</f>
        <v>294468.2</v>
      </c>
      <c r="AF273" s="46">
        <f>AF275+AF276</f>
        <v>0</v>
      </c>
      <c r="AG273" s="15">
        <f t="shared" si="835"/>
        <v>294468.2</v>
      </c>
      <c r="AH273" s="16">
        <f>AH275+AH276</f>
        <v>0</v>
      </c>
      <c r="AI273" s="15">
        <f t="shared" si="1191"/>
        <v>294468.2</v>
      </c>
      <c r="AJ273" s="16">
        <f>AJ275+AJ276</f>
        <v>0</v>
      </c>
      <c r="AK273" s="15">
        <f t="shared" si="1192"/>
        <v>294468.2</v>
      </c>
      <c r="AL273" s="16">
        <f>AL275+AL276</f>
        <v>0</v>
      </c>
      <c r="AM273" s="15">
        <f t="shared" si="1193"/>
        <v>294468.2</v>
      </c>
      <c r="AN273" s="16">
        <f>AN275+AN276</f>
        <v>0</v>
      </c>
      <c r="AO273" s="15">
        <f t="shared" si="1194"/>
        <v>294468.2</v>
      </c>
      <c r="AP273" s="16">
        <f>AP275+AP276</f>
        <v>0</v>
      </c>
      <c r="AQ273" s="15">
        <f t="shared" si="1195"/>
        <v>294468.2</v>
      </c>
      <c r="AR273" s="16">
        <f>AR275+AR276</f>
        <v>0</v>
      </c>
      <c r="AS273" s="15">
        <f t="shared" si="1196"/>
        <v>294468.2</v>
      </c>
      <c r="AT273" s="16">
        <f>AT275+AT276</f>
        <v>24000</v>
      </c>
      <c r="AU273" s="15">
        <f t="shared" si="1197"/>
        <v>318468.2</v>
      </c>
      <c r="AV273" s="16">
        <f>AV275+AV276</f>
        <v>0</v>
      </c>
      <c r="AW273" s="15">
        <f t="shared" si="1198"/>
        <v>318468.2</v>
      </c>
      <c r="AX273" s="16">
        <f>AX275+AX276</f>
        <v>-71783.64</v>
      </c>
      <c r="AY273" s="15">
        <f t="shared" si="1199"/>
        <v>246684.56</v>
      </c>
      <c r="AZ273" s="16">
        <f>AZ275+AZ276</f>
        <v>0</v>
      </c>
      <c r="BA273" s="15">
        <f t="shared" si="1200"/>
        <v>246684.56</v>
      </c>
      <c r="BB273" s="16">
        <f>BB275+BB276</f>
        <v>0</v>
      </c>
      <c r="BC273" s="15">
        <f t="shared" si="1201"/>
        <v>246684.56</v>
      </c>
      <c r="BD273" s="16">
        <f>BD275+BD276</f>
        <v>22228.5</v>
      </c>
      <c r="BE273" s="15">
        <f t="shared" si="1202"/>
        <v>268913.06</v>
      </c>
      <c r="BF273" s="26">
        <f>BF275+BF276</f>
        <v>0</v>
      </c>
      <c r="BG273" s="15">
        <f t="shared" si="1203"/>
        <v>268913.06</v>
      </c>
      <c r="BH273" s="16">
        <f t="shared" si="1217"/>
        <v>52212.4</v>
      </c>
      <c r="BI273" s="16">
        <f>BI275+BI276</f>
        <v>0</v>
      </c>
      <c r="BJ273" s="16">
        <f t="shared" si="837"/>
        <v>52212.4</v>
      </c>
      <c r="BK273" s="16">
        <f>BK275+BK276</f>
        <v>0</v>
      </c>
      <c r="BL273" s="16">
        <f t="shared" si="1204"/>
        <v>52212.4</v>
      </c>
      <c r="BM273" s="16">
        <f>BM275+BM276</f>
        <v>0</v>
      </c>
      <c r="BN273" s="16">
        <f t="shared" si="1205"/>
        <v>52212.4</v>
      </c>
      <c r="BO273" s="16">
        <f>BO275+BO276</f>
        <v>0</v>
      </c>
      <c r="BP273" s="16">
        <f t="shared" si="1206"/>
        <v>52212.4</v>
      </c>
      <c r="BQ273" s="16">
        <f>BQ275+BQ276</f>
        <v>30000</v>
      </c>
      <c r="BR273" s="16">
        <f t="shared" si="1207"/>
        <v>82212.399999999994</v>
      </c>
      <c r="BS273" s="16">
        <f>BS275+BS276</f>
        <v>0</v>
      </c>
      <c r="BT273" s="16">
        <f t="shared" si="1208"/>
        <v>82212.399999999994</v>
      </c>
      <c r="BU273" s="16">
        <f>BU275+BU276</f>
        <v>0</v>
      </c>
      <c r="BV273" s="16">
        <f t="shared" si="1209"/>
        <v>82212.399999999994</v>
      </c>
      <c r="BW273" s="16">
        <f>BW275+BW276</f>
        <v>8675.2999999999993</v>
      </c>
      <c r="BX273" s="16">
        <f t="shared" si="1210"/>
        <v>90887.7</v>
      </c>
      <c r="BY273" s="16">
        <f>BY275+BY276</f>
        <v>218481.913</v>
      </c>
      <c r="BZ273" s="16">
        <f t="shared" si="1211"/>
        <v>309369.61300000001</v>
      </c>
      <c r="CA273" s="16">
        <f>CA275+CA276</f>
        <v>0</v>
      </c>
      <c r="CB273" s="16">
        <f t="shared" si="1212"/>
        <v>309369.61300000001</v>
      </c>
      <c r="CC273" s="16">
        <f>CC275+CC276</f>
        <v>0</v>
      </c>
      <c r="CD273" s="16">
        <f t="shared" si="1213"/>
        <v>309369.61300000001</v>
      </c>
      <c r="CE273" s="16">
        <f>CE275+CE276</f>
        <v>0</v>
      </c>
      <c r="CF273" s="16">
        <f t="shared" si="1214"/>
        <v>309369.61300000001</v>
      </c>
      <c r="CG273" s="26">
        <f>CG275+CG276</f>
        <v>0</v>
      </c>
      <c r="CH273" s="16">
        <f t="shared" si="1215"/>
        <v>309369.61300000001</v>
      </c>
      <c r="CJ273" s="13"/>
    </row>
    <row r="274" spans="1:88" ht="18.75" customHeight="1" x14ac:dyDescent="0.35">
      <c r="A274" s="60"/>
      <c r="B274" s="85" t="s">
        <v>5</v>
      </c>
      <c r="C274" s="6"/>
      <c r="D274" s="16"/>
      <c r="E274" s="46"/>
      <c r="F274" s="15"/>
      <c r="G274" s="16"/>
      <c r="H274" s="15"/>
      <c r="I274" s="16"/>
      <c r="J274" s="15"/>
      <c r="K274" s="16"/>
      <c r="L274" s="15"/>
      <c r="M274" s="16"/>
      <c r="N274" s="15"/>
      <c r="O274" s="16"/>
      <c r="P274" s="15"/>
      <c r="Q274" s="16"/>
      <c r="R274" s="15"/>
      <c r="S274" s="16"/>
      <c r="T274" s="15"/>
      <c r="U274" s="16"/>
      <c r="V274" s="15"/>
      <c r="W274" s="16"/>
      <c r="X274" s="15"/>
      <c r="Y274" s="16"/>
      <c r="Z274" s="15"/>
      <c r="AA274" s="16"/>
      <c r="AB274" s="15"/>
      <c r="AC274" s="26"/>
      <c r="AD274" s="15"/>
      <c r="AE274" s="16"/>
      <c r="AF274" s="46"/>
      <c r="AG274" s="15"/>
      <c r="AH274" s="16"/>
      <c r="AI274" s="15"/>
      <c r="AJ274" s="16"/>
      <c r="AK274" s="15"/>
      <c r="AL274" s="16"/>
      <c r="AM274" s="15"/>
      <c r="AN274" s="16"/>
      <c r="AO274" s="15"/>
      <c r="AP274" s="16"/>
      <c r="AQ274" s="15"/>
      <c r="AR274" s="16"/>
      <c r="AS274" s="15"/>
      <c r="AT274" s="16"/>
      <c r="AU274" s="15"/>
      <c r="AV274" s="16"/>
      <c r="AW274" s="15"/>
      <c r="AX274" s="16"/>
      <c r="AY274" s="15"/>
      <c r="AZ274" s="16"/>
      <c r="BA274" s="15"/>
      <c r="BB274" s="16"/>
      <c r="BC274" s="15"/>
      <c r="BD274" s="16"/>
      <c r="BE274" s="15"/>
      <c r="BF274" s="26"/>
      <c r="BG274" s="15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26"/>
      <c r="CH274" s="16"/>
      <c r="CJ274" s="13"/>
    </row>
    <row r="275" spans="1:88" ht="18.75" hidden="1" customHeight="1" x14ac:dyDescent="0.35">
      <c r="A275" s="60"/>
      <c r="B275" s="21" t="s">
        <v>6</v>
      </c>
      <c r="C275" s="6"/>
      <c r="D275" s="16">
        <v>88675.3</v>
      </c>
      <c r="E275" s="46"/>
      <c r="F275" s="15">
        <f t="shared" si="822"/>
        <v>88675.3</v>
      </c>
      <c r="G275" s="16"/>
      <c r="H275" s="15">
        <f t="shared" ref="H275:H300" si="1218">F275+G275</f>
        <v>88675.3</v>
      </c>
      <c r="I275" s="16"/>
      <c r="J275" s="15">
        <f t="shared" ref="J275:J300" si="1219">H275+I275</f>
        <v>88675.3</v>
      </c>
      <c r="K275" s="16"/>
      <c r="L275" s="15">
        <f t="shared" ref="L275:L300" si="1220">J275+K275</f>
        <v>88675.3</v>
      </c>
      <c r="M275" s="16">
        <v>-30000</v>
      </c>
      <c r="N275" s="15">
        <f t="shared" ref="N275:N300" si="1221">L275+M275</f>
        <v>58675.3</v>
      </c>
      <c r="O275" s="16"/>
      <c r="P275" s="15">
        <f t="shared" ref="P275:P300" si="1222">N275+O275</f>
        <v>58675.3</v>
      </c>
      <c r="Q275" s="16">
        <v>-24000</v>
      </c>
      <c r="R275" s="15">
        <f t="shared" ref="R275:R300" si="1223">P275+Q275</f>
        <v>34675.300000000003</v>
      </c>
      <c r="S275" s="16">
        <v>-8675.2999999999993</v>
      </c>
      <c r="T275" s="15">
        <f t="shared" ref="T275:T300" si="1224">R275+S275</f>
        <v>26000.000000000004</v>
      </c>
      <c r="U275" s="16"/>
      <c r="V275" s="15">
        <f t="shared" ref="V275:V300" si="1225">T275+U275</f>
        <v>26000.000000000004</v>
      </c>
      <c r="W275" s="16"/>
      <c r="X275" s="15">
        <f t="shared" ref="X275:X300" si="1226">V275+W275</f>
        <v>26000.000000000004</v>
      </c>
      <c r="Y275" s="16"/>
      <c r="Z275" s="15">
        <f t="shared" ref="Z275:Z300" si="1227">X275+Y275</f>
        <v>26000.000000000004</v>
      </c>
      <c r="AA275" s="16">
        <v>-22228.5</v>
      </c>
      <c r="AB275" s="15">
        <f t="shared" ref="AB275:AB300" si="1228">Z275+AA275</f>
        <v>3771.5000000000036</v>
      </c>
      <c r="AC275" s="26"/>
      <c r="AD275" s="15">
        <f t="shared" ref="AD275:AD300" si="1229">AB275+AC275</f>
        <v>3771.5000000000036</v>
      </c>
      <c r="AE275" s="16">
        <v>294468.2</v>
      </c>
      <c r="AF275" s="46"/>
      <c r="AG275" s="15">
        <f t="shared" si="835"/>
        <v>294468.2</v>
      </c>
      <c r="AH275" s="16"/>
      <c r="AI275" s="15">
        <f t="shared" ref="AI275:AI300" si="1230">AG275+AH275</f>
        <v>294468.2</v>
      </c>
      <c r="AJ275" s="16"/>
      <c r="AK275" s="15">
        <f t="shared" ref="AK275:AK300" si="1231">AI275+AJ275</f>
        <v>294468.2</v>
      </c>
      <c r="AL275" s="16"/>
      <c r="AM275" s="15">
        <f t="shared" ref="AM275:AM300" si="1232">AK275+AL275</f>
        <v>294468.2</v>
      </c>
      <c r="AN275" s="16"/>
      <c r="AO275" s="15">
        <f t="shared" ref="AO275:AO300" si="1233">AM275+AN275</f>
        <v>294468.2</v>
      </c>
      <c r="AP275" s="16"/>
      <c r="AQ275" s="15">
        <f t="shared" ref="AQ275:AQ300" si="1234">AO275+AP275</f>
        <v>294468.2</v>
      </c>
      <c r="AR275" s="16"/>
      <c r="AS275" s="15">
        <f t="shared" ref="AS275:AS300" si="1235">AQ275+AR275</f>
        <v>294468.2</v>
      </c>
      <c r="AT275" s="16">
        <v>24000</v>
      </c>
      <c r="AU275" s="15">
        <f t="shared" ref="AU275:AU300" si="1236">AS275+AT275</f>
        <v>318468.2</v>
      </c>
      <c r="AV275" s="16"/>
      <c r="AW275" s="15">
        <f t="shared" ref="AW275:AW300" si="1237">AU275+AV275</f>
        <v>318468.2</v>
      </c>
      <c r="AX275" s="16">
        <v>-71783.64</v>
      </c>
      <c r="AY275" s="15">
        <f t="shared" ref="AY275:AY300" si="1238">AW275+AX275</f>
        <v>246684.56</v>
      </c>
      <c r="AZ275" s="16"/>
      <c r="BA275" s="15">
        <f t="shared" ref="BA275:BA300" si="1239">AY275+AZ275</f>
        <v>246684.56</v>
      </c>
      <c r="BB275" s="16"/>
      <c r="BC275" s="15">
        <f t="shared" ref="BC275:BC300" si="1240">BA275+BB275</f>
        <v>246684.56</v>
      </c>
      <c r="BD275" s="16">
        <v>22228.5</v>
      </c>
      <c r="BE275" s="15">
        <f t="shared" ref="BE275:BE300" si="1241">BC275+BD275</f>
        <v>268913.06</v>
      </c>
      <c r="BF275" s="26"/>
      <c r="BG275" s="15">
        <f t="shared" ref="BG275:BG300" si="1242">BE275+BF275</f>
        <v>268913.06</v>
      </c>
      <c r="BH275" s="16">
        <v>0</v>
      </c>
      <c r="BI275" s="16"/>
      <c r="BJ275" s="16">
        <f t="shared" si="837"/>
        <v>0</v>
      </c>
      <c r="BK275" s="16"/>
      <c r="BL275" s="16">
        <f t="shared" ref="BL275:BL300" si="1243">BJ275+BK275</f>
        <v>0</v>
      </c>
      <c r="BM275" s="16"/>
      <c r="BN275" s="16">
        <f t="shared" ref="BN275:BN300" si="1244">BL275+BM275</f>
        <v>0</v>
      </c>
      <c r="BO275" s="16"/>
      <c r="BP275" s="16">
        <f t="shared" ref="BP275:BP300" si="1245">BN275+BO275</f>
        <v>0</v>
      </c>
      <c r="BQ275" s="16">
        <v>30000</v>
      </c>
      <c r="BR275" s="16">
        <f t="shared" ref="BR275:BR300" si="1246">BP275+BQ275</f>
        <v>30000</v>
      </c>
      <c r="BS275" s="16"/>
      <c r="BT275" s="16">
        <f t="shared" ref="BT275:BT300" si="1247">BR275+BS275</f>
        <v>30000</v>
      </c>
      <c r="BU275" s="16"/>
      <c r="BV275" s="16">
        <f t="shared" ref="BV275:BV300" si="1248">BT275+BU275</f>
        <v>30000</v>
      </c>
      <c r="BW275" s="16">
        <v>8675.2999999999993</v>
      </c>
      <c r="BX275" s="16">
        <f t="shared" ref="BX275:BX300" si="1249">BV275+BW275</f>
        <v>38675.300000000003</v>
      </c>
      <c r="BY275" s="16">
        <v>218481.913</v>
      </c>
      <c r="BZ275" s="16">
        <f t="shared" ref="BZ275:BZ300" si="1250">BX275+BY275</f>
        <v>257157.21299999999</v>
      </c>
      <c r="CA275" s="16"/>
      <c r="CB275" s="16">
        <f t="shared" ref="CB275:CB300" si="1251">BZ275+CA275</f>
        <v>257157.21299999999</v>
      </c>
      <c r="CC275" s="16"/>
      <c r="CD275" s="16">
        <f t="shared" ref="CD275:CD300" si="1252">CB275+CC275</f>
        <v>257157.21299999999</v>
      </c>
      <c r="CE275" s="16"/>
      <c r="CF275" s="16">
        <f t="shared" ref="CF275:CF300" si="1253">CD275+CE275</f>
        <v>257157.21299999999</v>
      </c>
      <c r="CG275" s="26"/>
      <c r="CH275" s="16">
        <f t="shared" ref="CH275:CH300" si="1254">CF275+CG275</f>
        <v>257157.21299999999</v>
      </c>
      <c r="CI275" s="9" t="s">
        <v>219</v>
      </c>
      <c r="CJ275" s="13">
        <v>0</v>
      </c>
    </row>
    <row r="276" spans="1:88" ht="18.75" customHeight="1" x14ac:dyDescent="0.35">
      <c r="A276" s="60"/>
      <c r="B276" s="85" t="s">
        <v>57</v>
      </c>
      <c r="C276" s="6"/>
      <c r="D276" s="16">
        <v>107787.6</v>
      </c>
      <c r="E276" s="46"/>
      <c r="F276" s="15">
        <f t="shared" si="822"/>
        <v>107787.6</v>
      </c>
      <c r="G276" s="16"/>
      <c r="H276" s="15">
        <f t="shared" si="1218"/>
        <v>107787.6</v>
      </c>
      <c r="I276" s="16"/>
      <c r="J276" s="15">
        <f t="shared" si="1219"/>
        <v>107787.6</v>
      </c>
      <c r="K276" s="16"/>
      <c r="L276" s="15">
        <f t="shared" si="1220"/>
        <v>107787.6</v>
      </c>
      <c r="M276" s="16"/>
      <c r="N276" s="15">
        <f t="shared" si="1221"/>
        <v>107787.6</v>
      </c>
      <c r="O276" s="16"/>
      <c r="P276" s="15">
        <f t="shared" si="1222"/>
        <v>107787.6</v>
      </c>
      <c r="Q276" s="16"/>
      <c r="R276" s="15">
        <f t="shared" si="1223"/>
        <v>107787.6</v>
      </c>
      <c r="S276" s="16"/>
      <c r="T276" s="15">
        <f t="shared" si="1224"/>
        <v>107787.6</v>
      </c>
      <c r="U276" s="16"/>
      <c r="V276" s="15">
        <f t="shared" si="1225"/>
        <v>107787.6</v>
      </c>
      <c r="W276" s="16"/>
      <c r="X276" s="15">
        <f t="shared" si="1226"/>
        <v>107787.6</v>
      </c>
      <c r="Y276" s="16"/>
      <c r="Z276" s="15">
        <f t="shared" si="1227"/>
        <v>107787.6</v>
      </c>
      <c r="AA276" s="16"/>
      <c r="AB276" s="15">
        <f t="shared" si="1228"/>
        <v>107787.6</v>
      </c>
      <c r="AC276" s="26"/>
      <c r="AD276" s="15">
        <f t="shared" si="1229"/>
        <v>107787.6</v>
      </c>
      <c r="AE276" s="16">
        <v>0</v>
      </c>
      <c r="AF276" s="46"/>
      <c r="AG276" s="15">
        <f t="shared" si="835"/>
        <v>0</v>
      </c>
      <c r="AH276" s="16"/>
      <c r="AI276" s="15">
        <f t="shared" si="1230"/>
        <v>0</v>
      </c>
      <c r="AJ276" s="16"/>
      <c r="AK276" s="15">
        <f t="shared" si="1231"/>
        <v>0</v>
      </c>
      <c r="AL276" s="16"/>
      <c r="AM276" s="15">
        <f t="shared" si="1232"/>
        <v>0</v>
      </c>
      <c r="AN276" s="16"/>
      <c r="AO276" s="15">
        <f t="shared" si="1233"/>
        <v>0</v>
      </c>
      <c r="AP276" s="16"/>
      <c r="AQ276" s="15">
        <f t="shared" si="1234"/>
        <v>0</v>
      </c>
      <c r="AR276" s="16"/>
      <c r="AS276" s="15">
        <f t="shared" si="1235"/>
        <v>0</v>
      </c>
      <c r="AT276" s="16"/>
      <c r="AU276" s="15">
        <f t="shared" si="1236"/>
        <v>0</v>
      </c>
      <c r="AV276" s="16"/>
      <c r="AW276" s="15">
        <f t="shared" si="1237"/>
        <v>0</v>
      </c>
      <c r="AX276" s="16"/>
      <c r="AY276" s="15">
        <f t="shared" si="1238"/>
        <v>0</v>
      </c>
      <c r="AZ276" s="16"/>
      <c r="BA276" s="15">
        <f t="shared" si="1239"/>
        <v>0</v>
      </c>
      <c r="BB276" s="16"/>
      <c r="BC276" s="15">
        <f t="shared" si="1240"/>
        <v>0</v>
      </c>
      <c r="BD276" s="16"/>
      <c r="BE276" s="15">
        <f t="shared" si="1241"/>
        <v>0</v>
      </c>
      <c r="BF276" s="26"/>
      <c r="BG276" s="15">
        <f t="shared" si="1242"/>
        <v>0</v>
      </c>
      <c r="BH276" s="16">
        <v>52212.4</v>
      </c>
      <c r="BI276" s="16"/>
      <c r="BJ276" s="16">
        <f t="shared" si="837"/>
        <v>52212.4</v>
      </c>
      <c r="BK276" s="16"/>
      <c r="BL276" s="16">
        <f t="shared" si="1243"/>
        <v>52212.4</v>
      </c>
      <c r="BM276" s="16"/>
      <c r="BN276" s="16">
        <f t="shared" si="1244"/>
        <v>52212.4</v>
      </c>
      <c r="BO276" s="16"/>
      <c r="BP276" s="16">
        <f t="shared" si="1245"/>
        <v>52212.4</v>
      </c>
      <c r="BQ276" s="16"/>
      <c r="BR276" s="16">
        <f t="shared" si="1246"/>
        <v>52212.4</v>
      </c>
      <c r="BS276" s="16"/>
      <c r="BT276" s="16">
        <f t="shared" si="1247"/>
        <v>52212.4</v>
      </c>
      <c r="BU276" s="16"/>
      <c r="BV276" s="16">
        <f t="shared" si="1248"/>
        <v>52212.4</v>
      </c>
      <c r="BW276" s="16"/>
      <c r="BX276" s="16">
        <f t="shared" si="1249"/>
        <v>52212.4</v>
      </c>
      <c r="BY276" s="16"/>
      <c r="BZ276" s="16">
        <f t="shared" si="1250"/>
        <v>52212.4</v>
      </c>
      <c r="CA276" s="16"/>
      <c r="CB276" s="16">
        <f t="shared" si="1251"/>
        <v>52212.4</v>
      </c>
      <c r="CC276" s="16"/>
      <c r="CD276" s="16">
        <f t="shared" si="1252"/>
        <v>52212.4</v>
      </c>
      <c r="CE276" s="16"/>
      <c r="CF276" s="16">
        <f t="shared" si="1253"/>
        <v>52212.4</v>
      </c>
      <c r="CG276" s="26"/>
      <c r="CH276" s="16">
        <f t="shared" si="1254"/>
        <v>52212.4</v>
      </c>
      <c r="CI276" s="9" t="s">
        <v>219</v>
      </c>
      <c r="CJ276" s="13"/>
    </row>
    <row r="277" spans="1:88" ht="56.25" customHeight="1" x14ac:dyDescent="0.35">
      <c r="A277" s="60" t="s">
        <v>331</v>
      </c>
      <c r="B277" s="85" t="s">
        <v>58</v>
      </c>
      <c r="C277" s="6" t="s">
        <v>126</v>
      </c>
      <c r="D277" s="16">
        <v>83756.600000000006</v>
      </c>
      <c r="E277" s="46"/>
      <c r="F277" s="15">
        <f t="shared" si="822"/>
        <v>83756.600000000006</v>
      </c>
      <c r="G277" s="16"/>
      <c r="H277" s="15">
        <f t="shared" si="1218"/>
        <v>83756.600000000006</v>
      </c>
      <c r="I277" s="16"/>
      <c r="J277" s="15">
        <f t="shared" si="1219"/>
        <v>83756.600000000006</v>
      </c>
      <c r="K277" s="16"/>
      <c r="L277" s="15">
        <f t="shared" si="1220"/>
        <v>83756.600000000006</v>
      </c>
      <c r="M277" s="16"/>
      <c r="N277" s="15">
        <f t="shared" si="1221"/>
        <v>83756.600000000006</v>
      </c>
      <c r="O277" s="16"/>
      <c r="P277" s="15">
        <f t="shared" si="1222"/>
        <v>83756.600000000006</v>
      </c>
      <c r="Q277" s="16">
        <v>-41800</v>
      </c>
      <c r="R277" s="15">
        <f t="shared" si="1223"/>
        <v>41956.600000000006</v>
      </c>
      <c r="S277" s="16"/>
      <c r="T277" s="15">
        <f t="shared" si="1224"/>
        <v>41956.600000000006</v>
      </c>
      <c r="U277" s="16">
        <v>-14.986000000000001</v>
      </c>
      <c r="V277" s="15">
        <f t="shared" si="1225"/>
        <v>41941.614000000009</v>
      </c>
      <c r="W277" s="16"/>
      <c r="X277" s="15">
        <f t="shared" si="1226"/>
        <v>41941.614000000009</v>
      </c>
      <c r="Y277" s="16"/>
      <c r="Z277" s="15">
        <f t="shared" si="1227"/>
        <v>41941.614000000009</v>
      </c>
      <c r="AA277" s="16"/>
      <c r="AB277" s="15">
        <f t="shared" si="1228"/>
        <v>41941.614000000009</v>
      </c>
      <c r="AC277" s="26"/>
      <c r="AD277" s="15">
        <f t="shared" si="1229"/>
        <v>41941.614000000009</v>
      </c>
      <c r="AE277" s="16">
        <v>110000</v>
      </c>
      <c r="AF277" s="46"/>
      <c r="AG277" s="15">
        <f t="shared" si="835"/>
        <v>110000</v>
      </c>
      <c r="AH277" s="16"/>
      <c r="AI277" s="15">
        <f t="shared" si="1230"/>
        <v>110000</v>
      </c>
      <c r="AJ277" s="16"/>
      <c r="AK277" s="15">
        <f t="shared" si="1231"/>
        <v>110000</v>
      </c>
      <c r="AL277" s="16"/>
      <c r="AM277" s="15">
        <f t="shared" si="1232"/>
        <v>110000</v>
      </c>
      <c r="AN277" s="16"/>
      <c r="AO277" s="15">
        <f t="shared" si="1233"/>
        <v>110000</v>
      </c>
      <c r="AP277" s="16"/>
      <c r="AQ277" s="15">
        <f t="shared" si="1234"/>
        <v>110000</v>
      </c>
      <c r="AR277" s="16"/>
      <c r="AS277" s="15">
        <f t="shared" si="1235"/>
        <v>110000</v>
      </c>
      <c r="AT277" s="16">
        <v>41800</v>
      </c>
      <c r="AU277" s="15">
        <f t="shared" si="1236"/>
        <v>151800</v>
      </c>
      <c r="AV277" s="16"/>
      <c r="AW277" s="15">
        <f t="shared" si="1237"/>
        <v>151800</v>
      </c>
      <c r="AX277" s="16">
        <v>-115378.443</v>
      </c>
      <c r="AY277" s="15">
        <f t="shared" si="1238"/>
        <v>36421.557000000001</v>
      </c>
      <c r="AZ277" s="16"/>
      <c r="BA277" s="15">
        <f t="shared" si="1239"/>
        <v>36421.557000000001</v>
      </c>
      <c r="BB277" s="16"/>
      <c r="BC277" s="15">
        <f t="shared" si="1240"/>
        <v>36421.557000000001</v>
      </c>
      <c r="BD277" s="16"/>
      <c r="BE277" s="15">
        <f t="shared" si="1241"/>
        <v>36421.557000000001</v>
      </c>
      <c r="BF277" s="26"/>
      <c r="BG277" s="15">
        <f t="shared" si="1242"/>
        <v>36421.557000000001</v>
      </c>
      <c r="BH277" s="16">
        <v>0</v>
      </c>
      <c r="BI277" s="16"/>
      <c r="BJ277" s="16">
        <f t="shared" si="837"/>
        <v>0</v>
      </c>
      <c r="BK277" s="16"/>
      <c r="BL277" s="16">
        <f t="shared" si="1243"/>
        <v>0</v>
      </c>
      <c r="BM277" s="16"/>
      <c r="BN277" s="16">
        <f t="shared" si="1244"/>
        <v>0</v>
      </c>
      <c r="BO277" s="16"/>
      <c r="BP277" s="16">
        <f t="shared" si="1245"/>
        <v>0</v>
      </c>
      <c r="BQ277" s="16"/>
      <c r="BR277" s="16">
        <f t="shared" si="1246"/>
        <v>0</v>
      </c>
      <c r="BS277" s="16"/>
      <c r="BT277" s="16">
        <f t="shared" si="1247"/>
        <v>0</v>
      </c>
      <c r="BU277" s="16"/>
      <c r="BV277" s="16">
        <f t="shared" si="1248"/>
        <v>0</v>
      </c>
      <c r="BW277" s="16"/>
      <c r="BX277" s="16">
        <f t="shared" si="1249"/>
        <v>0</v>
      </c>
      <c r="BY277" s="16">
        <v>115393.429</v>
      </c>
      <c r="BZ277" s="16">
        <f t="shared" si="1250"/>
        <v>115393.429</v>
      </c>
      <c r="CA277" s="16"/>
      <c r="CB277" s="16">
        <f t="shared" si="1251"/>
        <v>115393.429</v>
      </c>
      <c r="CC277" s="16"/>
      <c r="CD277" s="16">
        <f t="shared" si="1252"/>
        <v>115393.429</v>
      </c>
      <c r="CE277" s="16"/>
      <c r="CF277" s="16">
        <f t="shared" si="1253"/>
        <v>115393.429</v>
      </c>
      <c r="CG277" s="26"/>
      <c r="CH277" s="16">
        <f t="shared" si="1254"/>
        <v>115393.429</v>
      </c>
      <c r="CI277" s="9" t="s">
        <v>121</v>
      </c>
      <c r="CJ277" s="13"/>
    </row>
    <row r="278" spans="1:88" ht="56.25" customHeight="1" x14ac:dyDescent="0.35">
      <c r="A278" s="60" t="s">
        <v>332</v>
      </c>
      <c r="B278" s="85" t="s">
        <v>309</v>
      </c>
      <c r="C278" s="6" t="s">
        <v>126</v>
      </c>
      <c r="D278" s="16"/>
      <c r="E278" s="46"/>
      <c r="F278" s="15"/>
      <c r="G278" s="16">
        <v>14807.081</v>
      </c>
      <c r="H278" s="15">
        <f t="shared" si="1218"/>
        <v>14807.081</v>
      </c>
      <c r="I278" s="16"/>
      <c r="J278" s="15">
        <f t="shared" si="1219"/>
        <v>14807.081</v>
      </c>
      <c r="K278" s="16"/>
      <c r="L278" s="15">
        <f t="shared" si="1220"/>
        <v>14807.081</v>
      </c>
      <c r="M278" s="16"/>
      <c r="N278" s="15">
        <f t="shared" si="1221"/>
        <v>14807.081</v>
      </c>
      <c r="O278" s="16"/>
      <c r="P278" s="15">
        <f t="shared" si="1222"/>
        <v>14807.081</v>
      </c>
      <c r="Q278" s="16"/>
      <c r="R278" s="15">
        <f t="shared" si="1223"/>
        <v>14807.081</v>
      </c>
      <c r="S278" s="16"/>
      <c r="T278" s="15">
        <f t="shared" si="1224"/>
        <v>14807.081</v>
      </c>
      <c r="U278" s="16">
        <v>4543.38</v>
      </c>
      <c r="V278" s="15">
        <f t="shared" si="1225"/>
        <v>19350.460999999999</v>
      </c>
      <c r="W278" s="16"/>
      <c r="X278" s="15">
        <f t="shared" si="1226"/>
        <v>19350.460999999999</v>
      </c>
      <c r="Y278" s="16"/>
      <c r="Z278" s="15">
        <f t="shared" si="1227"/>
        <v>19350.460999999999</v>
      </c>
      <c r="AA278" s="16"/>
      <c r="AB278" s="15">
        <f t="shared" si="1228"/>
        <v>19350.460999999999</v>
      </c>
      <c r="AC278" s="26">
        <v>1465.9169999999999</v>
      </c>
      <c r="AD278" s="15">
        <f t="shared" si="1229"/>
        <v>20816.378000000001</v>
      </c>
      <c r="AE278" s="16"/>
      <c r="AF278" s="46"/>
      <c r="AG278" s="15"/>
      <c r="AH278" s="16"/>
      <c r="AI278" s="15">
        <f t="shared" si="1230"/>
        <v>0</v>
      </c>
      <c r="AJ278" s="16"/>
      <c r="AK278" s="15">
        <f t="shared" si="1231"/>
        <v>0</v>
      </c>
      <c r="AL278" s="16"/>
      <c r="AM278" s="15">
        <f t="shared" si="1232"/>
        <v>0</v>
      </c>
      <c r="AN278" s="16"/>
      <c r="AO278" s="15">
        <f t="shared" si="1233"/>
        <v>0</v>
      </c>
      <c r="AP278" s="16"/>
      <c r="AQ278" s="15">
        <f t="shared" si="1234"/>
        <v>0</v>
      </c>
      <c r="AR278" s="16"/>
      <c r="AS278" s="15">
        <f t="shared" si="1235"/>
        <v>0</v>
      </c>
      <c r="AT278" s="16"/>
      <c r="AU278" s="15">
        <f t="shared" si="1236"/>
        <v>0</v>
      </c>
      <c r="AV278" s="16"/>
      <c r="AW278" s="15">
        <f t="shared" si="1237"/>
        <v>0</v>
      </c>
      <c r="AX278" s="16"/>
      <c r="AY278" s="15">
        <f t="shared" si="1238"/>
        <v>0</v>
      </c>
      <c r="AZ278" s="16"/>
      <c r="BA278" s="15">
        <f t="shared" si="1239"/>
        <v>0</v>
      </c>
      <c r="BB278" s="16"/>
      <c r="BC278" s="15">
        <f t="shared" si="1240"/>
        <v>0</v>
      </c>
      <c r="BD278" s="16"/>
      <c r="BE278" s="15">
        <f t="shared" si="1241"/>
        <v>0</v>
      </c>
      <c r="BF278" s="26"/>
      <c r="BG278" s="15">
        <f t="shared" si="1242"/>
        <v>0</v>
      </c>
      <c r="BH278" s="16"/>
      <c r="BI278" s="16"/>
      <c r="BJ278" s="16"/>
      <c r="BK278" s="16"/>
      <c r="BL278" s="16">
        <f t="shared" si="1243"/>
        <v>0</v>
      </c>
      <c r="BM278" s="16"/>
      <c r="BN278" s="16">
        <f t="shared" si="1244"/>
        <v>0</v>
      </c>
      <c r="BO278" s="16"/>
      <c r="BP278" s="16">
        <f t="shared" si="1245"/>
        <v>0</v>
      </c>
      <c r="BQ278" s="16"/>
      <c r="BR278" s="16">
        <f t="shared" si="1246"/>
        <v>0</v>
      </c>
      <c r="BS278" s="16"/>
      <c r="BT278" s="16">
        <f t="shared" si="1247"/>
        <v>0</v>
      </c>
      <c r="BU278" s="16"/>
      <c r="BV278" s="16">
        <f t="shared" si="1248"/>
        <v>0</v>
      </c>
      <c r="BW278" s="16"/>
      <c r="BX278" s="16">
        <f t="shared" si="1249"/>
        <v>0</v>
      </c>
      <c r="BY278" s="16"/>
      <c r="BZ278" s="16">
        <f t="shared" si="1250"/>
        <v>0</v>
      </c>
      <c r="CA278" s="16"/>
      <c r="CB278" s="16">
        <f t="shared" si="1251"/>
        <v>0</v>
      </c>
      <c r="CC278" s="16"/>
      <c r="CD278" s="16">
        <f t="shared" si="1252"/>
        <v>0</v>
      </c>
      <c r="CE278" s="16"/>
      <c r="CF278" s="16">
        <f t="shared" si="1253"/>
        <v>0</v>
      </c>
      <c r="CG278" s="26"/>
      <c r="CH278" s="16">
        <f t="shared" si="1254"/>
        <v>0</v>
      </c>
      <c r="CI278" s="9" t="s">
        <v>310</v>
      </c>
      <c r="CJ278" s="13"/>
    </row>
    <row r="279" spans="1:88" ht="56.25" customHeight="1" x14ac:dyDescent="0.35">
      <c r="A279" s="60" t="s">
        <v>333</v>
      </c>
      <c r="B279" s="85" t="s">
        <v>415</v>
      </c>
      <c r="C279" s="6" t="s">
        <v>126</v>
      </c>
      <c r="D279" s="16"/>
      <c r="E279" s="46"/>
      <c r="F279" s="15"/>
      <c r="G279" s="16"/>
      <c r="H279" s="15"/>
      <c r="I279" s="16"/>
      <c r="J279" s="15"/>
      <c r="K279" s="16"/>
      <c r="L279" s="15"/>
      <c r="M279" s="16"/>
      <c r="N279" s="15"/>
      <c r="O279" s="16"/>
      <c r="P279" s="15"/>
      <c r="Q279" s="16"/>
      <c r="R279" s="15"/>
      <c r="S279" s="16"/>
      <c r="T279" s="15"/>
      <c r="U279" s="16"/>
      <c r="V279" s="15"/>
      <c r="W279" s="16"/>
      <c r="X279" s="15"/>
      <c r="Y279" s="16">
        <v>1265.5999999999999</v>
      </c>
      <c r="Z279" s="15">
        <f t="shared" si="1227"/>
        <v>1265.5999999999999</v>
      </c>
      <c r="AA279" s="16"/>
      <c r="AB279" s="15">
        <f t="shared" si="1228"/>
        <v>1265.5999999999999</v>
      </c>
      <c r="AC279" s="26"/>
      <c r="AD279" s="15">
        <f t="shared" si="1229"/>
        <v>1265.5999999999999</v>
      </c>
      <c r="AE279" s="16"/>
      <c r="AF279" s="46"/>
      <c r="AG279" s="15"/>
      <c r="AH279" s="16"/>
      <c r="AI279" s="15"/>
      <c r="AJ279" s="16"/>
      <c r="AK279" s="15"/>
      <c r="AL279" s="16"/>
      <c r="AM279" s="15"/>
      <c r="AN279" s="16"/>
      <c r="AO279" s="15"/>
      <c r="AP279" s="16"/>
      <c r="AQ279" s="15"/>
      <c r="AR279" s="16"/>
      <c r="AS279" s="15"/>
      <c r="AT279" s="16"/>
      <c r="AU279" s="15"/>
      <c r="AV279" s="16"/>
      <c r="AW279" s="15"/>
      <c r="AX279" s="16"/>
      <c r="AY279" s="15"/>
      <c r="AZ279" s="16"/>
      <c r="BA279" s="15"/>
      <c r="BB279" s="16">
        <v>0</v>
      </c>
      <c r="BC279" s="15">
        <f t="shared" si="1240"/>
        <v>0</v>
      </c>
      <c r="BD279" s="16">
        <v>0</v>
      </c>
      <c r="BE279" s="15">
        <f t="shared" si="1241"/>
        <v>0</v>
      </c>
      <c r="BF279" s="26">
        <v>0</v>
      </c>
      <c r="BG279" s="15">
        <f t="shared" si="1242"/>
        <v>0</v>
      </c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>
        <v>0</v>
      </c>
      <c r="CD279" s="16">
        <f t="shared" si="1252"/>
        <v>0</v>
      </c>
      <c r="CE279" s="16">
        <v>0</v>
      </c>
      <c r="CF279" s="16">
        <f t="shared" si="1253"/>
        <v>0</v>
      </c>
      <c r="CG279" s="26">
        <v>0</v>
      </c>
      <c r="CH279" s="16">
        <f t="shared" si="1254"/>
        <v>0</v>
      </c>
      <c r="CI279" s="9" t="s">
        <v>413</v>
      </c>
      <c r="CJ279" s="13"/>
    </row>
    <row r="280" spans="1:88" x14ac:dyDescent="0.35">
      <c r="A280" s="60"/>
      <c r="B280" s="91" t="s">
        <v>15</v>
      </c>
      <c r="C280" s="88"/>
      <c r="D280" s="30">
        <f>D281+D282+D284</f>
        <v>133425.60000000001</v>
      </c>
      <c r="E280" s="30">
        <f>E281+E282+E284+E283+E285+E286+E287+E288+E289+E290+E291+E292+E293+E294+E295+E296</f>
        <v>50000</v>
      </c>
      <c r="F280" s="29">
        <f t="shared" si="822"/>
        <v>183425.6</v>
      </c>
      <c r="G280" s="30">
        <f>G281+G282+G284+G283+G285+G286+G287+G288+G289+G290+G291+G292+G293+G294+G295+G296+G297+G298+G299</f>
        <v>20654.072999999997</v>
      </c>
      <c r="H280" s="29">
        <f t="shared" si="1218"/>
        <v>204079.67300000001</v>
      </c>
      <c r="I280" s="30">
        <f>I281+I282+I284+I283+I285+I286+I287+I288+I289+I290+I291+I292+I293+I294+I295+I296+I297+I298+I299</f>
        <v>0</v>
      </c>
      <c r="J280" s="29">
        <f t="shared" si="1219"/>
        <v>204079.67300000001</v>
      </c>
      <c r="K280" s="30">
        <f>K281+K282+K284+K283+K285+K286+K287+K288+K289+K290+K291+K292+K293+K294+K295+K296+K297+K298+K299</f>
        <v>0</v>
      </c>
      <c r="L280" s="29">
        <f t="shared" si="1220"/>
        <v>204079.67300000001</v>
      </c>
      <c r="M280" s="30">
        <f>M281+M282+M284+M283+M285+M286+M287+M288+M289+M290+M291+M292+M293+M294+M295+M296+M297+M298+M299</f>
        <v>4632.2889999999998</v>
      </c>
      <c r="N280" s="29">
        <f t="shared" si="1221"/>
        <v>208711.962</v>
      </c>
      <c r="O280" s="30">
        <f>O281+O282+O284+O283+O285+O286+O287+O288+O289+O290+O291+O292+O293+O294+O295+O296+O297+O298+O299</f>
        <v>0</v>
      </c>
      <c r="P280" s="29">
        <f t="shared" si="1222"/>
        <v>208711.962</v>
      </c>
      <c r="Q280" s="30">
        <f>Q281+Q282+Q284+Q283+Q285+Q286+Q287+Q288+Q289+Q290+Q291+Q292+Q293+Q294+Q295+Q296+Q297+Q298+Q299</f>
        <v>-466.94299999999998</v>
      </c>
      <c r="R280" s="29">
        <f t="shared" si="1223"/>
        <v>208245.019</v>
      </c>
      <c r="S280" s="30">
        <f>S281+S282+S284+S283+S285+S286+S287+S288+S289+S290+S291+S292+S293+S294+S295+S296+S297+S298+S299</f>
        <v>0</v>
      </c>
      <c r="T280" s="29">
        <f t="shared" si="1224"/>
        <v>208245.019</v>
      </c>
      <c r="U280" s="30">
        <f>U281+U282+U284+U283+U285+U286+U287+U288+U289+U290+U291+U292+U293+U294+U295+U296+U297+U298+U299</f>
        <v>-0.17</v>
      </c>
      <c r="V280" s="29">
        <f t="shared" si="1225"/>
        <v>208244.84899999999</v>
      </c>
      <c r="W280" s="30">
        <f>W281+W282+W284+W283+W285+W286+W287+W288+W289+W290+W291+W292+W293+W294+W295+W296+W297+W298+W299</f>
        <v>15980.826999999999</v>
      </c>
      <c r="X280" s="29">
        <f t="shared" si="1226"/>
        <v>224225.67599999998</v>
      </c>
      <c r="Y280" s="30">
        <f>Y281+Y282+Y284+Y283+Y285+Y286+Y287+Y288+Y289+Y290+Y291+Y292+Y293+Y294+Y295+Y296+Y297+Y298+Y299</f>
        <v>-20648.272000000001</v>
      </c>
      <c r="Z280" s="29">
        <f t="shared" si="1227"/>
        <v>203577.40399999998</v>
      </c>
      <c r="AA280" s="16">
        <f>AA281+AA282+AA284+AA283+AA285+AA286+AA287+AA288+AA289+AA290+AA291+AA292+AA293+AA294+AA295+AA296+AA297+AA298+AA299</f>
        <v>0</v>
      </c>
      <c r="AB280" s="29">
        <f t="shared" si="1228"/>
        <v>203577.40399999998</v>
      </c>
      <c r="AC280" s="30">
        <f>AC281+AC282+AC284+AC283+AC285+AC286+AC287+AC288+AC289+AC290+AC291+AC292+AC293+AC294+AC295+AC296+AC297+AC298+AC299</f>
        <v>-17803.382000000001</v>
      </c>
      <c r="AD280" s="15">
        <f t="shared" si="1229"/>
        <v>185774.02199999997</v>
      </c>
      <c r="AE280" s="30">
        <f t="shared" ref="AE280:BH280" si="1255">AE281+AE282+AE284</f>
        <v>12285.5</v>
      </c>
      <c r="AF280" s="30">
        <f>AF281+AF282+AF284+AF283+AF285+AF286+AF287+AF288+AF289+AF290+AF291+AF292+AF293+AF294+AF295+AF296</f>
        <v>-7.9580786405131221E-13</v>
      </c>
      <c r="AG280" s="29">
        <f t="shared" si="835"/>
        <v>12285.5</v>
      </c>
      <c r="AH280" s="30">
        <f>AH281+AH282+AH284+AH283+AH285+AH286+AH287+AH288+AH289+AH290+AH291+AH292+AH293+AH294+AH295+AH296+AH297+AH298+AH299</f>
        <v>0</v>
      </c>
      <c r="AI280" s="29">
        <f t="shared" si="1230"/>
        <v>12285.5</v>
      </c>
      <c r="AJ280" s="30">
        <f>AJ281+AJ282+AJ284+AJ283+AJ285+AJ286+AJ287+AJ288+AJ289+AJ290+AJ291+AJ292+AJ293+AJ294+AJ295+AJ296+AJ297+AJ298+AJ299</f>
        <v>0</v>
      </c>
      <c r="AK280" s="29">
        <f t="shared" si="1231"/>
        <v>12285.5</v>
      </c>
      <c r="AL280" s="30">
        <f>AL281+AL282+AL284+AL283+AL285+AL286+AL287+AL288+AL289+AL290+AL291+AL292+AL293+AL294+AL295+AL296+AL297+AL298+AL299</f>
        <v>0</v>
      </c>
      <c r="AM280" s="29">
        <f t="shared" si="1232"/>
        <v>12285.5</v>
      </c>
      <c r="AN280" s="30">
        <f>AN281+AN282+AN284+AN283+AN285+AN286+AN287+AN288+AN289+AN290+AN291+AN292+AN293+AN294+AN295+AN296+AN297+AN298+AN299</f>
        <v>0</v>
      </c>
      <c r="AO280" s="29">
        <f t="shared" si="1233"/>
        <v>12285.5</v>
      </c>
      <c r="AP280" s="30">
        <f>AP281+AP282+AP284+AP283+AP285+AP286+AP287+AP288+AP289+AP290+AP291+AP292+AP293+AP294+AP295+AP296+AP297+AP298+AP299</f>
        <v>-4657.232</v>
      </c>
      <c r="AQ280" s="29">
        <f t="shared" si="1234"/>
        <v>7628.268</v>
      </c>
      <c r="AR280" s="30">
        <f>AR281+AR282+AR284+AR283+AR285+AR286+AR287+AR288+AR289+AR290+AR291+AR292+AR293+AR294+AR295+AR296+AR297+AR298+AR299</f>
        <v>0</v>
      </c>
      <c r="AS280" s="29">
        <f t="shared" si="1235"/>
        <v>7628.268</v>
      </c>
      <c r="AT280" s="30">
        <f>AT281+AT282+AT284+AT283+AT285+AT286+AT287+AT288+AT289+AT290+AT291+AT292+AT293+AT294+AT295+AT296+AT297+AT298+AT299</f>
        <v>0</v>
      </c>
      <c r="AU280" s="29">
        <f t="shared" si="1236"/>
        <v>7628.268</v>
      </c>
      <c r="AV280" s="30">
        <f>AV281+AV282+AV284+AV283+AV285+AV286+AV287+AV288+AV289+AV290+AV291+AV292+AV293+AV294+AV295+AV296+AV297+AV298+AV299</f>
        <v>0</v>
      </c>
      <c r="AW280" s="29">
        <f t="shared" si="1237"/>
        <v>7628.268</v>
      </c>
      <c r="AX280" s="30">
        <f>AX281+AX282+AX284+AX283+AX285+AX286+AX287+AX288+AX289+AX290+AX291+AX292+AX293+AX294+AX295+AX296+AX297+AX298+AX299</f>
        <v>0</v>
      </c>
      <c r="AY280" s="29">
        <f t="shared" si="1238"/>
        <v>7628.268</v>
      </c>
      <c r="AZ280" s="30">
        <f>AZ281+AZ282+AZ284+AZ283+AZ285+AZ286+AZ287+AZ288+AZ289+AZ290+AZ291+AZ292+AZ293+AZ294+AZ295+AZ296+AZ297+AZ298+AZ299</f>
        <v>0</v>
      </c>
      <c r="BA280" s="29">
        <f t="shared" si="1239"/>
        <v>7628.268</v>
      </c>
      <c r="BB280" s="16">
        <f>BB281+BB282+BB284+BB283+BB285+BB286+BB287+BB288+BB289+BB290+BB291+BB292+BB293+BB294+BB295+BB296+BB297+BB298+BB299</f>
        <v>20516.732</v>
      </c>
      <c r="BC280" s="29">
        <f t="shared" si="1240"/>
        <v>28145</v>
      </c>
      <c r="BD280" s="16">
        <f>BD281+BD282+BD284+BD283+BD285+BD286+BD287+BD288+BD289+BD290+BD291+BD292+BD293+BD294+BD295+BD296+BD297+BD298+BD299</f>
        <v>0</v>
      </c>
      <c r="BE280" s="29">
        <f t="shared" si="1241"/>
        <v>28145</v>
      </c>
      <c r="BF280" s="30">
        <f>BF281+BF282+BF284+BF283+BF285+BF286+BF287+BF288+BF289+BF290+BF291+BF292+BF293+BF294+BF295+BF296+BF297+BF298+BF299</f>
        <v>0</v>
      </c>
      <c r="BG280" s="15">
        <f t="shared" si="1242"/>
        <v>28145</v>
      </c>
      <c r="BH280" s="30">
        <f t="shared" si="1255"/>
        <v>10000</v>
      </c>
      <c r="BI280" s="30">
        <f>BI281+BI282+BI284+BI283+BI285+BI286+BI287+BI288+BI289+BI290+BI291+BI292+BI293+BI294+BI295+BI296</f>
        <v>0</v>
      </c>
      <c r="BJ280" s="30">
        <f t="shared" si="837"/>
        <v>10000</v>
      </c>
      <c r="BK280" s="30">
        <f>BK281+BK282+BK284+BK283+BK285+BK286+BK287+BK288+BK289+BK290+BK291+BK292+BK293+BK294+BK295+BK296+BK297+BK298+BK299</f>
        <v>0</v>
      </c>
      <c r="BL280" s="30">
        <f t="shared" si="1243"/>
        <v>10000</v>
      </c>
      <c r="BM280" s="30">
        <f>BM281+BM282+BM284+BM283+BM285+BM286+BM287+BM288+BM289+BM290+BM291+BM292+BM293+BM294+BM295+BM296+BM297+BM298+BM299</f>
        <v>0</v>
      </c>
      <c r="BN280" s="30">
        <f t="shared" si="1244"/>
        <v>10000</v>
      </c>
      <c r="BO280" s="30">
        <f>BO281+BO282+BO284+BO283+BO285+BO286+BO287+BO288+BO289+BO290+BO291+BO292+BO293+BO294+BO295+BO296+BO297+BO298+BO299</f>
        <v>0</v>
      </c>
      <c r="BP280" s="30">
        <f t="shared" si="1245"/>
        <v>10000</v>
      </c>
      <c r="BQ280" s="30">
        <f>BQ281+BQ282+BQ284+BQ283+BQ285+BQ286+BQ287+BQ288+BQ289+BQ290+BQ291+BQ292+BQ293+BQ294+BQ295+BQ296+BQ297+BQ298+BQ299</f>
        <v>-3.4106051316484809E-13</v>
      </c>
      <c r="BR280" s="30">
        <f t="shared" si="1246"/>
        <v>10000</v>
      </c>
      <c r="BS280" s="30">
        <f>BS281+BS282+BS284+BS283+BS285+BS286+BS287+BS288+BS289+BS290+BS291+BS292+BS293+BS294+BS295+BS296+BS297+BS298+BS299</f>
        <v>0</v>
      </c>
      <c r="BT280" s="30">
        <f t="shared" si="1247"/>
        <v>10000</v>
      </c>
      <c r="BU280" s="30">
        <f>BU281+BU282+BU284+BU283+BU285+BU286+BU287+BU288+BU289+BU290+BU291+BU292+BU293+BU294+BU295+BU296+BU297+BU298+BU299</f>
        <v>0</v>
      </c>
      <c r="BV280" s="30">
        <f t="shared" si="1248"/>
        <v>10000</v>
      </c>
      <c r="BW280" s="30">
        <f>BW281+BW282+BW284+BW283+BW285+BW286+BW287+BW288+BW289+BW290+BW291+BW292+BW293+BW294+BW295+BW296+BW297+BW298+BW299</f>
        <v>0</v>
      </c>
      <c r="BX280" s="30">
        <f t="shared" si="1249"/>
        <v>10000</v>
      </c>
      <c r="BY280" s="30">
        <f>BY281+BY282+BY284+BY283+BY285+BY286+BY287+BY288+BY289+BY290+BY291+BY292+BY293+BY294+BY295+BY296+BY297+BY298+BY299</f>
        <v>0</v>
      </c>
      <c r="BZ280" s="30">
        <f t="shared" si="1250"/>
        <v>10000</v>
      </c>
      <c r="CA280" s="30">
        <f>CA281+CA282+CA284+CA283+CA285+CA286+CA287+CA288+CA289+CA290+CA291+CA292+CA293+CA294+CA295+CA296+CA297+CA298+CA299</f>
        <v>0</v>
      </c>
      <c r="CB280" s="30">
        <f t="shared" si="1251"/>
        <v>10000</v>
      </c>
      <c r="CC280" s="16">
        <f>CC281+CC282+CC284+CC283+CC285+CC286+CC287+CC288+CC289+CC290+CC291+CC292+CC293+CC294+CC295+CC296+CC297+CC298+CC299</f>
        <v>0</v>
      </c>
      <c r="CD280" s="30">
        <f t="shared" si="1252"/>
        <v>10000</v>
      </c>
      <c r="CE280" s="16">
        <f>CE281+CE282+CE284+CE283+CE285+CE286+CE287+CE288+CE289+CE290+CE291+CE292+CE293+CE294+CE295+CE296+CE297+CE298+CE299</f>
        <v>0</v>
      </c>
      <c r="CF280" s="30">
        <f t="shared" si="1253"/>
        <v>10000</v>
      </c>
      <c r="CG280" s="30">
        <f>CG281+CG282+CG284+CG283+CG285+CG286+CG287+CG288+CG289+CG290+CG291+CG292+CG293+CG294+CG295+CG296+CG297+CG298+CG299</f>
        <v>0</v>
      </c>
      <c r="CH280" s="16">
        <f t="shared" si="1254"/>
        <v>10000</v>
      </c>
      <c r="CI280" s="31"/>
      <c r="CJ280" s="33"/>
    </row>
    <row r="281" spans="1:88" ht="56.25" customHeight="1" x14ac:dyDescent="0.35">
      <c r="A281" s="57" t="s">
        <v>334</v>
      </c>
      <c r="B281" s="85" t="s">
        <v>60</v>
      </c>
      <c r="C281" s="6" t="s">
        <v>126</v>
      </c>
      <c r="D281" s="16">
        <v>24933.9</v>
      </c>
      <c r="E281" s="46"/>
      <c r="F281" s="15">
        <f t="shared" ref="F281:F326" si="1256">D281+E281</f>
        <v>24933.9</v>
      </c>
      <c r="G281" s="16">
        <v>11061.502</v>
      </c>
      <c r="H281" s="15">
        <f t="shared" si="1218"/>
        <v>35995.402000000002</v>
      </c>
      <c r="I281" s="16"/>
      <c r="J281" s="15">
        <f t="shared" si="1219"/>
        <v>35995.402000000002</v>
      </c>
      <c r="K281" s="16"/>
      <c r="L281" s="15">
        <f t="shared" si="1220"/>
        <v>35995.402000000002</v>
      </c>
      <c r="M281" s="16"/>
      <c r="N281" s="15">
        <f t="shared" si="1221"/>
        <v>35995.402000000002</v>
      </c>
      <c r="O281" s="16"/>
      <c r="P281" s="15">
        <f t="shared" si="1222"/>
        <v>35995.402000000002</v>
      </c>
      <c r="Q281" s="16"/>
      <c r="R281" s="15">
        <f t="shared" si="1223"/>
        <v>35995.402000000002</v>
      </c>
      <c r="S281" s="16"/>
      <c r="T281" s="15">
        <f t="shared" si="1224"/>
        <v>35995.402000000002</v>
      </c>
      <c r="U281" s="16">
        <v>-15980.826999999999</v>
      </c>
      <c r="V281" s="15">
        <f t="shared" si="1225"/>
        <v>20014.575000000004</v>
      </c>
      <c r="W281" s="16">
        <v>15980.826999999999</v>
      </c>
      <c r="X281" s="15">
        <f t="shared" si="1226"/>
        <v>35995.402000000002</v>
      </c>
      <c r="Y281" s="16"/>
      <c r="Z281" s="15">
        <f t="shared" si="1227"/>
        <v>35995.402000000002</v>
      </c>
      <c r="AA281" s="16"/>
      <c r="AB281" s="15">
        <f t="shared" si="1228"/>
        <v>35995.402000000002</v>
      </c>
      <c r="AC281" s="26">
        <v>-17133.167000000001</v>
      </c>
      <c r="AD281" s="15">
        <f t="shared" si="1229"/>
        <v>18862.235000000001</v>
      </c>
      <c r="AE281" s="16">
        <v>0</v>
      </c>
      <c r="AF281" s="46"/>
      <c r="AG281" s="15">
        <f t="shared" ref="AG281:AG326" si="1257">AE281+AF281</f>
        <v>0</v>
      </c>
      <c r="AH281" s="16"/>
      <c r="AI281" s="15">
        <f t="shared" si="1230"/>
        <v>0</v>
      </c>
      <c r="AJ281" s="16"/>
      <c r="AK281" s="15">
        <f t="shared" si="1231"/>
        <v>0</v>
      </c>
      <c r="AL281" s="16"/>
      <c r="AM281" s="15">
        <f t="shared" si="1232"/>
        <v>0</v>
      </c>
      <c r="AN281" s="16"/>
      <c r="AO281" s="15">
        <f t="shared" si="1233"/>
        <v>0</v>
      </c>
      <c r="AP281" s="16"/>
      <c r="AQ281" s="15">
        <f t="shared" si="1234"/>
        <v>0</v>
      </c>
      <c r="AR281" s="16"/>
      <c r="AS281" s="15">
        <f t="shared" si="1235"/>
        <v>0</v>
      </c>
      <c r="AT281" s="16"/>
      <c r="AU281" s="15">
        <f t="shared" si="1236"/>
        <v>0</v>
      </c>
      <c r="AV281" s="16"/>
      <c r="AW281" s="15">
        <f t="shared" si="1237"/>
        <v>0</v>
      </c>
      <c r="AX281" s="16"/>
      <c r="AY281" s="15">
        <f t="shared" si="1238"/>
        <v>0</v>
      </c>
      <c r="AZ281" s="16"/>
      <c r="BA281" s="15">
        <f t="shared" si="1239"/>
        <v>0</v>
      </c>
      <c r="BB281" s="16"/>
      <c r="BC281" s="15">
        <f t="shared" si="1240"/>
        <v>0</v>
      </c>
      <c r="BD281" s="16"/>
      <c r="BE281" s="15">
        <f t="shared" si="1241"/>
        <v>0</v>
      </c>
      <c r="BF281" s="26"/>
      <c r="BG281" s="15">
        <f t="shared" si="1242"/>
        <v>0</v>
      </c>
      <c r="BH281" s="16">
        <v>0</v>
      </c>
      <c r="BI281" s="16"/>
      <c r="BJ281" s="16">
        <f t="shared" ref="BJ281:BJ326" si="1258">BH281+BI281</f>
        <v>0</v>
      </c>
      <c r="BK281" s="16"/>
      <c r="BL281" s="16">
        <f t="shared" si="1243"/>
        <v>0</v>
      </c>
      <c r="BM281" s="16"/>
      <c r="BN281" s="16">
        <f t="shared" si="1244"/>
        <v>0</v>
      </c>
      <c r="BO281" s="16"/>
      <c r="BP281" s="16">
        <f t="shared" si="1245"/>
        <v>0</v>
      </c>
      <c r="BQ281" s="16"/>
      <c r="BR281" s="16">
        <f t="shared" si="1246"/>
        <v>0</v>
      </c>
      <c r="BS281" s="16"/>
      <c r="BT281" s="16">
        <f t="shared" si="1247"/>
        <v>0</v>
      </c>
      <c r="BU281" s="16"/>
      <c r="BV281" s="16">
        <f t="shared" si="1248"/>
        <v>0</v>
      </c>
      <c r="BW281" s="16"/>
      <c r="BX281" s="16">
        <f t="shared" si="1249"/>
        <v>0</v>
      </c>
      <c r="BY281" s="16"/>
      <c r="BZ281" s="16">
        <f t="shared" si="1250"/>
        <v>0</v>
      </c>
      <c r="CA281" s="16"/>
      <c r="CB281" s="16">
        <f t="shared" si="1251"/>
        <v>0</v>
      </c>
      <c r="CC281" s="16"/>
      <c r="CD281" s="16">
        <f t="shared" si="1252"/>
        <v>0</v>
      </c>
      <c r="CE281" s="16"/>
      <c r="CF281" s="16">
        <f t="shared" si="1253"/>
        <v>0</v>
      </c>
      <c r="CG281" s="26"/>
      <c r="CH281" s="16">
        <f t="shared" si="1254"/>
        <v>0</v>
      </c>
      <c r="CI281" s="9" t="s">
        <v>122</v>
      </c>
      <c r="CJ281" s="13"/>
    </row>
    <row r="282" spans="1:88" ht="56.25" customHeight="1" x14ac:dyDescent="0.35">
      <c r="A282" s="104" t="s">
        <v>335</v>
      </c>
      <c r="B282" s="102" t="s">
        <v>61</v>
      </c>
      <c r="C282" s="6" t="s">
        <v>126</v>
      </c>
      <c r="D282" s="16">
        <v>92483</v>
      </c>
      <c r="E282" s="46">
        <f>50000-11709.7</f>
        <v>38290.300000000003</v>
      </c>
      <c r="F282" s="15">
        <f t="shared" si="1256"/>
        <v>130773.3</v>
      </c>
      <c r="G282" s="16"/>
      <c r="H282" s="15">
        <f t="shared" si="1218"/>
        <v>130773.3</v>
      </c>
      <c r="I282" s="16"/>
      <c r="J282" s="15">
        <f t="shared" si="1219"/>
        <v>130773.3</v>
      </c>
      <c r="K282" s="16"/>
      <c r="L282" s="15">
        <f t="shared" si="1220"/>
        <v>130773.3</v>
      </c>
      <c r="M282" s="16"/>
      <c r="N282" s="15">
        <f t="shared" si="1221"/>
        <v>130773.3</v>
      </c>
      <c r="O282" s="16"/>
      <c r="P282" s="15">
        <f t="shared" si="1222"/>
        <v>130773.3</v>
      </c>
      <c r="Q282" s="16"/>
      <c r="R282" s="15">
        <f t="shared" si="1223"/>
        <v>130773.3</v>
      </c>
      <c r="S282" s="16"/>
      <c r="T282" s="15">
        <f t="shared" si="1224"/>
        <v>130773.3</v>
      </c>
      <c r="U282" s="16">
        <v>15980.826999999999</v>
      </c>
      <c r="V282" s="15">
        <f t="shared" si="1225"/>
        <v>146754.12700000001</v>
      </c>
      <c r="W282" s="16"/>
      <c r="X282" s="15">
        <f t="shared" si="1226"/>
        <v>146754.12700000001</v>
      </c>
      <c r="Y282" s="16"/>
      <c r="Z282" s="15">
        <f t="shared" si="1227"/>
        <v>146754.12700000001</v>
      </c>
      <c r="AA282" s="16"/>
      <c r="AB282" s="15">
        <f t="shared" si="1228"/>
        <v>146754.12700000001</v>
      </c>
      <c r="AC282" s="26"/>
      <c r="AD282" s="15">
        <f t="shared" si="1229"/>
        <v>146754.12700000001</v>
      </c>
      <c r="AE282" s="16">
        <v>0</v>
      </c>
      <c r="AF282" s="46"/>
      <c r="AG282" s="15">
        <f t="shared" si="1257"/>
        <v>0</v>
      </c>
      <c r="AH282" s="16"/>
      <c r="AI282" s="15">
        <f t="shared" si="1230"/>
        <v>0</v>
      </c>
      <c r="AJ282" s="16"/>
      <c r="AK282" s="15">
        <f t="shared" si="1231"/>
        <v>0</v>
      </c>
      <c r="AL282" s="16"/>
      <c r="AM282" s="15">
        <f t="shared" si="1232"/>
        <v>0</v>
      </c>
      <c r="AN282" s="16"/>
      <c r="AO282" s="15">
        <f t="shared" si="1233"/>
        <v>0</v>
      </c>
      <c r="AP282" s="16"/>
      <c r="AQ282" s="15">
        <f t="shared" si="1234"/>
        <v>0</v>
      </c>
      <c r="AR282" s="16"/>
      <c r="AS282" s="15">
        <f t="shared" si="1235"/>
        <v>0</v>
      </c>
      <c r="AT282" s="16"/>
      <c r="AU282" s="15">
        <f t="shared" si="1236"/>
        <v>0</v>
      </c>
      <c r="AV282" s="16"/>
      <c r="AW282" s="15">
        <f t="shared" si="1237"/>
        <v>0</v>
      </c>
      <c r="AX282" s="16"/>
      <c r="AY282" s="15">
        <f t="shared" si="1238"/>
        <v>0</v>
      </c>
      <c r="AZ282" s="16"/>
      <c r="BA282" s="15">
        <f t="shared" si="1239"/>
        <v>0</v>
      </c>
      <c r="BB282" s="16"/>
      <c r="BC282" s="15">
        <f t="shared" si="1240"/>
        <v>0</v>
      </c>
      <c r="BD282" s="16"/>
      <c r="BE282" s="15">
        <f t="shared" si="1241"/>
        <v>0</v>
      </c>
      <c r="BF282" s="26"/>
      <c r="BG282" s="15">
        <f t="shared" si="1242"/>
        <v>0</v>
      </c>
      <c r="BH282" s="16">
        <v>0</v>
      </c>
      <c r="BI282" s="16"/>
      <c r="BJ282" s="16">
        <f t="shared" si="1258"/>
        <v>0</v>
      </c>
      <c r="BK282" s="16"/>
      <c r="BL282" s="16">
        <f t="shared" si="1243"/>
        <v>0</v>
      </c>
      <c r="BM282" s="16"/>
      <c r="BN282" s="16">
        <f t="shared" si="1244"/>
        <v>0</v>
      </c>
      <c r="BO282" s="16"/>
      <c r="BP282" s="16">
        <f t="shared" si="1245"/>
        <v>0</v>
      </c>
      <c r="BQ282" s="16"/>
      <c r="BR282" s="16">
        <f t="shared" si="1246"/>
        <v>0</v>
      </c>
      <c r="BS282" s="16"/>
      <c r="BT282" s="16">
        <f t="shared" si="1247"/>
        <v>0</v>
      </c>
      <c r="BU282" s="16"/>
      <c r="BV282" s="16">
        <f t="shared" si="1248"/>
        <v>0</v>
      </c>
      <c r="BW282" s="16"/>
      <c r="BX282" s="16">
        <f t="shared" si="1249"/>
        <v>0</v>
      </c>
      <c r="BY282" s="16"/>
      <c r="BZ282" s="16">
        <f t="shared" si="1250"/>
        <v>0</v>
      </c>
      <c r="CA282" s="16"/>
      <c r="CB282" s="16">
        <f t="shared" si="1251"/>
        <v>0</v>
      </c>
      <c r="CC282" s="16"/>
      <c r="CD282" s="16">
        <f t="shared" si="1252"/>
        <v>0</v>
      </c>
      <c r="CE282" s="16"/>
      <c r="CF282" s="16">
        <f t="shared" si="1253"/>
        <v>0</v>
      </c>
      <c r="CG282" s="26"/>
      <c r="CH282" s="16">
        <f t="shared" si="1254"/>
        <v>0</v>
      </c>
      <c r="CI282" s="9" t="s">
        <v>123</v>
      </c>
      <c r="CJ282" s="13"/>
    </row>
    <row r="283" spans="1:88" ht="56.25" customHeight="1" x14ac:dyDescent="0.35">
      <c r="A283" s="105"/>
      <c r="B283" s="103"/>
      <c r="C283" s="6" t="s">
        <v>250</v>
      </c>
      <c r="D283" s="16"/>
      <c r="E283" s="46">
        <v>11709.7</v>
      </c>
      <c r="F283" s="15">
        <f t="shared" si="1256"/>
        <v>11709.7</v>
      </c>
      <c r="G283" s="16"/>
      <c r="H283" s="15">
        <f t="shared" si="1218"/>
        <v>11709.7</v>
      </c>
      <c r="I283" s="16"/>
      <c r="J283" s="15">
        <f t="shared" si="1219"/>
        <v>11709.7</v>
      </c>
      <c r="K283" s="16"/>
      <c r="L283" s="15">
        <f t="shared" si="1220"/>
        <v>11709.7</v>
      </c>
      <c r="M283" s="16">
        <v>-24.943000000000001</v>
      </c>
      <c r="N283" s="15">
        <f t="shared" si="1221"/>
        <v>11684.757000000001</v>
      </c>
      <c r="O283" s="16"/>
      <c r="P283" s="15">
        <f t="shared" si="1222"/>
        <v>11684.757000000001</v>
      </c>
      <c r="Q283" s="16">
        <v>-466.94299999999998</v>
      </c>
      <c r="R283" s="15">
        <f t="shared" si="1223"/>
        <v>11217.814000000002</v>
      </c>
      <c r="S283" s="16"/>
      <c r="T283" s="15">
        <f t="shared" si="1224"/>
        <v>11217.814000000002</v>
      </c>
      <c r="U283" s="16">
        <v>-0.17</v>
      </c>
      <c r="V283" s="15">
        <f t="shared" si="1225"/>
        <v>11217.644000000002</v>
      </c>
      <c r="W283" s="16"/>
      <c r="X283" s="15">
        <f t="shared" si="1226"/>
        <v>11217.644000000002</v>
      </c>
      <c r="Y283" s="16">
        <v>-131.54</v>
      </c>
      <c r="Z283" s="15">
        <f t="shared" si="1227"/>
        <v>11086.104000000001</v>
      </c>
      <c r="AA283" s="16"/>
      <c r="AB283" s="15">
        <f t="shared" si="1228"/>
        <v>11086.104000000001</v>
      </c>
      <c r="AC283" s="26">
        <v>-670.21500000000003</v>
      </c>
      <c r="AD283" s="15">
        <f t="shared" si="1229"/>
        <v>10415.889000000001</v>
      </c>
      <c r="AE283" s="16"/>
      <c r="AF283" s="46"/>
      <c r="AG283" s="15">
        <f t="shared" si="1257"/>
        <v>0</v>
      </c>
      <c r="AH283" s="16"/>
      <c r="AI283" s="15">
        <f t="shared" si="1230"/>
        <v>0</v>
      </c>
      <c r="AJ283" s="16"/>
      <c r="AK283" s="15">
        <f t="shared" si="1231"/>
        <v>0</v>
      </c>
      <c r="AL283" s="16"/>
      <c r="AM283" s="15">
        <f t="shared" si="1232"/>
        <v>0</v>
      </c>
      <c r="AN283" s="16"/>
      <c r="AO283" s="15">
        <f t="shared" si="1233"/>
        <v>0</v>
      </c>
      <c r="AP283" s="16"/>
      <c r="AQ283" s="15">
        <f t="shared" si="1234"/>
        <v>0</v>
      </c>
      <c r="AR283" s="16"/>
      <c r="AS283" s="15">
        <f t="shared" si="1235"/>
        <v>0</v>
      </c>
      <c r="AT283" s="16"/>
      <c r="AU283" s="15">
        <f t="shared" si="1236"/>
        <v>0</v>
      </c>
      <c r="AV283" s="16"/>
      <c r="AW283" s="15">
        <f t="shared" si="1237"/>
        <v>0</v>
      </c>
      <c r="AX283" s="16"/>
      <c r="AY283" s="15">
        <f t="shared" si="1238"/>
        <v>0</v>
      </c>
      <c r="AZ283" s="16"/>
      <c r="BA283" s="15">
        <f t="shared" si="1239"/>
        <v>0</v>
      </c>
      <c r="BB283" s="16">
        <v>0</v>
      </c>
      <c r="BC283" s="15">
        <f t="shared" si="1240"/>
        <v>0</v>
      </c>
      <c r="BD283" s="16">
        <v>0</v>
      </c>
      <c r="BE283" s="15">
        <f t="shared" si="1241"/>
        <v>0</v>
      </c>
      <c r="BF283" s="26">
        <v>0</v>
      </c>
      <c r="BG283" s="15">
        <f t="shared" si="1242"/>
        <v>0</v>
      </c>
      <c r="BH283" s="16"/>
      <c r="BI283" s="16"/>
      <c r="BJ283" s="16">
        <f t="shared" si="1258"/>
        <v>0</v>
      </c>
      <c r="BK283" s="16"/>
      <c r="BL283" s="16">
        <f t="shared" si="1243"/>
        <v>0</v>
      </c>
      <c r="BM283" s="16"/>
      <c r="BN283" s="16">
        <f t="shared" si="1244"/>
        <v>0</v>
      </c>
      <c r="BO283" s="16"/>
      <c r="BP283" s="16">
        <f t="shared" si="1245"/>
        <v>0</v>
      </c>
      <c r="BQ283" s="16"/>
      <c r="BR283" s="16">
        <f t="shared" si="1246"/>
        <v>0</v>
      </c>
      <c r="BS283" s="16"/>
      <c r="BT283" s="16">
        <f t="shared" si="1247"/>
        <v>0</v>
      </c>
      <c r="BU283" s="16"/>
      <c r="BV283" s="16">
        <f t="shared" si="1248"/>
        <v>0</v>
      </c>
      <c r="BW283" s="16"/>
      <c r="BX283" s="16">
        <f t="shared" si="1249"/>
        <v>0</v>
      </c>
      <c r="BY283" s="16"/>
      <c r="BZ283" s="16">
        <f t="shared" si="1250"/>
        <v>0</v>
      </c>
      <c r="CA283" s="16"/>
      <c r="CB283" s="16">
        <f t="shared" si="1251"/>
        <v>0</v>
      </c>
      <c r="CC283" s="16">
        <v>0</v>
      </c>
      <c r="CD283" s="16">
        <f t="shared" si="1252"/>
        <v>0</v>
      </c>
      <c r="CE283" s="16">
        <v>0</v>
      </c>
      <c r="CF283" s="16">
        <f t="shared" si="1253"/>
        <v>0</v>
      </c>
      <c r="CG283" s="26">
        <v>0</v>
      </c>
      <c r="CH283" s="16">
        <f t="shared" si="1254"/>
        <v>0</v>
      </c>
      <c r="CI283" s="9" t="s">
        <v>123</v>
      </c>
      <c r="CJ283" s="13"/>
    </row>
    <row r="284" spans="1:88" ht="56.25" hidden="1" customHeight="1" x14ac:dyDescent="0.35">
      <c r="A284" s="60" t="s">
        <v>328</v>
      </c>
      <c r="B284" s="21" t="s">
        <v>62</v>
      </c>
      <c r="C284" s="6" t="s">
        <v>126</v>
      </c>
      <c r="D284" s="16">
        <v>16008.7</v>
      </c>
      <c r="E284" s="46">
        <v>-16008.7</v>
      </c>
      <c r="F284" s="15">
        <f t="shared" si="1256"/>
        <v>0</v>
      </c>
      <c r="G284" s="16"/>
      <c r="H284" s="15">
        <f t="shared" si="1218"/>
        <v>0</v>
      </c>
      <c r="I284" s="16"/>
      <c r="J284" s="15">
        <f t="shared" si="1219"/>
        <v>0</v>
      </c>
      <c r="K284" s="16"/>
      <c r="L284" s="15">
        <f t="shared" si="1220"/>
        <v>0</v>
      </c>
      <c r="M284" s="16"/>
      <c r="N284" s="15">
        <f t="shared" si="1221"/>
        <v>0</v>
      </c>
      <c r="O284" s="16"/>
      <c r="P284" s="15">
        <f t="shared" si="1222"/>
        <v>0</v>
      </c>
      <c r="Q284" s="16"/>
      <c r="R284" s="15">
        <f t="shared" si="1223"/>
        <v>0</v>
      </c>
      <c r="S284" s="16"/>
      <c r="T284" s="15">
        <f t="shared" si="1224"/>
        <v>0</v>
      </c>
      <c r="U284" s="16"/>
      <c r="V284" s="15">
        <f t="shared" si="1225"/>
        <v>0</v>
      </c>
      <c r="W284" s="16"/>
      <c r="X284" s="15">
        <f t="shared" si="1226"/>
        <v>0</v>
      </c>
      <c r="Y284" s="16"/>
      <c r="Z284" s="15">
        <f t="shared" si="1227"/>
        <v>0</v>
      </c>
      <c r="AA284" s="16"/>
      <c r="AB284" s="15">
        <f t="shared" si="1228"/>
        <v>0</v>
      </c>
      <c r="AC284" s="26"/>
      <c r="AD284" s="15">
        <f t="shared" si="1229"/>
        <v>0</v>
      </c>
      <c r="AE284" s="16">
        <v>12285.5</v>
      </c>
      <c r="AF284" s="46">
        <v>-12285.5</v>
      </c>
      <c r="AG284" s="15">
        <f t="shared" si="1257"/>
        <v>0</v>
      </c>
      <c r="AH284" s="16"/>
      <c r="AI284" s="15">
        <f t="shared" si="1230"/>
        <v>0</v>
      </c>
      <c r="AJ284" s="16"/>
      <c r="AK284" s="15">
        <f t="shared" si="1231"/>
        <v>0</v>
      </c>
      <c r="AL284" s="16"/>
      <c r="AM284" s="15">
        <f t="shared" si="1232"/>
        <v>0</v>
      </c>
      <c r="AN284" s="16"/>
      <c r="AO284" s="15">
        <f t="shared" si="1233"/>
        <v>0</v>
      </c>
      <c r="AP284" s="16"/>
      <c r="AQ284" s="15">
        <f t="shared" si="1234"/>
        <v>0</v>
      </c>
      <c r="AR284" s="16"/>
      <c r="AS284" s="15">
        <f t="shared" si="1235"/>
        <v>0</v>
      </c>
      <c r="AT284" s="16"/>
      <c r="AU284" s="15">
        <f t="shared" si="1236"/>
        <v>0</v>
      </c>
      <c r="AV284" s="16"/>
      <c r="AW284" s="15">
        <f t="shared" si="1237"/>
        <v>0</v>
      </c>
      <c r="AX284" s="16"/>
      <c r="AY284" s="15">
        <f t="shared" si="1238"/>
        <v>0</v>
      </c>
      <c r="AZ284" s="16"/>
      <c r="BA284" s="15">
        <f t="shared" si="1239"/>
        <v>0</v>
      </c>
      <c r="BB284" s="16"/>
      <c r="BC284" s="15">
        <f t="shared" si="1240"/>
        <v>0</v>
      </c>
      <c r="BD284" s="16"/>
      <c r="BE284" s="15">
        <f t="shared" si="1241"/>
        <v>0</v>
      </c>
      <c r="BF284" s="26"/>
      <c r="BG284" s="15">
        <f t="shared" si="1242"/>
        <v>0</v>
      </c>
      <c r="BH284" s="16">
        <v>10000</v>
      </c>
      <c r="BI284" s="16">
        <v>-10000</v>
      </c>
      <c r="BJ284" s="16">
        <f t="shared" si="1258"/>
        <v>0</v>
      </c>
      <c r="BK284" s="16"/>
      <c r="BL284" s="16">
        <f t="shared" si="1243"/>
        <v>0</v>
      </c>
      <c r="BM284" s="16"/>
      <c r="BN284" s="16">
        <f t="shared" si="1244"/>
        <v>0</v>
      </c>
      <c r="BO284" s="16"/>
      <c r="BP284" s="16">
        <f t="shared" si="1245"/>
        <v>0</v>
      </c>
      <c r="BQ284" s="16"/>
      <c r="BR284" s="16">
        <f t="shared" si="1246"/>
        <v>0</v>
      </c>
      <c r="BS284" s="16"/>
      <c r="BT284" s="16">
        <f t="shared" si="1247"/>
        <v>0</v>
      </c>
      <c r="BU284" s="16"/>
      <c r="BV284" s="16">
        <f t="shared" si="1248"/>
        <v>0</v>
      </c>
      <c r="BW284" s="16"/>
      <c r="BX284" s="16">
        <f t="shared" si="1249"/>
        <v>0</v>
      </c>
      <c r="BY284" s="16"/>
      <c r="BZ284" s="16">
        <f t="shared" si="1250"/>
        <v>0</v>
      </c>
      <c r="CA284" s="16"/>
      <c r="CB284" s="16">
        <f t="shared" si="1251"/>
        <v>0</v>
      </c>
      <c r="CC284" s="16"/>
      <c r="CD284" s="16">
        <f t="shared" si="1252"/>
        <v>0</v>
      </c>
      <c r="CE284" s="16"/>
      <c r="CF284" s="16">
        <f t="shared" si="1253"/>
        <v>0</v>
      </c>
      <c r="CG284" s="26"/>
      <c r="CH284" s="16">
        <f t="shared" si="1254"/>
        <v>0</v>
      </c>
      <c r="CI284" s="9" t="s">
        <v>124</v>
      </c>
      <c r="CJ284" s="13">
        <v>0</v>
      </c>
    </row>
    <row r="285" spans="1:88" ht="56.25" customHeight="1" x14ac:dyDescent="0.35">
      <c r="A285" s="60" t="s">
        <v>336</v>
      </c>
      <c r="B285" s="85" t="s">
        <v>251</v>
      </c>
      <c r="C285" s="6" t="s">
        <v>126</v>
      </c>
      <c r="D285" s="16"/>
      <c r="E285" s="46">
        <v>3660.7</v>
      </c>
      <c r="F285" s="15">
        <f t="shared" si="1256"/>
        <v>3660.7</v>
      </c>
      <c r="G285" s="16">
        <v>305.8</v>
      </c>
      <c r="H285" s="15">
        <f t="shared" si="1218"/>
        <v>3966.5</v>
      </c>
      <c r="I285" s="16"/>
      <c r="J285" s="15">
        <f t="shared" si="1219"/>
        <v>3966.5</v>
      </c>
      <c r="K285" s="16"/>
      <c r="L285" s="15">
        <f t="shared" si="1220"/>
        <v>3966.5</v>
      </c>
      <c r="M285" s="16">
        <v>-3660.7</v>
      </c>
      <c r="N285" s="15">
        <f t="shared" si="1221"/>
        <v>305.80000000000018</v>
      </c>
      <c r="O285" s="16"/>
      <c r="P285" s="15">
        <f t="shared" si="1222"/>
        <v>305.80000000000018</v>
      </c>
      <c r="Q285" s="16"/>
      <c r="R285" s="15">
        <f t="shared" si="1223"/>
        <v>305.80000000000018</v>
      </c>
      <c r="S285" s="16"/>
      <c r="T285" s="15">
        <f t="shared" si="1224"/>
        <v>305.80000000000018</v>
      </c>
      <c r="U285" s="16"/>
      <c r="V285" s="15">
        <f t="shared" si="1225"/>
        <v>305.80000000000018</v>
      </c>
      <c r="W285" s="16"/>
      <c r="X285" s="15">
        <f t="shared" si="1226"/>
        <v>305.80000000000018</v>
      </c>
      <c r="Y285" s="16">
        <v>-305.8</v>
      </c>
      <c r="Z285" s="15">
        <f t="shared" si="1227"/>
        <v>0</v>
      </c>
      <c r="AA285" s="16"/>
      <c r="AB285" s="15">
        <f t="shared" si="1228"/>
        <v>0</v>
      </c>
      <c r="AC285" s="26"/>
      <c r="AD285" s="15">
        <f t="shared" si="1229"/>
        <v>0</v>
      </c>
      <c r="AE285" s="16"/>
      <c r="AF285" s="46"/>
      <c r="AG285" s="15">
        <f t="shared" si="1257"/>
        <v>0</v>
      </c>
      <c r="AH285" s="16"/>
      <c r="AI285" s="15">
        <f t="shared" si="1230"/>
        <v>0</v>
      </c>
      <c r="AJ285" s="16"/>
      <c r="AK285" s="15">
        <f t="shared" si="1231"/>
        <v>0</v>
      </c>
      <c r="AL285" s="16"/>
      <c r="AM285" s="15">
        <f t="shared" si="1232"/>
        <v>0</v>
      </c>
      <c r="AN285" s="16"/>
      <c r="AO285" s="15">
        <f t="shared" si="1233"/>
        <v>0</v>
      </c>
      <c r="AP285" s="16"/>
      <c r="AQ285" s="15">
        <f t="shared" si="1234"/>
        <v>0</v>
      </c>
      <c r="AR285" s="16"/>
      <c r="AS285" s="15">
        <f t="shared" si="1235"/>
        <v>0</v>
      </c>
      <c r="AT285" s="16"/>
      <c r="AU285" s="15">
        <f t="shared" si="1236"/>
        <v>0</v>
      </c>
      <c r="AV285" s="16"/>
      <c r="AW285" s="15">
        <f t="shared" si="1237"/>
        <v>0</v>
      </c>
      <c r="AX285" s="16"/>
      <c r="AY285" s="15">
        <f t="shared" si="1238"/>
        <v>0</v>
      </c>
      <c r="AZ285" s="16"/>
      <c r="BA285" s="15">
        <f t="shared" si="1239"/>
        <v>0</v>
      </c>
      <c r="BB285" s="16">
        <v>305.8</v>
      </c>
      <c r="BC285" s="15">
        <f t="shared" si="1240"/>
        <v>305.8</v>
      </c>
      <c r="BD285" s="16"/>
      <c r="BE285" s="15">
        <f t="shared" si="1241"/>
        <v>305.8</v>
      </c>
      <c r="BF285" s="26"/>
      <c r="BG285" s="15">
        <f t="shared" si="1242"/>
        <v>305.8</v>
      </c>
      <c r="BH285" s="16"/>
      <c r="BI285" s="16"/>
      <c r="BJ285" s="16">
        <f t="shared" si="1258"/>
        <v>0</v>
      </c>
      <c r="BK285" s="16"/>
      <c r="BL285" s="16">
        <f t="shared" si="1243"/>
        <v>0</v>
      </c>
      <c r="BM285" s="16"/>
      <c r="BN285" s="16">
        <f t="shared" si="1244"/>
        <v>0</v>
      </c>
      <c r="BO285" s="16"/>
      <c r="BP285" s="16">
        <f t="shared" si="1245"/>
        <v>0</v>
      </c>
      <c r="BQ285" s="16">
        <v>5372.5</v>
      </c>
      <c r="BR285" s="16">
        <f t="shared" si="1246"/>
        <v>5372.5</v>
      </c>
      <c r="BS285" s="16"/>
      <c r="BT285" s="16">
        <f t="shared" si="1247"/>
        <v>5372.5</v>
      </c>
      <c r="BU285" s="16"/>
      <c r="BV285" s="16">
        <f t="shared" si="1248"/>
        <v>5372.5</v>
      </c>
      <c r="BW285" s="16"/>
      <c r="BX285" s="16">
        <f t="shared" si="1249"/>
        <v>5372.5</v>
      </c>
      <c r="BY285" s="16"/>
      <c r="BZ285" s="16">
        <f t="shared" si="1250"/>
        <v>5372.5</v>
      </c>
      <c r="CA285" s="16"/>
      <c r="CB285" s="16">
        <f t="shared" si="1251"/>
        <v>5372.5</v>
      </c>
      <c r="CC285" s="16">
        <v>0</v>
      </c>
      <c r="CD285" s="16">
        <f t="shared" si="1252"/>
        <v>5372.5</v>
      </c>
      <c r="CE285" s="16">
        <v>0</v>
      </c>
      <c r="CF285" s="16">
        <f t="shared" si="1253"/>
        <v>5372.5</v>
      </c>
      <c r="CG285" s="26">
        <v>0</v>
      </c>
      <c r="CH285" s="16">
        <f t="shared" si="1254"/>
        <v>5372.5</v>
      </c>
      <c r="CI285" s="9" t="s">
        <v>252</v>
      </c>
      <c r="CJ285" s="13"/>
    </row>
    <row r="286" spans="1:88" ht="56.25" customHeight="1" x14ac:dyDescent="0.35">
      <c r="A286" s="60" t="s">
        <v>337</v>
      </c>
      <c r="B286" s="85" t="s">
        <v>253</v>
      </c>
      <c r="C286" s="6" t="s">
        <v>126</v>
      </c>
      <c r="D286" s="16"/>
      <c r="E286" s="46">
        <v>3660.7</v>
      </c>
      <c r="F286" s="15">
        <f t="shared" si="1256"/>
        <v>3660.7</v>
      </c>
      <c r="G286" s="16">
        <v>305.8</v>
      </c>
      <c r="H286" s="15">
        <f t="shared" si="1218"/>
        <v>3966.5</v>
      </c>
      <c r="I286" s="16"/>
      <c r="J286" s="15">
        <f t="shared" si="1219"/>
        <v>3966.5</v>
      </c>
      <c r="K286" s="16"/>
      <c r="L286" s="15">
        <f t="shared" si="1220"/>
        <v>3966.5</v>
      </c>
      <c r="M286" s="16">
        <v>3170.1289999999999</v>
      </c>
      <c r="N286" s="15">
        <f t="shared" si="1221"/>
        <v>7136.6289999999999</v>
      </c>
      <c r="O286" s="16"/>
      <c r="P286" s="15">
        <f t="shared" si="1222"/>
        <v>7136.6289999999999</v>
      </c>
      <c r="Q286" s="16"/>
      <c r="R286" s="15">
        <f t="shared" si="1223"/>
        <v>7136.6289999999999</v>
      </c>
      <c r="S286" s="16"/>
      <c r="T286" s="15">
        <f t="shared" si="1224"/>
        <v>7136.6289999999999</v>
      </c>
      <c r="U286" s="16"/>
      <c r="V286" s="15">
        <f t="shared" si="1225"/>
        <v>7136.6289999999999</v>
      </c>
      <c r="W286" s="16"/>
      <c r="X286" s="15">
        <f t="shared" si="1226"/>
        <v>7136.6289999999999</v>
      </c>
      <c r="Y286" s="16">
        <v>-6830.8289999999997</v>
      </c>
      <c r="Z286" s="15">
        <f t="shared" si="1227"/>
        <v>305.80000000000018</v>
      </c>
      <c r="AA286" s="16"/>
      <c r="AB286" s="15">
        <f t="shared" si="1228"/>
        <v>305.80000000000018</v>
      </c>
      <c r="AC286" s="26"/>
      <c r="AD286" s="15">
        <f t="shared" si="1229"/>
        <v>305.80000000000018</v>
      </c>
      <c r="AE286" s="16"/>
      <c r="AF286" s="46"/>
      <c r="AG286" s="15">
        <f t="shared" si="1257"/>
        <v>0</v>
      </c>
      <c r="AH286" s="16"/>
      <c r="AI286" s="15">
        <f t="shared" si="1230"/>
        <v>0</v>
      </c>
      <c r="AJ286" s="16"/>
      <c r="AK286" s="15">
        <f t="shared" si="1231"/>
        <v>0</v>
      </c>
      <c r="AL286" s="16"/>
      <c r="AM286" s="15">
        <f t="shared" si="1232"/>
        <v>0</v>
      </c>
      <c r="AN286" s="16"/>
      <c r="AO286" s="15">
        <f t="shared" si="1233"/>
        <v>0</v>
      </c>
      <c r="AP286" s="16"/>
      <c r="AQ286" s="15">
        <f t="shared" si="1234"/>
        <v>0</v>
      </c>
      <c r="AR286" s="16"/>
      <c r="AS286" s="15">
        <f t="shared" si="1235"/>
        <v>0</v>
      </c>
      <c r="AT286" s="16"/>
      <c r="AU286" s="15">
        <f t="shared" si="1236"/>
        <v>0</v>
      </c>
      <c r="AV286" s="16"/>
      <c r="AW286" s="15">
        <f t="shared" si="1237"/>
        <v>0</v>
      </c>
      <c r="AX286" s="16"/>
      <c r="AY286" s="15">
        <f t="shared" si="1238"/>
        <v>0</v>
      </c>
      <c r="AZ286" s="16"/>
      <c r="BA286" s="15">
        <f t="shared" si="1239"/>
        <v>0</v>
      </c>
      <c r="BB286" s="16">
        <v>6830.8289999999997</v>
      </c>
      <c r="BC286" s="15">
        <f t="shared" si="1240"/>
        <v>6830.8289999999997</v>
      </c>
      <c r="BD286" s="16"/>
      <c r="BE286" s="15">
        <f t="shared" si="1241"/>
        <v>6830.8289999999997</v>
      </c>
      <c r="BF286" s="26"/>
      <c r="BG286" s="15">
        <f t="shared" si="1242"/>
        <v>6830.8289999999997</v>
      </c>
      <c r="BH286" s="16"/>
      <c r="BI286" s="16"/>
      <c r="BJ286" s="16">
        <f t="shared" si="1258"/>
        <v>0</v>
      </c>
      <c r="BK286" s="16"/>
      <c r="BL286" s="16">
        <f t="shared" si="1243"/>
        <v>0</v>
      </c>
      <c r="BM286" s="16"/>
      <c r="BN286" s="16">
        <f t="shared" si="1244"/>
        <v>0</v>
      </c>
      <c r="BO286" s="16"/>
      <c r="BP286" s="16">
        <f t="shared" si="1245"/>
        <v>0</v>
      </c>
      <c r="BQ286" s="16"/>
      <c r="BR286" s="16">
        <f t="shared" si="1246"/>
        <v>0</v>
      </c>
      <c r="BS286" s="16"/>
      <c r="BT286" s="16">
        <f t="shared" si="1247"/>
        <v>0</v>
      </c>
      <c r="BU286" s="16"/>
      <c r="BV286" s="16">
        <f t="shared" si="1248"/>
        <v>0</v>
      </c>
      <c r="BW286" s="16"/>
      <c r="BX286" s="16">
        <f t="shared" si="1249"/>
        <v>0</v>
      </c>
      <c r="BY286" s="16"/>
      <c r="BZ286" s="16">
        <f t="shared" si="1250"/>
        <v>0</v>
      </c>
      <c r="CA286" s="16"/>
      <c r="CB286" s="16">
        <f t="shared" si="1251"/>
        <v>0</v>
      </c>
      <c r="CC286" s="16">
        <v>0</v>
      </c>
      <c r="CD286" s="16">
        <f t="shared" si="1252"/>
        <v>0</v>
      </c>
      <c r="CE286" s="16">
        <v>0</v>
      </c>
      <c r="CF286" s="16">
        <f t="shared" si="1253"/>
        <v>0</v>
      </c>
      <c r="CG286" s="26">
        <v>0</v>
      </c>
      <c r="CH286" s="16">
        <f t="shared" si="1254"/>
        <v>0</v>
      </c>
      <c r="CI286" s="9" t="s">
        <v>254</v>
      </c>
      <c r="CJ286" s="13"/>
    </row>
    <row r="287" spans="1:88" ht="56.25" customHeight="1" x14ac:dyDescent="0.35">
      <c r="A287" s="60" t="s">
        <v>338</v>
      </c>
      <c r="B287" s="85" t="s">
        <v>257</v>
      </c>
      <c r="C287" s="6" t="s">
        <v>126</v>
      </c>
      <c r="D287" s="16"/>
      <c r="E287" s="46">
        <v>455.3</v>
      </c>
      <c r="F287" s="15">
        <f t="shared" si="1256"/>
        <v>455.3</v>
      </c>
      <c r="G287" s="16"/>
      <c r="H287" s="15">
        <f t="shared" si="1218"/>
        <v>455.3</v>
      </c>
      <c r="I287" s="16"/>
      <c r="J287" s="15">
        <f t="shared" si="1219"/>
        <v>455.3</v>
      </c>
      <c r="K287" s="16"/>
      <c r="L287" s="15">
        <f t="shared" si="1220"/>
        <v>455.3</v>
      </c>
      <c r="M287" s="16">
        <v>-0.3</v>
      </c>
      <c r="N287" s="15">
        <f t="shared" si="1221"/>
        <v>455</v>
      </c>
      <c r="O287" s="16"/>
      <c r="P287" s="15">
        <f t="shared" si="1222"/>
        <v>455</v>
      </c>
      <c r="Q287" s="16"/>
      <c r="R287" s="15">
        <f t="shared" si="1223"/>
        <v>455</v>
      </c>
      <c r="S287" s="16"/>
      <c r="T287" s="15">
        <f t="shared" si="1224"/>
        <v>455</v>
      </c>
      <c r="U287" s="16"/>
      <c r="V287" s="15">
        <f t="shared" si="1225"/>
        <v>455</v>
      </c>
      <c r="W287" s="16"/>
      <c r="X287" s="15">
        <f t="shared" si="1226"/>
        <v>455</v>
      </c>
      <c r="Y287" s="16"/>
      <c r="Z287" s="15">
        <f t="shared" si="1227"/>
        <v>455</v>
      </c>
      <c r="AA287" s="16"/>
      <c r="AB287" s="15">
        <f t="shared" si="1228"/>
        <v>455</v>
      </c>
      <c r="AC287" s="26"/>
      <c r="AD287" s="15">
        <f t="shared" si="1229"/>
        <v>455</v>
      </c>
      <c r="AE287" s="16"/>
      <c r="AF287" s="46">
        <v>3780.4</v>
      </c>
      <c r="AG287" s="15">
        <f t="shared" si="1257"/>
        <v>3780.4</v>
      </c>
      <c r="AH287" s="16"/>
      <c r="AI287" s="15">
        <f t="shared" si="1230"/>
        <v>3780.4</v>
      </c>
      <c r="AJ287" s="16"/>
      <c r="AK287" s="15">
        <f t="shared" si="1231"/>
        <v>3780.4</v>
      </c>
      <c r="AL287" s="16"/>
      <c r="AM287" s="15">
        <f t="shared" si="1232"/>
        <v>3780.4</v>
      </c>
      <c r="AN287" s="16"/>
      <c r="AO287" s="15">
        <f t="shared" si="1233"/>
        <v>3780.4</v>
      </c>
      <c r="AP287" s="16">
        <v>-2934.7649999999999</v>
      </c>
      <c r="AQ287" s="15">
        <f t="shared" si="1234"/>
        <v>845.63500000000022</v>
      </c>
      <c r="AR287" s="16"/>
      <c r="AS287" s="15">
        <f t="shared" si="1235"/>
        <v>845.63500000000022</v>
      </c>
      <c r="AT287" s="16"/>
      <c r="AU287" s="15">
        <f t="shared" si="1236"/>
        <v>845.63500000000022</v>
      </c>
      <c r="AV287" s="16"/>
      <c r="AW287" s="15">
        <f t="shared" si="1237"/>
        <v>845.63500000000022</v>
      </c>
      <c r="AX287" s="16"/>
      <c r="AY287" s="15">
        <f t="shared" si="1238"/>
        <v>845.63500000000022</v>
      </c>
      <c r="AZ287" s="16"/>
      <c r="BA287" s="15">
        <f t="shared" si="1239"/>
        <v>845.63500000000022</v>
      </c>
      <c r="BB287" s="16"/>
      <c r="BC287" s="15">
        <f t="shared" si="1240"/>
        <v>845.63500000000022</v>
      </c>
      <c r="BD287" s="16"/>
      <c r="BE287" s="15">
        <f t="shared" si="1241"/>
        <v>845.63500000000022</v>
      </c>
      <c r="BF287" s="26"/>
      <c r="BG287" s="15">
        <f t="shared" si="1242"/>
        <v>845.63500000000022</v>
      </c>
      <c r="BH287" s="16"/>
      <c r="BI287" s="16"/>
      <c r="BJ287" s="16">
        <f t="shared" si="1258"/>
        <v>0</v>
      </c>
      <c r="BK287" s="16"/>
      <c r="BL287" s="16">
        <f t="shared" si="1243"/>
        <v>0</v>
      </c>
      <c r="BM287" s="16"/>
      <c r="BN287" s="16">
        <f t="shared" si="1244"/>
        <v>0</v>
      </c>
      <c r="BO287" s="16"/>
      <c r="BP287" s="16">
        <f t="shared" si="1245"/>
        <v>0</v>
      </c>
      <c r="BQ287" s="16">
        <v>4137.3</v>
      </c>
      <c r="BR287" s="16">
        <f t="shared" si="1246"/>
        <v>4137.3</v>
      </c>
      <c r="BS287" s="16"/>
      <c r="BT287" s="16">
        <f t="shared" si="1247"/>
        <v>4137.3</v>
      </c>
      <c r="BU287" s="16"/>
      <c r="BV287" s="16">
        <f t="shared" si="1248"/>
        <v>4137.3</v>
      </c>
      <c r="BW287" s="16"/>
      <c r="BX287" s="16">
        <f t="shared" si="1249"/>
        <v>4137.3</v>
      </c>
      <c r="BY287" s="16"/>
      <c r="BZ287" s="16">
        <f t="shared" si="1250"/>
        <v>4137.3</v>
      </c>
      <c r="CA287" s="16"/>
      <c r="CB287" s="16">
        <f t="shared" si="1251"/>
        <v>4137.3</v>
      </c>
      <c r="CC287" s="16"/>
      <c r="CD287" s="16">
        <f t="shared" si="1252"/>
        <v>4137.3</v>
      </c>
      <c r="CE287" s="16"/>
      <c r="CF287" s="16">
        <f t="shared" si="1253"/>
        <v>4137.3</v>
      </c>
      <c r="CG287" s="26"/>
      <c r="CH287" s="16">
        <f t="shared" si="1254"/>
        <v>4137.3</v>
      </c>
      <c r="CI287" s="9" t="s">
        <v>258</v>
      </c>
      <c r="CJ287" s="13"/>
    </row>
    <row r="288" spans="1:88" ht="56.25" customHeight="1" x14ac:dyDescent="0.35">
      <c r="A288" s="60" t="s">
        <v>339</v>
      </c>
      <c r="B288" s="85" t="s">
        <v>260</v>
      </c>
      <c r="C288" s="6" t="s">
        <v>126</v>
      </c>
      <c r="D288" s="16"/>
      <c r="E288" s="46">
        <v>3660.7</v>
      </c>
      <c r="F288" s="15">
        <f t="shared" si="1256"/>
        <v>3660.7</v>
      </c>
      <c r="G288" s="16">
        <v>305.8</v>
      </c>
      <c r="H288" s="15">
        <f t="shared" si="1218"/>
        <v>3966.5</v>
      </c>
      <c r="I288" s="16"/>
      <c r="J288" s="15">
        <f t="shared" si="1219"/>
        <v>3966.5</v>
      </c>
      <c r="K288" s="16"/>
      <c r="L288" s="15">
        <f t="shared" si="1220"/>
        <v>3966.5</v>
      </c>
      <c r="M288" s="16">
        <v>-3660.7</v>
      </c>
      <c r="N288" s="15">
        <f t="shared" si="1221"/>
        <v>305.80000000000018</v>
      </c>
      <c r="O288" s="16"/>
      <c r="P288" s="15">
        <f t="shared" si="1222"/>
        <v>305.80000000000018</v>
      </c>
      <c r="Q288" s="16"/>
      <c r="R288" s="15">
        <f t="shared" si="1223"/>
        <v>305.80000000000018</v>
      </c>
      <c r="S288" s="16"/>
      <c r="T288" s="15">
        <f t="shared" si="1224"/>
        <v>305.80000000000018</v>
      </c>
      <c r="U288" s="16"/>
      <c r="V288" s="15">
        <f t="shared" si="1225"/>
        <v>305.80000000000018</v>
      </c>
      <c r="W288" s="16"/>
      <c r="X288" s="15">
        <f t="shared" si="1226"/>
        <v>305.80000000000018</v>
      </c>
      <c r="Y288" s="16"/>
      <c r="Z288" s="15">
        <f t="shared" si="1227"/>
        <v>305.80000000000018</v>
      </c>
      <c r="AA288" s="16"/>
      <c r="AB288" s="15">
        <f t="shared" si="1228"/>
        <v>305.80000000000018</v>
      </c>
      <c r="AC288" s="26"/>
      <c r="AD288" s="15">
        <f t="shared" si="1229"/>
        <v>305.80000000000018</v>
      </c>
      <c r="AE288" s="16"/>
      <c r="AF288" s="46"/>
      <c r="AG288" s="15">
        <f t="shared" si="1257"/>
        <v>0</v>
      </c>
      <c r="AH288" s="16"/>
      <c r="AI288" s="15">
        <f t="shared" si="1230"/>
        <v>0</v>
      </c>
      <c r="AJ288" s="16"/>
      <c r="AK288" s="15">
        <f t="shared" si="1231"/>
        <v>0</v>
      </c>
      <c r="AL288" s="16"/>
      <c r="AM288" s="15">
        <f t="shared" si="1232"/>
        <v>0</v>
      </c>
      <c r="AN288" s="16"/>
      <c r="AO288" s="15">
        <f t="shared" si="1233"/>
        <v>0</v>
      </c>
      <c r="AP288" s="16">
        <v>5838.3329999999996</v>
      </c>
      <c r="AQ288" s="15">
        <f t="shared" si="1234"/>
        <v>5838.3329999999996</v>
      </c>
      <c r="AR288" s="16"/>
      <c r="AS288" s="15">
        <f t="shared" si="1235"/>
        <v>5838.3329999999996</v>
      </c>
      <c r="AT288" s="16"/>
      <c r="AU288" s="15">
        <f t="shared" si="1236"/>
        <v>5838.3329999999996</v>
      </c>
      <c r="AV288" s="16"/>
      <c r="AW288" s="15">
        <f t="shared" si="1237"/>
        <v>5838.3329999999996</v>
      </c>
      <c r="AX288" s="16"/>
      <c r="AY288" s="15">
        <f t="shared" si="1238"/>
        <v>5838.3329999999996</v>
      </c>
      <c r="AZ288" s="16"/>
      <c r="BA288" s="15">
        <f t="shared" si="1239"/>
        <v>5838.3329999999996</v>
      </c>
      <c r="BB288" s="16"/>
      <c r="BC288" s="15">
        <f t="shared" si="1240"/>
        <v>5838.3329999999996</v>
      </c>
      <c r="BD288" s="16"/>
      <c r="BE288" s="15">
        <f t="shared" si="1241"/>
        <v>5838.3329999999996</v>
      </c>
      <c r="BF288" s="26"/>
      <c r="BG288" s="15">
        <f t="shared" si="1242"/>
        <v>5838.3329999999996</v>
      </c>
      <c r="BH288" s="16"/>
      <c r="BI288" s="16"/>
      <c r="BJ288" s="16">
        <f t="shared" si="1258"/>
        <v>0</v>
      </c>
      <c r="BK288" s="16"/>
      <c r="BL288" s="16">
        <f t="shared" si="1243"/>
        <v>0</v>
      </c>
      <c r="BM288" s="16"/>
      <c r="BN288" s="16">
        <f t="shared" si="1244"/>
        <v>0</v>
      </c>
      <c r="BO288" s="16"/>
      <c r="BP288" s="16">
        <f t="shared" si="1245"/>
        <v>0</v>
      </c>
      <c r="BQ288" s="16"/>
      <c r="BR288" s="16">
        <f t="shared" si="1246"/>
        <v>0</v>
      </c>
      <c r="BS288" s="16"/>
      <c r="BT288" s="16">
        <f t="shared" si="1247"/>
        <v>0</v>
      </c>
      <c r="BU288" s="16"/>
      <c r="BV288" s="16">
        <f t="shared" si="1248"/>
        <v>0</v>
      </c>
      <c r="BW288" s="16"/>
      <c r="BX288" s="16">
        <f t="shared" si="1249"/>
        <v>0</v>
      </c>
      <c r="BY288" s="16"/>
      <c r="BZ288" s="16">
        <f t="shared" si="1250"/>
        <v>0</v>
      </c>
      <c r="CA288" s="16"/>
      <c r="CB288" s="16">
        <f t="shared" si="1251"/>
        <v>0</v>
      </c>
      <c r="CC288" s="16"/>
      <c r="CD288" s="16">
        <f t="shared" si="1252"/>
        <v>0</v>
      </c>
      <c r="CE288" s="16"/>
      <c r="CF288" s="16">
        <f t="shared" si="1253"/>
        <v>0</v>
      </c>
      <c r="CG288" s="26"/>
      <c r="CH288" s="16">
        <f t="shared" si="1254"/>
        <v>0</v>
      </c>
      <c r="CI288" s="9" t="s">
        <v>261</v>
      </c>
      <c r="CJ288" s="13"/>
    </row>
    <row r="289" spans="1:88" ht="56.25" hidden="1" customHeight="1" x14ac:dyDescent="0.35">
      <c r="A289" s="60" t="s">
        <v>329</v>
      </c>
      <c r="B289" s="65" t="s">
        <v>263</v>
      </c>
      <c r="C289" s="6" t="s">
        <v>126</v>
      </c>
      <c r="D289" s="16"/>
      <c r="E289" s="46">
        <v>455.3</v>
      </c>
      <c r="F289" s="15">
        <f t="shared" si="1256"/>
        <v>455.3</v>
      </c>
      <c r="G289" s="16"/>
      <c r="H289" s="15">
        <f t="shared" si="1218"/>
        <v>455.3</v>
      </c>
      <c r="I289" s="16"/>
      <c r="J289" s="15">
        <f t="shared" si="1219"/>
        <v>455.3</v>
      </c>
      <c r="K289" s="16"/>
      <c r="L289" s="15">
        <f t="shared" si="1220"/>
        <v>455.3</v>
      </c>
      <c r="M289" s="16">
        <v>-455.3</v>
      </c>
      <c r="N289" s="15">
        <f t="shared" si="1221"/>
        <v>0</v>
      </c>
      <c r="O289" s="16"/>
      <c r="P289" s="15">
        <f t="shared" si="1222"/>
        <v>0</v>
      </c>
      <c r="Q289" s="16"/>
      <c r="R289" s="15">
        <f t="shared" si="1223"/>
        <v>0</v>
      </c>
      <c r="S289" s="16"/>
      <c r="T289" s="15">
        <f t="shared" si="1224"/>
        <v>0</v>
      </c>
      <c r="U289" s="16"/>
      <c r="V289" s="15">
        <f t="shared" si="1225"/>
        <v>0</v>
      </c>
      <c r="W289" s="16"/>
      <c r="X289" s="15">
        <f t="shared" si="1226"/>
        <v>0</v>
      </c>
      <c r="Y289" s="16"/>
      <c r="Z289" s="15">
        <f t="shared" si="1227"/>
        <v>0</v>
      </c>
      <c r="AA289" s="16"/>
      <c r="AB289" s="15">
        <f t="shared" si="1228"/>
        <v>0</v>
      </c>
      <c r="AC289" s="26"/>
      <c r="AD289" s="15">
        <f t="shared" si="1229"/>
        <v>0</v>
      </c>
      <c r="AE289" s="16"/>
      <c r="AF289" s="46">
        <v>3780.4</v>
      </c>
      <c r="AG289" s="15">
        <f t="shared" si="1257"/>
        <v>3780.4</v>
      </c>
      <c r="AH289" s="16"/>
      <c r="AI289" s="15">
        <f t="shared" si="1230"/>
        <v>3780.4</v>
      </c>
      <c r="AJ289" s="16"/>
      <c r="AK289" s="15">
        <f t="shared" si="1231"/>
        <v>3780.4</v>
      </c>
      <c r="AL289" s="16"/>
      <c r="AM289" s="15">
        <f t="shared" si="1232"/>
        <v>3780.4</v>
      </c>
      <c r="AN289" s="16"/>
      <c r="AO289" s="15">
        <f t="shared" si="1233"/>
        <v>3780.4</v>
      </c>
      <c r="AP289" s="16">
        <v>-3780.4</v>
      </c>
      <c r="AQ289" s="15">
        <f t="shared" si="1234"/>
        <v>0</v>
      </c>
      <c r="AR289" s="16"/>
      <c r="AS289" s="15">
        <f t="shared" si="1235"/>
        <v>0</v>
      </c>
      <c r="AT289" s="16"/>
      <c r="AU289" s="15">
        <f t="shared" si="1236"/>
        <v>0</v>
      </c>
      <c r="AV289" s="16"/>
      <c r="AW289" s="15">
        <f t="shared" si="1237"/>
        <v>0</v>
      </c>
      <c r="AX289" s="16"/>
      <c r="AY289" s="15">
        <f t="shared" si="1238"/>
        <v>0</v>
      </c>
      <c r="AZ289" s="16"/>
      <c r="BA289" s="15">
        <f t="shared" si="1239"/>
        <v>0</v>
      </c>
      <c r="BB289" s="16"/>
      <c r="BC289" s="15">
        <f t="shared" si="1240"/>
        <v>0</v>
      </c>
      <c r="BD289" s="16"/>
      <c r="BE289" s="15">
        <f t="shared" si="1241"/>
        <v>0</v>
      </c>
      <c r="BF289" s="26"/>
      <c r="BG289" s="15">
        <f t="shared" si="1242"/>
        <v>0</v>
      </c>
      <c r="BH289" s="16"/>
      <c r="BI289" s="16"/>
      <c r="BJ289" s="16">
        <f t="shared" si="1258"/>
        <v>0</v>
      </c>
      <c r="BK289" s="16"/>
      <c r="BL289" s="16">
        <f t="shared" si="1243"/>
        <v>0</v>
      </c>
      <c r="BM289" s="16"/>
      <c r="BN289" s="16">
        <f t="shared" si="1244"/>
        <v>0</v>
      </c>
      <c r="BO289" s="16"/>
      <c r="BP289" s="16">
        <f t="shared" si="1245"/>
        <v>0</v>
      </c>
      <c r="BQ289" s="16"/>
      <c r="BR289" s="16">
        <f t="shared" si="1246"/>
        <v>0</v>
      </c>
      <c r="BS289" s="16"/>
      <c r="BT289" s="16">
        <f t="shared" si="1247"/>
        <v>0</v>
      </c>
      <c r="BU289" s="16"/>
      <c r="BV289" s="16">
        <f t="shared" si="1248"/>
        <v>0</v>
      </c>
      <c r="BW289" s="16"/>
      <c r="BX289" s="16">
        <f t="shared" si="1249"/>
        <v>0</v>
      </c>
      <c r="BY289" s="16"/>
      <c r="BZ289" s="16">
        <f t="shared" si="1250"/>
        <v>0</v>
      </c>
      <c r="CA289" s="16"/>
      <c r="CB289" s="16">
        <f t="shared" si="1251"/>
        <v>0</v>
      </c>
      <c r="CC289" s="16"/>
      <c r="CD289" s="16">
        <f t="shared" si="1252"/>
        <v>0</v>
      </c>
      <c r="CE289" s="16"/>
      <c r="CF289" s="16">
        <f t="shared" si="1253"/>
        <v>0</v>
      </c>
      <c r="CG289" s="26"/>
      <c r="CH289" s="16">
        <f t="shared" si="1254"/>
        <v>0</v>
      </c>
      <c r="CI289" s="9" t="s">
        <v>264</v>
      </c>
      <c r="CJ289" s="13">
        <v>0</v>
      </c>
    </row>
    <row r="290" spans="1:88" ht="56.25" hidden="1" customHeight="1" x14ac:dyDescent="0.35">
      <c r="A290" s="60" t="s">
        <v>330</v>
      </c>
      <c r="B290" s="65" t="s">
        <v>266</v>
      </c>
      <c r="C290" s="6" t="s">
        <v>126</v>
      </c>
      <c r="D290" s="16"/>
      <c r="E290" s="46"/>
      <c r="F290" s="15">
        <f t="shared" si="1256"/>
        <v>0</v>
      </c>
      <c r="G290" s="16"/>
      <c r="H290" s="15">
        <f t="shared" si="1218"/>
        <v>0</v>
      </c>
      <c r="I290" s="16"/>
      <c r="J290" s="15">
        <f t="shared" si="1219"/>
        <v>0</v>
      </c>
      <c r="K290" s="16"/>
      <c r="L290" s="15">
        <f t="shared" si="1220"/>
        <v>0</v>
      </c>
      <c r="M290" s="16"/>
      <c r="N290" s="15">
        <f t="shared" si="1221"/>
        <v>0</v>
      </c>
      <c r="O290" s="16"/>
      <c r="P290" s="15">
        <f t="shared" si="1222"/>
        <v>0</v>
      </c>
      <c r="Q290" s="16"/>
      <c r="R290" s="15">
        <f t="shared" si="1223"/>
        <v>0</v>
      </c>
      <c r="S290" s="16"/>
      <c r="T290" s="15">
        <f t="shared" si="1224"/>
        <v>0</v>
      </c>
      <c r="U290" s="16"/>
      <c r="V290" s="15">
        <f t="shared" si="1225"/>
        <v>0</v>
      </c>
      <c r="W290" s="16"/>
      <c r="X290" s="15">
        <f t="shared" si="1226"/>
        <v>0</v>
      </c>
      <c r="Y290" s="16"/>
      <c r="Z290" s="15">
        <f t="shared" si="1227"/>
        <v>0</v>
      </c>
      <c r="AA290" s="16"/>
      <c r="AB290" s="15">
        <f t="shared" si="1228"/>
        <v>0</v>
      </c>
      <c r="AC290" s="26"/>
      <c r="AD290" s="15">
        <f t="shared" si="1229"/>
        <v>0</v>
      </c>
      <c r="AE290" s="16"/>
      <c r="AF290" s="46">
        <v>472.2</v>
      </c>
      <c r="AG290" s="15">
        <f t="shared" si="1257"/>
        <v>472.2</v>
      </c>
      <c r="AH290" s="16"/>
      <c r="AI290" s="15">
        <f t="shared" si="1230"/>
        <v>472.2</v>
      </c>
      <c r="AJ290" s="16"/>
      <c r="AK290" s="15">
        <f t="shared" si="1231"/>
        <v>472.2</v>
      </c>
      <c r="AL290" s="16"/>
      <c r="AM290" s="15">
        <f t="shared" si="1232"/>
        <v>472.2</v>
      </c>
      <c r="AN290" s="16"/>
      <c r="AO290" s="15">
        <f t="shared" si="1233"/>
        <v>472.2</v>
      </c>
      <c r="AP290" s="16">
        <v>-472.2</v>
      </c>
      <c r="AQ290" s="15">
        <f t="shared" si="1234"/>
        <v>0</v>
      </c>
      <c r="AR290" s="16"/>
      <c r="AS290" s="15">
        <f t="shared" si="1235"/>
        <v>0</v>
      </c>
      <c r="AT290" s="16"/>
      <c r="AU290" s="15">
        <f t="shared" si="1236"/>
        <v>0</v>
      </c>
      <c r="AV290" s="16"/>
      <c r="AW290" s="15">
        <f t="shared" si="1237"/>
        <v>0</v>
      </c>
      <c r="AX290" s="16"/>
      <c r="AY290" s="15">
        <f t="shared" si="1238"/>
        <v>0</v>
      </c>
      <c r="AZ290" s="16"/>
      <c r="BA290" s="15">
        <f t="shared" si="1239"/>
        <v>0</v>
      </c>
      <c r="BB290" s="16"/>
      <c r="BC290" s="15">
        <f t="shared" si="1240"/>
        <v>0</v>
      </c>
      <c r="BD290" s="16"/>
      <c r="BE290" s="15">
        <f t="shared" si="1241"/>
        <v>0</v>
      </c>
      <c r="BF290" s="26"/>
      <c r="BG290" s="15">
        <f t="shared" si="1242"/>
        <v>0</v>
      </c>
      <c r="BH290" s="16"/>
      <c r="BI290" s="16">
        <v>4264.7</v>
      </c>
      <c r="BJ290" s="16">
        <f t="shared" si="1258"/>
        <v>4264.7</v>
      </c>
      <c r="BK290" s="16"/>
      <c r="BL290" s="16">
        <f t="shared" si="1243"/>
        <v>4264.7</v>
      </c>
      <c r="BM290" s="16"/>
      <c r="BN290" s="16">
        <f t="shared" si="1244"/>
        <v>4264.7</v>
      </c>
      <c r="BO290" s="16"/>
      <c r="BP290" s="16">
        <f t="shared" si="1245"/>
        <v>4264.7</v>
      </c>
      <c r="BQ290" s="16">
        <v>-4264.7</v>
      </c>
      <c r="BR290" s="16">
        <f t="shared" si="1246"/>
        <v>0</v>
      </c>
      <c r="BS290" s="16"/>
      <c r="BT290" s="16">
        <f t="shared" si="1247"/>
        <v>0</v>
      </c>
      <c r="BU290" s="16"/>
      <c r="BV290" s="16">
        <f t="shared" si="1248"/>
        <v>0</v>
      </c>
      <c r="BW290" s="16"/>
      <c r="BX290" s="16">
        <f t="shared" si="1249"/>
        <v>0</v>
      </c>
      <c r="BY290" s="16"/>
      <c r="BZ290" s="16">
        <f t="shared" si="1250"/>
        <v>0</v>
      </c>
      <c r="CA290" s="16"/>
      <c r="CB290" s="16">
        <f t="shared" si="1251"/>
        <v>0</v>
      </c>
      <c r="CC290" s="16"/>
      <c r="CD290" s="16">
        <f t="shared" si="1252"/>
        <v>0</v>
      </c>
      <c r="CE290" s="16"/>
      <c r="CF290" s="16">
        <f t="shared" si="1253"/>
        <v>0</v>
      </c>
      <c r="CG290" s="26"/>
      <c r="CH290" s="16">
        <f t="shared" si="1254"/>
        <v>0</v>
      </c>
      <c r="CI290" s="9" t="s">
        <v>267</v>
      </c>
      <c r="CJ290" s="13">
        <v>0</v>
      </c>
    </row>
    <row r="291" spans="1:88" ht="56.25" customHeight="1" x14ac:dyDescent="0.35">
      <c r="A291" s="60" t="s">
        <v>356</v>
      </c>
      <c r="B291" s="85" t="s">
        <v>269</v>
      </c>
      <c r="C291" s="6" t="s">
        <v>126</v>
      </c>
      <c r="D291" s="16"/>
      <c r="E291" s="46">
        <v>3660.7</v>
      </c>
      <c r="F291" s="15">
        <f t="shared" si="1256"/>
        <v>3660.7</v>
      </c>
      <c r="G291" s="16">
        <v>305.8</v>
      </c>
      <c r="H291" s="15">
        <f t="shared" si="1218"/>
        <v>3966.5</v>
      </c>
      <c r="I291" s="16"/>
      <c r="J291" s="15">
        <f t="shared" si="1219"/>
        <v>3966.5</v>
      </c>
      <c r="K291" s="16"/>
      <c r="L291" s="15">
        <f t="shared" si="1220"/>
        <v>3966.5</v>
      </c>
      <c r="M291" s="16">
        <v>3543.6320000000001</v>
      </c>
      <c r="N291" s="15">
        <f t="shared" si="1221"/>
        <v>7510.1319999999996</v>
      </c>
      <c r="O291" s="16"/>
      <c r="P291" s="15">
        <f t="shared" si="1222"/>
        <v>7510.1319999999996</v>
      </c>
      <c r="Q291" s="16"/>
      <c r="R291" s="15">
        <f t="shared" si="1223"/>
        <v>7510.1319999999996</v>
      </c>
      <c r="S291" s="16"/>
      <c r="T291" s="15">
        <f t="shared" si="1224"/>
        <v>7510.1319999999996</v>
      </c>
      <c r="U291" s="16"/>
      <c r="V291" s="15">
        <f t="shared" si="1225"/>
        <v>7510.1319999999996</v>
      </c>
      <c r="W291" s="16"/>
      <c r="X291" s="15">
        <f t="shared" si="1226"/>
        <v>7510.1319999999996</v>
      </c>
      <c r="Y291" s="16">
        <v>-7204.3320000000003</v>
      </c>
      <c r="Z291" s="15">
        <f t="shared" si="1227"/>
        <v>305.79999999999927</v>
      </c>
      <c r="AA291" s="16"/>
      <c r="AB291" s="15">
        <f t="shared" si="1228"/>
        <v>305.79999999999927</v>
      </c>
      <c r="AC291" s="26"/>
      <c r="AD291" s="15">
        <f t="shared" si="1229"/>
        <v>305.79999999999927</v>
      </c>
      <c r="AE291" s="16"/>
      <c r="AF291" s="46"/>
      <c r="AG291" s="15">
        <f t="shared" si="1257"/>
        <v>0</v>
      </c>
      <c r="AH291" s="16"/>
      <c r="AI291" s="15">
        <f t="shared" si="1230"/>
        <v>0</v>
      </c>
      <c r="AJ291" s="16"/>
      <c r="AK291" s="15">
        <f t="shared" si="1231"/>
        <v>0</v>
      </c>
      <c r="AL291" s="16"/>
      <c r="AM291" s="15">
        <f t="shared" si="1232"/>
        <v>0</v>
      </c>
      <c r="AN291" s="16"/>
      <c r="AO291" s="15">
        <f t="shared" si="1233"/>
        <v>0</v>
      </c>
      <c r="AP291" s="16"/>
      <c r="AQ291" s="15">
        <f t="shared" si="1234"/>
        <v>0</v>
      </c>
      <c r="AR291" s="16"/>
      <c r="AS291" s="15">
        <f t="shared" si="1235"/>
        <v>0</v>
      </c>
      <c r="AT291" s="16"/>
      <c r="AU291" s="15">
        <f t="shared" si="1236"/>
        <v>0</v>
      </c>
      <c r="AV291" s="16"/>
      <c r="AW291" s="15">
        <f t="shared" si="1237"/>
        <v>0</v>
      </c>
      <c r="AX291" s="16"/>
      <c r="AY291" s="15">
        <f t="shared" si="1238"/>
        <v>0</v>
      </c>
      <c r="AZ291" s="16"/>
      <c r="BA291" s="15">
        <f t="shared" si="1239"/>
        <v>0</v>
      </c>
      <c r="BB291" s="16">
        <v>7204.3320000000003</v>
      </c>
      <c r="BC291" s="15">
        <f t="shared" si="1240"/>
        <v>7204.3320000000003</v>
      </c>
      <c r="BD291" s="16"/>
      <c r="BE291" s="15">
        <f t="shared" si="1241"/>
        <v>7204.3320000000003</v>
      </c>
      <c r="BF291" s="26"/>
      <c r="BG291" s="15">
        <f t="shared" si="1242"/>
        <v>7204.3320000000003</v>
      </c>
      <c r="BH291" s="16"/>
      <c r="BI291" s="16"/>
      <c r="BJ291" s="16">
        <f t="shared" si="1258"/>
        <v>0</v>
      </c>
      <c r="BK291" s="16"/>
      <c r="BL291" s="16">
        <f t="shared" si="1243"/>
        <v>0</v>
      </c>
      <c r="BM291" s="16"/>
      <c r="BN291" s="16">
        <f t="shared" si="1244"/>
        <v>0</v>
      </c>
      <c r="BO291" s="16"/>
      <c r="BP291" s="16">
        <f t="shared" si="1245"/>
        <v>0</v>
      </c>
      <c r="BQ291" s="16"/>
      <c r="BR291" s="16">
        <f t="shared" si="1246"/>
        <v>0</v>
      </c>
      <c r="BS291" s="16"/>
      <c r="BT291" s="16">
        <f t="shared" si="1247"/>
        <v>0</v>
      </c>
      <c r="BU291" s="16"/>
      <c r="BV291" s="16">
        <f t="shared" si="1248"/>
        <v>0</v>
      </c>
      <c r="BW291" s="16"/>
      <c r="BX291" s="16">
        <f t="shared" si="1249"/>
        <v>0</v>
      </c>
      <c r="BY291" s="16"/>
      <c r="BZ291" s="16">
        <f t="shared" si="1250"/>
        <v>0</v>
      </c>
      <c r="CA291" s="16"/>
      <c r="CB291" s="16">
        <f t="shared" si="1251"/>
        <v>0</v>
      </c>
      <c r="CC291" s="16">
        <v>0</v>
      </c>
      <c r="CD291" s="16">
        <f t="shared" si="1252"/>
        <v>0</v>
      </c>
      <c r="CE291" s="16">
        <v>0</v>
      </c>
      <c r="CF291" s="16">
        <f t="shared" si="1253"/>
        <v>0</v>
      </c>
      <c r="CG291" s="26">
        <v>0</v>
      </c>
      <c r="CH291" s="16">
        <f t="shared" si="1254"/>
        <v>0</v>
      </c>
      <c r="CI291" s="9" t="s">
        <v>270</v>
      </c>
      <c r="CJ291" s="13"/>
    </row>
    <row r="292" spans="1:88" ht="56.25" customHeight="1" x14ac:dyDescent="0.35">
      <c r="A292" s="60" t="s">
        <v>357</v>
      </c>
      <c r="B292" s="85" t="s">
        <v>272</v>
      </c>
      <c r="C292" s="6" t="s">
        <v>126</v>
      </c>
      <c r="D292" s="16"/>
      <c r="E292" s="46">
        <v>455.3</v>
      </c>
      <c r="F292" s="15">
        <f t="shared" si="1256"/>
        <v>455.3</v>
      </c>
      <c r="G292" s="16"/>
      <c r="H292" s="15">
        <f t="shared" si="1218"/>
        <v>455.3</v>
      </c>
      <c r="I292" s="16"/>
      <c r="J292" s="15">
        <f t="shared" si="1219"/>
        <v>455.3</v>
      </c>
      <c r="K292" s="16"/>
      <c r="L292" s="15">
        <f t="shared" si="1220"/>
        <v>455.3</v>
      </c>
      <c r="M292" s="16">
        <v>-455.3</v>
      </c>
      <c r="N292" s="15">
        <f t="shared" si="1221"/>
        <v>0</v>
      </c>
      <c r="O292" s="16"/>
      <c r="P292" s="15">
        <f t="shared" si="1222"/>
        <v>0</v>
      </c>
      <c r="Q292" s="16"/>
      <c r="R292" s="15">
        <f t="shared" si="1223"/>
        <v>0</v>
      </c>
      <c r="S292" s="16"/>
      <c r="T292" s="15">
        <f t="shared" si="1224"/>
        <v>0</v>
      </c>
      <c r="U292" s="16"/>
      <c r="V292" s="15">
        <f t="shared" si="1225"/>
        <v>0</v>
      </c>
      <c r="W292" s="16"/>
      <c r="X292" s="15">
        <f t="shared" si="1226"/>
        <v>0</v>
      </c>
      <c r="Y292" s="16"/>
      <c r="Z292" s="15">
        <f t="shared" si="1227"/>
        <v>0</v>
      </c>
      <c r="AA292" s="16"/>
      <c r="AB292" s="15">
        <f t="shared" si="1228"/>
        <v>0</v>
      </c>
      <c r="AC292" s="26"/>
      <c r="AD292" s="15">
        <f t="shared" si="1229"/>
        <v>0</v>
      </c>
      <c r="AE292" s="16"/>
      <c r="AF292" s="46">
        <v>3780.4</v>
      </c>
      <c r="AG292" s="15">
        <f t="shared" si="1257"/>
        <v>3780.4</v>
      </c>
      <c r="AH292" s="16"/>
      <c r="AI292" s="15">
        <f t="shared" si="1230"/>
        <v>3780.4</v>
      </c>
      <c r="AJ292" s="16"/>
      <c r="AK292" s="15">
        <f t="shared" si="1231"/>
        <v>3780.4</v>
      </c>
      <c r="AL292" s="16"/>
      <c r="AM292" s="15">
        <f t="shared" si="1232"/>
        <v>3780.4</v>
      </c>
      <c r="AN292" s="16"/>
      <c r="AO292" s="15">
        <f t="shared" si="1233"/>
        <v>3780.4</v>
      </c>
      <c r="AP292" s="16">
        <v>-3308.2</v>
      </c>
      <c r="AQ292" s="15">
        <f t="shared" si="1234"/>
        <v>472.20000000000027</v>
      </c>
      <c r="AR292" s="16"/>
      <c r="AS292" s="15">
        <f t="shared" si="1235"/>
        <v>472.20000000000027</v>
      </c>
      <c r="AT292" s="16"/>
      <c r="AU292" s="15">
        <f t="shared" si="1236"/>
        <v>472.20000000000027</v>
      </c>
      <c r="AV292" s="16"/>
      <c r="AW292" s="15">
        <f t="shared" si="1237"/>
        <v>472.20000000000027</v>
      </c>
      <c r="AX292" s="16"/>
      <c r="AY292" s="15">
        <f t="shared" si="1238"/>
        <v>472.20000000000027</v>
      </c>
      <c r="AZ292" s="16"/>
      <c r="BA292" s="15">
        <f t="shared" si="1239"/>
        <v>472.20000000000027</v>
      </c>
      <c r="BB292" s="16"/>
      <c r="BC292" s="15">
        <f t="shared" si="1240"/>
        <v>472.20000000000027</v>
      </c>
      <c r="BD292" s="16"/>
      <c r="BE292" s="15">
        <f t="shared" si="1241"/>
        <v>472.20000000000027</v>
      </c>
      <c r="BF292" s="26"/>
      <c r="BG292" s="15">
        <f t="shared" si="1242"/>
        <v>472.20000000000027</v>
      </c>
      <c r="BH292" s="16"/>
      <c r="BI292" s="16"/>
      <c r="BJ292" s="16">
        <f t="shared" si="1258"/>
        <v>0</v>
      </c>
      <c r="BK292" s="16"/>
      <c r="BL292" s="16">
        <f t="shared" si="1243"/>
        <v>0</v>
      </c>
      <c r="BM292" s="16"/>
      <c r="BN292" s="16">
        <f t="shared" si="1244"/>
        <v>0</v>
      </c>
      <c r="BO292" s="16"/>
      <c r="BP292" s="16">
        <f t="shared" si="1245"/>
        <v>0</v>
      </c>
      <c r="BQ292" s="16"/>
      <c r="BR292" s="16">
        <f t="shared" si="1246"/>
        <v>0</v>
      </c>
      <c r="BS292" s="16"/>
      <c r="BT292" s="16">
        <f t="shared" si="1247"/>
        <v>0</v>
      </c>
      <c r="BU292" s="16"/>
      <c r="BV292" s="16">
        <f t="shared" si="1248"/>
        <v>0</v>
      </c>
      <c r="BW292" s="16"/>
      <c r="BX292" s="16">
        <f t="shared" si="1249"/>
        <v>0</v>
      </c>
      <c r="BY292" s="16"/>
      <c r="BZ292" s="16">
        <f t="shared" si="1250"/>
        <v>0</v>
      </c>
      <c r="CA292" s="16"/>
      <c r="CB292" s="16">
        <f t="shared" si="1251"/>
        <v>0</v>
      </c>
      <c r="CC292" s="16"/>
      <c r="CD292" s="16">
        <f t="shared" si="1252"/>
        <v>0</v>
      </c>
      <c r="CE292" s="16"/>
      <c r="CF292" s="16">
        <f t="shared" si="1253"/>
        <v>0</v>
      </c>
      <c r="CG292" s="26"/>
      <c r="CH292" s="16">
        <f t="shared" si="1254"/>
        <v>0</v>
      </c>
      <c r="CI292" s="9" t="s">
        <v>273</v>
      </c>
      <c r="CJ292" s="13"/>
    </row>
    <row r="293" spans="1:88" ht="56.25" customHeight="1" x14ac:dyDescent="0.35">
      <c r="A293" s="60" t="s">
        <v>381</v>
      </c>
      <c r="B293" s="85" t="s">
        <v>275</v>
      </c>
      <c r="C293" s="6" t="s">
        <v>126</v>
      </c>
      <c r="D293" s="16"/>
      <c r="E293" s="46"/>
      <c r="F293" s="15">
        <f t="shared" si="1256"/>
        <v>0</v>
      </c>
      <c r="G293" s="16"/>
      <c r="H293" s="15">
        <f t="shared" si="1218"/>
        <v>0</v>
      </c>
      <c r="I293" s="16"/>
      <c r="J293" s="15">
        <f t="shared" si="1219"/>
        <v>0</v>
      </c>
      <c r="K293" s="16"/>
      <c r="L293" s="15">
        <f t="shared" si="1220"/>
        <v>0</v>
      </c>
      <c r="M293" s="16"/>
      <c r="N293" s="15">
        <f t="shared" si="1221"/>
        <v>0</v>
      </c>
      <c r="O293" s="16"/>
      <c r="P293" s="15">
        <f t="shared" si="1222"/>
        <v>0</v>
      </c>
      <c r="Q293" s="16"/>
      <c r="R293" s="15">
        <f t="shared" si="1223"/>
        <v>0</v>
      </c>
      <c r="S293" s="16"/>
      <c r="T293" s="15">
        <f t="shared" si="1224"/>
        <v>0</v>
      </c>
      <c r="U293" s="16"/>
      <c r="V293" s="15">
        <f t="shared" si="1225"/>
        <v>0</v>
      </c>
      <c r="W293" s="16"/>
      <c r="X293" s="15">
        <f t="shared" si="1226"/>
        <v>0</v>
      </c>
      <c r="Y293" s="16"/>
      <c r="Z293" s="15">
        <f t="shared" si="1227"/>
        <v>0</v>
      </c>
      <c r="AA293" s="16"/>
      <c r="AB293" s="15">
        <f t="shared" si="1228"/>
        <v>0</v>
      </c>
      <c r="AC293" s="26"/>
      <c r="AD293" s="15">
        <f t="shared" si="1229"/>
        <v>0</v>
      </c>
      <c r="AE293" s="16"/>
      <c r="AF293" s="46">
        <v>472.1</v>
      </c>
      <c r="AG293" s="15">
        <f t="shared" si="1257"/>
        <v>472.1</v>
      </c>
      <c r="AH293" s="16"/>
      <c r="AI293" s="15">
        <f t="shared" si="1230"/>
        <v>472.1</v>
      </c>
      <c r="AJ293" s="16"/>
      <c r="AK293" s="15">
        <f t="shared" si="1231"/>
        <v>472.1</v>
      </c>
      <c r="AL293" s="16"/>
      <c r="AM293" s="15">
        <f t="shared" si="1232"/>
        <v>472.1</v>
      </c>
      <c r="AN293" s="16"/>
      <c r="AO293" s="15">
        <f t="shared" si="1233"/>
        <v>472.1</v>
      </c>
      <c r="AP293" s="16"/>
      <c r="AQ293" s="15">
        <f t="shared" si="1234"/>
        <v>472.1</v>
      </c>
      <c r="AR293" s="16"/>
      <c r="AS293" s="15">
        <f t="shared" si="1235"/>
        <v>472.1</v>
      </c>
      <c r="AT293" s="16"/>
      <c r="AU293" s="15">
        <f t="shared" si="1236"/>
        <v>472.1</v>
      </c>
      <c r="AV293" s="16"/>
      <c r="AW293" s="15">
        <f t="shared" si="1237"/>
        <v>472.1</v>
      </c>
      <c r="AX293" s="16"/>
      <c r="AY293" s="15">
        <f t="shared" si="1238"/>
        <v>472.1</v>
      </c>
      <c r="AZ293" s="16"/>
      <c r="BA293" s="15">
        <f t="shared" si="1239"/>
        <v>472.1</v>
      </c>
      <c r="BB293" s="16"/>
      <c r="BC293" s="15">
        <f t="shared" si="1240"/>
        <v>472.1</v>
      </c>
      <c r="BD293" s="16"/>
      <c r="BE293" s="15">
        <f t="shared" si="1241"/>
        <v>472.1</v>
      </c>
      <c r="BF293" s="26"/>
      <c r="BG293" s="15">
        <f t="shared" si="1242"/>
        <v>472.1</v>
      </c>
      <c r="BH293" s="16"/>
      <c r="BI293" s="16">
        <v>4264.7</v>
      </c>
      <c r="BJ293" s="16">
        <f t="shared" si="1258"/>
        <v>4264.7</v>
      </c>
      <c r="BK293" s="16"/>
      <c r="BL293" s="16">
        <f t="shared" si="1243"/>
        <v>4264.7</v>
      </c>
      <c r="BM293" s="16"/>
      <c r="BN293" s="16">
        <f t="shared" si="1244"/>
        <v>4264.7</v>
      </c>
      <c r="BO293" s="16"/>
      <c r="BP293" s="16">
        <f t="shared" si="1245"/>
        <v>4264.7</v>
      </c>
      <c r="BQ293" s="16">
        <v>-4264.7</v>
      </c>
      <c r="BR293" s="16">
        <f t="shared" si="1246"/>
        <v>0</v>
      </c>
      <c r="BS293" s="16"/>
      <c r="BT293" s="16">
        <f t="shared" si="1247"/>
        <v>0</v>
      </c>
      <c r="BU293" s="16"/>
      <c r="BV293" s="16">
        <f t="shared" si="1248"/>
        <v>0</v>
      </c>
      <c r="BW293" s="16"/>
      <c r="BX293" s="16">
        <f t="shared" si="1249"/>
        <v>0</v>
      </c>
      <c r="BY293" s="16"/>
      <c r="BZ293" s="16">
        <f t="shared" si="1250"/>
        <v>0</v>
      </c>
      <c r="CA293" s="16"/>
      <c r="CB293" s="16">
        <f t="shared" si="1251"/>
        <v>0</v>
      </c>
      <c r="CC293" s="16"/>
      <c r="CD293" s="16">
        <f t="shared" si="1252"/>
        <v>0</v>
      </c>
      <c r="CE293" s="16"/>
      <c r="CF293" s="16">
        <f t="shared" si="1253"/>
        <v>0</v>
      </c>
      <c r="CG293" s="26"/>
      <c r="CH293" s="16">
        <f t="shared" si="1254"/>
        <v>0</v>
      </c>
      <c r="CI293" s="9" t="s">
        <v>276</v>
      </c>
      <c r="CJ293" s="13"/>
    </row>
    <row r="294" spans="1:88" ht="56.25" hidden="1" customHeight="1" x14ac:dyDescent="0.35">
      <c r="A294" s="60" t="s">
        <v>334</v>
      </c>
      <c r="B294" s="65" t="s">
        <v>278</v>
      </c>
      <c r="C294" s="6" t="s">
        <v>126</v>
      </c>
      <c r="D294" s="16"/>
      <c r="E294" s="46"/>
      <c r="F294" s="15">
        <f t="shared" si="1256"/>
        <v>0</v>
      </c>
      <c r="G294" s="16"/>
      <c r="H294" s="15">
        <f t="shared" si="1218"/>
        <v>0</v>
      </c>
      <c r="I294" s="16"/>
      <c r="J294" s="15">
        <f t="shared" si="1219"/>
        <v>0</v>
      </c>
      <c r="K294" s="16"/>
      <c r="L294" s="15">
        <f t="shared" si="1220"/>
        <v>0</v>
      </c>
      <c r="M294" s="16"/>
      <c r="N294" s="15">
        <f t="shared" si="1221"/>
        <v>0</v>
      </c>
      <c r="O294" s="16"/>
      <c r="P294" s="15">
        <f t="shared" si="1222"/>
        <v>0</v>
      </c>
      <c r="Q294" s="16"/>
      <c r="R294" s="15">
        <f t="shared" si="1223"/>
        <v>0</v>
      </c>
      <c r="S294" s="16"/>
      <c r="T294" s="15">
        <f t="shared" si="1224"/>
        <v>0</v>
      </c>
      <c r="U294" s="16"/>
      <c r="V294" s="15">
        <f t="shared" si="1225"/>
        <v>0</v>
      </c>
      <c r="W294" s="16"/>
      <c r="X294" s="15">
        <f t="shared" si="1226"/>
        <v>0</v>
      </c>
      <c r="Y294" s="16"/>
      <c r="Z294" s="15">
        <f t="shared" si="1227"/>
        <v>0</v>
      </c>
      <c r="AA294" s="16"/>
      <c r="AB294" s="15">
        <f t="shared" si="1228"/>
        <v>0</v>
      </c>
      <c r="AC294" s="26"/>
      <c r="AD294" s="15">
        <f t="shared" si="1229"/>
        <v>0</v>
      </c>
      <c r="AE294" s="16"/>
      <c r="AF294" s="46"/>
      <c r="AG294" s="15">
        <f t="shared" si="1257"/>
        <v>0</v>
      </c>
      <c r="AH294" s="16"/>
      <c r="AI294" s="15">
        <f t="shared" si="1230"/>
        <v>0</v>
      </c>
      <c r="AJ294" s="16"/>
      <c r="AK294" s="15">
        <f t="shared" si="1231"/>
        <v>0</v>
      </c>
      <c r="AL294" s="16"/>
      <c r="AM294" s="15">
        <f t="shared" si="1232"/>
        <v>0</v>
      </c>
      <c r="AN294" s="16"/>
      <c r="AO294" s="15">
        <f t="shared" si="1233"/>
        <v>0</v>
      </c>
      <c r="AP294" s="16"/>
      <c r="AQ294" s="15">
        <f t="shared" si="1234"/>
        <v>0</v>
      </c>
      <c r="AR294" s="16"/>
      <c r="AS294" s="15">
        <f t="shared" si="1235"/>
        <v>0</v>
      </c>
      <c r="AT294" s="16"/>
      <c r="AU294" s="15">
        <f t="shared" si="1236"/>
        <v>0</v>
      </c>
      <c r="AV294" s="16"/>
      <c r="AW294" s="15">
        <f t="shared" si="1237"/>
        <v>0</v>
      </c>
      <c r="AX294" s="16"/>
      <c r="AY294" s="15">
        <f t="shared" si="1238"/>
        <v>0</v>
      </c>
      <c r="AZ294" s="16"/>
      <c r="BA294" s="15">
        <f t="shared" si="1239"/>
        <v>0</v>
      </c>
      <c r="BB294" s="16"/>
      <c r="BC294" s="15">
        <f t="shared" si="1240"/>
        <v>0</v>
      </c>
      <c r="BD294" s="16"/>
      <c r="BE294" s="15">
        <f t="shared" si="1241"/>
        <v>0</v>
      </c>
      <c r="BF294" s="26"/>
      <c r="BG294" s="15">
        <f t="shared" si="1242"/>
        <v>0</v>
      </c>
      <c r="BH294" s="16"/>
      <c r="BI294" s="16">
        <v>490.2</v>
      </c>
      <c r="BJ294" s="16">
        <f t="shared" si="1258"/>
        <v>490.2</v>
      </c>
      <c r="BK294" s="16"/>
      <c r="BL294" s="16">
        <f t="shared" si="1243"/>
        <v>490.2</v>
      </c>
      <c r="BM294" s="16"/>
      <c r="BN294" s="16">
        <f t="shared" si="1244"/>
        <v>490.2</v>
      </c>
      <c r="BO294" s="16"/>
      <c r="BP294" s="16">
        <f t="shared" si="1245"/>
        <v>490.2</v>
      </c>
      <c r="BQ294" s="16">
        <v>-490.2</v>
      </c>
      <c r="BR294" s="16">
        <f t="shared" si="1246"/>
        <v>0</v>
      </c>
      <c r="BS294" s="16"/>
      <c r="BT294" s="16">
        <f t="shared" si="1247"/>
        <v>0</v>
      </c>
      <c r="BU294" s="16"/>
      <c r="BV294" s="16">
        <f t="shared" si="1248"/>
        <v>0</v>
      </c>
      <c r="BW294" s="16"/>
      <c r="BX294" s="16">
        <f t="shared" si="1249"/>
        <v>0</v>
      </c>
      <c r="BY294" s="16"/>
      <c r="BZ294" s="16">
        <f t="shared" si="1250"/>
        <v>0</v>
      </c>
      <c r="CA294" s="16"/>
      <c r="CB294" s="16">
        <f t="shared" si="1251"/>
        <v>0</v>
      </c>
      <c r="CC294" s="16"/>
      <c r="CD294" s="16">
        <f t="shared" si="1252"/>
        <v>0</v>
      </c>
      <c r="CE294" s="16"/>
      <c r="CF294" s="16">
        <f t="shared" si="1253"/>
        <v>0</v>
      </c>
      <c r="CG294" s="26"/>
      <c r="CH294" s="16">
        <f t="shared" si="1254"/>
        <v>0</v>
      </c>
      <c r="CI294" s="9" t="s">
        <v>279</v>
      </c>
      <c r="CJ294" s="13">
        <v>0</v>
      </c>
    </row>
    <row r="295" spans="1:88" ht="56.25" hidden="1" customHeight="1" x14ac:dyDescent="0.35">
      <c r="A295" s="60" t="s">
        <v>335</v>
      </c>
      <c r="B295" s="65" t="s">
        <v>281</v>
      </c>
      <c r="C295" s="6" t="s">
        <v>126</v>
      </c>
      <c r="D295" s="16"/>
      <c r="E295" s="46"/>
      <c r="F295" s="15">
        <f t="shared" si="1256"/>
        <v>0</v>
      </c>
      <c r="G295" s="16"/>
      <c r="H295" s="15">
        <f t="shared" si="1218"/>
        <v>0</v>
      </c>
      <c r="I295" s="16"/>
      <c r="J295" s="15">
        <f t="shared" si="1219"/>
        <v>0</v>
      </c>
      <c r="K295" s="16"/>
      <c r="L295" s="15">
        <f t="shared" si="1220"/>
        <v>0</v>
      </c>
      <c r="M295" s="16"/>
      <c r="N295" s="15">
        <f t="shared" si="1221"/>
        <v>0</v>
      </c>
      <c r="O295" s="16"/>
      <c r="P295" s="15">
        <f t="shared" si="1222"/>
        <v>0</v>
      </c>
      <c r="Q295" s="16"/>
      <c r="R295" s="15">
        <f t="shared" si="1223"/>
        <v>0</v>
      </c>
      <c r="S295" s="16"/>
      <c r="T295" s="15">
        <f t="shared" si="1224"/>
        <v>0</v>
      </c>
      <c r="U295" s="16"/>
      <c r="V295" s="15">
        <f t="shared" si="1225"/>
        <v>0</v>
      </c>
      <c r="W295" s="16"/>
      <c r="X295" s="15">
        <f t="shared" si="1226"/>
        <v>0</v>
      </c>
      <c r="Y295" s="16"/>
      <c r="Z295" s="15">
        <f t="shared" si="1227"/>
        <v>0</v>
      </c>
      <c r="AA295" s="16"/>
      <c r="AB295" s="15">
        <f t="shared" si="1228"/>
        <v>0</v>
      </c>
      <c r="AC295" s="26"/>
      <c r="AD295" s="15">
        <f t="shared" si="1229"/>
        <v>0</v>
      </c>
      <c r="AE295" s="16"/>
      <c r="AF295" s="46"/>
      <c r="AG295" s="15">
        <f t="shared" si="1257"/>
        <v>0</v>
      </c>
      <c r="AH295" s="16"/>
      <c r="AI295" s="15">
        <f t="shared" si="1230"/>
        <v>0</v>
      </c>
      <c r="AJ295" s="16"/>
      <c r="AK295" s="15">
        <f t="shared" si="1231"/>
        <v>0</v>
      </c>
      <c r="AL295" s="16"/>
      <c r="AM295" s="15">
        <f t="shared" si="1232"/>
        <v>0</v>
      </c>
      <c r="AN295" s="16"/>
      <c r="AO295" s="15">
        <f t="shared" si="1233"/>
        <v>0</v>
      </c>
      <c r="AP295" s="16"/>
      <c r="AQ295" s="15">
        <f t="shared" si="1234"/>
        <v>0</v>
      </c>
      <c r="AR295" s="16"/>
      <c r="AS295" s="15">
        <f t="shared" si="1235"/>
        <v>0</v>
      </c>
      <c r="AT295" s="16"/>
      <c r="AU295" s="15">
        <f t="shared" si="1236"/>
        <v>0</v>
      </c>
      <c r="AV295" s="16"/>
      <c r="AW295" s="15">
        <f t="shared" si="1237"/>
        <v>0</v>
      </c>
      <c r="AX295" s="16"/>
      <c r="AY295" s="15">
        <f t="shared" si="1238"/>
        <v>0</v>
      </c>
      <c r="AZ295" s="16"/>
      <c r="BA295" s="15">
        <f t="shared" si="1239"/>
        <v>0</v>
      </c>
      <c r="BB295" s="16"/>
      <c r="BC295" s="15">
        <f t="shared" si="1240"/>
        <v>0</v>
      </c>
      <c r="BD295" s="16"/>
      <c r="BE295" s="15">
        <f t="shared" si="1241"/>
        <v>0</v>
      </c>
      <c r="BF295" s="26"/>
      <c r="BG295" s="15">
        <f t="shared" si="1242"/>
        <v>0</v>
      </c>
      <c r="BH295" s="16"/>
      <c r="BI295" s="16">
        <v>490.2</v>
      </c>
      <c r="BJ295" s="16">
        <f t="shared" si="1258"/>
        <v>490.2</v>
      </c>
      <c r="BK295" s="16"/>
      <c r="BL295" s="16">
        <f t="shared" si="1243"/>
        <v>490.2</v>
      </c>
      <c r="BM295" s="16"/>
      <c r="BN295" s="16">
        <f t="shared" si="1244"/>
        <v>490.2</v>
      </c>
      <c r="BO295" s="16"/>
      <c r="BP295" s="16">
        <f t="shared" si="1245"/>
        <v>490.2</v>
      </c>
      <c r="BQ295" s="16">
        <v>-490.2</v>
      </c>
      <c r="BR295" s="16">
        <f t="shared" si="1246"/>
        <v>0</v>
      </c>
      <c r="BS295" s="16"/>
      <c r="BT295" s="16">
        <f t="shared" si="1247"/>
        <v>0</v>
      </c>
      <c r="BU295" s="16"/>
      <c r="BV295" s="16">
        <f t="shared" si="1248"/>
        <v>0</v>
      </c>
      <c r="BW295" s="16"/>
      <c r="BX295" s="16">
        <f t="shared" si="1249"/>
        <v>0</v>
      </c>
      <c r="BY295" s="16"/>
      <c r="BZ295" s="16">
        <f t="shared" si="1250"/>
        <v>0</v>
      </c>
      <c r="CA295" s="16"/>
      <c r="CB295" s="16">
        <f t="shared" si="1251"/>
        <v>0</v>
      </c>
      <c r="CC295" s="16"/>
      <c r="CD295" s="16">
        <f t="shared" si="1252"/>
        <v>0</v>
      </c>
      <c r="CE295" s="16"/>
      <c r="CF295" s="16">
        <f t="shared" si="1253"/>
        <v>0</v>
      </c>
      <c r="CG295" s="26"/>
      <c r="CH295" s="16">
        <f t="shared" si="1254"/>
        <v>0</v>
      </c>
      <c r="CI295" s="9" t="s">
        <v>282</v>
      </c>
      <c r="CJ295" s="13">
        <v>0</v>
      </c>
    </row>
    <row r="296" spans="1:88" ht="56.25" customHeight="1" x14ac:dyDescent="0.35">
      <c r="A296" s="60" t="s">
        <v>384</v>
      </c>
      <c r="B296" s="85" t="s">
        <v>284</v>
      </c>
      <c r="C296" s="6" t="s">
        <v>126</v>
      </c>
      <c r="D296" s="16"/>
      <c r="E296" s="46"/>
      <c r="F296" s="15">
        <f t="shared" si="1256"/>
        <v>0</v>
      </c>
      <c r="G296" s="16"/>
      <c r="H296" s="15">
        <f t="shared" si="1218"/>
        <v>0</v>
      </c>
      <c r="I296" s="16"/>
      <c r="J296" s="15">
        <f t="shared" si="1219"/>
        <v>0</v>
      </c>
      <c r="K296" s="16"/>
      <c r="L296" s="15">
        <f t="shared" si="1220"/>
        <v>0</v>
      </c>
      <c r="M296" s="16"/>
      <c r="N296" s="15">
        <f t="shared" si="1221"/>
        <v>0</v>
      </c>
      <c r="O296" s="16"/>
      <c r="P296" s="15">
        <f t="shared" si="1222"/>
        <v>0</v>
      </c>
      <c r="Q296" s="16"/>
      <c r="R296" s="15">
        <f t="shared" si="1223"/>
        <v>0</v>
      </c>
      <c r="S296" s="16"/>
      <c r="T296" s="15">
        <f t="shared" si="1224"/>
        <v>0</v>
      </c>
      <c r="U296" s="16"/>
      <c r="V296" s="15">
        <f t="shared" si="1225"/>
        <v>0</v>
      </c>
      <c r="W296" s="16"/>
      <c r="X296" s="15">
        <f t="shared" si="1226"/>
        <v>0</v>
      </c>
      <c r="Y296" s="16"/>
      <c r="Z296" s="15">
        <f t="shared" si="1227"/>
        <v>0</v>
      </c>
      <c r="AA296" s="16"/>
      <c r="AB296" s="15">
        <f t="shared" si="1228"/>
        <v>0</v>
      </c>
      <c r="AC296" s="26"/>
      <c r="AD296" s="15">
        <f t="shared" si="1229"/>
        <v>0</v>
      </c>
      <c r="AE296" s="16"/>
      <c r="AF296" s="46"/>
      <c r="AG296" s="15">
        <f t="shared" si="1257"/>
        <v>0</v>
      </c>
      <c r="AH296" s="16"/>
      <c r="AI296" s="15">
        <f t="shared" si="1230"/>
        <v>0</v>
      </c>
      <c r="AJ296" s="16"/>
      <c r="AK296" s="15">
        <f t="shared" si="1231"/>
        <v>0</v>
      </c>
      <c r="AL296" s="16"/>
      <c r="AM296" s="15">
        <f t="shared" si="1232"/>
        <v>0</v>
      </c>
      <c r="AN296" s="16"/>
      <c r="AO296" s="15">
        <f t="shared" si="1233"/>
        <v>0</v>
      </c>
      <c r="AP296" s="16"/>
      <c r="AQ296" s="15">
        <f t="shared" si="1234"/>
        <v>0</v>
      </c>
      <c r="AR296" s="16"/>
      <c r="AS296" s="15">
        <f t="shared" si="1235"/>
        <v>0</v>
      </c>
      <c r="AT296" s="16"/>
      <c r="AU296" s="15">
        <f t="shared" si="1236"/>
        <v>0</v>
      </c>
      <c r="AV296" s="16"/>
      <c r="AW296" s="15">
        <f t="shared" si="1237"/>
        <v>0</v>
      </c>
      <c r="AX296" s="16"/>
      <c r="AY296" s="15">
        <f t="shared" si="1238"/>
        <v>0</v>
      </c>
      <c r="AZ296" s="16"/>
      <c r="BA296" s="15">
        <f t="shared" si="1239"/>
        <v>0</v>
      </c>
      <c r="BB296" s="16"/>
      <c r="BC296" s="15">
        <f t="shared" si="1240"/>
        <v>0</v>
      </c>
      <c r="BD296" s="16"/>
      <c r="BE296" s="15">
        <f t="shared" si="1241"/>
        <v>0</v>
      </c>
      <c r="BF296" s="26"/>
      <c r="BG296" s="15">
        <f t="shared" si="1242"/>
        <v>0</v>
      </c>
      <c r="BH296" s="16"/>
      <c r="BI296" s="16">
        <v>490.2</v>
      </c>
      <c r="BJ296" s="16">
        <f t="shared" si="1258"/>
        <v>490.2</v>
      </c>
      <c r="BK296" s="16"/>
      <c r="BL296" s="16">
        <f t="shared" si="1243"/>
        <v>490.2</v>
      </c>
      <c r="BM296" s="16"/>
      <c r="BN296" s="16">
        <f t="shared" si="1244"/>
        <v>490.2</v>
      </c>
      <c r="BO296" s="16"/>
      <c r="BP296" s="16">
        <f t="shared" si="1245"/>
        <v>490.2</v>
      </c>
      <c r="BQ296" s="16"/>
      <c r="BR296" s="16">
        <f t="shared" si="1246"/>
        <v>490.2</v>
      </c>
      <c r="BS296" s="16"/>
      <c r="BT296" s="16">
        <f t="shared" si="1247"/>
        <v>490.2</v>
      </c>
      <c r="BU296" s="16"/>
      <c r="BV296" s="16">
        <f t="shared" si="1248"/>
        <v>490.2</v>
      </c>
      <c r="BW296" s="16"/>
      <c r="BX296" s="16">
        <f t="shared" si="1249"/>
        <v>490.2</v>
      </c>
      <c r="BY296" s="16"/>
      <c r="BZ296" s="16">
        <f t="shared" si="1250"/>
        <v>490.2</v>
      </c>
      <c r="CA296" s="16"/>
      <c r="CB296" s="16">
        <f t="shared" si="1251"/>
        <v>490.2</v>
      </c>
      <c r="CC296" s="16"/>
      <c r="CD296" s="16">
        <f t="shared" si="1252"/>
        <v>490.2</v>
      </c>
      <c r="CE296" s="16"/>
      <c r="CF296" s="16">
        <f t="shared" si="1253"/>
        <v>490.2</v>
      </c>
      <c r="CG296" s="26"/>
      <c r="CH296" s="16">
        <f t="shared" si="1254"/>
        <v>490.2</v>
      </c>
      <c r="CI296" s="9" t="s">
        <v>285</v>
      </c>
      <c r="CJ296" s="13"/>
    </row>
    <row r="297" spans="1:88" ht="56.25" customHeight="1" x14ac:dyDescent="0.35">
      <c r="A297" s="60" t="s">
        <v>385</v>
      </c>
      <c r="B297" s="85" t="s">
        <v>294</v>
      </c>
      <c r="C297" s="6" t="s">
        <v>126</v>
      </c>
      <c r="D297" s="16"/>
      <c r="E297" s="46"/>
      <c r="F297" s="15"/>
      <c r="G297" s="16">
        <v>4711.7730000000001</v>
      </c>
      <c r="H297" s="15">
        <f t="shared" si="1218"/>
        <v>4711.7730000000001</v>
      </c>
      <c r="I297" s="16"/>
      <c r="J297" s="15">
        <f t="shared" si="1219"/>
        <v>4711.7730000000001</v>
      </c>
      <c r="K297" s="16"/>
      <c r="L297" s="15">
        <f t="shared" si="1220"/>
        <v>4711.7730000000001</v>
      </c>
      <c r="M297" s="16"/>
      <c r="N297" s="15">
        <f t="shared" si="1221"/>
        <v>4711.7730000000001</v>
      </c>
      <c r="O297" s="16"/>
      <c r="P297" s="15">
        <f t="shared" si="1222"/>
        <v>4711.7730000000001</v>
      </c>
      <c r="Q297" s="16"/>
      <c r="R297" s="15">
        <f t="shared" si="1223"/>
        <v>4711.7730000000001</v>
      </c>
      <c r="S297" s="16"/>
      <c r="T297" s="15">
        <f t="shared" si="1224"/>
        <v>4711.7730000000001</v>
      </c>
      <c r="U297" s="16"/>
      <c r="V297" s="15">
        <f t="shared" si="1225"/>
        <v>4711.7730000000001</v>
      </c>
      <c r="W297" s="16"/>
      <c r="X297" s="15">
        <f t="shared" si="1226"/>
        <v>4711.7730000000001</v>
      </c>
      <c r="Y297" s="16"/>
      <c r="Z297" s="15">
        <f t="shared" si="1227"/>
        <v>4711.7730000000001</v>
      </c>
      <c r="AA297" s="16"/>
      <c r="AB297" s="15">
        <f t="shared" si="1228"/>
        <v>4711.7730000000001</v>
      </c>
      <c r="AC297" s="26"/>
      <c r="AD297" s="15">
        <f t="shared" si="1229"/>
        <v>4711.7730000000001</v>
      </c>
      <c r="AE297" s="16"/>
      <c r="AF297" s="46"/>
      <c r="AG297" s="15"/>
      <c r="AH297" s="16"/>
      <c r="AI297" s="15">
        <f t="shared" si="1230"/>
        <v>0</v>
      </c>
      <c r="AJ297" s="16"/>
      <c r="AK297" s="15">
        <f t="shared" si="1231"/>
        <v>0</v>
      </c>
      <c r="AL297" s="16"/>
      <c r="AM297" s="15">
        <f t="shared" si="1232"/>
        <v>0</v>
      </c>
      <c r="AN297" s="16"/>
      <c r="AO297" s="15">
        <f t="shared" si="1233"/>
        <v>0</v>
      </c>
      <c r="AP297" s="16"/>
      <c r="AQ297" s="15">
        <f t="shared" si="1234"/>
        <v>0</v>
      </c>
      <c r="AR297" s="16"/>
      <c r="AS297" s="15">
        <f t="shared" si="1235"/>
        <v>0</v>
      </c>
      <c r="AT297" s="16"/>
      <c r="AU297" s="15">
        <f t="shared" si="1236"/>
        <v>0</v>
      </c>
      <c r="AV297" s="16"/>
      <c r="AW297" s="15">
        <f t="shared" si="1237"/>
        <v>0</v>
      </c>
      <c r="AX297" s="16"/>
      <c r="AY297" s="15">
        <f t="shared" si="1238"/>
        <v>0</v>
      </c>
      <c r="AZ297" s="16"/>
      <c r="BA297" s="15">
        <f t="shared" si="1239"/>
        <v>0</v>
      </c>
      <c r="BB297" s="16"/>
      <c r="BC297" s="15">
        <f t="shared" si="1240"/>
        <v>0</v>
      </c>
      <c r="BD297" s="16"/>
      <c r="BE297" s="15">
        <f t="shared" si="1241"/>
        <v>0</v>
      </c>
      <c r="BF297" s="26"/>
      <c r="BG297" s="15">
        <f t="shared" si="1242"/>
        <v>0</v>
      </c>
      <c r="BH297" s="16"/>
      <c r="BI297" s="16"/>
      <c r="BJ297" s="16"/>
      <c r="BK297" s="16"/>
      <c r="BL297" s="16">
        <f t="shared" si="1243"/>
        <v>0</v>
      </c>
      <c r="BM297" s="16"/>
      <c r="BN297" s="16">
        <f t="shared" si="1244"/>
        <v>0</v>
      </c>
      <c r="BO297" s="16"/>
      <c r="BP297" s="16">
        <f t="shared" si="1245"/>
        <v>0</v>
      </c>
      <c r="BQ297" s="16"/>
      <c r="BR297" s="16">
        <f t="shared" si="1246"/>
        <v>0</v>
      </c>
      <c r="BS297" s="16"/>
      <c r="BT297" s="16">
        <f t="shared" si="1247"/>
        <v>0</v>
      </c>
      <c r="BU297" s="16"/>
      <c r="BV297" s="16">
        <f t="shared" si="1248"/>
        <v>0</v>
      </c>
      <c r="BW297" s="16"/>
      <c r="BX297" s="16">
        <f t="shared" si="1249"/>
        <v>0</v>
      </c>
      <c r="BY297" s="16"/>
      <c r="BZ297" s="16">
        <f t="shared" si="1250"/>
        <v>0</v>
      </c>
      <c r="CA297" s="16"/>
      <c r="CB297" s="16">
        <f t="shared" si="1251"/>
        <v>0</v>
      </c>
      <c r="CC297" s="16"/>
      <c r="CD297" s="16">
        <f t="shared" si="1252"/>
        <v>0</v>
      </c>
      <c r="CE297" s="16"/>
      <c r="CF297" s="16">
        <f t="shared" si="1253"/>
        <v>0</v>
      </c>
      <c r="CG297" s="26"/>
      <c r="CH297" s="16">
        <f t="shared" si="1254"/>
        <v>0</v>
      </c>
      <c r="CI297" s="9" t="s">
        <v>295</v>
      </c>
      <c r="CJ297" s="13"/>
    </row>
    <row r="298" spans="1:88" ht="56.25" customHeight="1" x14ac:dyDescent="0.35">
      <c r="A298" s="60" t="s">
        <v>392</v>
      </c>
      <c r="B298" s="85" t="s">
        <v>296</v>
      </c>
      <c r="C298" s="6" t="s">
        <v>126</v>
      </c>
      <c r="D298" s="16"/>
      <c r="E298" s="46"/>
      <c r="F298" s="15"/>
      <c r="G298" s="16">
        <v>244.03</v>
      </c>
      <c r="H298" s="15">
        <f t="shared" si="1218"/>
        <v>244.03</v>
      </c>
      <c r="I298" s="16"/>
      <c r="J298" s="15">
        <f t="shared" si="1219"/>
        <v>244.03</v>
      </c>
      <c r="K298" s="16"/>
      <c r="L298" s="15">
        <f t="shared" si="1220"/>
        <v>244.03</v>
      </c>
      <c r="M298" s="16">
        <v>6175.7709999999997</v>
      </c>
      <c r="N298" s="15">
        <f t="shared" si="1221"/>
        <v>6419.8009999999995</v>
      </c>
      <c r="O298" s="16"/>
      <c r="P298" s="15">
        <f t="shared" si="1222"/>
        <v>6419.8009999999995</v>
      </c>
      <c r="Q298" s="16"/>
      <c r="R298" s="15">
        <f t="shared" si="1223"/>
        <v>6419.8009999999995</v>
      </c>
      <c r="S298" s="16"/>
      <c r="T298" s="15">
        <f t="shared" si="1224"/>
        <v>6419.8009999999995</v>
      </c>
      <c r="U298" s="16"/>
      <c r="V298" s="15">
        <f t="shared" si="1225"/>
        <v>6419.8009999999995</v>
      </c>
      <c r="W298" s="16"/>
      <c r="X298" s="15">
        <f t="shared" si="1226"/>
        <v>6419.8009999999995</v>
      </c>
      <c r="Y298" s="16">
        <v>-6175.7709999999997</v>
      </c>
      <c r="Z298" s="15">
        <f t="shared" si="1227"/>
        <v>244.02999999999975</v>
      </c>
      <c r="AA298" s="16"/>
      <c r="AB298" s="15">
        <f t="shared" si="1228"/>
        <v>244.02999999999975</v>
      </c>
      <c r="AC298" s="26"/>
      <c r="AD298" s="15">
        <f t="shared" si="1229"/>
        <v>244.02999999999975</v>
      </c>
      <c r="AE298" s="16"/>
      <c r="AF298" s="46"/>
      <c r="AG298" s="15"/>
      <c r="AH298" s="16"/>
      <c r="AI298" s="15">
        <f t="shared" si="1230"/>
        <v>0</v>
      </c>
      <c r="AJ298" s="16"/>
      <c r="AK298" s="15">
        <f t="shared" si="1231"/>
        <v>0</v>
      </c>
      <c r="AL298" s="16"/>
      <c r="AM298" s="15">
        <f t="shared" si="1232"/>
        <v>0</v>
      </c>
      <c r="AN298" s="16"/>
      <c r="AO298" s="15">
        <f t="shared" si="1233"/>
        <v>0</v>
      </c>
      <c r="AP298" s="16"/>
      <c r="AQ298" s="15">
        <f t="shared" si="1234"/>
        <v>0</v>
      </c>
      <c r="AR298" s="16"/>
      <c r="AS298" s="15">
        <f t="shared" si="1235"/>
        <v>0</v>
      </c>
      <c r="AT298" s="16"/>
      <c r="AU298" s="15">
        <f t="shared" si="1236"/>
        <v>0</v>
      </c>
      <c r="AV298" s="16"/>
      <c r="AW298" s="15">
        <f t="shared" si="1237"/>
        <v>0</v>
      </c>
      <c r="AX298" s="16"/>
      <c r="AY298" s="15">
        <f t="shared" si="1238"/>
        <v>0</v>
      </c>
      <c r="AZ298" s="16"/>
      <c r="BA298" s="15">
        <f t="shared" si="1239"/>
        <v>0</v>
      </c>
      <c r="BB298" s="16">
        <v>6175.7709999999997</v>
      </c>
      <c r="BC298" s="15">
        <f t="shared" si="1240"/>
        <v>6175.7709999999997</v>
      </c>
      <c r="BD298" s="16"/>
      <c r="BE298" s="15">
        <f t="shared" si="1241"/>
        <v>6175.7709999999997</v>
      </c>
      <c r="BF298" s="26"/>
      <c r="BG298" s="15">
        <f t="shared" si="1242"/>
        <v>6175.7709999999997</v>
      </c>
      <c r="BH298" s="16"/>
      <c r="BI298" s="16"/>
      <c r="BJ298" s="16"/>
      <c r="BK298" s="16"/>
      <c r="BL298" s="16">
        <f t="shared" si="1243"/>
        <v>0</v>
      </c>
      <c r="BM298" s="16"/>
      <c r="BN298" s="16">
        <f t="shared" si="1244"/>
        <v>0</v>
      </c>
      <c r="BO298" s="16"/>
      <c r="BP298" s="16">
        <f t="shared" si="1245"/>
        <v>0</v>
      </c>
      <c r="BQ298" s="16"/>
      <c r="BR298" s="16">
        <f t="shared" si="1246"/>
        <v>0</v>
      </c>
      <c r="BS298" s="16"/>
      <c r="BT298" s="16">
        <f t="shared" si="1247"/>
        <v>0</v>
      </c>
      <c r="BU298" s="16"/>
      <c r="BV298" s="16">
        <f t="shared" si="1248"/>
        <v>0</v>
      </c>
      <c r="BW298" s="16"/>
      <c r="BX298" s="16">
        <f t="shared" si="1249"/>
        <v>0</v>
      </c>
      <c r="BY298" s="16"/>
      <c r="BZ298" s="16">
        <f t="shared" si="1250"/>
        <v>0</v>
      </c>
      <c r="CA298" s="16"/>
      <c r="CB298" s="16">
        <f t="shared" si="1251"/>
        <v>0</v>
      </c>
      <c r="CC298" s="16">
        <v>0</v>
      </c>
      <c r="CD298" s="16">
        <f t="shared" si="1252"/>
        <v>0</v>
      </c>
      <c r="CE298" s="16">
        <v>0</v>
      </c>
      <c r="CF298" s="16">
        <f t="shared" si="1253"/>
        <v>0</v>
      </c>
      <c r="CG298" s="26">
        <v>0</v>
      </c>
      <c r="CH298" s="16">
        <f t="shared" si="1254"/>
        <v>0</v>
      </c>
      <c r="CI298" s="9" t="s">
        <v>297</v>
      </c>
      <c r="CJ298" s="13"/>
    </row>
    <row r="299" spans="1:88" ht="56.25" customHeight="1" x14ac:dyDescent="0.35">
      <c r="A299" s="60" t="s">
        <v>404</v>
      </c>
      <c r="B299" s="85" t="s">
        <v>293</v>
      </c>
      <c r="C299" s="6" t="s">
        <v>126</v>
      </c>
      <c r="D299" s="16"/>
      <c r="E299" s="46"/>
      <c r="F299" s="15"/>
      <c r="G299" s="16">
        <v>3413.5680000000002</v>
      </c>
      <c r="H299" s="15">
        <f t="shared" si="1218"/>
        <v>3413.5680000000002</v>
      </c>
      <c r="I299" s="16"/>
      <c r="J299" s="15">
        <f t="shared" si="1219"/>
        <v>3413.5680000000002</v>
      </c>
      <c r="K299" s="16"/>
      <c r="L299" s="15">
        <f t="shared" si="1220"/>
        <v>3413.5680000000002</v>
      </c>
      <c r="M299" s="16"/>
      <c r="N299" s="15">
        <f t="shared" si="1221"/>
        <v>3413.5680000000002</v>
      </c>
      <c r="O299" s="16"/>
      <c r="P299" s="15">
        <f t="shared" si="1222"/>
        <v>3413.5680000000002</v>
      </c>
      <c r="Q299" s="16"/>
      <c r="R299" s="15">
        <f t="shared" si="1223"/>
        <v>3413.5680000000002</v>
      </c>
      <c r="S299" s="16"/>
      <c r="T299" s="15">
        <f t="shared" si="1224"/>
        <v>3413.5680000000002</v>
      </c>
      <c r="U299" s="16"/>
      <c r="V299" s="15">
        <f t="shared" si="1225"/>
        <v>3413.5680000000002</v>
      </c>
      <c r="W299" s="16"/>
      <c r="X299" s="15">
        <f t="shared" si="1226"/>
        <v>3413.5680000000002</v>
      </c>
      <c r="Y299" s="16"/>
      <c r="Z299" s="15">
        <f t="shared" si="1227"/>
        <v>3413.5680000000002</v>
      </c>
      <c r="AA299" s="16"/>
      <c r="AB299" s="15">
        <f t="shared" si="1228"/>
        <v>3413.5680000000002</v>
      </c>
      <c r="AC299" s="26"/>
      <c r="AD299" s="15">
        <f t="shared" si="1229"/>
        <v>3413.5680000000002</v>
      </c>
      <c r="AE299" s="16"/>
      <c r="AF299" s="46"/>
      <c r="AG299" s="15"/>
      <c r="AH299" s="16"/>
      <c r="AI299" s="15">
        <f t="shared" si="1230"/>
        <v>0</v>
      </c>
      <c r="AJ299" s="16"/>
      <c r="AK299" s="15">
        <f t="shared" si="1231"/>
        <v>0</v>
      </c>
      <c r="AL299" s="16"/>
      <c r="AM299" s="15">
        <f t="shared" si="1232"/>
        <v>0</v>
      </c>
      <c r="AN299" s="16"/>
      <c r="AO299" s="15">
        <f t="shared" si="1233"/>
        <v>0</v>
      </c>
      <c r="AP299" s="16"/>
      <c r="AQ299" s="15">
        <f t="shared" si="1234"/>
        <v>0</v>
      </c>
      <c r="AR299" s="16"/>
      <c r="AS299" s="15">
        <f t="shared" si="1235"/>
        <v>0</v>
      </c>
      <c r="AT299" s="16"/>
      <c r="AU299" s="15">
        <f t="shared" si="1236"/>
        <v>0</v>
      </c>
      <c r="AV299" s="16"/>
      <c r="AW299" s="15">
        <f t="shared" si="1237"/>
        <v>0</v>
      </c>
      <c r="AX299" s="16"/>
      <c r="AY299" s="15">
        <f t="shared" si="1238"/>
        <v>0</v>
      </c>
      <c r="AZ299" s="16"/>
      <c r="BA299" s="15">
        <f t="shared" si="1239"/>
        <v>0</v>
      </c>
      <c r="BB299" s="16"/>
      <c r="BC299" s="15">
        <f t="shared" si="1240"/>
        <v>0</v>
      </c>
      <c r="BD299" s="16"/>
      <c r="BE299" s="15">
        <f t="shared" si="1241"/>
        <v>0</v>
      </c>
      <c r="BF299" s="26"/>
      <c r="BG299" s="15">
        <f t="shared" si="1242"/>
        <v>0</v>
      </c>
      <c r="BH299" s="16"/>
      <c r="BI299" s="16"/>
      <c r="BJ299" s="16"/>
      <c r="BK299" s="16"/>
      <c r="BL299" s="16">
        <f t="shared" si="1243"/>
        <v>0</v>
      </c>
      <c r="BM299" s="16"/>
      <c r="BN299" s="16">
        <f t="shared" si="1244"/>
        <v>0</v>
      </c>
      <c r="BO299" s="16"/>
      <c r="BP299" s="16">
        <f t="shared" si="1245"/>
        <v>0</v>
      </c>
      <c r="BQ299" s="16"/>
      <c r="BR299" s="16">
        <f t="shared" si="1246"/>
        <v>0</v>
      </c>
      <c r="BS299" s="16"/>
      <c r="BT299" s="16">
        <f t="shared" si="1247"/>
        <v>0</v>
      </c>
      <c r="BU299" s="16"/>
      <c r="BV299" s="16">
        <f t="shared" si="1248"/>
        <v>0</v>
      </c>
      <c r="BW299" s="16"/>
      <c r="BX299" s="16">
        <f t="shared" si="1249"/>
        <v>0</v>
      </c>
      <c r="BY299" s="16"/>
      <c r="BZ299" s="16">
        <f t="shared" si="1250"/>
        <v>0</v>
      </c>
      <c r="CA299" s="16"/>
      <c r="CB299" s="16">
        <f t="shared" si="1251"/>
        <v>0</v>
      </c>
      <c r="CC299" s="16"/>
      <c r="CD299" s="16">
        <f t="shared" si="1252"/>
        <v>0</v>
      </c>
      <c r="CE299" s="16"/>
      <c r="CF299" s="16">
        <f t="shared" si="1253"/>
        <v>0</v>
      </c>
      <c r="CG299" s="26"/>
      <c r="CH299" s="16">
        <f t="shared" si="1254"/>
        <v>0</v>
      </c>
      <c r="CI299" s="9" t="s">
        <v>345</v>
      </c>
      <c r="CJ299" s="13"/>
    </row>
    <row r="300" spans="1:88" x14ac:dyDescent="0.35">
      <c r="A300" s="57"/>
      <c r="B300" s="85" t="s">
        <v>125</v>
      </c>
      <c r="C300" s="6"/>
      <c r="D300" s="30">
        <f>D302+D303</f>
        <v>300000</v>
      </c>
      <c r="E300" s="30">
        <f>E302+E303</f>
        <v>0</v>
      </c>
      <c r="F300" s="29">
        <f t="shared" si="1256"/>
        <v>300000</v>
      </c>
      <c r="G300" s="30">
        <f>G302+G303</f>
        <v>14.087</v>
      </c>
      <c r="H300" s="29">
        <f t="shared" si="1218"/>
        <v>300014.087</v>
      </c>
      <c r="I300" s="30">
        <f>I302+I303</f>
        <v>0</v>
      </c>
      <c r="J300" s="29">
        <f t="shared" si="1219"/>
        <v>300014.087</v>
      </c>
      <c r="K300" s="30">
        <f>K302+K303</f>
        <v>0</v>
      </c>
      <c r="L300" s="29">
        <f t="shared" si="1220"/>
        <v>300014.087</v>
      </c>
      <c r="M300" s="30">
        <f>M302+M303</f>
        <v>13200</v>
      </c>
      <c r="N300" s="29">
        <f t="shared" si="1221"/>
        <v>313214.087</v>
      </c>
      <c r="O300" s="30">
        <f>O302+O303</f>
        <v>0</v>
      </c>
      <c r="P300" s="29">
        <f t="shared" si="1222"/>
        <v>313214.087</v>
      </c>
      <c r="Q300" s="30">
        <f>Q302+Q303</f>
        <v>20000</v>
      </c>
      <c r="R300" s="29">
        <f t="shared" si="1223"/>
        <v>333214.087</v>
      </c>
      <c r="S300" s="30">
        <f>S302+S303</f>
        <v>0</v>
      </c>
      <c r="T300" s="29">
        <f t="shared" si="1224"/>
        <v>333214.087</v>
      </c>
      <c r="U300" s="30">
        <f>U302+U303</f>
        <v>-22</v>
      </c>
      <c r="V300" s="29">
        <f t="shared" si="1225"/>
        <v>333192.087</v>
      </c>
      <c r="W300" s="30">
        <f>W302+W303</f>
        <v>0</v>
      </c>
      <c r="X300" s="29">
        <f t="shared" si="1226"/>
        <v>333192.087</v>
      </c>
      <c r="Y300" s="30">
        <f>Y302+Y303</f>
        <v>0</v>
      </c>
      <c r="Z300" s="29">
        <f t="shared" si="1227"/>
        <v>333192.087</v>
      </c>
      <c r="AA300" s="16">
        <f>AA302+AA303</f>
        <v>0</v>
      </c>
      <c r="AB300" s="29">
        <f t="shared" si="1228"/>
        <v>333192.087</v>
      </c>
      <c r="AC300" s="30">
        <f>AC302+AC303</f>
        <v>-31212.275000000001</v>
      </c>
      <c r="AD300" s="15">
        <f t="shared" si="1229"/>
        <v>301979.81199999998</v>
      </c>
      <c r="AE300" s="30">
        <f t="shared" ref="AE300:BH300" si="1259">AE302+AE303</f>
        <v>0</v>
      </c>
      <c r="AF300" s="30">
        <f>AF302+AF303</f>
        <v>0</v>
      </c>
      <c r="AG300" s="29">
        <f t="shared" si="1257"/>
        <v>0</v>
      </c>
      <c r="AH300" s="30">
        <f>AH302+AH303</f>
        <v>0</v>
      </c>
      <c r="AI300" s="29">
        <f t="shared" si="1230"/>
        <v>0</v>
      </c>
      <c r="AJ300" s="30">
        <f>AJ302+AJ303</f>
        <v>0</v>
      </c>
      <c r="AK300" s="29">
        <f t="shared" si="1231"/>
        <v>0</v>
      </c>
      <c r="AL300" s="30">
        <f>AL302+AL303</f>
        <v>0</v>
      </c>
      <c r="AM300" s="29">
        <f t="shared" si="1232"/>
        <v>0</v>
      </c>
      <c r="AN300" s="30">
        <f>AN302+AN303</f>
        <v>0</v>
      </c>
      <c r="AO300" s="29">
        <f t="shared" si="1233"/>
        <v>0</v>
      </c>
      <c r="AP300" s="30">
        <f>AP302+AP303</f>
        <v>0</v>
      </c>
      <c r="AQ300" s="29">
        <f t="shared" si="1234"/>
        <v>0</v>
      </c>
      <c r="AR300" s="30">
        <f>AR302+AR303</f>
        <v>0</v>
      </c>
      <c r="AS300" s="29">
        <f t="shared" si="1235"/>
        <v>0</v>
      </c>
      <c r="AT300" s="30">
        <f>AT302+AT303</f>
        <v>0</v>
      </c>
      <c r="AU300" s="29">
        <f t="shared" si="1236"/>
        <v>0</v>
      </c>
      <c r="AV300" s="30">
        <f>AV302+AV303</f>
        <v>0</v>
      </c>
      <c r="AW300" s="29">
        <f t="shared" si="1237"/>
        <v>0</v>
      </c>
      <c r="AX300" s="30">
        <f>AX302+AX303</f>
        <v>0</v>
      </c>
      <c r="AY300" s="29">
        <f t="shared" si="1238"/>
        <v>0</v>
      </c>
      <c r="AZ300" s="30">
        <f>AZ302+AZ303</f>
        <v>0</v>
      </c>
      <c r="BA300" s="29">
        <f t="shared" si="1239"/>
        <v>0</v>
      </c>
      <c r="BB300" s="16">
        <f>BB302+BB303</f>
        <v>0</v>
      </c>
      <c r="BC300" s="29">
        <f t="shared" si="1240"/>
        <v>0</v>
      </c>
      <c r="BD300" s="16">
        <f>BD302+BD303</f>
        <v>0</v>
      </c>
      <c r="BE300" s="29">
        <f t="shared" si="1241"/>
        <v>0</v>
      </c>
      <c r="BF300" s="30">
        <f>BF302+BF303</f>
        <v>0</v>
      </c>
      <c r="BG300" s="15">
        <f t="shared" si="1242"/>
        <v>0</v>
      </c>
      <c r="BH300" s="30">
        <f t="shared" si="1259"/>
        <v>0</v>
      </c>
      <c r="BI300" s="30">
        <f>BI302+BI303</f>
        <v>0</v>
      </c>
      <c r="BJ300" s="30">
        <f t="shared" si="1258"/>
        <v>0</v>
      </c>
      <c r="BK300" s="30">
        <f>BK302+BK303</f>
        <v>0</v>
      </c>
      <c r="BL300" s="30">
        <f t="shared" si="1243"/>
        <v>0</v>
      </c>
      <c r="BM300" s="30">
        <f>BM302+BM303</f>
        <v>0</v>
      </c>
      <c r="BN300" s="30">
        <f t="shared" si="1244"/>
        <v>0</v>
      </c>
      <c r="BO300" s="30">
        <f>BO302+BO303</f>
        <v>0</v>
      </c>
      <c r="BP300" s="30">
        <f t="shared" si="1245"/>
        <v>0</v>
      </c>
      <c r="BQ300" s="30">
        <f>BQ302+BQ303</f>
        <v>0</v>
      </c>
      <c r="BR300" s="30">
        <f t="shared" si="1246"/>
        <v>0</v>
      </c>
      <c r="BS300" s="30">
        <f>BS302+BS303</f>
        <v>0</v>
      </c>
      <c r="BT300" s="30">
        <f t="shared" si="1247"/>
        <v>0</v>
      </c>
      <c r="BU300" s="30">
        <f>BU302+BU303</f>
        <v>0</v>
      </c>
      <c r="BV300" s="30">
        <f t="shared" si="1248"/>
        <v>0</v>
      </c>
      <c r="BW300" s="30">
        <f>BW302+BW303</f>
        <v>0</v>
      </c>
      <c r="BX300" s="30">
        <f t="shared" si="1249"/>
        <v>0</v>
      </c>
      <c r="BY300" s="30">
        <f>BY302+BY303</f>
        <v>0</v>
      </c>
      <c r="BZ300" s="30">
        <f t="shared" si="1250"/>
        <v>0</v>
      </c>
      <c r="CA300" s="30">
        <f>CA302+CA303</f>
        <v>0</v>
      </c>
      <c r="CB300" s="30">
        <f t="shared" si="1251"/>
        <v>0</v>
      </c>
      <c r="CC300" s="16">
        <f>CC302+CC303</f>
        <v>0</v>
      </c>
      <c r="CD300" s="30">
        <f t="shared" si="1252"/>
        <v>0</v>
      </c>
      <c r="CE300" s="16">
        <f>CE302+CE303</f>
        <v>0</v>
      </c>
      <c r="CF300" s="30">
        <f t="shared" si="1253"/>
        <v>0</v>
      </c>
      <c r="CG300" s="30">
        <f>CG302+CG303</f>
        <v>0</v>
      </c>
      <c r="CH300" s="16">
        <f t="shared" si="1254"/>
        <v>0</v>
      </c>
      <c r="CI300" s="31" t="s">
        <v>286</v>
      </c>
      <c r="CJ300" s="33"/>
    </row>
    <row r="301" spans="1:88" x14ac:dyDescent="0.35">
      <c r="A301" s="57"/>
      <c r="B301" s="85" t="s">
        <v>5</v>
      </c>
      <c r="C301" s="6"/>
      <c r="D301" s="30"/>
      <c r="E301" s="30"/>
      <c r="F301" s="29"/>
      <c r="G301" s="30"/>
      <c r="H301" s="29"/>
      <c r="I301" s="30"/>
      <c r="J301" s="29"/>
      <c r="K301" s="30"/>
      <c r="L301" s="29"/>
      <c r="M301" s="30"/>
      <c r="N301" s="29"/>
      <c r="O301" s="30"/>
      <c r="P301" s="29"/>
      <c r="Q301" s="30"/>
      <c r="R301" s="29"/>
      <c r="S301" s="30"/>
      <c r="T301" s="29"/>
      <c r="U301" s="30"/>
      <c r="V301" s="29"/>
      <c r="W301" s="30"/>
      <c r="X301" s="29"/>
      <c r="Y301" s="30"/>
      <c r="Z301" s="29"/>
      <c r="AA301" s="16"/>
      <c r="AB301" s="29"/>
      <c r="AC301" s="30"/>
      <c r="AD301" s="15"/>
      <c r="AE301" s="30"/>
      <c r="AF301" s="30"/>
      <c r="AG301" s="29"/>
      <c r="AH301" s="30"/>
      <c r="AI301" s="29"/>
      <c r="AJ301" s="30"/>
      <c r="AK301" s="29"/>
      <c r="AL301" s="30"/>
      <c r="AM301" s="29"/>
      <c r="AN301" s="30"/>
      <c r="AO301" s="29"/>
      <c r="AP301" s="30"/>
      <c r="AQ301" s="29"/>
      <c r="AR301" s="30"/>
      <c r="AS301" s="29"/>
      <c r="AT301" s="30"/>
      <c r="AU301" s="29"/>
      <c r="AV301" s="30"/>
      <c r="AW301" s="29"/>
      <c r="AX301" s="30"/>
      <c r="AY301" s="29"/>
      <c r="AZ301" s="30"/>
      <c r="BA301" s="29"/>
      <c r="BB301" s="16"/>
      <c r="BC301" s="29"/>
      <c r="BD301" s="16"/>
      <c r="BE301" s="29"/>
      <c r="BF301" s="30"/>
      <c r="BG301" s="15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0"/>
      <c r="CB301" s="30"/>
      <c r="CC301" s="16"/>
      <c r="CD301" s="30"/>
      <c r="CE301" s="16"/>
      <c r="CF301" s="30"/>
      <c r="CG301" s="30"/>
      <c r="CH301" s="16"/>
      <c r="CI301" s="31"/>
      <c r="CJ301" s="33"/>
    </row>
    <row r="302" spans="1:88" s="32" customFormat="1" ht="18.75" hidden="1" customHeight="1" x14ac:dyDescent="0.35">
      <c r="A302" s="28"/>
      <c r="B302" s="48" t="s">
        <v>6</v>
      </c>
      <c r="C302" s="50"/>
      <c r="D302" s="30">
        <f>D306</f>
        <v>15000</v>
      </c>
      <c r="E302" s="30">
        <f>E306</f>
        <v>0</v>
      </c>
      <c r="F302" s="29">
        <f t="shared" si="1256"/>
        <v>15000</v>
      </c>
      <c r="G302" s="30">
        <f>G306+G308</f>
        <v>14.087</v>
      </c>
      <c r="H302" s="29">
        <f t="shared" ref="H302:H304" si="1260">F302+G302</f>
        <v>15014.087</v>
      </c>
      <c r="I302" s="30">
        <f>I306+I308</f>
        <v>0</v>
      </c>
      <c r="J302" s="29">
        <f t="shared" ref="J302:J304" si="1261">H302+I302</f>
        <v>15014.087</v>
      </c>
      <c r="K302" s="30">
        <f>K306+K308</f>
        <v>0</v>
      </c>
      <c r="L302" s="29">
        <f t="shared" ref="L302:L304" si="1262">J302+K302</f>
        <v>15014.087</v>
      </c>
      <c r="M302" s="30">
        <f>M306+M308+M309</f>
        <v>13200</v>
      </c>
      <c r="N302" s="29">
        <f t="shared" ref="N302:N304" si="1263">L302+M302</f>
        <v>28214.087</v>
      </c>
      <c r="O302" s="30">
        <f>O306+O308+O309</f>
        <v>0</v>
      </c>
      <c r="P302" s="29">
        <f t="shared" ref="P302:P304" si="1264">N302+O302</f>
        <v>28214.087</v>
      </c>
      <c r="Q302" s="30">
        <f>Q306+Q308+Q309+Q310</f>
        <v>20000</v>
      </c>
      <c r="R302" s="29">
        <f t="shared" ref="R302:R304" si="1265">P302+Q302</f>
        <v>48214.087</v>
      </c>
      <c r="S302" s="30">
        <f>S306+S308+S309+S310</f>
        <v>0</v>
      </c>
      <c r="T302" s="29">
        <f t="shared" ref="T302:T304" si="1266">R302+S302</f>
        <v>48214.087</v>
      </c>
      <c r="U302" s="30">
        <f>U306+U308+U309+U310</f>
        <v>-22</v>
      </c>
      <c r="V302" s="29">
        <f t="shared" ref="V302:V304" si="1267">T302+U302</f>
        <v>48192.087</v>
      </c>
      <c r="W302" s="30">
        <f>W306+W308+W309+W310</f>
        <v>0</v>
      </c>
      <c r="X302" s="29">
        <f t="shared" ref="X302:X304" si="1268">V302+W302</f>
        <v>48192.087</v>
      </c>
      <c r="Y302" s="30">
        <f>Y306+Y308+Y309+Y310</f>
        <v>0</v>
      </c>
      <c r="Z302" s="29">
        <f t="shared" ref="Z302:Z304" si="1269">X302+Y302</f>
        <v>48192.087</v>
      </c>
      <c r="AA302" s="16">
        <f>AA306+AA308+AA309+AA310</f>
        <v>0</v>
      </c>
      <c r="AB302" s="29">
        <f t="shared" ref="AB302:AB304" si="1270">Z302+AA302</f>
        <v>48192.087</v>
      </c>
      <c r="AC302" s="30">
        <f>AC306+AC308+AC309+AC310</f>
        <v>-31212.275000000001</v>
      </c>
      <c r="AD302" s="29">
        <f t="shared" ref="AD302:AD304" si="1271">AB302+AC302</f>
        <v>16979.811999999998</v>
      </c>
      <c r="AE302" s="30">
        <f t="shared" ref="AE302:BH302" si="1272">AE306</f>
        <v>0</v>
      </c>
      <c r="AF302" s="30">
        <f>AF306</f>
        <v>0</v>
      </c>
      <c r="AG302" s="29">
        <f t="shared" si="1257"/>
        <v>0</v>
      </c>
      <c r="AH302" s="30">
        <f>AH306+AH308</f>
        <v>0</v>
      </c>
      <c r="AI302" s="29">
        <f t="shared" ref="AI302:AI304" si="1273">AG302+AH302</f>
        <v>0</v>
      </c>
      <c r="AJ302" s="30">
        <f>AJ306+AJ308</f>
        <v>0</v>
      </c>
      <c r="AK302" s="29">
        <f>AI302+AJ302</f>
        <v>0</v>
      </c>
      <c r="AL302" s="30">
        <f>AL306+AL308</f>
        <v>0</v>
      </c>
      <c r="AM302" s="29">
        <f>AK302+AL302</f>
        <v>0</v>
      </c>
      <c r="AN302" s="30">
        <f>AN306+AN308</f>
        <v>0</v>
      </c>
      <c r="AO302" s="29">
        <f>AM302+AN302</f>
        <v>0</v>
      </c>
      <c r="AP302" s="30">
        <f>AP306+AP308+AP309</f>
        <v>0</v>
      </c>
      <c r="AQ302" s="29">
        <f>AO302+AP302</f>
        <v>0</v>
      </c>
      <c r="AR302" s="30">
        <f>AR306+AR308+AR309</f>
        <v>0</v>
      </c>
      <c r="AS302" s="29">
        <f>AQ302+AR302</f>
        <v>0</v>
      </c>
      <c r="AT302" s="30">
        <f>AT306+AT308+AT309+AT310</f>
        <v>0</v>
      </c>
      <c r="AU302" s="29">
        <f>AS302+AT302</f>
        <v>0</v>
      </c>
      <c r="AV302" s="30">
        <f>AV306+AV308+AV309+AV310</f>
        <v>0</v>
      </c>
      <c r="AW302" s="29">
        <f>AU302+AV302</f>
        <v>0</v>
      </c>
      <c r="AX302" s="30">
        <f>AX306+AX308+AX309+AX310</f>
        <v>0</v>
      </c>
      <c r="AY302" s="29">
        <f>AW302+AX302</f>
        <v>0</v>
      </c>
      <c r="AZ302" s="30">
        <f>AZ306+AZ308+AZ309+AZ310</f>
        <v>0</v>
      </c>
      <c r="BA302" s="29">
        <f>AY302+AZ302</f>
        <v>0</v>
      </c>
      <c r="BB302" s="16">
        <f>BB306+BB308+BB309+BB310</f>
        <v>0</v>
      </c>
      <c r="BC302" s="29">
        <f>BA302+BB302</f>
        <v>0</v>
      </c>
      <c r="BD302" s="16">
        <f>BD306+BD308+BD309+BD310</f>
        <v>0</v>
      </c>
      <c r="BE302" s="29">
        <f>BC302+BD302</f>
        <v>0</v>
      </c>
      <c r="BF302" s="30">
        <f>BF306+BF308+BF309+BF310</f>
        <v>0</v>
      </c>
      <c r="BG302" s="29">
        <f>BE302+BF302</f>
        <v>0</v>
      </c>
      <c r="BH302" s="30">
        <f t="shared" si="1272"/>
        <v>0</v>
      </c>
      <c r="BI302" s="30">
        <f>BI306</f>
        <v>0</v>
      </c>
      <c r="BJ302" s="30">
        <f t="shared" si="1258"/>
        <v>0</v>
      </c>
      <c r="BK302" s="30">
        <f>BK306+BK308</f>
        <v>0</v>
      </c>
      <c r="BL302" s="30">
        <f t="shared" ref="BL302:BL304" si="1274">BJ302+BK302</f>
        <v>0</v>
      </c>
      <c r="BM302" s="30">
        <f>BM306+BM308</f>
        <v>0</v>
      </c>
      <c r="BN302" s="30">
        <f t="shared" ref="BN302:BN304" si="1275">BL302+BM302</f>
        <v>0</v>
      </c>
      <c r="BO302" s="30">
        <f>BO306+BO308</f>
        <v>0</v>
      </c>
      <c r="BP302" s="30">
        <f t="shared" ref="BP302:BP304" si="1276">BN302+BO302</f>
        <v>0</v>
      </c>
      <c r="BQ302" s="30">
        <f>BQ306+BQ308+BQ309</f>
        <v>0</v>
      </c>
      <c r="BR302" s="30">
        <f t="shared" ref="BR302:BR304" si="1277">BP302+BQ302</f>
        <v>0</v>
      </c>
      <c r="BS302" s="30">
        <f>BS306+BS308+BS309</f>
        <v>0</v>
      </c>
      <c r="BT302" s="30">
        <f t="shared" ref="BT302:BT304" si="1278">BR302+BS302</f>
        <v>0</v>
      </c>
      <c r="BU302" s="30">
        <f>BU306+BU308+BU309+BU310</f>
        <v>0</v>
      </c>
      <c r="BV302" s="30">
        <f t="shared" ref="BV302:BV304" si="1279">BT302+BU302</f>
        <v>0</v>
      </c>
      <c r="BW302" s="30">
        <f>BW306+BW308+BW309+BW310</f>
        <v>0</v>
      </c>
      <c r="BX302" s="30">
        <f t="shared" ref="BX302:BX304" si="1280">BV302+BW302</f>
        <v>0</v>
      </c>
      <c r="BY302" s="30">
        <f>BY306+BY308+BY309+BY310</f>
        <v>0</v>
      </c>
      <c r="BZ302" s="30">
        <f t="shared" ref="BZ302:BZ304" si="1281">BX302+BY302</f>
        <v>0</v>
      </c>
      <c r="CA302" s="30">
        <f>CA306+CA308+CA309+CA310</f>
        <v>0</v>
      </c>
      <c r="CB302" s="30">
        <f t="shared" ref="CB302:CB304" si="1282">BZ302+CA302</f>
        <v>0</v>
      </c>
      <c r="CC302" s="16">
        <f>CC306+CC308+CC309+CC310</f>
        <v>0</v>
      </c>
      <c r="CD302" s="30">
        <f t="shared" ref="CD302:CD304" si="1283">CB302+CC302</f>
        <v>0</v>
      </c>
      <c r="CE302" s="16">
        <f>CE306+CE308+CE309+CE310</f>
        <v>0</v>
      </c>
      <c r="CF302" s="30">
        <f t="shared" ref="CF302:CF304" si="1284">CD302+CE302</f>
        <v>0</v>
      </c>
      <c r="CG302" s="30">
        <f>CG306+CG308+CG309+CG310</f>
        <v>0</v>
      </c>
      <c r="CH302" s="30">
        <f t="shared" ref="CH302:CH304" si="1285">CF302+CG302</f>
        <v>0</v>
      </c>
      <c r="CI302" s="31"/>
      <c r="CJ302" s="33">
        <v>0</v>
      </c>
    </row>
    <row r="303" spans="1:88" x14ac:dyDescent="0.35">
      <c r="A303" s="57"/>
      <c r="B303" s="85" t="s">
        <v>57</v>
      </c>
      <c r="C303" s="6"/>
      <c r="D303" s="30">
        <f>D307</f>
        <v>285000</v>
      </c>
      <c r="E303" s="30">
        <f>E307</f>
        <v>0</v>
      </c>
      <c r="F303" s="29">
        <f t="shared" si="1256"/>
        <v>285000</v>
      </c>
      <c r="G303" s="30">
        <f>G307</f>
        <v>0</v>
      </c>
      <c r="H303" s="29">
        <f t="shared" si="1260"/>
        <v>285000</v>
      </c>
      <c r="I303" s="30">
        <f>I307</f>
        <v>0</v>
      </c>
      <c r="J303" s="29">
        <f t="shared" si="1261"/>
        <v>285000</v>
      </c>
      <c r="K303" s="30">
        <f>K307</f>
        <v>0</v>
      </c>
      <c r="L303" s="29">
        <f t="shared" si="1262"/>
        <v>285000</v>
      </c>
      <c r="M303" s="30">
        <f>M307</f>
        <v>0</v>
      </c>
      <c r="N303" s="29">
        <f t="shared" si="1263"/>
        <v>285000</v>
      </c>
      <c r="O303" s="30">
        <f>O307</f>
        <v>0</v>
      </c>
      <c r="P303" s="29">
        <f t="shared" si="1264"/>
        <v>285000</v>
      </c>
      <c r="Q303" s="30">
        <f>Q307</f>
        <v>0</v>
      </c>
      <c r="R303" s="29">
        <f t="shared" si="1265"/>
        <v>285000</v>
      </c>
      <c r="S303" s="30">
        <f>S307</f>
        <v>0</v>
      </c>
      <c r="T303" s="29">
        <f t="shared" si="1266"/>
        <v>285000</v>
      </c>
      <c r="U303" s="30">
        <f>U307</f>
        <v>0</v>
      </c>
      <c r="V303" s="29">
        <f t="shared" si="1267"/>
        <v>285000</v>
      </c>
      <c r="W303" s="30">
        <f>W307</f>
        <v>0</v>
      </c>
      <c r="X303" s="29">
        <f t="shared" si="1268"/>
        <v>285000</v>
      </c>
      <c r="Y303" s="30">
        <f>Y307</f>
        <v>0</v>
      </c>
      <c r="Z303" s="29">
        <f t="shared" si="1269"/>
        <v>285000</v>
      </c>
      <c r="AA303" s="16">
        <f>AA307</f>
        <v>0</v>
      </c>
      <c r="AB303" s="29">
        <f t="shared" si="1270"/>
        <v>285000</v>
      </c>
      <c r="AC303" s="30">
        <f>AC307</f>
        <v>0</v>
      </c>
      <c r="AD303" s="15">
        <f t="shared" si="1271"/>
        <v>285000</v>
      </c>
      <c r="AE303" s="30">
        <f t="shared" ref="AE303:BH303" si="1286">AE307</f>
        <v>0</v>
      </c>
      <c r="AF303" s="30">
        <f>AF307</f>
        <v>0</v>
      </c>
      <c r="AG303" s="29">
        <f t="shared" si="1257"/>
        <v>0</v>
      </c>
      <c r="AH303" s="30">
        <f>AH307</f>
        <v>0</v>
      </c>
      <c r="AI303" s="29">
        <f t="shared" si="1273"/>
        <v>0</v>
      </c>
      <c r="AJ303" s="30">
        <f>AJ307</f>
        <v>0</v>
      </c>
      <c r="AK303" s="29">
        <f>AI303+AJ303</f>
        <v>0</v>
      </c>
      <c r="AL303" s="30">
        <f>AL307</f>
        <v>0</v>
      </c>
      <c r="AM303" s="29">
        <f>AK303+AL303</f>
        <v>0</v>
      </c>
      <c r="AN303" s="30">
        <f>AN307</f>
        <v>0</v>
      </c>
      <c r="AO303" s="29">
        <f>AM303+AN303</f>
        <v>0</v>
      </c>
      <c r="AP303" s="30">
        <f>AP307</f>
        <v>0</v>
      </c>
      <c r="AQ303" s="29">
        <f>AO303+AP303</f>
        <v>0</v>
      </c>
      <c r="AR303" s="30">
        <f>AR307</f>
        <v>0</v>
      </c>
      <c r="AS303" s="29">
        <f>AQ303+AR303</f>
        <v>0</v>
      </c>
      <c r="AT303" s="30">
        <f>AT307</f>
        <v>0</v>
      </c>
      <c r="AU303" s="29">
        <f>AS303+AT303</f>
        <v>0</v>
      </c>
      <c r="AV303" s="30">
        <f>AV307</f>
        <v>0</v>
      </c>
      <c r="AW303" s="29">
        <f>AU303+AV303</f>
        <v>0</v>
      </c>
      <c r="AX303" s="30">
        <f>AX307</f>
        <v>0</v>
      </c>
      <c r="AY303" s="29">
        <f>AW303+AX303</f>
        <v>0</v>
      </c>
      <c r="AZ303" s="30">
        <f>AZ307</f>
        <v>0</v>
      </c>
      <c r="BA303" s="29">
        <f>AY303+AZ303</f>
        <v>0</v>
      </c>
      <c r="BB303" s="16">
        <f>BB307</f>
        <v>0</v>
      </c>
      <c r="BC303" s="29">
        <f>BA303+BB303</f>
        <v>0</v>
      </c>
      <c r="BD303" s="16">
        <f>BD307</f>
        <v>0</v>
      </c>
      <c r="BE303" s="29">
        <f>BC303+BD303</f>
        <v>0</v>
      </c>
      <c r="BF303" s="30">
        <f>BF307</f>
        <v>0</v>
      </c>
      <c r="BG303" s="15">
        <f>BE303+BF303</f>
        <v>0</v>
      </c>
      <c r="BH303" s="30">
        <f t="shared" si="1286"/>
        <v>0</v>
      </c>
      <c r="BI303" s="30">
        <f>BI307</f>
        <v>0</v>
      </c>
      <c r="BJ303" s="30">
        <f t="shared" si="1258"/>
        <v>0</v>
      </c>
      <c r="BK303" s="30">
        <f>BK307</f>
        <v>0</v>
      </c>
      <c r="BL303" s="30">
        <f t="shared" si="1274"/>
        <v>0</v>
      </c>
      <c r="BM303" s="30">
        <f>BM307</f>
        <v>0</v>
      </c>
      <c r="BN303" s="30">
        <f t="shared" si="1275"/>
        <v>0</v>
      </c>
      <c r="BO303" s="30">
        <f>BO307</f>
        <v>0</v>
      </c>
      <c r="BP303" s="30">
        <f t="shared" si="1276"/>
        <v>0</v>
      </c>
      <c r="BQ303" s="30">
        <f>BQ307</f>
        <v>0</v>
      </c>
      <c r="BR303" s="30">
        <f t="shared" si="1277"/>
        <v>0</v>
      </c>
      <c r="BS303" s="30">
        <f>BS307</f>
        <v>0</v>
      </c>
      <c r="BT303" s="30">
        <f t="shared" si="1278"/>
        <v>0</v>
      </c>
      <c r="BU303" s="30">
        <f>BU307</f>
        <v>0</v>
      </c>
      <c r="BV303" s="30">
        <f t="shared" si="1279"/>
        <v>0</v>
      </c>
      <c r="BW303" s="30">
        <f>BW307</f>
        <v>0</v>
      </c>
      <c r="BX303" s="30">
        <f t="shared" si="1280"/>
        <v>0</v>
      </c>
      <c r="BY303" s="30">
        <f>BY307</f>
        <v>0</v>
      </c>
      <c r="BZ303" s="30">
        <f t="shared" si="1281"/>
        <v>0</v>
      </c>
      <c r="CA303" s="30">
        <f>CA307</f>
        <v>0</v>
      </c>
      <c r="CB303" s="30">
        <f t="shared" si="1282"/>
        <v>0</v>
      </c>
      <c r="CC303" s="16">
        <f>CC307</f>
        <v>0</v>
      </c>
      <c r="CD303" s="30">
        <f t="shared" si="1283"/>
        <v>0</v>
      </c>
      <c r="CE303" s="16">
        <f>CE307</f>
        <v>0</v>
      </c>
      <c r="CF303" s="30">
        <f t="shared" si="1284"/>
        <v>0</v>
      </c>
      <c r="CG303" s="30">
        <f>CG307</f>
        <v>0</v>
      </c>
      <c r="CH303" s="16">
        <f t="shared" si="1285"/>
        <v>0</v>
      </c>
      <c r="CI303" s="31"/>
      <c r="CJ303" s="33"/>
    </row>
    <row r="304" spans="1:88" ht="56.25" customHeight="1" x14ac:dyDescent="0.35">
      <c r="A304" s="57" t="s">
        <v>412</v>
      </c>
      <c r="B304" s="85" t="s">
        <v>78</v>
      </c>
      <c r="C304" s="6" t="s">
        <v>31</v>
      </c>
      <c r="D304" s="16">
        <f>D306+D307</f>
        <v>300000</v>
      </c>
      <c r="E304" s="46">
        <f>E306+E307</f>
        <v>0</v>
      </c>
      <c r="F304" s="15">
        <f t="shared" si="1256"/>
        <v>300000</v>
      </c>
      <c r="G304" s="16">
        <f>G306+G307</f>
        <v>0</v>
      </c>
      <c r="H304" s="15">
        <f t="shared" si="1260"/>
        <v>300000</v>
      </c>
      <c r="I304" s="16">
        <f>I306+I307</f>
        <v>0</v>
      </c>
      <c r="J304" s="15">
        <f t="shared" si="1261"/>
        <v>300000</v>
      </c>
      <c r="K304" s="16">
        <f>K306+K307</f>
        <v>0</v>
      </c>
      <c r="L304" s="15">
        <f t="shared" si="1262"/>
        <v>300000</v>
      </c>
      <c r="M304" s="16">
        <f>M306+M307</f>
        <v>0</v>
      </c>
      <c r="N304" s="15">
        <f t="shared" si="1263"/>
        <v>300000</v>
      </c>
      <c r="O304" s="16">
        <f>O306+O307</f>
        <v>0</v>
      </c>
      <c r="P304" s="15">
        <f t="shared" si="1264"/>
        <v>300000</v>
      </c>
      <c r="Q304" s="16">
        <f>Q306+Q307</f>
        <v>0</v>
      </c>
      <c r="R304" s="15">
        <f t="shared" si="1265"/>
        <v>300000</v>
      </c>
      <c r="S304" s="16">
        <f>S306+S307</f>
        <v>0</v>
      </c>
      <c r="T304" s="15">
        <f t="shared" si="1266"/>
        <v>300000</v>
      </c>
      <c r="U304" s="16">
        <f>U306+U307</f>
        <v>0</v>
      </c>
      <c r="V304" s="15">
        <f t="shared" si="1267"/>
        <v>300000</v>
      </c>
      <c r="W304" s="16">
        <f>W306+W307</f>
        <v>0</v>
      </c>
      <c r="X304" s="15">
        <f t="shared" si="1268"/>
        <v>300000</v>
      </c>
      <c r="Y304" s="16">
        <f>Y306+Y307</f>
        <v>0</v>
      </c>
      <c r="Z304" s="15">
        <f t="shared" si="1269"/>
        <v>300000</v>
      </c>
      <c r="AA304" s="16">
        <f>AA306+AA307</f>
        <v>0</v>
      </c>
      <c r="AB304" s="15">
        <f t="shared" si="1270"/>
        <v>300000</v>
      </c>
      <c r="AC304" s="26">
        <f>AC306+AC307</f>
        <v>-11212.275</v>
      </c>
      <c r="AD304" s="15">
        <f t="shared" si="1271"/>
        <v>288787.72499999998</v>
      </c>
      <c r="AE304" s="16">
        <f t="shared" ref="AE304:BH304" si="1287">AE306+AE307</f>
        <v>0</v>
      </c>
      <c r="AF304" s="46">
        <f>AF306+AF307</f>
        <v>0</v>
      </c>
      <c r="AG304" s="15">
        <f t="shared" si="1257"/>
        <v>0</v>
      </c>
      <c r="AH304" s="16">
        <f>AH306+AH307</f>
        <v>0</v>
      </c>
      <c r="AI304" s="15">
        <f t="shared" si="1273"/>
        <v>0</v>
      </c>
      <c r="AJ304" s="16">
        <f>AJ306+AJ307</f>
        <v>0</v>
      </c>
      <c r="AK304" s="15">
        <f>AI304+AJ304</f>
        <v>0</v>
      </c>
      <c r="AL304" s="16">
        <f>AL306+AL307</f>
        <v>0</v>
      </c>
      <c r="AM304" s="15">
        <f>AK304+AL304</f>
        <v>0</v>
      </c>
      <c r="AN304" s="16">
        <f>AN306+AN307</f>
        <v>0</v>
      </c>
      <c r="AO304" s="15">
        <f>AM304+AN304</f>
        <v>0</v>
      </c>
      <c r="AP304" s="16">
        <f>AP306+AP307</f>
        <v>0</v>
      </c>
      <c r="AQ304" s="15">
        <f>AO304+AP304</f>
        <v>0</v>
      </c>
      <c r="AR304" s="16">
        <f>AR306+AR307</f>
        <v>0</v>
      </c>
      <c r="AS304" s="15">
        <f>AQ304+AR304</f>
        <v>0</v>
      </c>
      <c r="AT304" s="16">
        <f>AT306+AT307</f>
        <v>0</v>
      </c>
      <c r="AU304" s="15">
        <f>AS304+AT304</f>
        <v>0</v>
      </c>
      <c r="AV304" s="16">
        <f>AV306+AV307</f>
        <v>0</v>
      </c>
      <c r="AW304" s="15">
        <f>AU304+AV304</f>
        <v>0</v>
      </c>
      <c r="AX304" s="16">
        <f>AX306+AX307</f>
        <v>0</v>
      </c>
      <c r="AY304" s="15">
        <f>AW304+AX304</f>
        <v>0</v>
      </c>
      <c r="AZ304" s="16">
        <f>AZ306+AZ307</f>
        <v>0</v>
      </c>
      <c r="BA304" s="15">
        <f>AY304+AZ304</f>
        <v>0</v>
      </c>
      <c r="BB304" s="16">
        <f>BB306+BB307</f>
        <v>0</v>
      </c>
      <c r="BC304" s="15">
        <f>BA304+BB304</f>
        <v>0</v>
      </c>
      <c r="BD304" s="16">
        <f>BD306+BD307</f>
        <v>0</v>
      </c>
      <c r="BE304" s="15">
        <f>BC304+BD304</f>
        <v>0</v>
      </c>
      <c r="BF304" s="26">
        <f>BF306+BF307</f>
        <v>0</v>
      </c>
      <c r="BG304" s="15">
        <f>BE304+BF304</f>
        <v>0</v>
      </c>
      <c r="BH304" s="16">
        <f t="shared" si="1287"/>
        <v>0</v>
      </c>
      <c r="BI304" s="16">
        <f>BI306+BI307</f>
        <v>0</v>
      </c>
      <c r="BJ304" s="16">
        <f t="shared" si="1258"/>
        <v>0</v>
      </c>
      <c r="BK304" s="16">
        <f>BK306+BK307</f>
        <v>0</v>
      </c>
      <c r="BL304" s="16">
        <f t="shared" si="1274"/>
        <v>0</v>
      </c>
      <c r="BM304" s="16">
        <f>BM306+BM307</f>
        <v>0</v>
      </c>
      <c r="BN304" s="16">
        <f t="shared" si="1275"/>
        <v>0</v>
      </c>
      <c r="BO304" s="16">
        <f>BO306+BO307</f>
        <v>0</v>
      </c>
      <c r="BP304" s="16">
        <f t="shared" si="1276"/>
        <v>0</v>
      </c>
      <c r="BQ304" s="16">
        <f>BQ306+BQ307</f>
        <v>0</v>
      </c>
      <c r="BR304" s="16">
        <f t="shared" si="1277"/>
        <v>0</v>
      </c>
      <c r="BS304" s="16">
        <f>BS306+BS307</f>
        <v>0</v>
      </c>
      <c r="BT304" s="16">
        <f t="shared" si="1278"/>
        <v>0</v>
      </c>
      <c r="BU304" s="16">
        <f>BU306+BU307</f>
        <v>0</v>
      </c>
      <c r="BV304" s="16">
        <f t="shared" si="1279"/>
        <v>0</v>
      </c>
      <c r="BW304" s="16">
        <f>BW306+BW307</f>
        <v>0</v>
      </c>
      <c r="BX304" s="16">
        <f t="shared" si="1280"/>
        <v>0</v>
      </c>
      <c r="BY304" s="16">
        <f>BY306+BY307</f>
        <v>0</v>
      </c>
      <c r="BZ304" s="16">
        <f t="shared" si="1281"/>
        <v>0</v>
      </c>
      <c r="CA304" s="16">
        <f>CA306+CA307</f>
        <v>0</v>
      </c>
      <c r="CB304" s="16">
        <f t="shared" si="1282"/>
        <v>0</v>
      </c>
      <c r="CC304" s="16">
        <f>CC306+CC307</f>
        <v>0</v>
      </c>
      <c r="CD304" s="16">
        <f t="shared" si="1283"/>
        <v>0</v>
      </c>
      <c r="CE304" s="16">
        <f>CE306+CE307</f>
        <v>0</v>
      </c>
      <c r="CF304" s="16">
        <f t="shared" si="1284"/>
        <v>0</v>
      </c>
      <c r="CG304" s="26">
        <f>CG306+CG307</f>
        <v>0</v>
      </c>
      <c r="CH304" s="16">
        <f t="shared" si="1285"/>
        <v>0</v>
      </c>
      <c r="CJ304" s="13"/>
    </row>
    <row r="305" spans="1:88" ht="18.75" customHeight="1" x14ac:dyDescent="0.35">
      <c r="A305" s="57"/>
      <c r="B305" s="85" t="s">
        <v>5</v>
      </c>
      <c r="C305" s="6"/>
      <c r="D305" s="16"/>
      <c r="E305" s="46"/>
      <c r="F305" s="15"/>
      <c r="G305" s="16"/>
      <c r="H305" s="15"/>
      <c r="I305" s="16"/>
      <c r="J305" s="15"/>
      <c r="K305" s="16"/>
      <c r="L305" s="15"/>
      <c r="M305" s="16"/>
      <c r="N305" s="15"/>
      <c r="O305" s="16"/>
      <c r="P305" s="15"/>
      <c r="Q305" s="16"/>
      <c r="R305" s="15"/>
      <c r="S305" s="16"/>
      <c r="T305" s="15"/>
      <c r="U305" s="16"/>
      <c r="V305" s="15"/>
      <c r="W305" s="16"/>
      <c r="X305" s="15"/>
      <c r="Y305" s="16"/>
      <c r="Z305" s="15"/>
      <c r="AA305" s="16"/>
      <c r="AB305" s="15"/>
      <c r="AC305" s="26"/>
      <c r="AD305" s="15"/>
      <c r="AE305" s="16"/>
      <c r="AF305" s="46"/>
      <c r="AG305" s="15"/>
      <c r="AH305" s="16"/>
      <c r="AI305" s="15"/>
      <c r="AJ305" s="16"/>
      <c r="AK305" s="15"/>
      <c r="AL305" s="16"/>
      <c r="AM305" s="15"/>
      <c r="AN305" s="16"/>
      <c r="AO305" s="15"/>
      <c r="AP305" s="16"/>
      <c r="AQ305" s="15"/>
      <c r="AR305" s="16"/>
      <c r="AS305" s="15"/>
      <c r="AT305" s="16"/>
      <c r="AU305" s="15"/>
      <c r="AV305" s="16"/>
      <c r="AW305" s="15"/>
      <c r="AX305" s="16"/>
      <c r="AY305" s="15"/>
      <c r="AZ305" s="16"/>
      <c r="BA305" s="15"/>
      <c r="BB305" s="16"/>
      <c r="BC305" s="15"/>
      <c r="BD305" s="16"/>
      <c r="BE305" s="15"/>
      <c r="BF305" s="26"/>
      <c r="BG305" s="15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26"/>
      <c r="CH305" s="16"/>
      <c r="CJ305" s="13"/>
    </row>
    <row r="306" spans="1:88" ht="18.75" hidden="1" customHeight="1" x14ac:dyDescent="0.35">
      <c r="A306" s="1"/>
      <c r="B306" s="21" t="s">
        <v>6</v>
      </c>
      <c r="C306" s="6"/>
      <c r="D306" s="16">
        <v>15000</v>
      </c>
      <c r="E306" s="46"/>
      <c r="F306" s="15">
        <f t="shared" si="1256"/>
        <v>15000</v>
      </c>
      <c r="G306" s="16"/>
      <c r="H306" s="15">
        <f t="shared" ref="H306:H311" si="1288">F306+G306</f>
        <v>15000</v>
      </c>
      <c r="I306" s="16"/>
      <c r="J306" s="15">
        <f t="shared" ref="J306:J311" si="1289">H306+I306</f>
        <v>15000</v>
      </c>
      <c r="K306" s="16"/>
      <c r="L306" s="15">
        <f t="shared" ref="L306:L311" si="1290">J306+K306</f>
        <v>15000</v>
      </c>
      <c r="M306" s="16"/>
      <c r="N306" s="15">
        <f t="shared" ref="N306:N311" si="1291">L306+M306</f>
        <v>15000</v>
      </c>
      <c r="O306" s="16"/>
      <c r="P306" s="15">
        <f t="shared" ref="P306:P311" si="1292">N306+O306</f>
        <v>15000</v>
      </c>
      <c r="Q306" s="16"/>
      <c r="R306" s="15">
        <f t="shared" ref="R306:R311" si="1293">P306+Q306</f>
        <v>15000</v>
      </c>
      <c r="S306" s="16"/>
      <c r="T306" s="15">
        <f t="shared" ref="T306:T311" si="1294">R306+S306</f>
        <v>15000</v>
      </c>
      <c r="U306" s="16"/>
      <c r="V306" s="15">
        <f t="shared" ref="V306:V311" si="1295">T306+U306</f>
        <v>15000</v>
      </c>
      <c r="W306" s="16"/>
      <c r="X306" s="15">
        <f t="shared" ref="X306:X311" si="1296">V306+W306</f>
        <v>15000</v>
      </c>
      <c r="Y306" s="16"/>
      <c r="Z306" s="15">
        <f t="shared" ref="Z306:Z311" si="1297">X306+Y306</f>
        <v>15000</v>
      </c>
      <c r="AA306" s="16"/>
      <c r="AB306" s="15">
        <f t="shared" ref="AB306:AB311" si="1298">Z306+AA306</f>
        <v>15000</v>
      </c>
      <c r="AC306" s="26">
        <f>-3792.695-7419.58</f>
        <v>-11212.275</v>
      </c>
      <c r="AD306" s="15">
        <f t="shared" ref="AD306:AD311" si="1299">AB306+AC306</f>
        <v>3787.7250000000004</v>
      </c>
      <c r="AE306" s="16">
        <v>0</v>
      </c>
      <c r="AF306" s="46"/>
      <c r="AG306" s="15">
        <f t="shared" si="1257"/>
        <v>0</v>
      </c>
      <c r="AH306" s="16"/>
      <c r="AI306" s="15">
        <f t="shared" ref="AI306:AI311" si="1300">AG306+AH306</f>
        <v>0</v>
      </c>
      <c r="AJ306" s="16"/>
      <c r="AK306" s="15">
        <f>AI306+AJ306</f>
        <v>0</v>
      </c>
      <c r="AL306" s="16"/>
      <c r="AM306" s="15">
        <f>AK306+AL306</f>
        <v>0</v>
      </c>
      <c r="AN306" s="16"/>
      <c r="AO306" s="15">
        <f>AM306+AN306</f>
        <v>0</v>
      </c>
      <c r="AP306" s="16"/>
      <c r="AQ306" s="15">
        <f>AO306+AP306</f>
        <v>0</v>
      </c>
      <c r="AR306" s="16"/>
      <c r="AS306" s="15">
        <f>AQ306+AR306</f>
        <v>0</v>
      </c>
      <c r="AT306" s="16"/>
      <c r="AU306" s="15">
        <f t="shared" ref="AU306:AU311" si="1301">AS306+AT306</f>
        <v>0</v>
      </c>
      <c r="AV306" s="16"/>
      <c r="AW306" s="15">
        <f t="shared" ref="AW306:AW311" si="1302">AU306+AV306</f>
        <v>0</v>
      </c>
      <c r="AX306" s="16"/>
      <c r="AY306" s="15">
        <f t="shared" ref="AY306:AY311" si="1303">AW306+AX306</f>
        <v>0</v>
      </c>
      <c r="AZ306" s="16"/>
      <c r="BA306" s="15">
        <f t="shared" ref="BA306:BA311" si="1304">AY306+AZ306</f>
        <v>0</v>
      </c>
      <c r="BB306" s="16"/>
      <c r="BC306" s="15">
        <f t="shared" ref="BC306:BC311" si="1305">BA306+BB306</f>
        <v>0</v>
      </c>
      <c r="BD306" s="16"/>
      <c r="BE306" s="15">
        <f t="shared" ref="BE306:BE311" si="1306">BC306+BD306</f>
        <v>0</v>
      </c>
      <c r="BF306" s="26"/>
      <c r="BG306" s="15">
        <f t="shared" ref="BG306:BG311" si="1307">BE306+BF306</f>
        <v>0</v>
      </c>
      <c r="BH306" s="16">
        <v>0</v>
      </c>
      <c r="BI306" s="16"/>
      <c r="BJ306" s="16">
        <f t="shared" si="1258"/>
        <v>0</v>
      </c>
      <c r="BK306" s="16"/>
      <c r="BL306" s="16">
        <f t="shared" ref="BL306:BL311" si="1308">BJ306+BK306</f>
        <v>0</v>
      </c>
      <c r="BM306" s="16"/>
      <c r="BN306" s="16">
        <f t="shared" ref="BN306:BN311" si="1309">BL306+BM306</f>
        <v>0</v>
      </c>
      <c r="BO306" s="16"/>
      <c r="BP306" s="16">
        <f t="shared" ref="BP306:BP311" si="1310">BN306+BO306</f>
        <v>0</v>
      </c>
      <c r="BQ306" s="16"/>
      <c r="BR306" s="16">
        <f t="shared" ref="BR306:BR311" si="1311">BP306+BQ306</f>
        <v>0</v>
      </c>
      <c r="BS306" s="16"/>
      <c r="BT306" s="16">
        <f t="shared" ref="BT306:BT311" si="1312">BR306+BS306</f>
        <v>0</v>
      </c>
      <c r="BU306" s="16"/>
      <c r="BV306" s="16">
        <f t="shared" ref="BV306:BV311" si="1313">BT306+BU306</f>
        <v>0</v>
      </c>
      <c r="BW306" s="16"/>
      <c r="BX306" s="16">
        <f t="shared" ref="BX306:BX311" si="1314">BV306+BW306</f>
        <v>0</v>
      </c>
      <c r="BY306" s="16"/>
      <c r="BZ306" s="16">
        <f t="shared" ref="BZ306:BZ311" si="1315">BX306+BY306</f>
        <v>0</v>
      </c>
      <c r="CA306" s="16"/>
      <c r="CB306" s="16">
        <f t="shared" ref="CB306:CB311" si="1316">BZ306+CA306</f>
        <v>0</v>
      </c>
      <c r="CC306" s="16"/>
      <c r="CD306" s="16">
        <f t="shared" ref="CD306:CD311" si="1317">CB306+CC306</f>
        <v>0</v>
      </c>
      <c r="CE306" s="16"/>
      <c r="CF306" s="16">
        <f t="shared" ref="CF306:CF311" si="1318">CD306+CE306</f>
        <v>0</v>
      </c>
      <c r="CG306" s="26"/>
      <c r="CH306" s="16">
        <f t="shared" ref="CH306:CH311" si="1319">CF306+CG306</f>
        <v>0</v>
      </c>
      <c r="CI306" s="9" t="s">
        <v>116</v>
      </c>
      <c r="CJ306" s="13">
        <v>0</v>
      </c>
    </row>
    <row r="307" spans="1:88" ht="18.75" customHeight="1" x14ac:dyDescent="0.35">
      <c r="A307" s="57"/>
      <c r="B307" s="85" t="s">
        <v>57</v>
      </c>
      <c r="C307" s="6"/>
      <c r="D307" s="16">
        <v>285000</v>
      </c>
      <c r="E307" s="46"/>
      <c r="F307" s="15">
        <f t="shared" si="1256"/>
        <v>285000</v>
      </c>
      <c r="G307" s="16"/>
      <c r="H307" s="15">
        <f t="shared" si="1288"/>
        <v>285000</v>
      </c>
      <c r="I307" s="16"/>
      <c r="J307" s="15">
        <f t="shared" si="1289"/>
        <v>285000</v>
      </c>
      <c r="K307" s="16"/>
      <c r="L307" s="15">
        <f t="shared" si="1290"/>
        <v>285000</v>
      </c>
      <c r="M307" s="16"/>
      <c r="N307" s="15">
        <f t="shared" si="1291"/>
        <v>285000</v>
      </c>
      <c r="O307" s="16"/>
      <c r="P307" s="15">
        <f t="shared" si="1292"/>
        <v>285000</v>
      </c>
      <c r="Q307" s="16"/>
      <c r="R307" s="15">
        <f t="shared" si="1293"/>
        <v>285000</v>
      </c>
      <c r="S307" s="16"/>
      <c r="T307" s="15">
        <f t="shared" si="1294"/>
        <v>285000</v>
      </c>
      <c r="U307" s="16"/>
      <c r="V307" s="15">
        <f t="shared" si="1295"/>
        <v>285000</v>
      </c>
      <c r="W307" s="16"/>
      <c r="X307" s="15">
        <f t="shared" si="1296"/>
        <v>285000</v>
      </c>
      <c r="Y307" s="16"/>
      <c r="Z307" s="15">
        <f t="shared" si="1297"/>
        <v>285000</v>
      </c>
      <c r="AA307" s="16"/>
      <c r="AB307" s="15">
        <f t="shared" si="1298"/>
        <v>285000</v>
      </c>
      <c r="AC307" s="26"/>
      <c r="AD307" s="15">
        <f t="shared" si="1299"/>
        <v>285000</v>
      </c>
      <c r="AE307" s="16">
        <v>0</v>
      </c>
      <c r="AF307" s="46"/>
      <c r="AG307" s="15">
        <f t="shared" si="1257"/>
        <v>0</v>
      </c>
      <c r="AH307" s="16"/>
      <c r="AI307" s="15">
        <f t="shared" si="1300"/>
        <v>0</v>
      </c>
      <c r="AJ307" s="16"/>
      <c r="AK307" s="15">
        <f>AI307+AJ307</f>
        <v>0</v>
      </c>
      <c r="AL307" s="16"/>
      <c r="AM307" s="15">
        <f>AK307+AL307</f>
        <v>0</v>
      </c>
      <c r="AN307" s="16"/>
      <c r="AO307" s="15">
        <f>AM307+AN307</f>
        <v>0</v>
      </c>
      <c r="AP307" s="16"/>
      <c r="AQ307" s="15">
        <f>AO307+AP307</f>
        <v>0</v>
      </c>
      <c r="AR307" s="16"/>
      <c r="AS307" s="15">
        <f>AQ307+AR307</f>
        <v>0</v>
      </c>
      <c r="AT307" s="16"/>
      <c r="AU307" s="15">
        <f t="shared" si="1301"/>
        <v>0</v>
      </c>
      <c r="AV307" s="16"/>
      <c r="AW307" s="15">
        <f t="shared" si="1302"/>
        <v>0</v>
      </c>
      <c r="AX307" s="16"/>
      <c r="AY307" s="15">
        <f t="shared" si="1303"/>
        <v>0</v>
      </c>
      <c r="AZ307" s="16"/>
      <c r="BA307" s="15">
        <f t="shared" si="1304"/>
        <v>0</v>
      </c>
      <c r="BB307" s="16"/>
      <c r="BC307" s="15">
        <f t="shared" si="1305"/>
        <v>0</v>
      </c>
      <c r="BD307" s="16"/>
      <c r="BE307" s="15">
        <f t="shared" si="1306"/>
        <v>0</v>
      </c>
      <c r="BF307" s="26"/>
      <c r="BG307" s="15">
        <f t="shared" si="1307"/>
        <v>0</v>
      </c>
      <c r="BH307" s="16">
        <v>0</v>
      </c>
      <c r="BI307" s="16"/>
      <c r="BJ307" s="16">
        <f t="shared" si="1258"/>
        <v>0</v>
      </c>
      <c r="BK307" s="16"/>
      <c r="BL307" s="16">
        <f t="shared" si="1308"/>
        <v>0</v>
      </c>
      <c r="BM307" s="16"/>
      <c r="BN307" s="16">
        <f t="shared" si="1309"/>
        <v>0</v>
      </c>
      <c r="BO307" s="16"/>
      <c r="BP307" s="16">
        <f t="shared" si="1310"/>
        <v>0</v>
      </c>
      <c r="BQ307" s="16"/>
      <c r="BR307" s="16">
        <f t="shared" si="1311"/>
        <v>0</v>
      </c>
      <c r="BS307" s="16"/>
      <c r="BT307" s="16">
        <f t="shared" si="1312"/>
        <v>0</v>
      </c>
      <c r="BU307" s="16"/>
      <c r="BV307" s="16">
        <f t="shared" si="1313"/>
        <v>0</v>
      </c>
      <c r="BW307" s="16"/>
      <c r="BX307" s="16">
        <f t="shared" si="1314"/>
        <v>0</v>
      </c>
      <c r="BY307" s="16"/>
      <c r="BZ307" s="16">
        <f t="shared" si="1315"/>
        <v>0</v>
      </c>
      <c r="CA307" s="16"/>
      <c r="CB307" s="16">
        <f t="shared" si="1316"/>
        <v>0</v>
      </c>
      <c r="CC307" s="16"/>
      <c r="CD307" s="16">
        <f t="shared" si="1317"/>
        <v>0</v>
      </c>
      <c r="CE307" s="16"/>
      <c r="CF307" s="16">
        <f t="shared" si="1318"/>
        <v>0</v>
      </c>
      <c r="CG307" s="26"/>
      <c r="CH307" s="16">
        <f t="shared" si="1319"/>
        <v>0</v>
      </c>
      <c r="CI307" s="9" t="s">
        <v>116</v>
      </c>
      <c r="CJ307" s="13"/>
    </row>
    <row r="308" spans="1:88" ht="56.25" customHeight="1" x14ac:dyDescent="0.35">
      <c r="A308" s="57" t="s">
        <v>421</v>
      </c>
      <c r="B308" s="85" t="s">
        <v>313</v>
      </c>
      <c r="C308" s="6" t="s">
        <v>126</v>
      </c>
      <c r="D308" s="16"/>
      <c r="E308" s="46"/>
      <c r="F308" s="15"/>
      <c r="G308" s="16">
        <v>14.087</v>
      </c>
      <c r="H308" s="15">
        <f t="shared" si="1288"/>
        <v>14.087</v>
      </c>
      <c r="I308" s="16"/>
      <c r="J308" s="15">
        <f t="shared" si="1289"/>
        <v>14.087</v>
      </c>
      <c r="K308" s="16"/>
      <c r="L308" s="15">
        <f t="shared" si="1290"/>
        <v>14.087</v>
      </c>
      <c r="M308" s="16"/>
      <c r="N308" s="15">
        <f t="shared" si="1291"/>
        <v>14.087</v>
      </c>
      <c r="O308" s="16"/>
      <c r="P308" s="15">
        <f t="shared" si="1292"/>
        <v>14.087</v>
      </c>
      <c r="Q308" s="16"/>
      <c r="R308" s="15">
        <f t="shared" si="1293"/>
        <v>14.087</v>
      </c>
      <c r="S308" s="16"/>
      <c r="T308" s="15">
        <f t="shared" si="1294"/>
        <v>14.087</v>
      </c>
      <c r="U308" s="16"/>
      <c r="V308" s="15">
        <f t="shared" si="1295"/>
        <v>14.087</v>
      </c>
      <c r="W308" s="16"/>
      <c r="X308" s="15">
        <f t="shared" si="1296"/>
        <v>14.087</v>
      </c>
      <c r="Y308" s="16"/>
      <c r="Z308" s="15">
        <f t="shared" si="1297"/>
        <v>14.087</v>
      </c>
      <c r="AA308" s="16"/>
      <c r="AB308" s="15">
        <f t="shared" si="1298"/>
        <v>14.087</v>
      </c>
      <c r="AC308" s="26"/>
      <c r="AD308" s="15">
        <f t="shared" si="1299"/>
        <v>14.087</v>
      </c>
      <c r="AE308" s="16"/>
      <c r="AF308" s="46"/>
      <c r="AG308" s="15"/>
      <c r="AH308" s="16"/>
      <c r="AI308" s="15">
        <f t="shared" si="1300"/>
        <v>0</v>
      </c>
      <c r="AJ308" s="16"/>
      <c r="AK308" s="15">
        <f>AI308+AJ308</f>
        <v>0</v>
      </c>
      <c r="AL308" s="16"/>
      <c r="AM308" s="15">
        <f>AK308+AL308</f>
        <v>0</v>
      </c>
      <c r="AN308" s="16"/>
      <c r="AO308" s="15">
        <f>AM308+AN308</f>
        <v>0</v>
      </c>
      <c r="AP308" s="16"/>
      <c r="AQ308" s="15">
        <f>AO308+AP308</f>
        <v>0</v>
      </c>
      <c r="AR308" s="16"/>
      <c r="AS308" s="15">
        <f>AQ308+AR308</f>
        <v>0</v>
      </c>
      <c r="AT308" s="16"/>
      <c r="AU308" s="15">
        <f t="shared" si="1301"/>
        <v>0</v>
      </c>
      <c r="AV308" s="16"/>
      <c r="AW308" s="15">
        <f t="shared" si="1302"/>
        <v>0</v>
      </c>
      <c r="AX308" s="16"/>
      <c r="AY308" s="15">
        <f t="shared" si="1303"/>
        <v>0</v>
      </c>
      <c r="AZ308" s="16"/>
      <c r="BA308" s="15">
        <f t="shared" si="1304"/>
        <v>0</v>
      </c>
      <c r="BB308" s="16"/>
      <c r="BC308" s="15">
        <f t="shared" si="1305"/>
        <v>0</v>
      </c>
      <c r="BD308" s="16"/>
      <c r="BE308" s="15">
        <f t="shared" si="1306"/>
        <v>0</v>
      </c>
      <c r="BF308" s="26"/>
      <c r="BG308" s="15">
        <f t="shared" si="1307"/>
        <v>0</v>
      </c>
      <c r="BH308" s="16"/>
      <c r="BI308" s="16"/>
      <c r="BJ308" s="16"/>
      <c r="BK308" s="16"/>
      <c r="BL308" s="16">
        <f t="shared" si="1308"/>
        <v>0</v>
      </c>
      <c r="BM308" s="16"/>
      <c r="BN308" s="16">
        <f t="shared" si="1309"/>
        <v>0</v>
      </c>
      <c r="BO308" s="16"/>
      <c r="BP308" s="16">
        <f t="shared" si="1310"/>
        <v>0</v>
      </c>
      <c r="BQ308" s="16"/>
      <c r="BR308" s="16">
        <f t="shared" si="1311"/>
        <v>0</v>
      </c>
      <c r="BS308" s="16"/>
      <c r="BT308" s="16">
        <f t="shared" si="1312"/>
        <v>0</v>
      </c>
      <c r="BU308" s="16"/>
      <c r="BV308" s="16">
        <f t="shared" si="1313"/>
        <v>0</v>
      </c>
      <c r="BW308" s="16"/>
      <c r="BX308" s="16">
        <f t="shared" si="1314"/>
        <v>0</v>
      </c>
      <c r="BY308" s="16"/>
      <c r="BZ308" s="16">
        <f t="shared" si="1315"/>
        <v>0</v>
      </c>
      <c r="CA308" s="16"/>
      <c r="CB308" s="16">
        <f t="shared" si="1316"/>
        <v>0</v>
      </c>
      <c r="CC308" s="16"/>
      <c r="CD308" s="16">
        <f t="shared" si="1317"/>
        <v>0</v>
      </c>
      <c r="CE308" s="16"/>
      <c r="CF308" s="16">
        <f t="shared" si="1318"/>
        <v>0</v>
      </c>
      <c r="CG308" s="26"/>
      <c r="CH308" s="16">
        <f t="shared" si="1319"/>
        <v>0</v>
      </c>
      <c r="CI308" s="9" t="s">
        <v>314</v>
      </c>
      <c r="CJ308" s="13"/>
    </row>
    <row r="309" spans="1:88" ht="56.25" customHeight="1" x14ac:dyDescent="0.35">
      <c r="A309" s="57" t="s">
        <v>423</v>
      </c>
      <c r="B309" s="85" t="s">
        <v>361</v>
      </c>
      <c r="C309" s="6" t="s">
        <v>362</v>
      </c>
      <c r="D309" s="16"/>
      <c r="E309" s="46"/>
      <c r="F309" s="15"/>
      <c r="G309" s="16"/>
      <c r="H309" s="15"/>
      <c r="I309" s="16"/>
      <c r="J309" s="15"/>
      <c r="K309" s="16"/>
      <c r="L309" s="15"/>
      <c r="M309" s="16">
        <f>13200</f>
        <v>13200</v>
      </c>
      <c r="N309" s="15">
        <f t="shared" si="1291"/>
        <v>13200</v>
      </c>
      <c r="O309" s="16"/>
      <c r="P309" s="15">
        <f t="shared" si="1292"/>
        <v>13200</v>
      </c>
      <c r="Q309" s="16"/>
      <c r="R309" s="15">
        <f t="shared" si="1293"/>
        <v>13200</v>
      </c>
      <c r="S309" s="16"/>
      <c r="T309" s="15">
        <f t="shared" si="1294"/>
        <v>13200</v>
      </c>
      <c r="U309" s="16">
        <v>-22</v>
      </c>
      <c r="V309" s="15">
        <f t="shared" si="1295"/>
        <v>13178</v>
      </c>
      <c r="W309" s="16"/>
      <c r="X309" s="15">
        <f t="shared" si="1296"/>
        <v>13178</v>
      </c>
      <c r="Y309" s="16"/>
      <c r="Z309" s="15">
        <f t="shared" si="1297"/>
        <v>13178</v>
      </c>
      <c r="AA309" s="16"/>
      <c r="AB309" s="15">
        <f t="shared" si="1298"/>
        <v>13178</v>
      </c>
      <c r="AC309" s="26"/>
      <c r="AD309" s="15">
        <f t="shared" si="1299"/>
        <v>13178</v>
      </c>
      <c r="AE309" s="16"/>
      <c r="AF309" s="46"/>
      <c r="AG309" s="15"/>
      <c r="AH309" s="16"/>
      <c r="AI309" s="15"/>
      <c r="AJ309" s="16"/>
      <c r="AK309" s="15"/>
      <c r="AL309" s="16"/>
      <c r="AM309" s="15"/>
      <c r="AN309" s="16"/>
      <c r="AO309" s="15"/>
      <c r="AP309" s="16"/>
      <c r="AQ309" s="15">
        <f>AO309+AP309</f>
        <v>0</v>
      </c>
      <c r="AR309" s="16"/>
      <c r="AS309" s="15">
        <f>AQ309+AR309</f>
        <v>0</v>
      </c>
      <c r="AT309" s="16"/>
      <c r="AU309" s="15">
        <f t="shared" si="1301"/>
        <v>0</v>
      </c>
      <c r="AV309" s="16"/>
      <c r="AW309" s="15">
        <f t="shared" si="1302"/>
        <v>0</v>
      </c>
      <c r="AX309" s="16"/>
      <c r="AY309" s="15">
        <f t="shared" si="1303"/>
        <v>0</v>
      </c>
      <c r="AZ309" s="16"/>
      <c r="BA309" s="15">
        <f t="shared" si="1304"/>
        <v>0</v>
      </c>
      <c r="BB309" s="16"/>
      <c r="BC309" s="15">
        <f t="shared" si="1305"/>
        <v>0</v>
      </c>
      <c r="BD309" s="16"/>
      <c r="BE309" s="15">
        <f t="shared" si="1306"/>
        <v>0</v>
      </c>
      <c r="BF309" s="26"/>
      <c r="BG309" s="15">
        <f t="shared" si="1307"/>
        <v>0</v>
      </c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>
        <f t="shared" si="1311"/>
        <v>0</v>
      </c>
      <c r="BS309" s="16"/>
      <c r="BT309" s="16">
        <f t="shared" si="1312"/>
        <v>0</v>
      </c>
      <c r="BU309" s="16"/>
      <c r="BV309" s="16">
        <f t="shared" si="1313"/>
        <v>0</v>
      </c>
      <c r="BW309" s="16"/>
      <c r="BX309" s="16">
        <f t="shared" si="1314"/>
        <v>0</v>
      </c>
      <c r="BY309" s="16"/>
      <c r="BZ309" s="16">
        <f t="shared" si="1315"/>
        <v>0</v>
      </c>
      <c r="CA309" s="16"/>
      <c r="CB309" s="16">
        <f t="shared" si="1316"/>
        <v>0</v>
      </c>
      <c r="CC309" s="16"/>
      <c r="CD309" s="16">
        <f t="shared" si="1317"/>
        <v>0</v>
      </c>
      <c r="CE309" s="16"/>
      <c r="CF309" s="16">
        <f t="shared" si="1318"/>
        <v>0</v>
      </c>
      <c r="CG309" s="26"/>
      <c r="CH309" s="16">
        <f t="shared" si="1319"/>
        <v>0</v>
      </c>
      <c r="CI309" s="9" t="s">
        <v>363</v>
      </c>
      <c r="CJ309" s="13"/>
    </row>
    <row r="310" spans="1:88" ht="56.25" hidden="1" customHeight="1" x14ac:dyDescent="0.35">
      <c r="A310" s="57" t="s">
        <v>422</v>
      </c>
      <c r="B310" s="77" t="s">
        <v>386</v>
      </c>
      <c r="C310" s="6" t="s">
        <v>362</v>
      </c>
      <c r="D310" s="16"/>
      <c r="E310" s="46"/>
      <c r="F310" s="15"/>
      <c r="G310" s="16"/>
      <c r="H310" s="15"/>
      <c r="I310" s="16"/>
      <c r="J310" s="15"/>
      <c r="K310" s="16"/>
      <c r="L310" s="15"/>
      <c r="M310" s="16"/>
      <c r="N310" s="15"/>
      <c r="O310" s="16"/>
      <c r="P310" s="15"/>
      <c r="Q310" s="16">
        <v>20000</v>
      </c>
      <c r="R310" s="15">
        <f t="shared" si="1293"/>
        <v>20000</v>
      </c>
      <c r="S310" s="16"/>
      <c r="T310" s="15">
        <f t="shared" si="1294"/>
        <v>20000</v>
      </c>
      <c r="U310" s="16"/>
      <c r="V310" s="15">
        <f t="shared" si="1295"/>
        <v>20000</v>
      </c>
      <c r="W310" s="16"/>
      <c r="X310" s="15">
        <f t="shared" si="1296"/>
        <v>20000</v>
      </c>
      <c r="Y310" s="16"/>
      <c r="Z310" s="15">
        <f t="shared" si="1297"/>
        <v>20000</v>
      </c>
      <c r="AA310" s="16"/>
      <c r="AB310" s="15">
        <f t="shared" si="1298"/>
        <v>20000</v>
      </c>
      <c r="AC310" s="26">
        <v>-20000</v>
      </c>
      <c r="AD310" s="15">
        <f t="shared" si="1299"/>
        <v>0</v>
      </c>
      <c r="AE310" s="16"/>
      <c r="AF310" s="46"/>
      <c r="AG310" s="15"/>
      <c r="AH310" s="16"/>
      <c r="AI310" s="15"/>
      <c r="AJ310" s="16"/>
      <c r="AK310" s="15"/>
      <c r="AL310" s="16"/>
      <c r="AM310" s="15"/>
      <c r="AN310" s="16"/>
      <c r="AO310" s="15"/>
      <c r="AP310" s="16"/>
      <c r="AQ310" s="15"/>
      <c r="AR310" s="16"/>
      <c r="AS310" s="15"/>
      <c r="AT310" s="16"/>
      <c r="AU310" s="15">
        <f t="shared" si="1301"/>
        <v>0</v>
      </c>
      <c r="AV310" s="16"/>
      <c r="AW310" s="15">
        <f t="shared" si="1302"/>
        <v>0</v>
      </c>
      <c r="AX310" s="16"/>
      <c r="AY310" s="15">
        <f t="shared" si="1303"/>
        <v>0</v>
      </c>
      <c r="AZ310" s="16"/>
      <c r="BA310" s="15">
        <f t="shared" si="1304"/>
        <v>0</v>
      </c>
      <c r="BB310" s="16"/>
      <c r="BC310" s="15">
        <f t="shared" si="1305"/>
        <v>0</v>
      </c>
      <c r="BD310" s="16"/>
      <c r="BE310" s="15">
        <f t="shared" si="1306"/>
        <v>0</v>
      </c>
      <c r="BF310" s="26"/>
      <c r="BG310" s="15">
        <f t="shared" si="1307"/>
        <v>0</v>
      </c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>
        <f t="shared" si="1313"/>
        <v>0</v>
      </c>
      <c r="BW310" s="16"/>
      <c r="BX310" s="16">
        <f t="shared" si="1314"/>
        <v>0</v>
      </c>
      <c r="BY310" s="16"/>
      <c r="BZ310" s="16">
        <f t="shared" si="1315"/>
        <v>0</v>
      </c>
      <c r="CA310" s="16"/>
      <c r="CB310" s="16">
        <f t="shared" si="1316"/>
        <v>0</v>
      </c>
      <c r="CC310" s="16"/>
      <c r="CD310" s="16">
        <f t="shared" si="1317"/>
        <v>0</v>
      </c>
      <c r="CE310" s="16"/>
      <c r="CF310" s="16">
        <f t="shared" si="1318"/>
        <v>0</v>
      </c>
      <c r="CG310" s="26"/>
      <c r="CH310" s="16">
        <f t="shared" si="1319"/>
        <v>0</v>
      </c>
      <c r="CI310" s="9" t="s">
        <v>387</v>
      </c>
      <c r="CJ310" s="13">
        <v>0</v>
      </c>
    </row>
    <row r="311" spans="1:88" ht="18.75" customHeight="1" x14ac:dyDescent="0.35">
      <c r="A311" s="89"/>
      <c r="B311" s="101" t="s">
        <v>8</v>
      </c>
      <c r="C311" s="101"/>
      <c r="D311" s="34">
        <f>D15+D104+D153+D181+D248+D254+D264+D280+D300</f>
        <v>10357270.899999999</v>
      </c>
      <c r="E311" s="34">
        <f>E15+E104+E153+E181+E248+E254+E264+E280+E300</f>
        <v>-56767.06200000002</v>
      </c>
      <c r="F311" s="49">
        <f t="shared" si="1256"/>
        <v>10300503.837999998</v>
      </c>
      <c r="G311" s="34">
        <f>G15+G104+G153+G181+G248+G254+G264+G280+G300</f>
        <v>672350.08200000005</v>
      </c>
      <c r="H311" s="49">
        <f t="shared" si="1288"/>
        <v>10972853.919999998</v>
      </c>
      <c r="I311" s="34">
        <f>I15+I104+I153+I181+I248+I254+I264+I280+I300</f>
        <v>31825.651000000002</v>
      </c>
      <c r="J311" s="49">
        <f t="shared" si="1289"/>
        <v>11004679.570999999</v>
      </c>
      <c r="K311" s="34">
        <f>K15+K104+K153+K181+K248+K254+K264+K280+K300</f>
        <v>-54.998000000000502</v>
      </c>
      <c r="L311" s="49">
        <f t="shared" si="1290"/>
        <v>11004624.572999999</v>
      </c>
      <c r="M311" s="34">
        <f>M15+M104+M153+M181+M248+M254+M264+M280+M300</f>
        <v>894562.69800000009</v>
      </c>
      <c r="N311" s="49">
        <f t="shared" si="1291"/>
        <v>11899187.271</v>
      </c>
      <c r="O311" s="34">
        <f>O15+O104+O153+O181+O248+O254+O264+O280+O300</f>
        <v>492.76900000000001</v>
      </c>
      <c r="P311" s="49">
        <f t="shared" si="1292"/>
        <v>11899680.039999999</v>
      </c>
      <c r="Q311" s="34">
        <f>Q15+Q104+Q153+Q181+Q248+Q254+Q264+Q280+Q300</f>
        <v>-284637.85100000008</v>
      </c>
      <c r="R311" s="49">
        <f t="shared" si="1293"/>
        <v>11615042.188999999</v>
      </c>
      <c r="S311" s="34">
        <f>S15+S104+S153+S181+S248+S254+S264+S280+S300</f>
        <v>35954.078000000009</v>
      </c>
      <c r="T311" s="49">
        <f t="shared" si="1294"/>
        <v>11650996.266999999</v>
      </c>
      <c r="U311" s="34">
        <f>U15+U104+U153+U181+U248+U254+U264+U280+U300</f>
        <v>-231382.432</v>
      </c>
      <c r="V311" s="49">
        <f t="shared" si="1295"/>
        <v>11419613.834999999</v>
      </c>
      <c r="W311" s="34">
        <f>W15+W104+W153+W181+W248+W254+W264+W280+W300</f>
        <v>6031.8529999999992</v>
      </c>
      <c r="X311" s="49">
        <f t="shared" si="1296"/>
        <v>11425645.687999999</v>
      </c>
      <c r="Y311" s="34">
        <f>Y15+Y104+Y153+Y181+Y248+Y254+Y264+Y280+Y300</f>
        <v>-754228.59699999995</v>
      </c>
      <c r="Z311" s="49">
        <f t="shared" si="1297"/>
        <v>10671417.091</v>
      </c>
      <c r="AA311" s="16">
        <f>AA15+AA104+AA153+AA181+AA248+AA254+AA264+AA280+AA300</f>
        <v>-49409.627</v>
      </c>
      <c r="AB311" s="49">
        <f t="shared" si="1298"/>
        <v>10622007.464</v>
      </c>
      <c r="AC311" s="34">
        <f>AC15+AC104+AC153+AC181+AC248+AC254+AC264+AC280+AC300</f>
        <v>5142.4549999999945</v>
      </c>
      <c r="AD311" s="44">
        <f t="shared" si="1299"/>
        <v>10627149.919</v>
      </c>
      <c r="AE311" s="34">
        <f>AE15+AE104+AE153+AE181+AE248+AE254+AE264+AE280+AE300</f>
        <v>9068838.5999999996</v>
      </c>
      <c r="AF311" s="34">
        <f>AF15+AF104+AF153+AF181+AF248+AF254+AF264+AF280+AF300</f>
        <v>140881.90000000002</v>
      </c>
      <c r="AG311" s="49">
        <f t="shared" si="1257"/>
        <v>9209720.5</v>
      </c>
      <c r="AH311" s="34">
        <f>AH15+AH104+AH153+AH181+AH248+AH254+AH264+AH280+AH300</f>
        <v>-29648.628000000001</v>
      </c>
      <c r="AI311" s="49">
        <f t="shared" si="1300"/>
        <v>9180071.8719999995</v>
      </c>
      <c r="AJ311" s="34">
        <f>AJ15+AJ104+AJ153+AJ181+AJ248+AJ254+AJ264+AJ280+AJ300</f>
        <v>-2850</v>
      </c>
      <c r="AK311" s="49">
        <f>AI311+AJ311</f>
        <v>9177221.8719999995</v>
      </c>
      <c r="AL311" s="34">
        <f>AL15+AL104+AL153+AL181+AL248+AL254+AL264+AL280+AL300</f>
        <v>-84124.5</v>
      </c>
      <c r="AM311" s="49">
        <f>AK311+AL311</f>
        <v>9093097.3719999995</v>
      </c>
      <c r="AN311" s="34">
        <f>AN15+AN104+AN153+AN181+AN248+AN254+AN264+AN280+AN300</f>
        <v>-28858.976999999999</v>
      </c>
      <c r="AO311" s="49">
        <f>AM311+AN311</f>
        <v>9064238.3949999996</v>
      </c>
      <c r="AP311" s="34">
        <f>AP15+AP104+AP153+AP181+AP248+AP254+AP264+AP280+AP300</f>
        <v>-812736.63400000019</v>
      </c>
      <c r="AQ311" s="49">
        <f>AO311+AP311</f>
        <v>8251501.760999999</v>
      </c>
      <c r="AR311" s="34">
        <f>AR15+AR104+AR153+AR181+AR248+AR254+AR264+AR280+AR300</f>
        <v>0</v>
      </c>
      <c r="AS311" s="49">
        <f>AQ311+AR311</f>
        <v>8251501.760999999</v>
      </c>
      <c r="AT311" s="34">
        <f>AT15+AT104+AT153+AT181+AT248+AT254+AT264+AT280+AT300</f>
        <v>249349.36000000002</v>
      </c>
      <c r="AU311" s="49">
        <f t="shared" si="1301"/>
        <v>8500851.1209999993</v>
      </c>
      <c r="AV311" s="34">
        <f>AV15+AV104+AV153+AV181+AV248+AV254+AV264+AV280+AV300</f>
        <v>29908.492999999999</v>
      </c>
      <c r="AW311" s="49">
        <f t="shared" si="1302"/>
        <v>8530759.6140000001</v>
      </c>
      <c r="AX311" s="34">
        <f>AX15+AX104+AX153+AX181+AX248+AX254+AX264+AX280+AX300</f>
        <v>-435981.80099999998</v>
      </c>
      <c r="AY311" s="49">
        <f t="shared" si="1303"/>
        <v>8094777.8130000001</v>
      </c>
      <c r="AZ311" s="34">
        <f>AZ15+AZ104+AZ153+AZ181+AZ248+AZ254+AZ264+AZ280+AZ300</f>
        <v>0</v>
      </c>
      <c r="BA311" s="49">
        <f t="shared" si="1304"/>
        <v>8094777.8130000001</v>
      </c>
      <c r="BB311" s="16">
        <f>BB15+BB104+BB153+BB181+BB248+BB254+BB264+BB280+BB300</f>
        <v>-1550917.733</v>
      </c>
      <c r="BC311" s="49">
        <f t="shared" si="1305"/>
        <v>6543860.0800000001</v>
      </c>
      <c r="BD311" s="16">
        <f>BD15+BD104+BD153+BD181+BD248+BD254+BD264+BD280+BD300</f>
        <v>49738.616000000002</v>
      </c>
      <c r="BE311" s="49">
        <f t="shared" si="1306"/>
        <v>6593598.6960000005</v>
      </c>
      <c r="BF311" s="34">
        <f>BF15+BF104+BF153+BF181+BF248+BF254+BF264+BF280+BF300</f>
        <v>-14195.216000000004</v>
      </c>
      <c r="BG311" s="44">
        <f t="shared" si="1307"/>
        <v>6579403.4800000004</v>
      </c>
      <c r="BH311" s="34">
        <f>BH15+BH104+BH153+BH181+BH248+BH254+BH264+BH280+BH300</f>
        <v>8097458.1000000006</v>
      </c>
      <c r="BI311" s="34">
        <f>BI15+BI104+BI153+BI181+BI248+BI254+BI264+BI280+BI300</f>
        <v>-106010.1</v>
      </c>
      <c r="BJ311" s="34">
        <f t="shared" si="1258"/>
        <v>7991448.0000000009</v>
      </c>
      <c r="BK311" s="34">
        <f>BK15+BK104+BK153+BK181+BK248+BK254+BK264+BK280+BK300</f>
        <v>-148147.29999999999</v>
      </c>
      <c r="BL311" s="34">
        <f t="shared" si="1308"/>
        <v>7843300.7000000011</v>
      </c>
      <c r="BM311" s="34">
        <f>BM15+BM104+BM153+BM181+BM248+BM254+BM264+BM280+BM300</f>
        <v>-28221.547000000006</v>
      </c>
      <c r="BN311" s="34">
        <f t="shared" si="1309"/>
        <v>7815079.1530000009</v>
      </c>
      <c r="BO311" s="34">
        <f>BO15+BO104+BO153+BO181+BO248+BO254+BO264+BO280+BO300</f>
        <v>28221.546999999999</v>
      </c>
      <c r="BP311" s="34">
        <f t="shared" si="1310"/>
        <v>7843300.7000000011</v>
      </c>
      <c r="BQ311" s="34">
        <f>BQ15+BQ104+BQ153+BQ181+BQ248+BQ254+BQ264+BQ280+BQ300</f>
        <v>213206.58899999998</v>
      </c>
      <c r="BR311" s="34">
        <f t="shared" si="1311"/>
        <v>8056507.2890000008</v>
      </c>
      <c r="BS311" s="34">
        <f>BS15+BS104+BS153+BS181+BS248+BS254+BS264+BS280+BS300</f>
        <v>0</v>
      </c>
      <c r="BT311" s="34">
        <f t="shared" si="1312"/>
        <v>8056507.2890000008</v>
      </c>
      <c r="BU311" s="34">
        <f>BU15+BU104+BU153+BU181+BU248+BU254+BU264+BU280+BU300</f>
        <v>0</v>
      </c>
      <c r="BV311" s="34">
        <f t="shared" si="1313"/>
        <v>8056507.2890000008</v>
      </c>
      <c r="BW311" s="34">
        <f>BW15+BW104+BW153+BW181+BW248+BW254+BW264+BW280+BW300</f>
        <v>8675.2999999999993</v>
      </c>
      <c r="BX311" s="34">
        <f t="shared" si="1314"/>
        <v>8065182.5890000006</v>
      </c>
      <c r="BY311" s="34">
        <f>BY15+BY104+BY153+BY181+BY248+BY254+BY264+BY280+BY300</f>
        <v>-429969.0419999999</v>
      </c>
      <c r="BZ311" s="34">
        <f t="shared" si="1315"/>
        <v>7635213.5470000003</v>
      </c>
      <c r="CA311" s="34">
        <f>CA15+CA104+CA153+CA181+CA248+CA254+CA264+CA280+CA300</f>
        <v>0</v>
      </c>
      <c r="CB311" s="34">
        <f t="shared" si="1316"/>
        <v>7635213.5470000003</v>
      </c>
      <c r="CC311" s="16">
        <f>CC15+CC104+CC153+CC181+CC248+CC254+CC264+CC280+CC300</f>
        <v>-2230646.1780000003</v>
      </c>
      <c r="CD311" s="34">
        <f t="shared" si="1317"/>
        <v>5404567.3689999999</v>
      </c>
      <c r="CE311" s="16">
        <f>CE15+CE104+CE153+CE181+CE248+CE254+CE264+CE280+CE300</f>
        <v>0</v>
      </c>
      <c r="CF311" s="34">
        <f t="shared" si="1318"/>
        <v>5404567.3689999999</v>
      </c>
      <c r="CG311" s="34">
        <f>CG15+CG104+CG153+CG181+CG248+CG254+CG264+CG280+CG300</f>
        <v>-14622.656000000001</v>
      </c>
      <c r="CH311" s="46">
        <f t="shared" si="1319"/>
        <v>5389944.7129999995</v>
      </c>
      <c r="CI311" s="80"/>
      <c r="CJ311" s="81"/>
    </row>
    <row r="312" spans="1:88" ht="18.75" customHeight="1" x14ac:dyDescent="0.35">
      <c r="A312" s="89"/>
      <c r="B312" s="101" t="s">
        <v>9</v>
      </c>
      <c r="C312" s="107"/>
      <c r="D312" s="16"/>
      <c r="E312" s="46"/>
      <c r="F312" s="15"/>
      <c r="G312" s="16"/>
      <c r="H312" s="15"/>
      <c r="I312" s="16"/>
      <c r="J312" s="15"/>
      <c r="K312" s="16"/>
      <c r="L312" s="15"/>
      <c r="M312" s="16"/>
      <c r="N312" s="15"/>
      <c r="O312" s="16"/>
      <c r="P312" s="15"/>
      <c r="Q312" s="16"/>
      <c r="R312" s="15"/>
      <c r="S312" s="16"/>
      <c r="T312" s="15"/>
      <c r="U312" s="16"/>
      <c r="V312" s="15"/>
      <c r="W312" s="16"/>
      <c r="X312" s="15"/>
      <c r="Y312" s="16"/>
      <c r="Z312" s="15"/>
      <c r="AA312" s="16"/>
      <c r="AB312" s="15"/>
      <c r="AC312" s="26"/>
      <c r="AD312" s="15"/>
      <c r="AE312" s="16"/>
      <c r="AF312" s="46"/>
      <c r="AG312" s="15"/>
      <c r="AH312" s="16"/>
      <c r="AI312" s="15"/>
      <c r="AJ312" s="16"/>
      <c r="AK312" s="15"/>
      <c r="AL312" s="16"/>
      <c r="AM312" s="15"/>
      <c r="AN312" s="16"/>
      <c r="AO312" s="15"/>
      <c r="AP312" s="16"/>
      <c r="AQ312" s="15"/>
      <c r="AR312" s="16"/>
      <c r="AS312" s="15"/>
      <c r="AT312" s="16"/>
      <c r="AU312" s="15"/>
      <c r="AV312" s="16"/>
      <c r="AW312" s="15"/>
      <c r="AX312" s="16"/>
      <c r="AY312" s="15"/>
      <c r="AZ312" s="16"/>
      <c r="BA312" s="15"/>
      <c r="BB312" s="16"/>
      <c r="BC312" s="15"/>
      <c r="BD312" s="16"/>
      <c r="BE312" s="15"/>
      <c r="BF312" s="26"/>
      <c r="BG312" s="15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26"/>
      <c r="CH312" s="16"/>
      <c r="CJ312" s="13"/>
    </row>
    <row r="313" spans="1:88" ht="18.75" customHeight="1" x14ac:dyDescent="0.35">
      <c r="A313" s="89"/>
      <c r="B313" s="101" t="s">
        <v>20</v>
      </c>
      <c r="C313" s="101"/>
      <c r="D313" s="16">
        <f>D184</f>
        <v>2102955</v>
      </c>
      <c r="E313" s="46">
        <f>E184</f>
        <v>0</v>
      </c>
      <c r="F313" s="15">
        <f t="shared" si="1256"/>
        <v>2102955</v>
      </c>
      <c r="G313" s="16">
        <f>G184</f>
        <v>0</v>
      </c>
      <c r="H313" s="15">
        <f t="shared" ref="H313:H316" si="1320">F313+G313</f>
        <v>2102955</v>
      </c>
      <c r="I313" s="16">
        <f>I184</f>
        <v>0</v>
      </c>
      <c r="J313" s="15">
        <f t="shared" ref="J313:J316" si="1321">H313+I313</f>
        <v>2102955</v>
      </c>
      <c r="K313" s="16">
        <f>K184</f>
        <v>0</v>
      </c>
      <c r="L313" s="15">
        <f t="shared" ref="L313:L316" si="1322">J313+K313</f>
        <v>2102955</v>
      </c>
      <c r="M313" s="16">
        <f>M184</f>
        <v>-337893.6</v>
      </c>
      <c r="N313" s="15">
        <f t="shared" ref="N313:N316" si="1323">L313+M313</f>
        <v>1765061.4</v>
      </c>
      <c r="O313" s="16">
        <f>O184</f>
        <v>0</v>
      </c>
      <c r="P313" s="15">
        <f t="shared" ref="P313:P316" si="1324">N313+O313</f>
        <v>1765061.4</v>
      </c>
      <c r="Q313" s="16">
        <f>Q184</f>
        <v>0</v>
      </c>
      <c r="R313" s="15">
        <f t="shared" ref="R313:R316" si="1325">P313+Q313</f>
        <v>1765061.4</v>
      </c>
      <c r="S313" s="16">
        <f>S184</f>
        <v>0</v>
      </c>
      <c r="T313" s="15">
        <f t="shared" ref="T313:T316" si="1326">R313+S313</f>
        <v>1765061.4</v>
      </c>
      <c r="U313" s="16">
        <f>U184</f>
        <v>0</v>
      </c>
      <c r="V313" s="15">
        <f t="shared" ref="V313:V316" si="1327">T313+U313</f>
        <v>1765061.4</v>
      </c>
      <c r="W313" s="16">
        <f>W184</f>
        <v>0</v>
      </c>
      <c r="X313" s="15">
        <f t="shared" ref="X313:X316" si="1328">V313+W313</f>
        <v>1765061.4</v>
      </c>
      <c r="Y313" s="16">
        <f>Y184</f>
        <v>-682987.7</v>
      </c>
      <c r="Z313" s="15">
        <f t="shared" ref="Z313:Z316" si="1329">X313+Y313</f>
        <v>1082073.7</v>
      </c>
      <c r="AA313" s="16">
        <f>AA184</f>
        <v>0</v>
      </c>
      <c r="AB313" s="15">
        <f t="shared" ref="AB313:AB316" si="1330">Z313+AA313</f>
        <v>1082073.7</v>
      </c>
      <c r="AC313" s="26">
        <f>AC184</f>
        <v>0</v>
      </c>
      <c r="AD313" s="15">
        <f t="shared" ref="AD313:AD316" si="1331">AB313+AC313</f>
        <v>1082073.7</v>
      </c>
      <c r="AE313" s="16">
        <f>AE184</f>
        <v>1860675</v>
      </c>
      <c r="AF313" s="46">
        <f>AF184</f>
        <v>0</v>
      </c>
      <c r="AG313" s="15">
        <f t="shared" si="1257"/>
        <v>1860675</v>
      </c>
      <c r="AH313" s="16">
        <f>AH184</f>
        <v>0</v>
      </c>
      <c r="AI313" s="15">
        <f t="shared" ref="AI313:AI316" si="1332">AG313+AH313</f>
        <v>1860675</v>
      </c>
      <c r="AJ313" s="16">
        <f>AJ184</f>
        <v>0</v>
      </c>
      <c r="AK313" s="15">
        <f>AI313+AJ313</f>
        <v>1860675</v>
      </c>
      <c r="AL313" s="16">
        <f>AL184</f>
        <v>0</v>
      </c>
      <c r="AM313" s="15">
        <f>AK313+AL313</f>
        <v>1860675</v>
      </c>
      <c r="AN313" s="16">
        <f>AN184</f>
        <v>0</v>
      </c>
      <c r="AO313" s="15">
        <f>AM313+AN313</f>
        <v>1860675</v>
      </c>
      <c r="AP313" s="16">
        <f>AP184</f>
        <v>379331.1</v>
      </c>
      <c r="AQ313" s="15">
        <f>AO313+AP313</f>
        <v>2240006.1</v>
      </c>
      <c r="AR313" s="16">
        <f>AR184</f>
        <v>0</v>
      </c>
      <c r="AS313" s="15">
        <f>AQ313+AR313</f>
        <v>2240006.1</v>
      </c>
      <c r="AT313" s="16">
        <f>AT184</f>
        <v>0</v>
      </c>
      <c r="AU313" s="15">
        <f>AS313+AT313</f>
        <v>2240006.1</v>
      </c>
      <c r="AV313" s="16">
        <f>AV184</f>
        <v>0</v>
      </c>
      <c r="AW313" s="15">
        <f>AU313+AV313</f>
        <v>2240006.1</v>
      </c>
      <c r="AX313" s="16">
        <f>AX184</f>
        <v>0</v>
      </c>
      <c r="AY313" s="15">
        <f>AW313+AX313</f>
        <v>2240006.1</v>
      </c>
      <c r="AZ313" s="16">
        <f>AZ184</f>
        <v>0</v>
      </c>
      <c r="BA313" s="15">
        <f>AY313+AZ313</f>
        <v>2240006.1</v>
      </c>
      <c r="BB313" s="16">
        <f>BB184</f>
        <v>-1040731.8</v>
      </c>
      <c r="BC313" s="15">
        <f>BA313+BB313</f>
        <v>1199274.3</v>
      </c>
      <c r="BD313" s="16">
        <f>BD184</f>
        <v>0</v>
      </c>
      <c r="BE313" s="15">
        <f>BC313+BD313</f>
        <v>1199274.3</v>
      </c>
      <c r="BF313" s="26">
        <f>BF184</f>
        <v>0</v>
      </c>
      <c r="BG313" s="15">
        <f>BE313+BF313</f>
        <v>1199274.3</v>
      </c>
      <c r="BH313" s="16">
        <f>BH184</f>
        <v>2257104.5</v>
      </c>
      <c r="BI313" s="16">
        <f>BI184</f>
        <v>0</v>
      </c>
      <c r="BJ313" s="16">
        <f t="shared" si="1258"/>
        <v>2257104.5</v>
      </c>
      <c r="BK313" s="16">
        <f>BK184</f>
        <v>0</v>
      </c>
      <c r="BL313" s="16">
        <f t="shared" ref="BL313:BL316" si="1333">BJ313+BK313</f>
        <v>2257104.5</v>
      </c>
      <c r="BM313" s="16">
        <f>BM184</f>
        <v>0</v>
      </c>
      <c r="BN313" s="16">
        <f t="shared" ref="BN313:BN316" si="1334">BL313+BM313</f>
        <v>2257104.5</v>
      </c>
      <c r="BO313" s="16">
        <f>BO184</f>
        <v>0</v>
      </c>
      <c r="BP313" s="16">
        <f t="shared" ref="BP313:BP316" si="1335">BN313+BO313</f>
        <v>2257104.5</v>
      </c>
      <c r="BQ313" s="16">
        <f>BQ184</f>
        <v>0</v>
      </c>
      <c r="BR313" s="16">
        <f t="shared" ref="BR313:BR316" si="1336">BP313+BQ313</f>
        <v>2257104.5</v>
      </c>
      <c r="BS313" s="16">
        <f>BS184</f>
        <v>0</v>
      </c>
      <c r="BT313" s="16">
        <f t="shared" ref="BT313:BT316" si="1337">BR313+BS313</f>
        <v>2257104.5</v>
      </c>
      <c r="BU313" s="16">
        <f>BU184</f>
        <v>0</v>
      </c>
      <c r="BV313" s="16">
        <f t="shared" ref="BV313:BV316" si="1338">BT313+BU313</f>
        <v>2257104.5</v>
      </c>
      <c r="BW313" s="16">
        <f>BW184</f>
        <v>0</v>
      </c>
      <c r="BX313" s="16">
        <f t="shared" ref="BX313:BX316" si="1339">BV313+BW313</f>
        <v>2257104.5</v>
      </c>
      <c r="BY313" s="16">
        <f>BY184</f>
        <v>0</v>
      </c>
      <c r="BZ313" s="16">
        <f t="shared" ref="BZ313:BZ316" si="1340">BX313+BY313</f>
        <v>2257104.5</v>
      </c>
      <c r="CA313" s="16">
        <f>CA184</f>
        <v>0</v>
      </c>
      <c r="CB313" s="16">
        <f t="shared" ref="CB313:CB316" si="1341">BZ313+CA313</f>
        <v>2257104.5</v>
      </c>
      <c r="CC313" s="16">
        <f>CC184</f>
        <v>-1432104.5</v>
      </c>
      <c r="CD313" s="16">
        <f t="shared" ref="CD313:CD316" si="1342">CB313+CC313</f>
        <v>825000</v>
      </c>
      <c r="CE313" s="16">
        <f>CE184</f>
        <v>0</v>
      </c>
      <c r="CF313" s="16">
        <f t="shared" ref="CF313:CF316" si="1343">CD313+CE313</f>
        <v>825000</v>
      </c>
      <c r="CG313" s="26">
        <f>CG184</f>
        <v>0</v>
      </c>
      <c r="CH313" s="16">
        <f t="shared" ref="CH313:CH316" si="1344">CF313+CG313</f>
        <v>825000</v>
      </c>
      <c r="CJ313" s="13"/>
    </row>
    <row r="314" spans="1:88" ht="18.75" customHeight="1" x14ac:dyDescent="0.35">
      <c r="A314" s="89"/>
      <c r="B314" s="101" t="s">
        <v>12</v>
      </c>
      <c r="C314" s="101"/>
      <c r="D314" s="16">
        <f>D18+D107+D156+D250+D257+D267+D303</f>
        <v>4265452.9000000004</v>
      </c>
      <c r="E314" s="46">
        <f>E18+E107+E156+E250+E257+E267+E303</f>
        <v>0</v>
      </c>
      <c r="F314" s="15">
        <f t="shared" si="1256"/>
        <v>4265452.9000000004</v>
      </c>
      <c r="G314" s="16">
        <f>G18+G107+G156+G250+G257+G267+G303</f>
        <v>3455.7999999999997</v>
      </c>
      <c r="H314" s="15">
        <f t="shared" si="1320"/>
        <v>4268908.7</v>
      </c>
      <c r="I314" s="16">
        <f>I18+I107+I156+I250+I257+I267+I303</f>
        <v>4208.9750000000004</v>
      </c>
      <c r="J314" s="15">
        <f t="shared" si="1321"/>
        <v>4273117.6749999998</v>
      </c>
      <c r="K314" s="16">
        <f>K18+K107+K156+K250+K257+K267+K303</f>
        <v>0</v>
      </c>
      <c r="L314" s="15">
        <f t="shared" si="1322"/>
        <v>4273117.6749999998</v>
      </c>
      <c r="M314" s="16">
        <f>M18+M107+M156+M250+M257+M267+M303</f>
        <v>13577.869999999999</v>
      </c>
      <c r="N314" s="15">
        <f t="shared" si="1323"/>
        <v>4286695.5449999999</v>
      </c>
      <c r="O314" s="16">
        <f>O18+O107+O156+O250+O257+O267+O303</f>
        <v>0</v>
      </c>
      <c r="P314" s="15">
        <f t="shared" si="1324"/>
        <v>4286695.5449999999</v>
      </c>
      <c r="Q314" s="16">
        <f>Q18+Q107+Q156+Q250+Q257+Q267+Q303</f>
        <v>0</v>
      </c>
      <c r="R314" s="15">
        <f t="shared" si="1325"/>
        <v>4286695.5449999999</v>
      </c>
      <c r="S314" s="16">
        <f>S18+S107+S156+S250+S257+S267+S303</f>
        <v>0</v>
      </c>
      <c r="T314" s="15">
        <f t="shared" si="1326"/>
        <v>4286695.5449999999</v>
      </c>
      <c r="U314" s="16">
        <f>U18+U107+U156+U250+U257+U267+U303</f>
        <v>-242805.3</v>
      </c>
      <c r="V314" s="15">
        <f t="shared" si="1327"/>
        <v>4043890.2450000001</v>
      </c>
      <c r="W314" s="16">
        <f>W18+W107+W156+W250+W257+W267+W303</f>
        <v>0</v>
      </c>
      <c r="X314" s="15">
        <f t="shared" si="1328"/>
        <v>4043890.2450000001</v>
      </c>
      <c r="Y314" s="16">
        <f>Y18+Y107+Y156+Y250+Y257+Y267+Y303</f>
        <v>0</v>
      </c>
      <c r="Z314" s="15">
        <f t="shared" si="1329"/>
        <v>4043890.2450000001</v>
      </c>
      <c r="AA314" s="16">
        <f>AA18+AA107+AA156+AA250+AA257+AA267+AA303</f>
        <v>0</v>
      </c>
      <c r="AB314" s="15">
        <f>Z314+AA314</f>
        <v>4043890.2450000001</v>
      </c>
      <c r="AC314" s="26">
        <f>AC18+AC107+AC156+AC250+AC257+AC267+AC303</f>
        <v>0</v>
      </c>
      <c r="AD314" s="15">
        <f>AB314+AC314</f>
        <v>4043890.2450000001</v>
      </c>
      <c r="AE314" s="16">
        <f>AE18+AE107+AE156+AE250+AE257+AE267+AE303</f>
        <v>1661272.1</v>
      </c>
      <c r="AF314" s="46">
        <f>AF18+AF107+AF156+AF250+AF257+AF267+AF303</f>
        <v>0</v>
      </c>
      <c r="AG314" s="15">
        <f t="shared" si="1257"/>
        <v>1661272.1</v>
      </c>
      <c r="AH314" s="16">
        <f>AH18+AH107+AH156+AH250+AH257+AH267+AH303</f>
        <v>-23652.799999999999</v>
      </c>
      <c r="AI314" s="15">
        <f t="shared" si="1332"/>
        <v>1637619.3</v>
      </c>
      <c r="AJ314" s="16">
        <f>AJ18+AJ107+AJ156+AJ250+AJ257+AJ267+AJ303</f>
        <v>-2850</v>
      </c>
      <c r="AK314" s="15">
        <f>AI314+AJ314</f>
        <v>1634769.3</v>
      </c>
      <c r="AL314" s="16">
        <f>AL18+AL107+AL156+AL250+AL257+AL267+AL303</f>
        <v>0</v>
      </c>
      <c r="AM314" s="15">
        <f>AK314+AL314</f>
        <v>1634769.3</v>
      </c>
      <c r="AN314" s="16">
        <f>AN18+AN107+AN156+AN250+AN257+AN267+AN303</f>
        <v>0</v>
      </c>
      <c r="AO314" s="15">
        <f>AM314+AN314</f>
        <v>1634769.3</v>
      </c>
      <c r="AP314" s="16">
        <f>AP18+AP107+AP156+AP250+AP257+AP267+AP303</f>
        <v>-9621.643</v>
      </c>
      <c r="AQ314" s="15">
        <f>AO314+AP314</f>
        <v>1625147.6570000001</v>
      </c>
      <c r="AR314" s="16">
        <f>AR18+AR107+AR156+AR250+AR257+AR267+AR303</f>
        <v>0</v>
      </c>
      <c r="AS314" s="15">
        <f>AQ314+AR314</f>
        <v>1625147.6570000001</v>
      </c>
      <c r="AT314" s="16">
        <f>AT18+AT107+AT156+AT250+AT257+AT267+AT303</f>
        <v>0</v>
      </c>
      <c r="AU314" s="15">
        <f>AS314+AT314</f>
        <v>1625147.6570000001</v>
      </c>
      <c r="AV314" s="16">
        <f>AV18+AV107+AV156+AV250+AV257+AV267+AV303</f>
        <v>0</v>
      </c>
      <c r="AW314" s="15">
        <f>AU314+AV314</f>
        <v>1625147.6570000001</v>
      </c>
      <c r="AX314" s="16">
        <f>AX18+AX107+AX156+AX250+AX257+AX267+AX303</f>
        <v>-484802.30000000005</v>
      </c>
      <c r="AY314" s="15">
        <f>AW314+AX314</f>
        <v>1140345.3570000001</v>
      </c>
      <c r="AZ314" s="16">
        <f>AZ18+AZ107+AZ156+AZ250+AZ257+AZ267+AZ303</f>
        <v>0</v>
      </c>
      <c r="BA314" s="15">
        <f>AY314+AZ314</f>
        <v>1140345.3570000001</v>
      </c>
      <c r="BB314" s="16">
        <f>BB18+BB107+BB156+BB250+BB257+BB267+BB303</f>
        <v>0</v>
      </c>
      <c r="BC314" s="15">
        <f>BA314+BB314</f>
        <v>1140345.3570000001</v>
      </c>
      <c r="BD314" s="16">
        <f>BD18+BD107+BD156+BD250+BD257+BD267+BD303</f>
        <v>0</v>
      </c>
      <c r="BE314" s="15">
        <f>BC314+BD314</f>
        <v>1140345.3570000001</v>
      </c>
      <c r="BF314" s="26">
        <f>BF18+BF107+BF156+BF250+BF257+BF267+BF303</f>
        <v>0</v>
      </c>
      <c r="BG314" s="15">
        <f>BE314+BF314</f>
        <v>1140345.3570000001</v>
      </c>
      <c r="BH314" s="16">
        <f>BH18+BH107+BH156+BH250+BH257+BH267+BH303</f>
        <v>815195.2</v>
      </c>
      <c r="BI314" s="16">
        <f>BI18+BI107+BI156+BI250+BI257+BI267+BI303</f>
        <v>0</v>
      </c>
      <c r="BJ314" s="16">
        <f t="shared" si="1258"/>
        <v>815195.2</v>
      </c>
      <c r="BK314" s="16">
        <f>BK18+BK107+BK156+BK250+BK257+BK267+BK303</f>
        <v>-144564.5</v>
      </c>
      <c r="BL314" s="16">
        <f t="shared" si="1333"/>
        <v>670630.69999999995</v>
      </c>
      <c r="BM314" s="16">
        <f>BM18+BM107+BM156+BM250+BM257+BM267+BM303</f>
        <v>0</v>
      </c>
      <c r="BN314" s="16">
        <f t="shared" si="1334"/>
        <v>670630.69999999995</v>
      </c>
      <c r="BO314" s="16">
        <f>BO18+BO107+BO156+BO250+BO257+BO267+BO303</f>
        <v>0</v>
      </c>
      <c r="BP314" s="16">
        <f t="shared" si="1335"/>
        <v>670630.69999999995</v>
      </c>
      <c r="BQ314" s="16">
        <f>BQ18+BQ107+BQ156+BQ250+BQ257+BQ267+BQ303</f>
        <v>-3607.3510000000001</v>
      </c>
      <c r="BR314" s="16">
        <f t="shared" si="1336"/>
        <v>667023.34899999993</v>
      </c>
      <c r="BS314" s="16">
        <f>BS18+BS107+BS156+BS250+BS257+BS267+BS303</f>
        <v>0</v>
      </c>
      <c r="BT314" s="16">
        <f t="shared" si="1337"/>
        <v>667023.34899999993</v>
      </c>
      <c r="BU314" s="16">
        <f>BU18+BU107+BU156+BU250+BU257+BU267+BU303</f>
        <v>0</v>
      </c>
      <c r="BV314" s="16">
        <f t="shared" si="1338"/>
        <v>667023.34899999993</v>
      </c>
      <c r="BW314" s="16">
        <f>BW18+BW107+BW156+BW250+BW257+BW267+BW303</f>
        <v>0</v>
      </c>
      <c r="BX314" s="16">
        <f t="shared" si="1339"/>
        <v>667023.34899999993</v>
      </c>
      <c r="BY314" s="16">
        <f>BY18+BY107+BY156+BY250+BY257+BY267+BY303</f>
        <v>-376700.1</v>
      </c>
      <c r="BZ314" s="16">
        <f t="shared" si="1340"/>
        <v>290323.24899999995</v>
      </c>
      <c r="CA314" s="16">
        <f>CA18+CA107+CA156+CA250+CA257+CA267+CA303</f>
        <v>0</v>
      </c>
      <c r="CB314" s="16">
        <f t="shared" si="1341"/>
        <v>290323.24899999995</v>
      </c>
      <c r="CC314" s="16">
        <f>CC18+CC107+CC156+CC250+CC257+CC267+CC303</f>
        <v>0</v>
      </c>
      <c r="CD314" s="16">
        <f t="shared" si="1342"/>
        <v>290323.24899999995</v>
      </c>
      <c r="CE314" s="16">
        <f>CE18+CE107+CE156+CE250+CE257+CE267+CE303</f>
        <v>0</v>
      </c>
      <c r="CF314" s="16">
        <f t="shared" si="1343"/>
        <v>290323.24899999995</v>
      </c>
      <c r="CG314" s="26">
        <f>CG18+CG107+CG156+CG250+CG257+CG267+CG303</f>
        <v>0</v>
      </c>
      <c r="CH314" s="16">
        <f t="shared" si="1344"/>
        <v>290323.24899999995</v>
      </c>
      <c r="CJ314" s="13"/>
    </row>
    <row r="315" spans="1:88" ht="18.75" customHeight="1" x14ac:dyDescent="0.35">
      <c r="A315" s="89"/>
      <c r="B315" s="101" t="s">
        <v>19</v>
      </c>
      <c r="C315" s="101"/>
      <c r="D315" s="16">
        <f>D19+D108</f>
        <v>388364.5</v>
      </c>
      <c r="E315" s="46">
        <f>E19+E108</f>
        <v>0</v>
      </c>
      <c r="F315" s="15">
        <f t="shared" si="1256"/>
        <v>388364.5</v>
      </c>
      <c r="G315" s="16">
        <f>G19+G108</f>
        <v>9877</v>
      </c>
      <c r="H315" s="15">
        <f t="shared" si="1320"/>
        <v>398241.5</v>
      </c>
      <c r="I315" s="16">
        <f>I19+I108</f>
        <v>0</v>
      </c>
      <c r="J315" s="15">
        <f t="shared" si="1321"/>
        <v>398241.5</v>
      </c>
      <c r="K315" s="16">
        <f>K19+K108</f>
        <v>-26082.3</v>
      </c>
      <c r="L315" s="15">
        <f t="shared" si="1322"/>
        <v>372159.2</v>
      </c>
      <c r="M315" s="16">
        <f>M19+M108</f>
        <v>355165</v>
      </c>
      <c r="N315" s="15">
        <f t="shared" si="1323"/>
        <v>727324.2</v>
      </c>
      <c r="O315" s="16">
        <f>O19+O108</f>
        <v>0</v>
      </c>
      <c r="P315" s="15">
        <f t="shared" si="1324"/>
        <v>727324.2</v>
      </c>
      <c r="Q315" s="16">
        <f>Q19+Q108</f>
        <v>0</v>
      </c>
      <c r="R315" s="15">
        <f t="shared" si="1325"/>
        <v>727324.2</v>
      </c>
      <c r="S315" s="16">
        <f>S19+S108</f>
        <v>0</v>
      </c>
      <c r="T315" s="15">
        <f t="shared" si="1326"/>
        <v>727324.2</v>
      </c>
      <c r="U315" s="16">
        <f>U19+U108</f>
        <v>0</v>
      </c>
      <c r="V315" s="15">
        <f t="shared" si="1327"/>
        <v>727324.2</v>
      </c>
      <c r="W315" s="16">
        <f>W19+W108</f>
        <v>0</v>
      </c>
      <c r="X315" s="15">
        <f t="shared" si="1328"/>
        <v>727324.2</v>
      </c>
      <c r="Y315" s="16">
        <f>Y19+Y108</f>
        <v>225042.3</v>
      </c>
      <c r="Z315" s="15">
        <f t="shared" si="1329"/>
        <v>952366.5</v>
      </c>
      <c r="AA315" s="16">
        <f>AA19+AA108</f>
        <v>0</v>
      </c>
      <c r="AB315" s="15">
        <f t="shared" si="1330"/>
        <v>952366.5</v>
      </c>
      <c r="AC315" s="26">
        <f>AC19+AC108</f>
        <v>0</v>
      </c>
      <c r="AD315" s="15">
        <f t="shared" si="1331"/>
        <v>952366.5</v>
      </c>
      <c r="AE315" s="16">
        <f>AE19+AE108</f>
        <v>395022</v>
      </c>
      <c r="AF315" s="46">
        <f>AF19+AF108</f>
        <v>0</v>
      </c>
      <c r="AG315" s="15">
        <f t="shared" si="1257"/>
        <v>395022</v>
      </c>
      <c r="AH315" s="16">
        <f>AH19+AH108</f>
        <v>7158.2</v>
      </c>
      <c r="AI315" s="15">
        <f t="shared" si="1332"/>
        <v>402180.2</v>
      </c>
      <c r="AJ315" s="16">
        <f>AJ19+AJ108</f>
        <v>0</v>
      </c>
      <c r="AK315" s="15">
        <f>AI315+AJ315</f>
        <v>402180.2</v>
      </c>
      <c r="AL315" s="16">
        <f>AL19+AL108</f>
        <v>0</v>
      </c>
      <c r="AM315" s="15">
        <f>AK315+AL315</f>
        <v>402180.2</v>
      </c>
      <c r="AN315" s="16">
        <f>AN19+AN108</f>
        <v>-27321.599999999999</v>
      </c>
      <c r="AO315" s="15">
        <f>AM315+AN315</f>
        <v>374858.60000000003</v>
      </c>
      <c r="AP315" s="16">
        <f>AP19+AP108</f>
        <v>0</v>
      </c>
      <c r="AQ315" s="15">
        <f>AO315+AP315</f>
        <v>374858.60000000003</v>
      </c>
      <c r="AR315" s="16">
        <f>AR19+AR108</f>
        <v>0</v>
      </c>
      <c r="AS315" s="15">
        <f>AQ315+AR315</f>
        <v>374858.60000000003</v>
      </c>
      <c r="AT315" s="16">
        <f>AT19+AT108</f>
        <v>0</v>
      </c>
      <c r="AU315" s="15">
        <f>AS315+AT315</f>
        <v>374858.60000000003</v>
      </c>
      <c r="AV315" s="16">
        <f>AV19+AV108</f>
        <v>0</v>
      </c>
      <c r="AW315" s="15">
        <f>AU315+AV315</f>
        <v>374858.60000000003</v>
      </c>
      <c r="AX315" s="16">
        <f>AX19+AX108</f>
        <v>0</v>
      </c>
      <c r="AY315" s="15">
        <f>AW315+AX315</f>
        <v>374858.60000000003</v>
      </c>
      <c r="AZ315" s="16">
        <f>AZ19+AZ108</f>
        <v>0</v>
      </c>
      <c r="BA315" s="15">
        <f>AY315+AZ315</f>
        <v>374858.60000000003</v>
      </c>
      <c r="BB315" s="16">
        <f>BB19+BB108</f>
        <v>225042.2</v>
      </c>
      <c r="BC315" s="15">
        <f>BA315+BB315</f>
        <v>599900.80000000005</v>
      </c>
      <c r="BD315" s="16">
        <f>BD19+BD108</f>
        <v>0</v>
      </c>
      <c r="BE315" s="15">
        <f>BC315+BD315</f>
        <v>599900.80000000005</v>
      </c>
      <c r="BF315" s="26">
        <f>BF19+BF108</f>
        <v>0</v>
      </c>
      <c r="BG315" s="15">
        <f>BE315+BF315</f>
        <v>599900.80000000005</v>
      </c>
      <c r="BH315" s="16">
        <f>BH19+BH108</f>
        <v>137475.1</v>
      </c>
      <c r="BI315" s="16">
        <f>BI19+BI108</f>
        <v>0</v>
      </c>
      <c r="BJ315" s="16">
        <f t="shared" si="1258"/>
        <v>137475.1</v>
      </c>
      <c r="BK315" s="16">
        <f>BK19+BK108</f>
        <v>-3582.8</v>
      </c>
      <c r="BL315" s="16">
        <f t="shared" si="1333"/>
        <v>133892.30000000002</v>
      </c>
      <c r="BM315" s="16">
        <f>BM19+BM108</f>
        <v>0</v>
      </c>
      <c r="BN315" s="16">
        <f t="shared" si="1334"/>
        <v>133892.30000000002</v>
      </c>
      <c r="BO315" s="16">
        <f>BO19+BO108</f>
        <v>0</v>
      </c>
      <c r="BP315" s="16">
        <f t="shared" si="1335"/>
        <v>133892.30000000002</v>
      </c>
      <c r="BQ315" s="16">
        <f>BQ19+BQ108</f>
        <v>0</v>
      </c>
      <c r="BR315" s="16">
        <f t="shared" si="1336"/>
        <v>133892.30000000002</v>
      </c>
      <c r="BS315" s="16">
        <f>BS19+BS108</f>
        <v>0</v>
      </c>
      <c r="BT315" s="16">
        <f t="shared" si="1337"/>
        <v>133892.30000000002</v>
      </c>
      <c r="BU315" s="16">
        <f>BU19+BU108</f>
        <v>0</v>
      </c>
      <c r="BV315" s="16">
        <f t="shared" si="1338"/>
        <v>133892.30000000002</v>
      </c>
      <c r="BW315" s="16">
        <f>BW19+BW108</f>
        <v>0</v>
      </c>
      <c r="BX315" s="16">
        <f t="shared" si="1339"/>
        <v>133892.30000000002</v>
      </c>
      <c r="BY315" s="16">
        <f>BY19+BY108</f>
        <v>0</v>
      </c>
      <c r="BZ315" s="16">
        <f t="shared" si="1340"/>
        <v>133892.30000000002</v>
      </c>
      <c r="CA315" s="16">
        <f>CA19+CA108</f>
        <v>0</v>
      </c>
      <c r="CB315" s="16">
        <f t="shared" si="1341"/>
        <v>133892.30000000002</v>
      </c>
      <c r="CC315" s="16">
        <f>CC19+CC108</f>
        <v>0</v>
      </c>
      <c r="CD315" s="16">
        <f t="shared" si="1342"/>
        <v>133892.30000000002</v>
      </c>
      <c r="CE315" s="16">
        <f>CE19+CE108</f>
        <v>0</v>
      </c>
      <c r="CF315" s="16">
        <f t="shared" si="1343"/>
        <v>133892.30000000002</v>
      </c>
      <c r="CG315" s="26">
        <f>CG19+CG108</f>
        <v>0</v>
      </c>
      <c r="CH315" s="16">
        <f t="shared" si="1344"/>
        <v>133892.30000000002</v>
      </c>
      <c r="CJ315" s="13"/>
    </row>
    <row r="316" spans="1:88" ht="18.75" customHeight="1" x14ac:dyDescent="0.35">
      <c r="A316" s="89"/>
      <c r="B316" s="101" t="s">
        <v>28</v>
      </c>
      <c r="C316" s="106"/>
      <c r="D316" s="16">
        <f>D109</f>
        <v>674156.3</v>
      </c>
      <c r="E316" s="46">
        <f>E109</f>
        <v>0</v>
      </c>
      <c r="F316" s="15">
        <f t="shared" si="1256"/>
        <v>674156.3</v>
      </c>
      <c r="G316" s="16">
        <f>G109</f>
        <v>0</v>
      </c>
      <c r="H316" s="15">
        <f t="shared" si="1320"/>
        <v>674156.3</v>
      </c>
      <c r="I316" s="16">
        <f>I109</f>
        <v>0</v>
      </c>
      <c r="J316" s="15">
        <f t="shared" si="1321"/>
        <v>674156.3</v>
      </c>
      <c r="K316" s="16">
        <f>K109</f>
        <v>0</v>
      </c>
      <c r="L316" s="15">
        <f t="shared" si="1322"/>
        <v>674156.3</v>
      </c>
      <c r="M316" s="16">
        <f>M109</f>
        <v>951713.06599999999</v>
      </c>
      <c r="N316" s="15">
        <f t="shared" si="1323"/>
        <v>1625869.3659999999</v>
      </c>
      <c r="O316" s="16">
        <f>O109</f>
        <v>0</v>
      </c>
      <c r="P316" s="15">
        <f t="shared" si="1324"/>
        <v>1625869.3659999999</v>
      </c>
      <c r="Q316" s="16">
        <f>Q109</f>
        <v>0</v>
      </c>
      <c r="R316" s="15">
        <f t="shared" si="1325"/>
        <v>1625869.3659999999</v>
      </c>
      <c r="S316" s="16">
        <f>S109</f>
        <v>0</v>
      </c>
      <c r="T316" s="15">
        <f t="shared" si="1326"/>
        <v>1625869.3659999999</v>
      </c>
      <c r="U316" s="16">
        <f>U109</f>
        <v>0</v>
      </c>
      <c r="V316" s="15">
        <f t="shared" si="1327"/>
        <v>1625869.3659999999</v>
      </c>
      <c r="W316" s="16">
        <f>W109</f>
        <v>0</v>
      </c>
      <c r="X316" s="15">
        <f t="shared" si="1328"/>
        <v>1625869.3659999999</v>
      </c>
      <c r="Y316" s="16">
        <f>Y109</f>
        <v>0</v>
      </c>
      <c r="Z316" s="15">
        <f t="shared" si="1329"/>
        <v>1625869.3659999999</v>
      </c>
      <c r="AA316" s="16">
        <f>AA109</f>
        <v>0</v>
      </c>
      <c r="AB316" s="15">
        <f t="shared" si="1330"/>
        <v>1625869.3659999999</v>
      </c>
      <c r="AC316" s="26">
        <f>AC109</f>
        <v>0</v>
      </c>
      <c r="AD316" s="15">
        <f t="shared" si="1331"/>
        <v>1625869.3659999999</v>
      </c>
      <c r="AE316" s="16">
        <f>AE109</f>
        <v>2005011.7</v>
      </c>
      <c r="AF316" s="46">
        <f>AF109</f>
        <v>0</v>
      </c>
      <c r="AG316" s="15">
        <f t="shared" si="1257"/>
        <v>2005011.7</v>
      </c>
      <c r="AH316" s="16">
        <f>AH109</f>
        <v>0</v>
      </c>
      <c r="AI316" s="15">
        <f t="shared" si="1332"/>
        <v>2005011.7</v>
      </c>
      <c r="AJ316" s="16">
        <f>AJ109</f>
        <v>0</v>
      </c>
      <c r="AK316" s="15">
        <f>AI316+AJ316</f>
        <v>2005011.7</v>
      </c>
      <c r="AL316" s="16">
        <f>AL109</f>
        <v>0</v>
      </c>
      <c r="AM316" s="15">
        <f>AK316+AL316</f>
        <v>2005011.7</v>
      </c>
      <c r="AN316" s="16">
        <f>AN109</f>
        <v>0</v>
      </c>
      <c r="AO316" s="15">
        <f>AM316+AN316</f>
        <v>2005011.7</v>
      </c>
      <c r="AP316" s="16">
        <f>AP109</f>
        <v>-1394490.56</v>
      </c>
      <c r="AQ316" s="15">
        <f>AO316+AP316</f>
        <v>610521.1399999999</v>
      </c>
      <c r="AR316" s="16">
        <f>AR109</f>
        <v>0</v>
      </c>
      <c r="AS316" s="15">
        <f>AQ316+AR316</f>
        <v>610521.1399999999</v>
      </c>
      <c r="AT316" s="16">
        <f>AT109</f>
        <v>0</v>
      </c>
      <c r="AU316" s="15">
        <f>AS316+AT316</f>
        <v>610521.1399999999</v>
      </c>
      <c r="AV316" s="16">
        <f>AV109</f>
        <v>0</v>
      </c>
      <c r="AW316" s="15">
        <f>AU316+AV316</f>
        <v>610521.1399999999</v>
      </c>
      <c r="AX316" s="16">
        <f>AX109</f>
        <v>0</v>
      </c>
      <c r="AY316" s="15">
        <f>AW316+AX316</f>
        <v>610521.1399999999</v>
      </c>
      <c r="AZ316" s="16">
        <f>AZ109</f>
        <v>0</v>
      </c>
      <c r="BA316" s="15">
        <f>AY316+AZ316</f>
        <v>610521.1399999999</v>
      </c>
      <c r="BB316" s="16">
        <f>BB109</f>
        <v>0</v>
      </c>
      <c r="BC316" s="15">
        <f>BA316+BB316</f>
        <v>610521.1399999999</v>
      </c>
      <c r="BD316" s="16">
        <f>BD109</f>
        <v>0</v>
      </c>
      <c r="BE316" s="15">
        <f>BC316+BD316</f>
        <v>610521.1399999999</v>
      </c>
      <c r="BF316" s="26">
        <f>BF109</f>
        <v>0</v>
      </c>
      <c r="BG316" s="15">
        <f>BE316+BF316</f>
        <v>610521.1399999999</v>
      </c>
      <c r="BH316" s="16">
        <f>BH109</f>
        <v>2103257.2000000002</v>
      </c>
      <c r="BI316" s="16">
        <f>BI109</f>
        <v>0</v>
      </c>
      <c r="BJ316" s="16">
        <f t="shared" si="1258"/>
        <v>2103257.2000000002</v>
      </c>
      <c r="BK316" s="16">
        <f>BK109</f>
        <v>0</v>
      </c>
      <c r="BL316" s="16">
        <f t="shared" si="1333"/>
        <v>2103257.2000000002</v>
      </c>
      <c r="BM316" s="16">
        <f>BM109</f>
        <v>0</v>
      </c>
      <c r="BN316" s="16">
        <f t="shared" si="1334"/>
        <v>2103257.2000000002</v>
      </c>
      <c r="BO316" s="16">
        <f>BO109</f>
        <v>0</v>
      </c>
      <c r="BP316" s="16">
        <f t="shared" si="1335"/>
        <v>2103257.2000000002</v>
      </c>
      <c r="BQ316" s="16">
        <f>BQ109</f>
        <v>-68540.58</v>
      </c>
      <c r="BR316" s="16">
        <f t="shared" si="1336"/>
        <v>2034716.62</v>
      </c>
      <c r="BS316" s="16">
        <f>BS109</f>
        <v>0</v>
      </c>
      <c r="BT316" s="16">
        <f t="shared" si="1337"/>
        <v>2034716.62</v>
      </c>
      <c r="BU316" s="16">
        <f>BU109</f>
        <v>0</v>
      </c>
      <c r="BV316" s="16">
        <f t="shared" si="1338"/>
        <v>2034716.62</v>
      </c>
      <c r="BW316" s="16">
        <f>BW109</f>
        <v>0</v>
      </c>
      <c r="BX316" s="16">
        <f t="shared" si="1339"/>
        <v>2034716.62</v>
      </c>
      <c r="BY316" s="16">
        <f>BY109</f>
        <v>0</v>
      </c>
      <c r="BZ316" s="16">
        <f t="shared" si="1340"/>
        <v>2034716.62</v>
      </c>
      <c r="CA316" s="16">
        <f>CA109</f>
        <v>0</v>
      </c>
      <c r="CB316" s="16">
        <f t="shared" si="1341"/>
        <v>2034716.62</v>
      </c>
      <c r="CC316" s="16">
        <f>CC109</f>
        <v>0</v>
      </c>
      <c r="CD316" s="16">
        <f t="shared" si="1342"/>
        <v>2034716.62</v>
      </c>
      <c r="CE316" s="16">
        <f>CE109</f>
        <v>0</v>
      </c>
      <c r="CF316" s="16">
        <f t="shared" si="1343"/>
        <v>2034716.62</v>
      </c>
      <c r="CG316" s="26">
        <f>CG109</f>
        <v>0</v>
      </c>
      <c r="CH316" s="16">
        <f t="shared" si="1344"/>
        <v>2034716.62</v>
      </c>
      <c r="CJ316" s="13"/>
    </row>
    <row r="317" spans="1:88" ht="18.75" customHeight="1" x14ac:dyDescent="0.35">
      <c r="A317" s="89"/>
      <c r="B317" s="101" t="s">
        <v>10</v>
      </c>
      <c r="C317" s="101"/>
      <c r="D317" s="16"/>
      <c r="E317" s="46"/>
      <c r="F317" s="15"/>
      <c r="G317" s="16"/>
      <c r="H317" s="15"/>
      <c r="I317" s="16"/>
      <c r="J317" s="15"/>
      <c r="K317" s="16"/>
      <c r="L317" s="15"/>
      <c r="M317" s="16"/>
      <c r="N317" s="15"/>
      <c r="O317" s="16"/>
      <c r="P317" s="15"/>
      <c r="Q317" s="16"/>
      <c r="R317" s="15"/>
      <c r="S317" s="16"/>
      <c r="T317" s="15"/>
      <c r="U317" s="16">
        <f>U311-U313-U314-U315-U316</f>
        <v>11422.867999999988</v>
      </c>
      <c r="V317" s="16">
        <f t="shared" ref="V317:W317" si="1345">V311-V313-V314-V315-V316</f>
        <v>3257468.6239999984</v>
      </c>
      <c r="W317" s="16">
        <f t="shared" si="1345"/>
        <v>6031.8529999999992</v>
      </c>
      <c r="X317" s="16"/>
      <c r="Y317" s="16"/>
      <c r="Z317" s="16"/>
      <c r="AA317" s="16"/>
      <c r="AB317" s="16"/>
      <c r="AC317" s="16"/>
      <c r="AD317" s="16"/>
      <c r="AE317" s="16">
        <f t="shared" ref="AE317" si="1346">AE311-AE313-AE314-AE315-AE316</f>
        <v>3146857.8</v>
      </c>
      <c r="AF317" s="16">
        <f t="shared" ref="AF317" si="1347">AF311-AF313-AF314-AF315-AF316</f>
        <v>140881.90000000002</v>
      </c>
      <c r="AG317" s="16">
        <f t="shared" ref="AG317" si="1348">AG311-AG313-AG314-AG315-AG316</f>
        <v>3287739.7</v>
      </c>
      <c r="AH317" s="16">
        <f t="shared" ref="AH317" si="1349">AH311-AH313-AH314-AH315-AH316</f>
        <v>-13154.028000000002</v>
      </c>
      <c r="AI317" s="16">
        <f t="shared" ref="AI317" si="1350">AI311-AI313-AI314-AI315-AI316</f>
        <v>3274585.6719999993</v>
      </c>
      <c r="AJ317" s="16">
        <f t="shared" ref="AJ317" si="1351">AJ311-AJ313-AJ314-AJ315-AJ316</f>
        <v>0</v>
      </c>
      <c r="AK317" s="16">
        <f t="shared" ref="AK317" si="1352">AK311-AK313-AK314-AK315-AK316</f>
        <v>3274585.6719999993</v>
      </c>
      <c r="AL317" s="16">
        <f t="shared" ref="AL317" si="1353">AL311-AL313-AL314-AL315-AL316</f>
        <v>-84124.5</v>
      </c>
      <c r="AM317" s="16">
        <f t="shared" ref="AM317" si="1354">AM311-AM313-AM314-AM315-AM316</f>
        <v>3190461.1719999993</v>
      </c>
      <c r="AN317" s="16">
        <f t="shared" ref="AN317" si="1355">AN311-AN313-AN314-AN315-AN316</f>
        <v>-1537.3770000000004</v>
      </c>
      <c r="AO317" s="16">
        <f t="shared" ref="AO317" si="1356">AO311-AO313-AO314-AO315-AO316</f>
        <v>3188923.7949999999</v>
      </c>
      <c r="AP317" s="16">
        <f t="shared" ref="AP317" si="1357">AP311-AP313-AP314-AP315-AP316</f>
        <v>212044.46899999981</v>
      </c>
      <c r="AQ317" s="16">
        <f t="shared" ref="AQ317" si="1358">AQ311-AQ313-AQ314-AQ315-AQ316</f>
        <v>3400968.2639999986</v>
      </c>
      <c r="AR317" s="16">
        <f t="shared" ref="AR317" si="1359">AR311-AR313-AR314-AR315-AR316</f>
        <v>0</v>
      </c>
      <c r="AS317" s="16">
        <f t="shared" ref="AS317" si="1360">AS311-AS313-AS314-AS315-AS316</f>
        <v>3400968.2639999986</v>
      </c>
      <c r="AT317" s="16">
        <f t="shared" ref="AT317" si="1361">AT311-AT313-AT314-AT315-AT316</f>
        <v>249349.36000000002</v>
      </c>
      <c r="AU317" s="16">
        <f t="shared" ref="AU317" si="1362">AU311-AU313-AU314-AU315-AU316</f>
        <v>3650317.6240000008</v>
      </c>
      <c r="AV317" s="16">
        <f t="shared" ref="AV317" si="1363">AV311-AV313-AV314-AV315-AV316</f>
        <v>29908.492999999999</v>
      </c>
      <c r="AW317" s="16">
        <f t="shared" ref="AW317" si="1364">AW311-AW313-AW314-AW315-AW316</f>
        <v>3680226.1170000015</v>
      </c>
      <c r="AX317" s="16">
        <f t="shared" ref="AX317" si="1365">AX311-AX313-AX314-AX315-AX316</f>
        <v>48820.499000000069</v>
      </c>
      <c r="AY317" s="16">
        <f t="shared" ref="AY317" si="1366">AY311-AY313-AY314-AY315-AY316</f>
        <v>3729046.6160000004</v>
      </c>
      <c r="AZ317" s="16">
        <f t="shared" ref="AZ317" si="1367">AZ311-AZ313-AZ314-AZ315-AZ316</f>
        <v>0</v>
      </c>
      <c r="BA317" s="16"/>
      <c r="BB317" s="16"/>
      <c r="BC317" s="16"/>
      <c r="BD317" s="16"/>
      <c r="BE317" s="16"/>
      <c r="BF317" s="16"/>
      <c r="BG317" s="16"/>
      <c r="BH317" s="16">
        <f t="shared" ref="BH317" si="1368">BH311-BH313-BH314-BH315-BH316</f>
        <v>2784426.1000000006</v>
      </c>
      <c r="BI317" s="16">
        <f t="shared" ref="BI317" si="1369">BI311-BI313-BI314-BI315-BI316</f>
        <v>-106010.1</v>
      </c>
      <c r="BJ317" s="16">
        <f t="shared" ref="BJ317" si="1370">BJ311-BJ313-BJ314-BJ315-BJ316</f>
        <v>2678416.0000000009</v>
      </c>
      <c r="BK317" s="16">
        <f t="shared" ref="BK317" si="1371">BK311-BK313-BK314-BK315-BK316</f>
        <v>1.1823431123048067E-11</v>
      </c>
      <c r="BL317" s="16">
        <f t="shared" ref="BL317" si="1372">BL311-BL313-BL314-BL315-BL316</f>
        <v>2678416.0000000009</v>
      </c>
      <c r="BM317" s="16">
        <f t="shared" ref="BM317" si="1373">BM311-BM313-BM314-BM315-BM316</f>
        <v>-28221.547000000006</v>
      </c>
      <c r="BN317" s="16">
        <f t="shared" ref="BN317" si="1374">BN311-BN313-BN314-BN315-BN316</f>
        <v>2650194.4530000007</v>
      </c>
      <c r="BO317" s="16">
        <f t="shared" ref="BO317" si="1375">BO311-BO313-BO314-BO315-BO316</f>
        <v>28221.546999999999</v>
      </c>
      <c r="BP317" s="16">
        <f t="shared" ref="BP317" si="1376">BP311-BP313-BP314-BP315-BP316</f>
        <v>2678416.0000000009</v>
      </c>
      <c r="BQ317" s="16">
        <f t="shared" ref="BQ317" si="1377">BQ311-BQ313-BQ314-BQ315-BQ316</f>
        <v>285354.51999999996</v>
      </c>
      <c r="BR317" s="16">
        <f t="shared" ref="BR317" si="1378">BR311-BR313-BR314-BR315-BR316</f>
        <v>2963770.5200000014</v>
      </c>
      <c r="BS317" s="16">
        <f t="shared" ref="BS317" si="1379">BS311-BS313-BS314-BS315-BS316</f>
        <v>0</v>
      </c>
      <c r="BT317" s="16">
        <f t="shared" ref="BT317" si="1380">BT311-BT313-BT314-BT315-BT316</f>
        <v>2963770.5200000014</v>
      </c>
      <c r="BU317" s="16">
        <f t="shared" ref="BU317" si="1381">BU311-BU313-BU314-BU315-BU316</f>
        <v>0</v>
      </c>
      <c r="BV317" s="16">
        <f t="shared" ref="BV317" si="1382">BV311-BV313-BV314-BV315-BV316</f>
        <v>2963770.5200000014</v>
      </c>
      <c r="BW317" s="16">
        <f t="shared" ref="BW317" si="1383">BW311-BW313-BW314-BW315-BW316</f>
        <v>8675.2999999999993</v>
      </c>
      <c r="BX317" s="16">
        <f t="shared" ref="BX317" si="1384">BX311-BX313-BX314-BX315-BX316</f>
        <v>2972445.8200000003</v>
      </c>
      <c r="BY317" s="16">
        <f t="shared" ref="BY317" si="1385">BY311-BY313-BY314-BY315-BY316</f>
        <v>-53268.941999999923</v>
      </c>
      <c r="BZ317" s="16">
        <f t="shared" ref="BZ317" si="1386">BZ311-BZ313-BZ314-BZ315-BZ316</f>
        <v>2919176.8780000005</v>
      </c>
      <c r="CA317" s="16">
        <f t="shared" ref="CA317" si="1387">CA311-CA313-CA314-CA315-CA316</f>
        <v>0</v>
      </c>
      <c r="CB317" s="16"/>
      <c r="CC317" s="16"/>
      <c r="CD317" s="16"/>
      <c r="CE317" s="16"/>
      <c r="CF317" s="16"/>
      <c r="CG317" s="16"/>
      <c r="CH317" s="16"/>
      <c r="CJ317" s="13"/>
    </row>
    <row r="318" spans="1:88" ht="18.75" customHeight="1" x14ac:dyDescent="0.35">
      <c r="A318" s="89"/>
      <c r="B318" s="101" t="s">
        <v>14</v>
      </c>
      <c r="C318" s="106"/>
      <c r="D318" s="16">
        <f>D258+D260+D281+D282+D284+D268+D270+D272+D273+D277+D110+D111+D112+D117+D118+D120+D121+D122+D20+D21+D22+D23+D24+D25+D48+D53+D54+D59+D64+D68+D82+D174+D35</f>
        <v>2336236.7000000002</v>
      </c>
      <c r="E318" s="16">
        <f>E258+E260+E281+E282+E284+E268+E270+E272+E273+E277+E110+E111+E112+E117+E118+E120+E121+E122+E20+E21+E22+E23+E24+E25+E48+E53+E54+E59+E64+E68+E82+E174+E35+E285+E286+E287+E288+E289+E290+E291+E292+E293+E294+E295+E296+E297+E298+E299</f>
        <v>-150799.29999999993</v>
      </c>
      <c r="F318" s="15">
        <f t="shared" si="1256"/>
        <v>2185437.4000000004</v>
      </c>
      <c r="G318" s="16">
        <f>G258+G260+G281+G282+G284+G268+G270+G272+G273+G277+G110+G111+G112+G117+G118+G120+G121+G122+G20+G21+G22+G23+G24+G25+G48+G53+G54+G59+G64+G68+G82+G174+G35+G285+G286+G287+G288+G289+G290+G291+G292+G293+G294+G295+G296+G297+G298+G299+G91+G94+G136+G137+G138+G278+G308+G86+G93</f>
        <v>260819.215</v>
      </c>
      <c r="H318" s="15">
        <f t="shared" ref="H318:H326" si="1388">F318+G318</f>
        <v>2446256.6150000002</v>
      </c>
      <c r="I318" s="16">
        <f>I258+I260+I281+I282+I284+I268+I270+I272+I273+I277+I110+I111+I112+I117+I118+I120+I121+I122+I20+I21+I22+I23+I24+I25+I48+I53+I54+I59+I64+I68+I82+I174+I35+I285+I286+I287+I288+I289+I290+I291+I292+I293+I294+I295+I296+I297+I298+I299+I91+I94+I136+I137+I138+I278+I308+I86+I93</f>
        <v>-33342.248999999996</v>
      </c>
      <c r="J318" s="15">
        <f t="shared" ref="J318:J326" si="1389">H318+I318</f>
        <v>2412914.3660000004</v>
      </c>
      <c r="K318" s="16">
        <f>K258+K260+K281+K282+K284+K268+K270+K272+K273+K277+K110+K111+K112+K117+K118+K120+K121+K122+K20+K21+K22+K23+K24+K25+K48+K53+K54+K59+K64+K68+K82+K174+K35+K285+K286+K287+K288+K289+K290+K291+K292+K293+K294+K295+K296+K297+K298+K299+K91+K94+K136+K137+K138+K278+K308+K86+K93</f>
        <v>-26135.898000000001</v>
      </c>
      <c r="L318" s="15">
        <f t="shared" ref="L318:L326" si="1390">J318+K318</f>
        <v>2386778.4680000003</v>
      </c>
      <c r="M318" s="16">
        <f>M258+M260+M281+M282+M284+M268+M270+M272+M273+M277+M110+M111+M112+M117+M118+M120+M121+M122+M20+M21+M22+M23+M24+M25+M48+M53+M54+M59+M64+M68+M82+M174+M35+M285+M286+M287+M288+M289+M290+M291+M292+M293+M294+M295+M296+M297+M298+M299+M91+M94+M136+M137+M138+M278+M308+M86+M93+M96+M98+M142</f>
        <v>336647.53700000007</v>
      </c>
      <c r="N318" s="15">
        <f t="shared" ref="N318:N319" si="1391">L318+M318</f>
        <v>2723426.0050000004</v>
      </c>
      <c r="O318" s="16">
        <f>O258+O260+O281+O282+O284+O268+O270+O272+O273+O277+O110+O111+O112+O117+O118+O120+O121+O122+O20+O21+O22+O23+O24+O25+O48+O53+O54+O59+O64+O68+O82+O174+O35+O285+O286+O287+O288+O289+O290+O291+O292+O293+O294+O295+O296+O297+O298+O299+O91+O94+O136+O137+O138+O278+O308+O86+O93+O96+O98+O142</f>
        <v>0</v>
      </c>
      <c r="P318" s="15">
        <f t="shared" ref="P318:P319" si="1392">N318+O318</f>
        <v>2723426.0050000004</v>
      </c>
      <c r="Q318" s="16">
        <f>Q258+Q260+Q281+Q282+Q284+Q268+Q270+Q272+Q273+Q277+Q110+Q111+Q112+Q117+Q118+Q120+Q121+Q122+Q20+Q21+Q22+Q23+Q24+Q25+Q48+Q53+Q54+Q59+Q64+Q68+Q82+Q174+Q35+Q285+Q286+Q287+Q288+Q289+Q290+Q291+Q292+Q293+Q294+Q295+Q296+Q297+Q298+Q299+Q91+Q94+Q136+Q137+Q138+Q278+Q308+Q86+Q93+Q96+Q98+Q142+Q100+Q101+Q179</f>
        <v>-219308.807</v>
      </c>
      <c r="R318" s="15">
        <f t="shared" ref="R318:R319" si="1393">P318+Q318</f>
        <v>2504117.1980000003</v>
      </c>
      <c r="S318" s="16">
        <f>S258+S260+S281+S282+S284+S268+S270+S272+S273+S277+S110+S111+S112+S117+S118+S120+S121+S122+S20+S21+S22+S23+S24+S25+S48+S53+S54+S59+S64+S68+S82+S174+S35+S285+S286+S287+S288+S289+S290+S291+S292+S293+S294+S295+S296+S297+S298+S299+S91+S94+S136+S137+S138+S278+S308+S86+S93+S96+S98+S142+S100+S101+S179</f>
        <v>-38583.792999999998</v>
      </c>
      <c r="T318" s="15">
        <f t="shared" ref="T318:T319" si="1394">R318+S318</f>
        <v>2465533.4050000003</v>
      </c>
      <c r="U318" s="16">
        <f>U258+U260+U281+U282+U284+U268+U270+U272+U273+U277+U110+U111+U112+U117+U118+U120+U121+U122+U20+U21+U22+U23+U24+U25+U48+U53+U54+U59+U64+U68+U82+U174+U35+U285+U286+U287+U288+U289+U290+U291+U292+U293+U294+U295+U296+U297+U298+U299+U91+U94+U136+U137+U138+U278+U308+U86+U93+U96+U98+U142+U100+U101+U179</f>
        <v>-164153.70300000001</v>
      </c>
      <c r="V318" s="15">
        <f t="shared" ref="V318:V319" si="1395">T318+U318</f>
        <v>2301379.702</v>
      </c>
      <c r="W318" s="16">
        <f>W258+W260+W281+W282+W284+W268+W270+W272+W273+W277+W110+W111+W112+W117+W118+W120+W121+W122+W20+W21+W22+W23+W24+W25+W48+W53+W54+W59+W64+W68+W82+W174+W35+W285+W286+W287+W288+W289+W290+W291+W292+W293+W294+W295+W296+W297+W298+W299+W91+W94+W136+W137+W138+W278+W308+W86+W93+W96+W98+W142+W100+W101+W179</f>
        <v>5550.7559999999994</v>
      </c>
      <c r="X318" s="15">
        <f t="shared" ref="X318:X319" si="1396">V318+W318</f>
        <v>2306930.4580000001</v>
      </c>
      <c r="Y318" s="16">
        <f>Y258+Y260+Y281+Y282+Y284+Y268+Y270+Y272+Y273+Y277+Y110+Y111+Y112+Y117+Y118+Y120+Y121+Y122+Y20+Y21+Y22+Y23+Y24+Y25+Y48+Y53+Y54+Y59+Y64+Y68+Y82+Y174+Y35+Y285+Y286+Y287+Y288+Y289+Y290+Y291+Y292+Y293+Y294+Y295+Y296+Y297+Y298+Y299+Y91+Y94+Y136+Y137+Y138+Y278+Y308+Y86+Y93+Y96+Y98+Y142+Y100+Y101+Y179+Y103+Y144+Y279</f>
        <v>50032.143999999964</v>
      </c>
      <c r="Z318" s="15">
        <f t="shared" ref="Z318:Z319" si="1397">X318+Y318</f>
        <v>2356962.602</v>
      </c>
      <c r="AA318" s="16">
        <f>AA258+AA260+AA281+AA282+AA284+AA268+AA270+AA272+AA273+AA277+AA110+AA111+AA112+AA117+AA118+AA120+AA121+AA122+AA20+AA21+AA22+AA23+AA24+AA25+AA48+AA53+AA54+AA59+AA64+AA68+AA82+AA174+AA35+AA285+AA286+AA287+AA288+AA289+AA290+AA291+AA292+AA293+AA294+AA295+AA296+AA297+AA298+AA299+AA91+AA94+AA136+AA137+AA138+AA278+AA308+AA86+AA93+AA96+AA98+AA142+AA100+AA101+AA179+AA103+AA144+AA279</f>
        <v>-50122.315999999999</v>
      </c>
      <c r="AB318" s="15">
        <f t="shared" ref="AB318:AB319" si="1398">Z318+AA318</f>
        <v>2306840.2859999998</v>
      </c>
      <c r="AC318" s="26">
        <f>AC258+AC260+AC281+AC282+AC284+AC268+AC270+AC272+AC273+AC277+AC110+AC111+AC112+AC117+AC118+AC120+AC121+AC122+AC20+AC21+AC22+AC23+AC24+AC25+AC48+AC53+AC54+AC59+AC64+AC68+AC82+AC174+AC35+AC285+AC286+AC287+AC288+AC289+AC290+AC291+AC292+AC293+AC294+AC295+AC296+AC297+AC298+AC299+AC91+AC94+AC136+AC137+AC138+AC278+AC308+AC86+AC93+AC96+AC98+AC142+AC100+AC101+AC179+AC103+AC144+AC279+AC147+AC150</f>
        <v>-181558.33599999998</v>
      </c>
      <c r="AD318" s="15">
        <f t="shared" ref="AD318:AD319" si="1399">AB318+AC318</f>
        <v>2125281.9499999997</v>
      </c>
      <c r="AE318" s="16">
        <f>AE258+AE260+AE281+AE282+AE284+AE268+AE270+AE272+AE273+AE277+AE110+AE111+AE112+AE117+AE118+AE120+AE121+AE122+AE20+AE21+AE22+AE23+AE24+AE25+AE48+AE53+AE54+AE59+AE64+AE68+AE82+AE174+AE35</f>
        <v>2449973.0999999996</v>
      </c>
      <c r="AF318" s="46">
        <f>AF258+AF260+AF281+AF282+AF284+AF268+AF270+AF272+AF273+AF277+AF110+AF111+AF112+AF117+AF118+AF120+AF121+AF122+AF20+AF21+AF22+AF23+AF24+AF25+AF48+AF53+AF54+AF59+AF64+AF68+AF82+AF174+AF35+AF285+AF286+AF287+AF288+AF289+AF290+AF291+AF292+AF293+AF294+AF295+AF296+AF297</f>
        <v>224850.2</v>
      </c>
      <c r="AG318" s="15">
        <f t="shared" si="1257"/>
        <v>2674823.2999999998</v>
      </c>
      <c r="AH318" s="16">
        <f>AH258+AH260+AH281+AH282+AH284+AH268+AH270+AH272+AH273+AH277+AH110+AH111+AH112+AH117+AH118+AH120+AH121+AH122+AH20+AH21+AH22+AH23+AH24+AH25+AH48+AH53+AH54+AH59+AH64+AH68+AH82+AH174+AH35+AH285+AH286+AH287+AH288+AH289+AH290+AH291+AH292+AH293+AH294+AH295+AH296+AH297+AH298+AH299+AH91+AH94+AH136+AH137+AH138+AH278+AH308+AH86+AH93</f>
        <v>-13154.028</v>
      </c>
      <c r="AI318" s="15">
        <f t="shared" ref="AI318:AI326" si="1400">AG318+AH318</f>
        <v>2661669.2719999999</v>
      </c>
      <c r="AJ318" s="16">
        <f>AJ258+AJ260+AJ281+AJ282+AJ284+AJ268+AJ270+AJ272+AJ273+AJ277+AJ110+AJ111+AJ112+AJ117+AJ118+AJ120+AJ121+AJ122+AJ20+AJ21+AJ22+AJ23+AJ24+AJ25+AJ48+AJ53+AJ54+AJ59+AJ64+AJ68+AJ82+AJ174+AJ35+AJ285+AJ286+AJ287+AJ288+AJ289+AJ290+AJ291+AJ292+AJ293+AJ294+AJ295+AJ296+AJ297+AJ298+AJ299+AJ91+AJ94+AJ136+AJ137+AJ138+AJ278+AJ308+AJ86+AJ93</f>
        <v>0</v>
      </c>
      <c r="AK318" s="15">
        <f t="shared" ref="AK318:AK326" si="1401">AI318+AJ318</f>
        <v>2661669.2719999999</v>
      </c>
      <c r="AL318" s="16">
        <f>AL258+AL260+AL281+AL282+AL284+AL268+AL270+AL272+AL273+AL277+AL110+AL111+AL112+AL117+AL118+AL120+AL121+AL122+AL20+AL21+AL22+AL23+AL24+AL25+AL48+AL53+AL54+AL59+AL64+AL68+AL82+AL174+AL35+AL285+AL286+AL287+AL288+AL289+AL290+AL291+AL292+AL293+AL294+AL295+AL296+AL297+AL298+AL299+AL91+AL94+AL136+AL137+AL138+AL278+AL308+AL86+AL93</f>
        <v>0</v>
      </c>
      <c r="AM318" s="15">
        <f t="shared" ref="AM318:AM326" si="1402">AK318+AL318</f>
        <v>2661669.2719999999</v>
      </c>
      <c r="AN318" s="16">
        <f>AN258+AN260+AN281+AN282+AN284+AN268+AN270+AN272+AN273+AN277+AN110+AN111+AN112+AN117+AN118+AN120+AN121+AN122+AN20+AN21+AN22+AN23+AN24+AN25+AN48+AN53+AN54+AN59+AN64+AN68+AN82+AN174+AN35+AN285+AN286+AN287+AN288+AN289+AN290+AN291+AN292+AN293+AN294+AN295+AN296+AN297+AN298+AN299+AN91+AN94+AN136+AN137+AN138+AN278+AN308+AN86+AN93</f>
        <v>-28858.976999999999</v>
      </c>
      <c r="AO318" s="15">
        <f t="shared" ref="AO318:AO326" si="1403">AM318+AN318</f>
        <v>2632810.2949999999</v>
      </c>
      <c r="AP318" s="16">
        <f>AP258+AP260+AP281+AP282+AP284+AP268+AP270+AP272+AP273+AP277+AP110+AP111+AP112+AP117+AP118+AP120+AP121+AP122+AP20+AP21+AP22+AP23+AP24+AP25+AP48+AP53+AP54+AP59+AP64+AP68+AP82+AP174+AP35+AP285+AP286+AP287+AP288+AP289+AP290+AP291+AP292+AP293+AP294+AP295+AP296+AP297+AP298+AP299+AP91+AP94+AP136+AP137+AP138+AP278+AP308+AP86+AP93+AP96+AP98+AP142</f>
        <v>83866.409</v>
      </c>
      <c r="AQ318" s="15">
        <f t="shared" ref="AQ318:AQ327" si="1404">AO318+AP318</f>
        <v>2716676.7039999999</v>
      </c>
      <c r="AR318" s="16">
        <f>AR258+AR260+AR281+AR282+AR284+AR268+AR270+AR272+AR273+AR277+AR110+AR111+AR112+AR117+AR118+AR120+AR121+AR122+AR20+AR21+AR22+AR23+AR24+AR25+AR48+AR53+AR54+AR59+AR64+AR68+AR82+AR174+AR35+AR285+AR286+AR287+AR288+AR289+AR290+AR291+AR292+AR293+AR294+AR295+AR296+AR297+AR298+AR299+AR91+AR94+AR136+AR137+AR138+AR278+AR308+AR86+AR93+AR96+AR98+AR142</f>
        <v>0</v>
      </c>
      <c r="AS318" s="15">
        <f t="shared" ref="AS318:AS327" si="1405">AQ318+AR318</f>
        <v>2716676.7039999999</v>
      </c>
      <c r="AT318" s="16">
        <f>AT258+AT260+AT281+AT282+AT284+AT268+AT270+AT272+AT273+AT277+AT110+AT111+AT112+AT117+AT118+AT120+AT121+AT122+AT20+AT21+AT22+AT23+AT24+AT25+AT48+AT53+AT54+AT59+AT64+AT68+AT82+AT174+AT35+AT285+AT286+AT287+AT288+AT289+AT290+AT291+AT292+AT293+AT294+AT295+AT296+AT297+AT298+AT299+AT91+AT94+AT136+AT137+AT138+AT278+AT308+AT86+AT93+AT96+AT98+AT142+AT100+AT101+AT179</f>
        <v>223470.26</v>
      </c>
      <c r="AU318" s="15">
        <f t="shared" ref="AU318:AU327" si="1406">AS318+AT318</f>
        <v>2940146.9639999997</v>
      </c>
      <c r="AV318" s="16">
        <f>AV258+AV260+AV281+AV282+AV284+AV268+AV270+AV272+AV273+AV277+AV110+AV111+AV112+AV117+AV118+AV120+AV121+AV122+AV20+AV21+AV22+AV23+AV24+AV25+AV48+AV53+AV54+AV59+AV64+AV68+AV82+AV174+AV35+AV285+AV286+AV287+AV288+AV289+AV290+AV291+AV292+AV293+AV294+AV295+AV296+AV297+AV298+AV299+AV91+AV94+AV136+AV137+AV138+AV278+AV308+AV86+AV93+AV96+AV98+AV142+AV100+AV101+AV179</f>
        <v>29908.492999999999</v>
      </c>
      <c r="AW318" s="15">
        <f t="shared" ref="AW318:AW327" si="1407">AU318+AV318</f>
        <v>2970055.4569999995</v>
      </c>
      <c r="AX318" s="16">
        <f>AX258+AX260+AX281+AX282+AX284+AX268+AX270+AX272+AX273+AX277+AX110+AX111+AX112+AX117+AX118+AX120+AX121+AX122+AX20+AX21+AX22+AX23+AX24+AX25+AX48+AX53+AX54+AX59+AX64+AX68+AX82+AX174+AX35+AX285+AX286+AX287+AX288+AX289+AX290+AX291+AX292+AX293+AX294+AX295+AX296+AX297+AX298+AX299+AX91+AX94+AX136+AX137+AX138+AX278+AX308+AX86+AX93+AX96+AX98+AX142+AX100+AX101+AX179</f>
        <v>-563453.89700000011</v>
      </c>
      <c r="AY318" s="15">
        <f t="shared" ref="AY318:AY327" si="1408">AW318+AX318</f>
        <v>2406601.5599999996</v>
      </c>
      <c r="AZ318" s="16">
        <f>AZ258+AZ260+AZ281+AZ282+AZ284+AZ268+AZ270+AZ272+AZ273+AZ277+AZ110+AZ111+AZ112+AZ117+AZ118+AZ120+AZ121+AZ122+AZ20+AZ21+AZ22+AZ23+AZ24+AZ25+AZ48+AZ53+AZ54+AZ59+AZ64+AZ68+AZ82+AZ174+AZ35+AZ285+AZ286+AZ287+AZ288+AZ289+AZ290+AZ291+AZ292+AZ293+AZ294+AZ295+AZ296+AZ297+AZ298+AZ299+AZ91+AZ94+AZ136+AZ137+AZ138+AZ278+AZ308+AZ86+AZ93+AZ96+AZ98+AZ142+AZ100+AZ101+AZ179</f>
        <v>0</v>
      </c>
      <c r="BA318" s="15">
        <f t="shared" ref="BA318:BA327" si="1409">AY318+AZ318</f>
        <v>2406601.5599999996</v>
      </c>
      <c r="BB318" s="16">
        <f>BB258+BB260+BB281+BB282+BB284+BB268+BB270+BB272+BB273+BB277+BB110+BB111+BB112+BB117+BB118+BB120+BB121+BB122+BB20+BB21+BB22+BB23+BB24+BB25+BB48+BB53+BB54+BB59+BB64+BB68+BB82+BB174+BB35+BB285+BB286+BB287+BB288+BB289+BB290+BB291+BB292+BB293+BB294+BB295+BB296+BB297+BB298+BB299+BB91+BB94+BB136+BB137+BB138+BB278+BB308+BB86+BB93+BB96+BB98+BB142+BB100+BB101+BB179+BB103+BB144+BB279</f>
        <v>141232.27900000001</v>
      </c>
      <c r="BC318" s="15">
        <f t="shared" ref="BC318:BC327" si="1410">BA318+BB318</f>
        <v>2547833.8389999997</v>
      </c>
      <c r="BD318" s="16">
        <f>BD258+BD260+BD281+BD282+BD284+BD268+BD270+BD272+BD273+BD277+BD110+BD111+BD112+BD117+BD118+BD120+BD121+BD122+BD20+BD21+BD22+BD23+BD24+BD25+BD48+BD53+BD54+BD59+BD64+BD68+BD82+BD174+BD35+BD285+BD286+BD287+BD288+BD289+BD290+BD291+BD292+BD293+BD294+BD295+BD296+BD297+BD298+BD299+BD91+BD94+BD136+BD137+BD138+BD278+BD308+BD86+BD93+BD96+BD98+BD142+BD100+BD101+BD179+BD103+BD144+BD279</f>
        <v>49738.615999999995</v>
      </c>
      <c r="BE318" s="15">
        <f t="shared" ref="BE318:BE327" si="1411">BC318+BD318</f>
        <v>2597572.4549999996</v>
      </c>
      <c r="BF318" s="26">
        <f>BF258+BF260+BF281+BF282+BF284+BF268+BF270+BF272+BF273+BF277+BF110+BF111+BF112+BF117+BF118+BF120+BF121+BF122+BF20+BF21+BF22+BF23+BF24+BF25+BF48+BF53+BF54+BF59+BF64+BF68+BF82+BF174+BF35+BF285+BF286+BF287+BF288+BF289+BF290+BF291+BF292+BF293+BF294+BF295+BF296+BF297+BF298+BF299+BF91+BF94+BF136+BF137+BF138+BF278+BF308+BF86+BF93+BF96+BF98+BF142+BF100+BF101+BF179+BF103+BF144+BF279+BF147+BF150</f>
        <v>-305236.98700000002</v>
      </c>
      <c r="BG318" s="15">
        <f t="shared" ref="BG318:BG327" si="1412">BE318+BF318</f>
        <v>2292335.4679999994</v>
      </c>
      <c r="BH318" s="16">
        <f>BH258+BH260+BH281+BH282+BH284+BH268+BH270+BH272+BH273+BH277+BH110+BH111+BH112+BH117+BH118+BH120+BH121+BH122+BH20+BH21+BH22+BH23+BH24+BH25+BH48+BH53+BH54+BH59+BH64+BH68+BH82+BH174+BH35</f>
        <v>1217434.3</v>
      </c>
      <c r="BI318" s="16">
        <f>BI258+BI260+BI281+BI282+BI284+BI268+BI270+BI272+BI273+BI277+BI110+BI111+BI112+BI117+BI118+BI120+BI121+BI122+BI20+BI21+BI22+BI23+BI24+BI25+BI48+BI53+BI54+BI59+BI64+BI68+BI82+BI174+BI35+BI285+BI286+BI287+BI288+BI289+BI290+BI291+BI292+BI293+BI294+BI295+BI296+BI297</f>
        <v>-46776.10000000002</v>
      </c>
      <c r="BJ318" s="16">
        <f t="shared" si="1258"/>
        <v>1170658.2</v>
      </c>
      <c r="BK318" s="16">
        <f>BK258+BK260+BK281+BK282+BK284+BK268+BK270+BK272+BK273+BK277+BK110+BK111+BK112+BK117+BK118+BK120+BK121+BK122+BK20+BK21+BK22+BK23+BK24+BK25+BK48+BK53+BK54+BK59+BK64+BK68+BK82+BK174+BK35+BK285+BK286+BK287+BK288+BK289+BK290+BK291+BK292+BK293+BK294+BK295+BK296+BK297+BK298+BK299+BK91+BK94+BK136+BK137+BK138+BK278+BK308+BK86+BK93</f>
        <v>0</v>
      </c>
      <c r="BL318" s="16">
        <f t="shared" ref="BL318:BL326" si="1413">BJ318+BK318</f>
        <v>1170658.2</v>
      </c>
      <c r="BM318" s="16">
        <f>BM258+BM260+BM281+BM282+BM284+BM268+BM270+BM272+BM273+BM277+BM110+BM111+BM112+BM117+BM118+BM120+BM121+BM122+BM20+BM21+BM22+BM23+BM24+BM25+BM48+BM53+BM54+BM59+BM64+BM68+BM82+BM174+BM35+BM285+BM286+BM287+BM288+BM289+BM290+BM291+BM292+BM293+BM294+BM295+BM296+BM297+BM298+BM299+BM91+BM94+BM136+BM137+BM138+BM278+BM308+BM86+BM93</f>
        <v>0</v>
      </c>
      <c r="BN318" s="16">
        <f t="shared" ref="BN318:BN326" si="1414">BL318+BM318</f>
        <v>1170658.2</v>
      </c>
      <c r="BO318" s="16">
        <f>BO258+BO260+BO281+BO282+BO284+BO268+BO270+BO272+BO273+BO277+BO110+BO111+BO112+BO117+BO118+BO120+BO121+BO122+BO20+BO21+BO22+BO23+BO24+BO25+BO48+BO53+BO54+BO59+BO64+BO68+BO82+BO174+BO35+BO285+BO286+BO287+BO288+BO289+BO290+BO291+BO292+BO293+BO294+BO295+BO296+BO297+BO298+BO299+BO91+BO94+BO136+BO137+BO138+BO278+BO308+BO86+BO93</f>
        <v>0</v>
      </c>
      <c r="BP318" s="16">
        <f t="shared" ref="BP318:BP326" si="1415">BN318+BO318</f>
        <v>1170658.2</v>
      </c>
      <c r="BQ318" s="16">
        <f>BQ258+BQ260+BQ281+BQ282+BQ284+BQ268+BQ270+BQ272+BQ273+BQ277+BQ110+BQ111+BQ112+BQ117+BQ118+BQ120+BQ121+BQ122+BQ20+BQ21+BQ22+BQ23+BQ24+BQ25+BQ48+BQ53+BQ54+BQ59+BQ64+BQ68+BQ82+BQ174+BQ35+BQ285+BQ286+BQ287+BQ288+BQ289+BQ290+BQ291+BQ292+BQ293+BQ294+BQ295+BQ296+BQ297+BQ298+BQ299+BQ91+BQ94+BQ136+BQ137+BQ138+BQ278+BQ308+BQ86+BQ93+BQ96+BQ98+BQ142</f>
        <v>283790.81900000002</v>
      </c>
      <c r="BR318" s="16">
        <f t="shared" ref="BR318:BR327" si="1416">BP318+BQ318</f>
        <v>1454449.0189999999</v>
      </c>
      <c r="BS318" s="16">
        <f>BS258+BS260+BS281+BS282+BS284+BS268+BS270+BS272+BS273+BS277+BS110+BS111+BS112+BS117+BS118+BS120+BS121+BS122+BS20+BS21+BS22+BS23+BS24+BS25+BS48+BS53+BS54+BS59+BS64+BS68+BS82+BS174+BS35+BS285+BS286+BS287+BS288+BS289+BS290+BS291+BS292+BS293+BS294+BS295+BS296+BS297+BS298+BS299+BS91+BS94+BS136+BS137+BS138+BS278+BS308+BS86+BS93+BS96+BS98+BS142</f>
        <v>0</v>
      </c>
      <c r="BT318" s="16">
        <f t="shared" ref="BT318:BT327" si="1417">BR318+BS318</f>
        <v>1454449.0189999999</v>
      </c>
      <c r="BU318" s="16">
        <f>BU258+BU260+BU281+BU282+BU284+BU268+BU270+BU272+BU273+BU277+BU110+BU111+BU112+BU117+BU118+BU120+BU121+BU122+BU20+BU21+BU22+BU23+BU24+BU25+BU48+BU53+BU54+BU59+BU64+BU68+BU82+BU174+BU35+BU285+BU286+BU287+BU288+BU289+BU290+BU291+BU292+BU293+BU294+BU295+BU296+BU297+BU298+BU299+BU91+BU94+BU136+BU137+BU138+BU278+BU308+BU86+BU93+BU96+BU98+BU142+BU100+BU101+BU179</f>
        <v>-40.653000000005704</v>
      </c>
      <c r="BV318" s="16">
        <f t="shared" ref="BV318:BV327" si="1418">BT318+BU318</f>
        <v>1454408.3659999999</v>
      </c>
      <c r="BW318" s="16">
        <f>BW258+BW260+BW281+BW282+BW284+BW268+BW270+BW272+BW273+BW277+BW110+BW111+BW112+BW117+BW118+BW120+BW121+BW122+BW20+BW21+BW22+BW23+BW24+BW25+BW48+BW53+BW54+BW59+BW64+BW68+BW82+BW174+BW35+BW285+BW286+BW287+BW288+BW289+BW290+BW291+BW292+BW293+BW294+BW295+BW296+BW297+BW298+BW299+BW91+BW94+BW136+BW137+BW138+BW278+BW308+BW86+BW93+BW96+BW98+BW142+BW100+BW101+BW179</f>
        <v>8675.2999999999993</v>
      </c>
      <c r="BX318" s="16">
        <f t="shared" ref="BX318:BX327" si="1419">BV318+BW318</f>
        <v>1463083.666</v>
      </c>
      <c r="BY318" s="16">
        <f>BY258+BY260+BY281+BY282+BY284+BY268+BY270+BY272+BY273+BY277+BY110+BY111+BY112+BY117+BY118+BY120+BY121+BY122+BY20+BY21+BY22+BY23+BY24+BY25+BY48+BY53+BY54+BY59+BY64+BY68+BY82+BY174+BY35+BY285+BY286+BY287+BY288+BY289+BY290+BY291+BY292+BY293+BY294+BY295+BY296+BY297+BY298+BY299+BY91+BY94+BY136+BY137+BY138+BY278+BY308+BY86+BY93+BY96+BY98+BY142+BY100+BY101+BY179</f>
        <v>-460048.5419999999</v>
      </c>
      <c r="BZ318" s="16">
        <f t="shared" ref="BZ318:BZ327" si="1420">BX318+BY318</f>
        <v>1003035.1240000001</v>
      </c>
      <c r="CA318" s="16">
        <f>CA258+CA260+CA281+CA282+CA284+CA268+CA270+CA272+CA273+CA277+CA110+CA111+CA112+CA117+CA118+CA120+CA121+CA122+CA20+CA21+CA22+CA23+CA24+CA25+CA48+CA53+CA54+CA59+CA64+CA68+CA82+CA174+CA35+CA285+CA286+CA287+CA288+CA289+CA290+CA291+CA292+CA293+CA294+CA295+CA296+CA297+CA298+CA299+CA91+CA94+CA136+CA137+CA138+CA278+CA308+CA86+CA93+CA96+CA98+CA142+CA100+CA101+CA179</f>
        <v>0</v>
      </c>
      <c r="CB318" s="16">
        <f t="shared" ref="CB318:CB327" si="1421">BZ318+CA318</f>
        <v>1003035.1240000001</v>
      </c>
      <c r="CC318" s="16">
        <f>CC258+CC260+CC281+CC282+CC284+CC268+CC270+CC272+CC273+CC277+CC110+CC111+CC112+CC117+CC118+CC120+CC121+CC122+CC20+CC21+CC22+CC23+CC24+CC25+CC48+CC53+CC54+CC59+CC64+CC68+CC82+CC174+CC35+CC285+CC286+CC287+CC288+CC289+CC290+CC291+CC292+CC293+CC294+CC295+CC296+CC297+CC298+CC299+CC91+CC94+CC136+CC137+CC138+CC278+CC308+CC86+CC93+CC96+CC98+CC142+CC100+CC101+CC179+CC103+CC144+CC279</f>
        <v>436212.3</v>
      </c>
      <c r="CD318" s="16">
        <f t="shared" ref="CD318:CD327" si="1422">CB318+CC318</f>
        <v>1439247.4240000001</v>
      </c>
      <c r="CE318" s="16">
        <f>CE258+CE260+CE281+CE282+CE284+CE268+CE270+CE272+CE273+CE277+CE110+CE111+CE112+CE117+CE118+CE120+CE121+CE122+CE20+CE21+CE22+CE23+CE24+CE25+CE48+CE53+CE54+CE59+CE64+CE68+CE82+CE174+CE35+CE285+CE286+CE287+CE288+CE289+CE290+CE291+CE292+CE293+CE294+CE295+CE296+CE297+CE298+CE299+CE91+CE94+CE136+CE137+CE138+CE278+CE308+CE86+CE93+CE96+CE98+CE142+CE100+CE101+CE179+CE103+CE144+CE279</f>
        <v>0</v>
      </c>
      <c r="CF318" s="16">
        <f t="shared" ref="CF318:CF327" si="1423">CD318+CE318</f>
        <v>1439247.4240000001</v>
      </c>
      <c r="CG318" s="26">
        <f>CG258+CG260+CG281+CG282+CG284+CG268+CG270+CG272+CG273+CG277+CG110+CG111+CG112+CG117+CG118+CG120+CG121+CG122+CG20+CG21+CG22+CG23+CG24+CG25+CG48+CG53+CG54+CG59+CG64+CG68+CG82+CG174+CG35+CG285+CG286+CG287+CG288+CG289+CG290+CG291+CG292+CG293+CG294+CG295+CG296+CG297+CG298+CG299+CG91+CG94+CG136+CG137+CG138+CG278+CG308+CG86+CG93+CG96+CG98+CG142+CG100+CG101+CG179+CG103+CG144+CG279+CG147+CG150</f>
        <v>1152042.2439999999</v>
      </c>
      <c r="CH318" s="16">
        <f t="shared" ref="CH318:CH327" si="1424">CF318+CG318</f>
        <v>2591289.6680000001</v>
      </c>
      <c r="CJ318" s="13"/>
    </row>
    <row r="319" spans="1:88" ht="18.75" customHeight="1" x14ac:dyDescent="0.35">
      <c r="A319" s="89"/>
      <c r="B319" s="101" t="s">
        <v>3</v>
      </c>
      <c r="C319" s="106"/>
      <c r="D319" s="16">
        <f>D124+D129+D132</f>
        <v>2285747.6</v>
      </c>
      <c r="E319" s="46">
        <f>E124+E129+E132</f>
        <v>0</v>
      </c>
      <c r="F319" s="15">
        <f t="shared" si="1256"/>
        <v>2285747.6</v>
      </c>
      <c r="G319" s="16">
        <f>G124+G129+G132</f>
        <v>13339.26</v>
      </c>
      <c r="H319" s="15">
        <f t="shared" si="1388"/>
        <v>2299086.86</v>
      </c>
      <c r="I319" s="16">
        <f>I124+I129+I132</f>
        <v>0</v>
      </c>
      <c r="J319" s="15">
        <f t="shared" si="1389"/>
        <v>2299086.86</v>
      </c>
      <c r="K319" s="16">
        <f>K124+K129+K132</f>
        <v>0</v>
      </c>
      <c r="L319" s="15">
        <f t="shared" si="1390"/>
        <v>2299086.86</v>
      </c>
      <c r="M319" s="16">
        <f>M124+M129+M132</f>
        <v>1002241.904</v>
      </c>
      <c r="N319" s="15">
        <f t="shared" si="1391"/>
        <v>3301328.764</v>
      </c>
      <c r="O319" s="16">
        <f>O124+O129+O132</f>
        <v>492.76900000000001</v>
      </c>
      <c r="P319" s="15">
        <f t="shared" si="1392"/>
        <v>3301821.5329999998</v>
      </c>
      <c r="Q319" s="16">
        <f>Q124+Q129+Q132</f>
        <v>37982.144999999997</v>
      </c>
      <c r="R319" s="15">
        <f t="shared" si="1393"/>
        <v>3339803.6779999998</v>
      </c>
      <c r="S319" s="16">
        <f>S124+S129+S132</f>
        <v>189.619</v>
      </c>
      <c r="T319" s="15">
        <f t="shared" si="1394"/>
        <v>3339993.2969999998</v>
      </c>
      <c r="U319" s="16">
        <f>U124+U129+U132</f>
        <v>23487.616999999998</v>
      </c>
      <c r="V319" s="15">
        <f t="shared" si="1395"/>
        <v>3363480.9139999999</v>
      </c>
      <c r="W319" s="16">
        <f>W124+W129+W132</f>
        <v>481.09699999999998</v>
      </c>
      <c r="X319" s="15">
        <f t="shared" si="1396"/>
        <v>3363962.0109999999</v>
      </c>
      <c r="Y319" s="16">
        <f>Y124+Y129+Y132</f>
        <v>84610.930999999997</v>
      </c>
      <c r="Z319" s="15">
        <f t="shared" si="1397"/>
        <v>3448572.9419999998</v>
      </c>
      <c r="AA319" s="16">
        <f>AA124+AA129+AA132</f>
        <v>712.68899999999996</v>
      </c>
      <c r="AB319" s="15">
        <f t="shared" si="1398"/>
        <v>3449285.6309999996</v>
      </c>
      <c r="AC319" s="26">
        <f>AC124+AC129+AC132</f>
        <v>31804.363000000001</v>
      </c>
      <c r="AD319" s="15">
        <f t="shared" si="1399"/>
        <v>3481089.9939999995</v>
      </c>
      <c r="AE319" s="16">
        <f>AE124+AE129+AE132</f>
        <v>2423996.1999999997</v>
      </c>
      <c r="AF319" s="46">
        <f>AF124+AF129+AF132</f>
        <v>0</v>
      </c>
      <c r="AG319" s="15">
        <f t="shared" si="1257"/>
        <v>2423996.1999999997</v>
      </c>
      <c r="AH319" s="16">
        <f>AH124+AH129+AH132</f>
        <v>13333</v>
      </c>
      <c r="AI319" s="15">
        <f t="shared" si="1400"/>
        <v>2437329.1999999997</v>
      </c>
      <c r="AJ319" s="16">
        <f>AJ124+AJ129+AJ132</f>
        <v>0</v>
      </c>
      <c r="AK319" s="15">
        <f t="shared" si="1401"/>
        <v>2437329.1999999997</v>
      </c>
      <c r="AL319" s="16">
        <f>AL124+AL129+AL132</f>
        <v>0</v>
      </c>
      <c r="AM319" s="15">
        <f t="shared" si="1402"/>
        <v>2437329.1999999997</v>
      </c>
      <c r="AN319" s="16">
        <f>AN124+AN129+AN132</f>
        <v>0</v>
      </c>
      <c r="AO319" s="15">
        <f t="shared" si="1403"/>
        <v>2437329.1999999997</v>
      </c>
      <c r="AP319" s="16">
        <f>AP124+AP129+AP132</f>
        <v>-1404112.203</v>
      </c>
      <c r="AQ319" s="15">
        <f t="shared" si="1404"/>
        <v>1033216.9969999997</v>
      </c>
      <c r="AR319" s="16">
        <f>AR124+AR129+AR132</f>
        <v>0</v>
      </c>
      <c r="AS319" s="15">
        <f t="shared" si="1405"/>
        <v>1033216.9969999997</v>
      </c>
      <c r="AT319" s="16">
        <f>AT124+AT129+AT132</f>
        <v>0</v>
      </c>
      <c r="AU319" s="15">
        <f t="shared" si="1406"/>
        <v>1033216.9969999997</v>
      </c>
      <c r="AV319" s="16">
        <f>AV124+AV129+AV132</f>
        <v>0</v>
      </c>
      <c r="AW319" s="15">
        <f t="shared" si="1407"/>
        <v>1033216.9969999997</v>
      </c>
      <c r="AX319" s="16">
        <f>AX124+AX129+AX132</f>
        <v>0</v>
      </c>
      <c r="AY319" s="15">
        <f t="shared" si="1408"/>
        <v>1033216.9969999997</v>
      </c>
      <c r="AZ319" s="16">
        <f>AZ124+AZ129+AZ132</f>
        <v>0</v>
      </c>
      <c r="BA319" s="15">
        <f t="shared" si="1409"/>
        <v>1033216.9969999997</v>
      </c>
      <c r="BB319" s="16">
        <f>BB124+BB129+BB132</f>
        <v>-272906</v>
      </c>
      <c r="BC319" s="15">
        <f t="shared" si="1410"/>
        <v>760310.99699999974</v>
      </c>
      <c r="BD319" s="16">
        <f>BD124+BD129+BD132</f>
        <v>0</v>
      </c>
      <c r="BE319" s="15">
        <f t="shared" si="1411"/>
        <v>760310.99699999974</v>
      </c>
      <c r="BF319" s="26">
        <f>BF124+BF129+BF132</f>
        <v>-23000.6</v>
      </c>
      <c r="BG319" s="15">
        <f t="shared" si="1412"/>
        <v>737310.39699999976</v>
      </c>
      <c r="BH319" s="16">
        <f>BH124+BH129+BH132</f>
        <v>2885107.2000000007</v>
      </c>
      <c r="BI319" s="16">
        <f>BI124+BI129+BI132</f>
        <v>0</v>
      </c>
      <c r="BJ319" s="16">
        <f t="shared" si="1258"/>
        <v>2885107.2000000007</v>
      </c>
      <c r="BK319" s="16">
        <f>BK124+BK129+BK132</f>
        <v>7618.6999999999989</v>
      </c>
      <c r="BL319" s="16">
        <f t="shared" si="1413"/>
        <v>2892725.9000000008</v>
      </c>
      <c r="BM319" s="16">
        <f>BM124+BM129+BM132</f>
        <v>0</v>
      </c>
      <c r="BN319" s="16">
        <f t="shared" si="1414"/>
        <v>2892725.9000000008</v>
      </c>
      <c r="BO319" s="16">
        <f>BO124+BO129+BO132</f>
        <v>0</v>
      </c>
      <c r="BP319" s="16">
        <f t="shared" si="1415"/>
        <v>2892725.9000000008</v>
      </c>
      <c r="BQ319" s="16">
        <f>BQ124+BQ129+BQ132</f>
        <v>-72147.930999999997</v>
      </c>
      <c r="BR319" s="16">
        <f t="shared" si="1416"/>
        <v>2820577.969000001</v>
      </c>
      <c r="BS319" s="16">
        <f>BS124+BS129+BS132</f>
        <v>0</v>
      </c>
      <c r="BT319" s="16">
        <f t="shared" si="1417"/>
        <v>2820577.969000001</v>
      </c>
      <c r="BU319" s="16">
        <f>BU124+BU129+BU132</f>
        <v>0</v>
      </c>
      <c r="BV319" s="16">
        <f t="shared" si="1418"/>
        <v>2820577.969000001</v>
      </c>
      <c r="BW319" s="16">
        <f>BW124+BW129+BW132</f>
        <v>0</v>
      </c>
      <c r="BX319" s="16">
        <f t="shared" si="1419"/>
        <v>2820577.969000001</v>
      </c>
      <c r="BY319" s="16">
        <f>BY124+BY129+BY132</f>
        <v>0</v>
      </c>
      <c r="BZ319" s="16">
        <f t="shared" si="1420"/>
        <v>2820577.969000001</v>
      </c>
      <c r="CA319" s="16">
        <f>CA124+CA129+CA132</f>
        <v>0</v>
      </c>
      <c r="CB319" s="16">
        <f t="shared" si="1421"/>
        <v>2820577.969000001</v>
      </c>
      <c r="CC319" s="16">
        <f>CC124+CC129+CC132</f>
        <v>-262018.8</v>
      </c>
      <c r="CD319" s="16">
        <f t="shared" si="1422"/>
        <v>2558559.1690000012</v>
      </c>
      <c r="CE319" s="16">
        <f>CE124+CE129+CE132</f>
        <v>0</v>
      </c>
      <c r="CF319" s="16">
        <f t="shared" si="1423"/>
        <v>2558559.1690000012</v>
      </c>
      <c r="CG319" s="26">
        <f>CG124+CG129+CG132</f>
        <v>-1166664.8999999999</v>
      </c>
      <c r="CH319" s="16">
        <f t="shared" si="1424"/>
        <v>1391894.2690000013</v>
      </c>
      <c r="CJ319" s="13"/>
    </row>
    <row r="320" spans="1:88" ht="18.75" customHeight="1" x14ac:dyDescent="0.35">
      <c r="A320" s="89"/>
      <c r="B320" s="101" t="s">
        <v>32</v>
      </c>
      <c r="C320" s="106"/>
      <c r="D320" s="16">
        <f>D123+D157++D161+D162+D166+D167+D168+D169+D173+D185+D189+D193+D197+D201+D205+D209+D213+D217+D221+D222+D223+D227+D231+D251</f>
        <v>5364437.0999999996</v>
      </c>
      <c r="E320" s="46">
        <f>E123+E157++E161+E162+E166+E167+E168+E169+E173+E185+E189+E193+E197+E201+E205+E209+E213+E217+E221+E222+E223+E227+E231+E251+E176+E235</f>
        <v>79625.538</v>
      </c>
      <c r="F320" s="15">
        <f t="shared" si="1256"/>
        <v>5444062.6379999993</v>
      </c>
      <c r="G320" s="16">
        <f>G123+G157++G161+G162+G166+G167+G168+G169+G173+G185+G189+G193+G197+G201+G205+G209+G213+G217+G221+G222+G223+G227+G231+G251+G176+G235+G236+G177+G178+G241+G245</f>
        <v>270857.48100000003</v>
      </c>
      <c r="H320" s="15">
        <f t="shared" si="1388"/>
        <v>5714920.118999999</v>
      </c>
      <c r="I320" s="16">
        <f>I123+I157++I161+I162+I166+I167+I168+I169+I173+I185+I189+I193+I197+I201+I205+I209+I213+I217+I221+I222+I223+I227+I231+I251+I176+I235+I236+I177+I178+I241+I245</f>
        <v>69867.7</v>
      </c>
      <c r="J320" s="15">
        <f t="shared" si="1389"/>
        <v>5784787.8189999992</v>
      </c>
      <c r="K320" s="16">
        <f>K123+K157++K161+K162+K166+K167+K168+K169+K173+K185+K189+K193+K197+K201+K205+K209+K213+K217+K221+K222+K223+K227+K231+K251+K176+K235+K236+K177+K178+K241+K245+K175</f>
        <v>21381.1</v>
      </c>
      <c r="L320" s="15">
        <f>J320+K320</f>
        <v>5806168.9189999988</v>
      </c>
      <c r="M320" s="16">
        <f>M123+M157++M161+M162+M166+M167+M168+M169+M173+M185+M189+M193+M197+M201+M205+M209+M213+M217+M221+M222+M223+M227+M231+M251+M176+M235+M236+M177+M178+M241+M245+M175+M246</f>
        <v>-475717.85999999993</v>
      </c>
      <c r="N320" s="15">
        <f>L320+M320</f>
        <v>5330451.0589999985</v>
      </c>
      <c r="O320" s="16">
        <f>O123+O157++O161+O162+O166+O167+O168+O169+O173+O185+O189+O193+O197+O201+O205+O209+O213+O217+O221+O222+O223+O227+O231+O251+O176+O235+O236+O177+O178+O241+O245+O175+O246</f>
        <v>0</v>
      </c>
      <c r="P320" s="15">
        <f>N320+O320</f>
        <v>5330451.0589999985</v>
      </c>
      <c r="Q320" s="16">
        <f>Q123+Q157++Q161+Q162+Q166+Q167+Q168+Q169+Q173+Q185+Q189+Q193+Q197+Q201+Q205+Q209+Q213+Q217+Q221+Q222+Q223+Q227+Q231+Q251+Q176+Q235+Q236+Q177+Q178+Q241+Q245+Q175+Q246</f>
        <v>-21398.400000000001</v>
      </c>
      <c r="R320" s="15">
        <f>P320+Q320</f>
        <v>5309052.6589999981</v>
      </c>
      <c r="S320" s="16">
        <f>S123+S157++S161+S162+S166+S167+S168+S169+S173+S185+S189+S193+S197+S201+S205+S209+S213+S217+S221+S222+S223+S227+S231+S251+S176+S235+S236+S177+S178+S241+S245+S175+S246</f>
        <v>0</v>
      </c>
      <c r="T320" s="15">
        <f>R320+S320</f>
        <v>5309052.6589999981</v>
      </c>
      <c r="U320" s="16">
        <f>U123+U157++U161+U162+U166+U167+U168+U169+U173+U185+U189+U193+U197+U201+U205+U209+U213+U217+U221+U222+U223+U227+U231+U251+U176+U235+U236+U177+U178+U241+U245+U175+U246+U247+U180</f>
        <v>-79271.596999999994</v>
      </c>
      <c r="V320" s="15">
        <f>T320+U320</f>
        <v>5229781.0619999981</v>
      </c>
      <c r="W320" s="16">
        <f>W123+W157++W161+W162+W166+W167+W168+W169+W173+W185+W189+W193+W197+W201+W205+W209+W213+W217+W221+W222+W223+W227+W231+W251+W176+W235+W236+W177+W178+W241+W245+W175+W246+W247+W180</f>
        <v>0</v>
      </c>
      <c r="X320" s="15">
        <f>V320+W320</f>
        <v>5229781.0619999981</v>
      </c>
      <c r="Y320" s="16">
        <f>Y123+Y157++Y161+Y162+Y166+Y167+Y168+Y169+Y173+Y185+Y189+Y193+Y197+Y201+Y205+Y209+Y213+Y217+Y221+Y222+Y223+Y227+Y231+Y251+Y176+Y235+Y236+Y177+Y178+Y241+Y245+Y175+Y246+Y247+Y180</f>
        <v>-887793.86499999999</v>
      </c>
      <c r="Z320" s="15">
        <f>X320+Y320</f>
        <v>4341987.1969999978</v>
      </c>
      <c r="AA320" s="16">
        <f>AA123+AA157++AA161+AA162+AA166+AA167+AA168+AA169+AA173+AA185+AA189+AA193+AA197+AA201+AA205+AA209+AA213+AA217+AA221+AA222+AA223+AA227+AA231+AA251+AA176+AA235+AA236+AA177+AA178+AA241+AA245+AA175+AA246+AA247+AA180</f>
        <v>0</v>
      </c>
      <c r="AB320" s="15">
        <f>Z320+AA320</f>
        <v>4341987.1969999978</v>
      </c>
      <c r="AC320" s="26">
        <f>AC123+AC157++AC161+AC162+AC166+AC167+AC168+AC169+AC173+AC185+AC189+AC193+AC197+AC201+AC205+AC209+AC213+AC217+AC221+AC222+AC223+AC227+AC231+AC251+AC176+AC235+AC236+AC177+AC178+AC241+AC245+AC175+AC246+AC247+AC180</f>
        <v>-19099.707999999999</v>
      </c>
      <c r="AD320" s="15">
        <f>AB320+AC320</f>
        <v>4322887.4889999982</v>
      </c>
      <c r="AE320" s="16">
        <f>AE123+AE157++AE161+AE162+AE166+AE167+AE168+AE169+AE173+AE185+AE189+AE193+AE197+AE201+AE205+AE209+AE213+AE217+AE221+AE222+AE223+AE227+AE231+AE251</f>
        <v>3977151.9999999995</v>
      </c>
      <c r="AF320" s="46">
        <f>AF123+AF157++AF161+AF162+AF166+AF167+AF168+AF169+AF173+AF185+AF189+AF193+AF197+AF201+AF205+AF209+AF213+AF217+AF221+AF222+AF223+AF227+AF231+AF251+AF176+AF235</f>
        <v>0</v>
      </c>
      <c r="AG320" s="15">
        <f t="shared" si="1257"/>
        <v>3977151.9999999995</v>
      </c>
      <c r="AH320" s="16">
        <f>AH123+AH157++AH161+AH162+AH166+AH167+AH168+AH169+AH173+AH185+AH189+AH193+AH197+AH201+AH205+AH209+AH213+AH217+AH221+AH222+AH223+AH227+AH231+AH251+AH176+AH235+AH236+AH177+AH178+AH241+AH245</f>
        <v>-32677.599999999999</v>
      </c>
      <c r="AI320" s="15">
        <f t="shared" si="1400"/>
        <v>3944474.3999999994</v>
      </c>
      <c r="AJ320" s="16">
        <f>AJ123+AJ157++AJ161+AJ162+AJ166+AJ167+AJ168+AJ169+AJ173+AJ185+AJ189+AJ193+AJ197+AJ201+AJ205+AJ209+AJ213+AJ217+AJ221+AJ222+AJ223+AJ227+AJ231+AJ251+AJ176+AJ235+AJ236+AJ177+AJ178+AJ241+AJ245</f>
        <v>0</v>
      </c>
      <c r="AK320" s="15">
        <f t="shared" si="1401"/>
        <v>3944474.3999999994</v>
      </c>
      <c r="AL320" s="16">
        <f>AL123+AL157++AL161+AL162+AL166+AL167+AL168+AL169+AL173+AL185+AL189+AL193+AL197+AL201+AL205+AL209+AL213+AL217+AL221+AL222+AL223+AL227+AL231+AL251+AL176+AL235+AL236+AL177+AL178+AL241+AL245</f>
        <v>-84124.5</v>
      </c>
      <c r="AM320" s="15">
        <f t="shared" si="1402"/>
        <v>3860349.8999999994</v>
      </c>
      <c r="AN320" s="16">
        <f>AN123+AN157++AN161+AN162+AN166+AN167+AN168+AN169+AN173+AN185+AN189+AN193+AN197+AN201+AN205+AN209+AN213+AN217+AN221+AN222+AN223+AN227+AN231+AN251+AN176+AN235+AN236+AN177+AN178+AN241+AN245+AN175</f>
        <v>0</v>
      </c>
      <c r="AO320" s="15">
        <f t="shared" si="1403"/>
        <v>3860349.8999999994</v>
      </c>
      <c r="AP320" s="16">
        <f>AP123+AP157++AP161+AP162+AP166+AP167+AP168+AP169+AP173+AP185+AP189+AP193+AP197+AP201+AP205+AP209+AP213+AP217+AP221+AP222+AP223+AP227+AP231+AP251+AP176+AP235+AP236+AP177+AP178+AP241+AP245+AP175+AP246</f>
        <v>507509.15999999992</v>
      </c>
      <c r="AQ320" s="15">
        <f t="shared" si="1404"/>
        <v>4367859.0599999996</v>
      </c>
      <c r="AR320" s="16">
        <f>AR123+AR157++AR161+AR162+AR166+AR167+AR168+AR169+AR173+AR185+AR189+AR193+AR197+AR201+AR205+AR209+AR213+AR217+AR221+AR222+AR223+AR227+AR231+AR251+AR176+AR235+AR236+AR177+AR178+AR241+AR245+AR175+AR246</f>
        <v>0</v>
      </c>
      <c r="AS320" s="15">
        <f t="shared" si="1405"/>
        <v>4367859.0599999996</v>
      </c>
      <c r="AT320" s="16">
        <f>AT123+AT157++AT161+AT162+AT166+AT167+AT168+AT169+AT173+AT185+AT189+AT193+AT197+AT201+AT205+AT209+AT213+AT217+AT221+AT222+AT223+AT227+AT231+AT251+AT176+AT235+AT236+AT177+AT178+AT241+AT245+AT175+AT246</f>
        <v>21398.400000000001</v>
      </c>
      <c r="AU320" s="15">
        <f t="shared" si="1406"/>
        <v>4389257.46</v>
      </c>
      <c r="AV320" s="16">
        <f>AV123+AV157++AV161+AV162+AV166+AV167+AV168+AV169+AV173+AV185+AV189+AV193+AV197+AV201+AV205+AV209+AV213+AV217+AV221+AV222+AV223+AV227+AV231+AV251+AV176+AV235+AV236+AV177+AV178+AV241+AV245+AV175+AV246</f>
        <v>0</v>
      </c>
      <c r="AW320" s="15">
        <f t="shared" si="1407"/>
        <v>4389257.46</v>
      </c>
      <c r="AX320" s="16">
        <f>AX123+AX157++AX161+AX162+AX166+AX167+AX168+AX169+AX173+AX185+AX189+AX193+AX197+AX201+AX205+AX209+AX213+AX217+AX221+AX222+AX223+AX227+AX231+AX251+AX176+AX235+AX236+AX177+AX178+AX241+AX245+AX175+AX246+AX247+AX180</f>
        <v>127472.09599999999</v>
      </c>
      <c r="AY320" s="15">
        <f t="shared" si="1408"/>
        <v>4516729.5559999999</v>
      </c>
      <c r="AZ320" s="16">
        <f>AZ123+AZ157++AZ161+AZ162+AZ166+AZ167+AZ168+AZ169+AZ173+AZ185+AZ189+AZ193+AZ197+AZ201+AZ205+AZ209+AZ213+AZ217+AZ221+AZ222+AZ223+AZ227+AZ231+AZ251+AZ176+AZ235+AZ236+AZ177+AZ178+AZ241+AZ245+AZ175+AZ246+AZ247+AZ180</f>
        <v>0</v>
      </c>
      <c r="BA320" s="15">
        <f t="shared" si="1409"/>
        <v>4516729.5559999999</v>
      </c>
      <c r="BB320" s="16">
        <f>BB123+BB157++BB161+BB162+BB166+BB167+BB168+BB169+BB173+BB185+BB189+BB193+BB197+BB201+BB205+BB209+BB213+BB217+BB221+BB222+BB223+BB227+BB231+BB251+BB176+BB235+BB236+BB177+BB178+BB241+BB245+BB175+BB246+BB247+BB180</f>
        <v>-1419244.0120000003</v>
      </c>
      <c r="BC320" s="15">
        <f t="shared" si="1410"/>
        <v>3097485.5439999998</v>
      </c>
      <c r="BD320" s="16">
        <f>BD123+BD157++BD161+BD162+BD166+BD167+BD168+BD169+BD173+BD185+BD189+BD193+BD197+BD201+BD205+BD209+BD213+BD217+BD221+BD222+BD223+BD227+BD231+BD251+BD176+BD235+BD236+BD177+BD178+BD241+BD245+BD175+BD246+BD247+BD180</f>
        <v>0</v>
      </c>
      <c r="BE320" s="15">
        <f t="shared" si="1411"/>
        <v>3097485.5439999998</v>
      </c>
      <c r="BF320" s="26">
        <f>BF123+BF157++BF161+BF162+BF166+BF167+BF168+BF169+BF173+BF185+BF189+BF193+BF197+BF201+BF205+BF209+BF213+BF217+BF221+BF222+BF223+BF227+BF231+BF251+BF176+BF235+BF236+BF177+BF178+BF241+BF245+BF175+BF246+BF247+BF180</f>
        <v>0</v>
      </c>
      <c r="BG320" s="15">
        <f t="shared" si="1412"/>
        <v>3097485.5439999998</v>
      </c>
      <c r="BH320" s="16">
        <f>BH123+BH157++BH161+BH162+BH166+BH167+BH168+BH169+BH173+BH185+BH189+BH193+BH197+BH201+BH205+BH209+BH213+BH217+BH221+BH222+BH223+BH227+BH231+BH251</f>
        <v>3887059.7</v>
      </c>
      <c r="BI320" s="16">
        <f>BI123+BI157++BI161+BI162+BI166+BI167+BI168+BI169+BI173+BI185+BI189+BI193+BI197+BI201+BI205+BI209+BI213+BI217+BI221+BI222+BI223+BI227+BI231+BI251+BI176+BI235</f>
        <v>0</v>
      </c>
      <c r="BJ320" s="16">
        <f t="shared" si="1258"/>
        <v>3887059.7</v>
      </c>
      <c r="BK320" s="16">
        <f>BK123+BK157++BK161+BK162+BK166+BK167+BK168+BK169+BK173+BK185+BK189+BK193+BK197+BK201+BK205+BK209+BK213+BK217+BK221+BK222+BK223+BK227+BK231+BK251+BK176+BK235+BK236+BK177+BK178+BK241+BK245</f>
        <v>-155766</v>
      </c>
      <c r="BL320" s="16">
        <f t="shared" si="1413"/>
        <v>3731293.7</v>
      </c>
      <c r="BM320" s="16">
        <f>BM123+BM157++BM161+BM162+BM166+BM167+BM168+BM169+BM173+BM185+BM189+BM193+BM197+BM201+BM205+BM209+BM213+BM217+BM221+BM222+BM223+BM227+BM231+BM251+BM176+BM235+BM236+BM177+BM178+BM241+BM245</f>
        <v>-28221.546999999999</v>
      </c>
      <c r="BN320" s="16">
        <f t="shared" si="1414"/>
        <v>3703072.1530000004</v>
      </c>
      <c r="BO320" s="16">
        <f>BO123+BO157++BO161+BO162+BO166+BO167+BO168+BO169+BO173+BO185+BO189+BO193+BO197+BO201+BO205+BO209+BO213+BO217+BO221+BO222+BO223+BO227+BO231+BO251+BO176+BO235+BO236+BO177+BO178+BO241+BO245+BO175</f>
        <v>28221.546999999999</v>
      </c>
      <c r="BP320" s="16">
        <f t="shared" si="1415"/>
        <v>3731293.7</v>
      </c>
      <c r="BQ320" s="16">
        <f>BQ123+BQ157++BQ161+BQ162+BQ166+BQ167+BQ168+BQ169+BQ173+BQ185+BQ189+BQ193+BQ197+BQ201+BQ205+BQ209+BQ213+BQ217+BQ221+BQ222+BQ223+BQ227+BQ231+BQ251+BQ176+BQ235+BQ236+BQ177+BQ178+BQ241+BQ245+BQ175+BQ246</f>
        <v>0</v>
      </c>
      <c r="BR320" s="16">
        <f t="shared" si="1416"/>
        <v>3731293.7</v>
      </c>
      <c r="BS320" s="16">
        <f>BS123+BS157++BS161+BS162+BS166+BS167+BS168+BS169+BS173+BS185+BS189+BS193+BS197+BS201+BS205+BS209+BS213+BS217+BS221+BS222+BS223+BS227+BS231+BS251+BS176+BS235+BS236+BS177+BS178+BS241+BS245+BS175+BS246</f>
        <v>0</v>
      </c>
      <c r="BT320" s="16">
        <f t="shared" si="1417"/>
        <v>3731293.7</v>
      </c>
      <c r="BU320" s="16">
        <f>BU123+BU157++BU161+BU162+BU166+BU167+BU168+BU169+BU173+BU185+BU189+BU193+BU197+BU201+BU205+BU209+BU213+BU217+BU221+BU222+BU223+BU227+BU231+BU251+BU176+BU235+BU236+BU177+BU178+BU241+BU245+BU175+BU246</f>
        <v>0</v>
      </c>
      <c r="BV320" s="16">
        <f t="shared" si="1418"/>
        <v>3731293.7</v>
      </c>
      <c r="BW320" s="16">
        <f>BW123+BW157++BW161+BW162+BW166+BW167+BW168+BW169+BW173+BW185+BW189+BW193+BW197+BW201+BW205+BW209+BW213+BW217+BW221+BW222+BW223+BW227+BW231+BW251+BW176+BW235+BW236+BW177+BW178+BW241+BW245+BW175+BW246</f>
        <v>0</v>
      </c>
      <c r="BX320" s="16">
        <f t="shared" si="1419"/>
        <v>3731293.7</v>
      </c>
      <c r="BY320" s="16">
        <f>BY123+BY157++BY161+BY162+BY166+BY167+BY168+BY169+BY173+BY185+BY189+BY193+BY197+BY201+BY205+BY209+BY213+BY217+BY221+BY222+BY223+BY227+BY231+BY251+BY176+BY235+BY236+BY177+BY178+BY241+BY245+BY175+BY246+BY247+BY180</f>
        <v>30079.5</v>
      </c>
      <c r="BZ320" s="16">
        <f t="shared" si="1420"/>
        <v>3761373.2</v>
      </c>
      <c r="CA320" s="16">
        <f>CA123+CA157++CA161+CA162+CA166+CA167+CA168+CA169+CA173+CA185+CA189+CA193+CA197+CA201+CA205+CA209+CA213+CA217+CA221+CA222+CA223+CA227+CA231+CA251+CA176+CA235+CA236+CA177+CA178+CA241+CA245+CA175+CA246+CA247+CA180</f>
        <v>0</v>
      </c>
      <c r="CB320" s="16">
        <f t="shared" si="1421"/>
        <v>3761373.2</v>
      </c>
      <c r="CC320" s="16">
        <f>CC123+CC157++CC161+CC162+CC166+CC167+CC168+CC169+CC173+CC185+CC189+CC193+CC197+CC201+CC205+CC209+CC213+CC217+CC221+CC222+CC223+CC227+CC231+CC251+CC176+CC235+CC236+CC177+CC178+CC241+CC245+CC175+CC246+CC247+CC180</f>
        <v>-2404839.6780000003</v>
      </c>
      <c r="CD320" s="16">
        <f t="shared" si="1422"/>
        <v>1356533.5219999999</v>
      </c>
      <c r="CE320" s="16">
        <f>CE123+CE157++CE161+CE162+CE166+CE167+CE168+CE169+CE173+CE185+CE189+CE193+CE197+CE201+CE205+CE209+CE213+CE217+CE221+CE222+CE223+CE227+CE231+CE251+CE176+CE235+CE236+CE177+CE178+CE241+CE245+CE175+CE246+CE247+CE180</f>
        <v>0</v>
      </c>
      <c r="CF320" s="16">
        <f t="shared" si="1423"/>
        <v>1356533.5219999999</v>
      </c>
      <c r="CG320" s="26">
        <f>CG123+CG157++CG161+CG162+CG166+CG167+CG168+CG169+CG173+CG185+CG189+CG193+CG197+CG201+CG205+CG209+CG213+CG217+CG221+CG222+CG223+CG227+CG231+CG251+CG176+CG235+CG236+CG177+CG178+CG241+CG245+CG175+CG246+CG247+CG180</f>
        <v>0</v>
      </c>
      <c r="CH320" s="16">
        <f t="shared" si="1424"/>
        <v>1356533.5219999999</v>
      </c>
      <c r="CJ320" s="13"/>
    </row>
    <row r="321" spans="1:86" ht="18.75" customHeight="1" x14ac:dyDescent="0.35">
      <c r="A321" s="14"/>
      <c r="B321" s="101" t="s">
        <v>11</v>
      </c>
      <c r="C321" s="106"/>
      <c r="D321" s="16">
        <f>D30+D43+D58+D63+D69+D73+D77+D78+D79+D80+D81+D83+D84+D39</f>
        <v>61669.000000000007</v>
      </c>
      <c r="E321" s="46">
        <f>E30+E43+E58+E63+E69+E73+E77+E78+E79+E80+E81+E83+E84+E39</f>
        <v>0</v>
      </c>
      <c r="F321" s="15">
        <f t="shared" si="1256"/>
        <v>61669.000000000007</v>
      </c>
      <c r="G321" s="16">
        <f>G30+G43+G58+G63+G69+G73+G77+G78+G79+G80+G81+G83+G84+G39+G85+G92</f>
        <v>35610.94</v>
      </c>
      <c r="H321" s="15">
        <f t="shared" si="1388"/>
        <v>97279.94</v>
      </c>
      <c r="I321" s="16">
        <f>I30+I43+I58+I63+I69+I73+I77+I78+I79+I80+I81+I83+I84+I39+I85+I92</f>
        <v>0</v>
      </c>
      <c r="J321" s="15">
        <f t="shared" si="1389"/>
        <v>97279.94</v>
      </c>
      <c r="K321" s="16">
        <f>K30+K43+K58+K63+K69+K73+K77+K78+K79+K80+K81+K83+K84+K39+K85+K92</f>
        <v>0</v>
      </c>
      <c r="L321" s="15">
        <f t="shared" si="1390"/>
        <v>97279.94</v>
      </c>
      <c r="M321" s="16">
        <f>M30+M43+M58+M63+M69+M73+M77+M78+M79+M80+M81+M83+M84+M39+M85+M92+M95+M97+M99</f>
        <v>18216.060000000001</v>
      </c>
      <c r="N321" s="15">
        <f t="shared" ref="N321:N327" si="1425">L321+M321</f>
        <v>115496</v>
      </c>
      <c r="O321" s="16">
        <f>O30+O43+O58+O63+O69+O73+O77+O78+O79+O80+O81+O83+O84+O39+O85+O92+O95+O97+O99</f>
        <v>0</v>
      </c>
      <c r="P321" s="15">
        <f t="shared" ref="P321:P327" si="1426">N321+O321</f>
        <v>115496</v>
      </c>
      <c r="Q321" s="16">
        <f>Q30+Q43+Q58+Q63+Q69+Q73+Q77+Q78+Q79+Q80+Q81+Q83+Q84+Q39+Q85+Q92+Q95+Q97+Q99</f>
        <v>-5241.96</v>
      </c>
      <c r="R321" s="15">
        <f t="shared" ref="R321:R327" si="1427">P321+Q321</f>
        <v>110254.04</v>
      </c>
      <c r="S321" s="16">
        <f>S30+S43+S58+S63+S69+S73+S77+S78+S79+S80+S81+S83+S84+S39+S85+S92+S95+S97+S99+S102</f>
        <v>74348.252000000008</v>
      </c>
      <c r="T321" s="15">
        <f t="shared" ref="T321:T327" si="1428">R321+S321</f>
        <v>184602.29200000002</v>
      </c>
      <c r="U321" s="16">
        <f>U30+U43+U58+U63+U69+U73+U77+U78+U79+U80+U81+U83+U84+U39+U85+U92+U95+U97+U99+U102</f>
        <v>-11422.579</v>
      </c>
      <c r="V321" s="15">
        <f t="shared" ref="V321:V327" si="1429">T321+U321</f>
        <v>173179.71300000002</v>
      </c>
      <c r="W321" s="16">
        <f>W30+W43+W58+W63+W69+W73+W77+W78+W79+W80+W81+W83+W84+W39+W85+W92+W95+W97+W99+W102</f>
        <v>0</v>
      </c>
      <c r="X321" s="15">
        <f t="shared" ref="X321:X327" si="1430">V321+W321</f>
        <v>173179.71300000002</v>
      </c>
      <c r="Y321" s="16">
        <f>Y30+Y43+Y58+Y63+Y69+Y73+Y77+Y78+Y79+Y80+Y81+Y83+Y84+Y39+Y85+Y92+Y95+Y97+Y99+Y102</f>
        <v>-946.26700000000005</v>
      </c>
      <c r="Z321" s="15">
        <f t="shared" ref="Z321:Z327" si="1431">X321+Y321</f>
        <v>172233.44600000003</v>
      </c>
      <c r="AA321" s="16">
        <f>AA30+AA43+AA58+AA63+AA69+AA73+AA77+AA78+AA79+AA80+AA81+AA83+AA84+AA39+AA85+AA92+AA95+AA97+AA99+AA102</f>
        <v>0</v>
      </c>
      <c r="AB321" s="15">
        <f t="shared" ref="AB321:AB327" si="1432">Z321+AA321</f>
        <v>172233.44600000003</v>
      </c>
      <c r="AC321" s="26">
        <f>AC30+AC43+AC58+AC63+AC69+AC73+AC77+AC78+AC79+AC80+AC81+AC83+AC84+AC39+AC85+AC92+AC95+AC97+AC99+AC102</f>
        <v>208575.62599999999</v>
      </c>
      <c r="AD321" s="15">
        <f t="shared" ref="AD321:AD327" si="1433">AB321+AC321</f>
        <v>380809.07200000004</v>
      </c>
      <c r="AE321" s="16">
        <f>AE30+AE43+AE58+AE63+AE69+AE73+AE77+AE78+AE79+AE80+AE81+AE83+AE84+AE39</f>
        <v>203735.49999999997</v>
      </c>
      <c r="AF321" s="46">
        <f>AF30+AF43+AF58+AF63+AF69+AF73+AF77+AF78+AF79+AF80+AF81+AF83+AF84+AF39</f>
        <v>-90261.3</v>
      </c>
      <c r="AG321" s="15">
        <f t="shared" si="1257"/>
        <v>113474.19999999997</v>
      </c>
      <c r="AH321" s="16">
        <f>AH30+AH43+AH58+AH63+AH69+AH73+AH77+AH78+AH79+AH80+AH81+AH83+AH84+AH39+AH87+AH92</f>
        <v>0</v>
      </c>
      <c r="AI321" s="15">
        <f t="shared" si="1400"/>
        <v>113474.19999999997</v>
      </c>
      <c r="AJ321" s="16">
        <f>AJ30+AJ43+AJ58+AJ63+AJ69+AJ73+AJ77+AJ78+AJ79+AJ80+AJ81+AJ83+AJ84+AJ39+AJ87+AJ92</f>
        <v>0</v>
      </c>
      <c r="AK321" s="15">
        <f t="shared" si="1401"/>
        <v>113474.19999999997</v>
      </c>
      <c r="AL321" s="16">
        <f>AL30+AL43+AL58+AL63+AL69+AL73+AL77+AL78+AL79+AL80+AL81+AL83+AL84+AL39+AL87+AL92</f>
        <v>0</v>
      </c>
      <c r="AM321" s="15">
        <f t="shared" si="1402"/>
        <v>113474.19999999997</v>
      </c>
      <c r="AN321" s="16">
        <f>AN30+AN43+AN58+AN63+AN69+AN73+AN77+AN78+AN79+AN80+AN81+AN83+AN84+AN39+AN87+AN92</f>
        <v>0</v>
      </c>
      <c r="AO321" s="15">
        <f t="shared" si="1403"/>
        <v>113474.19999999997</v>
      </c>
      <c r="AP321" s="16">
        <f>AP30+AP43+AP58+AP63+AP69+AP73+AP77+AP78+AP79+AP80+AP81+AP83+AP84+AP39+AP85+AP92+AP95+AP97+AP99</f>
        <v>0</v>
      </c>
      <c r="AQ321" s="15">
        <f t="shared" si="1404"/>
        <v>113474.19999999997</v>
      </c>
      <c r="AR321" s="16">
        <f>AR30+AR43+AR58+AR63+AR69+AR73+AR77+AR78+AR79+AR80+AR81+AR83+AR84+AR39+AR85+AR92+AR95+AR97+AR99</f>
        <v>0</v>
      </c>
      <c r="AS321" s="15">
        <f t="shared" si="1405"/>
        <v>113474.19999999997</v>
      </c>
      <c r="AT321" s="16">
        <f>AT30+AT43+AT58+AT63+AT69+AT73+AT77+AT78+AT79+AT80+AT81+AT83+AT84+AT39+AT85+AT92+AT95+AT97+AT99</f>
        <v>0</v>
      </c>
      <c r="AU321" s="15">
        <f t="shared" si="1406"/>
        <v>113474.19999999997</v>
      </c>
      <c r="AV321" s="16">
        <f>AV30+AV43+AV58+AV63+AV69+AV73+AV77+AV78+AV79+AV80+AV81+AV83+AV84+AV39+AV85+AV92+AV95+AV97+AV99+AV102</f>
        <v>0</v>
      </c>
      <c r="AW321" s="15">
        <f t="shared" si="1407"/>
        <v>113474.19999999997</v>
      </c>
      <c r="AX321" s="16">
        <f>AX30+AX43+AX58+AX63+AX69+AX73+AX77+AX78+AX79+AX80+AX81+AX83+AX84+AX39+AX85+AX92+AX95+AX97+AX99+AX102</f>
        <v>0</v>
      </c>
      <c r="AY321" s="15">
        <f t="shared" si="1408"/>
        <v>113474.19999999997</v>
      </c>
      <c r="AZ321" s="16">
        <f>AZ30+AZ43+AZ58+AZ63+AZ69+AZ73+AZ77+AZ78+AZ79+AZ80+AZ81+AZ83+AZ84+AZ39+AZ85+AZ92+AZ95+AZ97+AZ99+AZ102</f>
        <v>0</v>
      </c>
      <c r="BA321" s="15">
        <f t="shared" si="1409"/>
        <v>113474.19999999997</v>
      </c>
      <c r="BB321" s="16">
        <f>BB30+BB43+BB58+BB63+BB69+BB73+BB77+BB78+BB79+BB80+BB81+BB83+BB84+BB39+BB85+BB92+BB95+BB97+BB99+BB102</f>
        <v>0</v>
      </c>
      <c r="BC321" s="15">
        <f t="shared" si="1410"/>
        <v>113474.19999999997</v>
      </c>
      <c r="BD321" s="16">
        <f>BD30+BD43+BD58+BD63+BD69+BD73+BD77+BD78+BD79+BD80+BD81+BD83+BD84+BD39+BD85+BD92+BD95+BD97+BD99+BD102</f>
        <v>0</v>
      </c>
      <c r="BE321" s="15">
        <f t="shared" si="1411"/>
        <v>113474.19999999997</v>
      </c>
      <c r="BF321" s="26">
        <f>BF30+BF43+BF58+BF63+BF69+BF73+BF77+BF78+BF79+BF80+BF81+BF83+BF84+BF39+BF85+BF92+BF95+BF97+BF99+BF102</f>
        <v>311345.37100000004</v>
      </c>
      <c r="BG321" s="15">
        <f t="shared" si="1412"/>
        <v>424819.571</v>
      </c>
      <c r="BH321" s="16">
        <f>BH30+BH43+BH58+BH63+BH69+BH73+BH77+BH78+BH79+BH80+BH81+BH83+BH84+BH39</f>
        <v>107856.9</v>
      </c>
      <c r="BI321" s="16">
        <f>BI30+BI43+BI58+BI63+BI69+BI73+BI77+BI78+BI79+BI80+BI81+BI83+BI84+BI39</f>
        <v>-59234</v>
      </c>
      <c r="BJ321" s="16">
        <f t="shared" si="1258"/>
        <v>48622.899999999994</v>
      </c>
      <c r="BK321" s="16">
        <f>BK30+BK43+BK58+BK63+BK69+BK73+BK77+BK78+BK79+BK80+BK81+BK83+BK84+BK39+BK87+BK92</f>
        <v>0</v>
      </c>
      <c r="BL321" s="16">
        <f t="shared" si="1413"/>
        <v>48622.899999999994</v>
      </c>
      <c r="BM321" s="16">
        <f>BM30+BM43+BM58+BM63+BM69+BM73+BM77+BM78+BM79+BM80+BM81+BM83+BM84+BM39+BM87+BM92</f>
        <v>0</v>
      </c>
      <c r="BN321" s="16">
        <f t="shared" si="1414"/>
        <v>48622.899999999994</v>
      </c>
      <c r="BO321" s="16">
        <f>BO30+BO43+BO58+BO63+BO69+BO73+BO77+BO78+BO79+BO80+BO81+BO83+BO84+BO39+BO87+BO92</f>
        <v>0</v>
      </c>
      <c r="BP321" s="16">
        <f t="shared" si="1415"/>
        <v>48622.899999999994</v>
      </c>
      <c r="BQ321" s="16">
        <f>BQ30+BQ43+BQ58+BQ63+BQ69+BQ73+BQ77+BQ78+BQ79+BQ80+BQ81+BQ83+BQ84+BQ39+BQ85+BQ92+BQ95+BQ97+BQ99</f>
        <v>1563.701</v>
      </c>
      <c r="BR321" s="16">
        <f t="shared" si="1416"/>
        <v>50186.600999999995</v>
      </c>
      <c r="BS321" s="16">
        <f>BS30+BS43+BS58+BS63+BS69+BS73+BS77+BS78+BS79+BS80+BS81+BS83+BS84+BS39+BS85+BS92+BS95+BS97+BS99</f>
        <v>0</v>
      </c>
      <c r="BT321" s="16">
        <f t="shared" si="1417"/>
        <v>50186.600999999995</v>
      </c>
      <c r="BU321" s="16">
        <f>BU30+BU43+BU58+BU63+BU69+BU73+BU77+BU78+BU79+BU80+BU81+BU83+BU84+BU39+BU85+BU92+BU95+BU97+BU99</f>
        <v>40.652999999999999</v>
      </c>
      <c r="BV321" s="16">
        <f t="shared" si="1418"/>
        <v>50227.253999999994</v>
      </c>
      <c r="BW321" s="16">
        <f>BW30+BW43+BW58+BW63+BW69+BW73+BW77+BW78+BW79+BW80+BW81+BW83+BW84+BW39+BW85+BW92+BW95+BW97+BW99+BW102</f>
        <v>0</v>
      </c>
      <c r="BX321" s="16">
        <f t="shared" si="1419"/>
        <v>50227.253999999994</v>
      </c>
      <c r="BY321" s="16">
        <f>BY30+BY43+BY58+BY63+BY69+BY73+BY77+BY78+BY79+BY80+BY81+BY83+BY84+BY39+BY85+BY92+BY95+BY97+BY99+BY102</f>
        <v>0</v>
      </c>
      <c r="BZ321" s="16">
        <f t="shared" si="1420"/>
        <v>50227.253999999994</v>
      </c>
      <c r="CA321" s="16">
        <f>CA30+CA43+CA58+CA63+CA69+CA73+CA77+CA78+CA79+CA80+CA81+CA83+CA84+CA39+CA85+CA92+CA95+CA97+CA99+CA102</f>
        <v>0</v>
      </c>
      <c r="CB321" s="16">
        <f t="shared" si="1421"/>
        <v>50227.253999999994</v>
      </c>
      <c r="CC321" s="16">
        <f>CC30+CC43+CC58+CC63+CC69+CC73+CC77+CC78+CC79+CC80+CC81+CC83+CC84+CC39+CC85+CC92+CC95+CC97+CC99+CC102</f>
        <v>0</v>
      </c>
      <c r="CD321" s="16">
        <f t="shared" si="1422"/>
        <v>50227.253999999994</v>
      </c>
      <c r="CE321" s="16">
        <f>CE30+CE43+CE58+CE63+CE69+CE73+CE77+CE78+CE79+CE80+CE81+CE83+CE84+CE39+CE85+CE92+CE95+CE97+CE99+CE102</f>
        <v>0</v>
      </c>
      <c r="CF321" s="16">
        <f t="shared" si="1423"/>
        <v>50227.253999999994</v>
      </c>
      <c r="CG321" s="26">
        <f>CG30+CG43+CG58+CG63+CG69+CG73+CG77+CG78+CG79+CG80+CG81+CG83+CG84+CG39+CG85+CG92+CG95+CG97+CG99+CG102</f>
        <v>0</v>
      </c>
      <c r="CH321" s="16">
        <f t="shared" si="1424"/>
        <v>50227.253999999994</v>
      </c>
    </row>
    <row r="322" spans="1:86" ht="18.75" customHeight="1" x14ac:dyDescent="0.35">
      <c r="A322" s="14"/>
      <c r="B322" s="101" t="s">
        <v>31</v>
      </c>
      <c r="C322" s="106"/>
      <c r="D322" s="16">
        <f>D304</f>
        <v>300000</v>
      </c>
      <c r="E322" s="46">
        <f>E304</f>
        <v>0</v>
      </c>
      <c r="F322" s="15">
        <f t="shared" si="1256"/>
        <v>300000</v>
      </c>
      <c r="G322" s="16">
        <f>G304+G240</f>
        <v>91723.186000000002</v>
      </c>
      <c r="H322" s="15">
        <f t="shared" si="1388"/>
        <v>391723.18599999999</v>
      </c>
      <c r="I322" s="16">
        <f>I304+I240</f>
        <v>0</v>
      </c>
      <c r="J322" s="15">
        <f t="shared" si="1389"/>
        <v>391723.18599999999</v>
      </c>
      <c r="K322" s="16">
        <f>K304+K240</f>
        <v>0</v>
      </c>
      <c r="L322" s="15">
        <f t="shared" si="1390"/>
        <v>391723.18599999999</v>
      </c>
      <c r="M322" s="16">
        <f>M304+M240</f>
        <v>0</v>
      </c>
      <c r="N322" s="15">
        <f t="shared" si="1425"/>
        <v>391723.18599999999</v>
      </c>
      <c r="O322" s="16">
        <f>O304+O240</f>
        <v>0</v>
      </c>
      <c r="P322" s="15">
        <f t="shared" si="1426"/>
        <v>391723.18599999999</v>
      </c>
      <c r="Q322" s="16">
        <f>Q304+Q240</f>
        <v>-91723.186000000002</v>
      </c>
      <c r="R322" s="15">
        <f t="shared" si="1427"/>
        <v>300000</v>
      </c>
      <c r="S322" s="16">
        <f>S304+S240</f>
        <v>0</v>
      </c>
      <c r="T322" s="15">
        <f t="shared" si="1428"/>
        <v>300000</v>
      </c>
      <c r="U322" s="16">
        <f>U304+U240</f>
        <v>0</v>
      </c>
      <c r="V322" s="15">
        <f t="shared" si="1429"/>
        <v>300000</v>
      </c>
      <c r="W322" s="16">
        <f>W304+W240</f>
        <v>0</v>
      </c>
      <c r="X322" s="15">
        <f t="shared" si="1430"/>
        <v>300000</v>
      </c>
      <c r="Y322" s="16">
        <f>Y304+Y240</f>
        <v>0</v>
      </c>
      <c r="Z322" s="15">
        <f t="shared" si="1431"/>
        <v>300000</v>
      </c>
      <c r="AA322" s="16">
        <f>AA304+AA240</f>
        <v>0</v>
      </c>
      <c r="AB322" s="15">
        <f t="shared" si="1432"/>
        <v>300000</v>
      </c>
      <c r="AC322" s="26">
        <f>AC304+AC240</f>
        <v>-11212.275</v>
      </c>
      <c r="AD322" s="15">
        <f t="shared" si="1433"/>
        <v>288787.72499999998</v>
      </c>
      <c r="AE322" s="16">
        <f t="shared" ref="AE322:BH322" si="1434">AE304</f>
        <v>0</v>
      </c>
      <c r="AF322" s="46">
        <f>AF304</f>
        <v>0</v>
      </c>
      <c r="AG322" s="15">
        <f t="shared" si="1257"/>
        <v>0</v>
      </c>
      <c r="AH322" s="16">
        <f>AH304+AH240</f>
        <v>0</v>
      </c>
      <c r="AI322" s="15">
        <f t="shared" si="1400"/>
        <v>0</v>
      </c>
      <c r="AJ322" s="16">
        <f>AJ304+AJ240</f>
        <v>0</v>
      </c>
      <c r="AK322" s="15">
        <f t="shared" si="1401"/>
        <v>0</v>
      </c>
      <c r="AL322" s="16">
        <f>AL304+AL240</f>
        <v>0</v>
      </c>
      <c r="AM322" s="15">
        <f t="shared" si="1402"/>
        <v>0</v>
      </c>
      <c r="AN322" s="16">
        <f>AN304+AN240</f>
        <v>0</v>
      </c>
      <c r="AO322" s="15">
        <f t="shared" si="1403"/>
        <v>0</v>
      </c>
      <c r="AP322" s="16">
        <f>AP304+AP240</f>
        <v>0</v>
      </c>
      <c r="AQ322" s="15">
        <f t="shared" si="1404"/>
        <v>0</v>
      </c>
      <c r="AR322" s="16">
        <f>AR304+AR240</f>
        <v>0</v>
      </c>
      <c r="AS322" s="15">
        <f t="shared" si="1405"/>
        <v>0</v>
      </c>
      <c r="AT322" s="16">
        <f>AT304+AT240</f>
        <v>0</v>
      </c>
      <c r="AU322" s="15">
        <f t="shared" si="1406"/>
        <v>0</v>
      </c>
      <c r="AV322" s="16">
        <f>AV304+AV240</f>
        <v>0</v>
      </c>
      <c r="AW322" s="15">
        <f t="shared" si="1407"/>
        <v>0</v>
      </c>
      <c r="AX322" s="16">
        <f>AX304+AX240</f>
        <v>0</v>
      </c>
      <c r="AY322" s="15">
        <f t="shared" si="1408"/>
        <v>0</v>
      </c>
      <c r="AZ322" s="16">
        <f>AZ304+AZ240</f>
        <v>0</v>
      </c>
      <c r="BA322" s="15">
        <f t="shared" si="1409"/>
        <v>0</v>
      </c>
      <c r="BB322" s="16">
        <f>BB304+BB240</f>
        <v>0</v>
      </c>
      <c r="BC322" s="15">
        <f t="shared" si="1410"/>
        <v>0</v>
      </c>
      <c r="BD322" s="16">
        <f>BD304+BD240</f>
        <v>0</v>
      </c>
      <c r="BE322" s="15">
        <f t="shared" si="1411"/>
        <v>0</v>
      </c>
      <c r="BF322" s="26">
        <f>BF304+BF240</f>
        <v>0</v>
      </c>
      <c r="BG322" s="15">
        <f t="shared" si="1412"/>
        <v>0</v>
      </c>
      <c r="BH322" s="16">
        <f t="shared" si="1434"/>
        <v>0</v>
      </c>
      <c r="BI322" s="16">
        <f>BI304</f>
        <v>0</v>
      </c>
      <c r="BJ322" s="16">
        <f t="shared" si="1258"/>
        <v>0</v>
      </c>
      <c r="BK322" s="16">
        <f>BK304+BK240</f>
        <v>0</v>
      </c>
      <c r="BL322" s="16">
        <f t="shared" si="1413"/>
        <v>0</v>
      </c>
      <c r="BM322" s="16">
        <f>BM304+BM240</f>
        <v>0</v>
      </c>
      <c r="BN322" s="16">
        <f t="shared" si="1414"/>
        <v>0</v>
      </c>
      <c r="BO322" s="16">
        <f>BO304+BO240</f>
        <v>0</v>
      </c>
      <c r="BP322" s="16">
        <f t="shared" si="1415"/>
        <v>0</v>
      </c>
      <c r="BQ322" s="16">
        <f>BQ304+BQ240</f>
        <v>0</v>
      </c>
      <c r="BR322" s="16">
        <f t="shared" si="1416"/>
        <v>0</v>
      </c>
      <c r="BS322" s="16">
        <f>BS304+BS240</f>
        <v>0</v>
      </c>
      <c r="BT322" s="16">
        <f t="shared" si="1417"/>
        <v>0</v>
      </c>
      <c r="BU322" s="16">
        <f>BU304+BU240</f>
        <v>0</v>
      </c>
      <c r="BV322" s="16">
        <f t="shared" si="1418"/>
        <v>0</v>
      </c>
      <c r="BW322" s="16">
        <f>BW304+BW240</f>
        <v>0</v>
      </c>
      <c r="BX322" s="16">
        <f t="shared" si="1419"/>
        <v>0</v>
      </c>
      <c r="BY322" s="16">
        <f>BY304+BY240</f>
        <v>0</v>
      </c>
      <c r="BZ322" s="16">
        <f t="shared" si="1420"/>
        <v>0</v>
      </c>
      <c r="CA322" s="16">
        <f>CA304+CA240</f>
        <v>0</v>
      </c>
      <c r="CB322" s="16">
        <f t="shared" si="1421"/>
        <v>0</v>
      </c>
      <c r="CC322" s="16">
        <f>CC304+CC240</f>
        <v>0</v>
      </c>
      <c r="CD322" s="16">
        <f t="shared" si="1422"/>
        <v>0</v>
      </c>
      <c r="CE322" s="16">
        <f>CE304+CE240</f>
        <v>0</v>
      </c>
      <c r="CF322" s="16">
        <f t="shared" si="1423"/>
        <v>0</v>
      </c>
      <c r="CG322" s="26">
        <f>CG304+CG240</f>
        <v>0</v>
      </c>
      <c r="CH322" s="16">
        <f t="shared" si="1424"/>
        <v>0</v>
      </c>
    </row>
    <row r="323" spans="1:86" ht="18.75" customHeight="1" x14ac:dyDescent="0.35">
      <c r="A323" s="14"/>
      <c r="B323" s="101" t="s">
        <v>127</v>
      </c>
      <c r="C323" s="106"/>
      <c r="D323" s="19">
        <f>D259</f>
        <v>0</v>
      </c>
      <c r="E323" s="47">
        <f>E259</f>
        <v>0</v>
      </c>
      <c r="F323" s="15">
        <f t="shared" si="1256"/>
        <v>0</v>
      </c>
      <c r="G323" s="19">
        <f>G259</f>
        <v>0</v>
      </c>
      <c r="H323" s="15">
        <f t="shared" si="1388"/>
        <v>0</v>
      </c>
      <c r="I323" s="16">
        <f>I259</f>
        <v>0</v>
      </c>
      <c r="J323" s="15">
        <f t="shared" si="1389"/>
        <v>0</v>
      </c>
      <c r="K323" s="16">
        <f>K259</f>
        <v>0</v>
      </c>
      <c r="L323" s="15">
        <f t="shared" si="1390"/>
        <v>0</v>
      </c>
      <c r="M323" s="16">
        <f>M259</f>
        <v>0</v>
      </c>
      <c r="N323" s="15">
        <f t="shared" si="1425"/>
        <v>0</v>
      </c>
      <c r="O323" s="16">
        <f>O259</f>
        <v>0</v>
      </c>
      <c r="P323" s="15">
        <f t="shared" si="1426"/>
        <v>0</v>
      </c>
      <c r="Q323" s="16">
        <f>Q259</f>
        <v>0</v>
      </c>
      <c r="R323" s="15">
        <f t="shared" si="1427"/>
        <v>0</v>
      </c>
      <c r="S323" s="16">
        <f>S259</f>
        <v>0</v>
      </c>
      <c r="T323" s="15">
        <f t="shared" si="1428"/>
        <v>0</v>
      </c>
      <c r="U323" s="16">
        <f>U259</f>
        <v>0</v>
      </c>
      <c r="V323" s="15">
        <f t="shared" si="1429"/>
        <v>0</v>
      </c>
      <c r="W323" s="16">
        <f>W259</f>
        <v>0</v>
      </c>
      <c r="X323" s="15">
        <f t="shared" si="1430"/>
        <v>0</v>
      </c>
      <c r="Y323" s="16">
        <f>Y259</f>
        <v>0</v>
      </c>
      <c r="Z323" s="15">
        <f t="shared" si="1431"/>
        <v>0</v>
      </c>
      <c r="AA323" s="16">
        <f>AA259</f>
        <v>0</v>
      </c>
      <c r="AB323" s="15">
        <f t="shared" si="1432"/>
        <v>0</v>
      </c>
      <c r="AC323" s="26">
        <f>AC259</f>
        <v>0</v>
      </c>
      <c r="AD323" s="15">
        <f t="shared" si="1433"/>
        <v>0</v>
      </c>
      <c r="AE323" s="19">
        <f>AE259</f>
        <v>13981.8</v>
      </c>
      <c r="AF323" s="47">
        <f>AF259</f>
        <v>0</v>
      </c>
      <c r="AG323" s="15">
        <f t="shared" si="1257"/>
        <v>13981.8</v>
      </c>
      <c r="AH323" s="19">
        <f>AH259</f>
        <v>0</v>
      </c>
      <c r="AI323" s="15">
        <f t="shared" si="1400"/>
        <v>13981.8</v>
      </c>
      <c r="AJ323" s="19">
        <f>AJ259</f>
        <v>0</v>
      </c>
      <c r="AK323" s="15">
        <f t="shared" si="1401"/>
        <v>13981.8</v>
      </c>
      <c r="AL323" s="19">
        <f>AL259</f>
        <v>0</v>
      </c>
      <c r="AM323" s="15">
        <f t="shared" si="1402"/>
        <v>13981.8</v>
      </c>
      <c r="AN323" s="16">
        <f>AN259</f>
        <v>0</v>
      </c>
      <c r="AO323" s="15">
        <f t="shared" si="1403"/>
        <v>13981.8</v>
      </c>
      <c r="AP323" s="16">
        <f>AP259</f>
        <v>0</v>
      </c>
      <c r="AQ323" s="15">
        <f t="shared" si="1404"/>
        <v>13981.8</v>
      </c>
      <c r="AR323" s="16">
        <f>AR259</f>
        <v>0</v>
      </c>
      <c r="AS323" s="15">
        <f t="shared" si="1405"/>
        <v>13981.8</v>
      </c>
      <c r="AT323" s="16">
        <f>AT259</f>
        <v>0</v>
      </c>
      <c r="AU323" s="15">
        <f t="shared" si="1406"/>
        <v>13981.8</v>
      </c>
      <c r="AV323" s="16">
        <f>AV259</f>
        <v>0</v>
      </c>
      <c r="AW323" s="15">
        <f t="shared" si="1407"/>
        <v>13981.8</v>
      </c>
      <c r="AX323" s="16">
        <f>AX259</f>
        <v>0</v>
      </c>
      <c r="AY323" s="15">
        <f t="shared" si="1408"/>
        <v>13981.8</v>
      </c>
      <c r="AZ323" s="16">
        <f>AZ259</f>
        <v>0</v>
      </c>
      <c r="BA323" s="15">
        <f t="shared" si="1409"/>
        <v>13981.8</v>
      </c>
      <c r="BB323" s="16">
        <f>BB259</f>
        <v>0</v>
      </c>
      <c r="BC323" s="15">
        <f t="shared" si="1410"/>
        <v>13981.8</v>
      </c>
      <c r="BD323" s="16">
        <f>BD259</f>
        <v>0</v>
      </c>
      <c r="BE323" s="15">
        <f t="shared" si="1411"/>
        <v>13981.8</v>
      </c>
      <c r="BF323" s="26">
        <f>BF259</f>
        <v>0</v>
      </c>
      <c r="BG323" s="15">
        <f t="shared" si="1412"/>
        <v>13981.8</v>
      </c>
      <c r="BH323" s="19">
        <f>BH259</f>
        <v>0</v>
      </c>
      <c r="BI323" s="19">
        <f>BI259</f>
        <v>0</v>
      </c>
      <c r="BJ323" s="16">
        <f t="shared" si="1258"/>
        <v>0</v>
      </c>
      <c r="BK323" s="19">
        <f>BK259</f>
        <v>0</v>
      </c>
      <c r="BL323" s="16">
        <f t="shared" si="1413"/>
        <v>0</v>
      </c>
      <c r="BM323" s="19">
        <f>BM259</f>
        <v>0</v>
      </c>
      <c r="BN323" s="16">
        <f t="shared" si="1414"/>
        <v>0</v>
      </c>
      <c r="BO323" s="16">
        <f>BO259</f>
        <v>0</v>
      </c>
      <c r="BP323" s="16">
        <f t="shared" si="1415"/>
        <v>0</v>
      </c>
      <c r="BQ323" s="16">
        <f>BQ259</f>
        <v>0</v>
      </c>
      <c r="BR323" s="16">
        <f t="shared" si="1416"/>
        <v>0</v>
      </c>
      <c r="BS323" s="16">
        <f>BS259</f>
        <v>0</v>
      </c>
      <c r="BT323" s="16">
        <f t="shared" si="1417"/>
        <v>0</v>
      </c>
      <c r="BU323" s="16">
        <f>BU259</f>
        <v>0</v>
      </c>
      <c r="BV323" s="16">
        <f t="shared" si="1418"/>
        <v>0</v>
      </c>
      <c r="BW323" s="16">
        <f>BW259</f>
        <v>0</v>
      </c>
      <c r="BX323" s="16">
        <f t="shared" si="1419"/>
        <v>0</v>
      </c>
      <c r="BY323" s="16">
        <f>BY259</f>
        <v>0</v>
      </c>
      <c r="BZ323" s="16">
        <f t="shared" si="1420"/>
        <v>0</v>
      </c>
      <c r="CA323" s="16">
        <f>CA259</f>
        <v>0</v>
      </c>
      <c r="CB323" s="16">
        <f t="shared" si="1421"/>
        <v>0</v>
      </c>
      <c r="CC323" s="16">
        <f>CC259</f>
        <v>0</v>
      </c>
      <c r="CD323" s="16">
        <f t="shared" si="1422"/>
        <v>0</v>
      </c>
      <c r="CE323" s="16">
        <f>CE259</f>
        <v>0</v>
      </c>
      <c r="CF323" s="16">
        <f t="shared" si="1423"/>
        <v>0</v>
      </c>
      <c r="CG323" s="26">
        <f>CG259</f>
        <v>0</v>
      </c>
      <c r="CH323" s="16">
        <f t="shared" si="1424"/>
        <v>0</v>
      </c>
    </row>
    <row r="324" spans="1:86" ht="18.75" customHeight="1" x14ac:dyDescent="0.35">
      <c r="A324" s="14"/>
      <c r="B324" s="101" t="s">
        <v>130</v>
      </c>
      <c r="C324" s="106"/>
      <c r="D324" s="19">
        <f>D271+D269</f>
        <v>9180.5</v>
      </c>
      <c r="E324" s="47">
        <f>E271+E269</f>
        <v>0</v>
      </c>
      <c r="F324" s="15">
        <f t="shared" si="1256"/>
        <v>9180.5</v>
      </c>
      <c r="G324" s="19">
        <f>G271+G269</f>
        <v>0</v>
      </c>
      <c r="H324" s="15">
        <f t="shared" si="1388"/>
        <v>9180.5</v>
      </c>
      <c r="I324" s="16">
        <f>I271+I269</f>
        <v>-4699.8</v>
      </c>
      <c r="J324" s="15">
        <f t="shared" si="1389"/>
        <v>4480.7</v>
      </c>
      <c r="K324" s="16">
        <f>K271+K269</f>
        <v>4699.8</v>
      </c>
      <c r="L324" s="15">
        <f t="shared" si="1390"/>
        <v>9180.5</v>
      </c>
      <c r="M324" s="16">
        <f>M271+M269</f>
        <v>0</v>
      </c>
      <c r="N324" s="15">
        <f t="shared" si="1425"/>
        <v>9180.5</v>
      </c>
      <c r="O324" s="16">
        <f>O271+O269</f>
        <v>0</v>
      </c>
      <c r="P324" s="15">
        <f t="shared" si="1426"/>
        <v>9180.5</v>
      </c>
      <c r="Q324" s="16">
        <f>Q271+Q269</f>
        <v>-4480.7</v>
      </c>
      <c r="R324" s="15">
        <f t="shared" si="1427"/>
        <v>4699.8</v>
      </c>
      <c r="S324" s="16">
        <f>S271+S269</f>
        <v>0</v>
      </c>
      <c r="T324" s="15">
        <f t="shared" si="1428"/>
        <v>4699.8</v>
      </c>
      <c r="U324" s="16">
        <f>U271+U269</f>
        <v>0</v>
      </c>
      <c r="V324" s="15">
        <f t="shared" si="1429"/>
        <v>4699.8</v>
      </c>
      <c r="W324" s="16">
        <f>W271+W269</f>
        <v>0</v>
      </c>
      <c r="X324" s="15">
        <f t="shared" si="1430"/>
        <v>4699.8</v>
      </c>
      <c r="Y324" s="16">
        <f>Y271+Y269</f>
        <v>0</v>
      </c>
      <c r="Z324" s="15">
        <f t="shared" si="1431"/>
        <v>4699.8</v>
      </c>
      <c r="AA324" s="16">
        <f>AA271+AA269</f>
        <v>0</v>
      </c>
      <c r="AB324" s="15">
        <f t="shared" si="1432"/>
        <v>4699.8</v>
      </c>
      <c r="AC324" s="26">
        <f>AC271+AC269</f>
        <v>0</v>
      </c>
      <c r="AD324" s="15">
        <f t="shared" si="1433"/>
        <v>4699.8</v>
      </c>
      <c r="AE324" s="19">
        <f t="shared" ref="AE324:BH324" si="1435">AE271+AE269</f>
        <v>0</v>
      </c>
      <c r="AF324" s="47">
        <f>AF271+AF269</f>
        <v>0</v>
      </c>
      <c r="AG324" s="15">
        <f t="shared" si="1257"/>
        <v>0</v>
      </c>
      <c r="AH324" s="19">
        <f>AH271+AH269</f>
        <v>0</v>
      </c>
      <c r="AI324" s="15">
        <f t="shared" si="1400"/>
        <v>0</v>
      </c>
      <c r="AJ324" s="19">
        <f>AJ271+AJ269</f>
        <v>0</v>
      </c>
      <c r="AK324" s="15">
        <f t="shared" si="1401"/>
        <v>0</v>
      </c>
      <c r="AL324" s="19">
        <f>AL271+AL269</f>
        <v>0</v>
      </c>
      <c r="AM324" s="15">
        <f t="shared" si="1402"/>
        <v>0</v>
      </c>
      <c r="AN324" s="16">
        <f>AN271+AN269</f>
        <v>0</v>
      </c>
      <c r="AO324" s="15">
        <f t="shared" si="1403"/>
        <v>0</v>
      </c>
      <c r="AP324" s="16">
        <f>AP271+AP269</f>
        <v>0</v>
      </c>
      <c r="AQ324" s="15">
        <f t="shared" si="1404"/>
        <v>0</v>
      </c>
      <c r="AR324" s="16">
        <f>AR271+AR269</f>
        <v>0</v>
      </c>
      <c r="AS324" s="15">
        <f t="shared" si="1405"/>
        <v>0</v>
      </c>
      <c r="AT324" s="16">
        <f>AT271+AT269</f>
        <v>4480.7</v>
      </c>
      <c r="AU324" s="15">
        <f t="shared" si="1406"/>
        <v>4480.7</v>
      </c>
      <c r="AV324" s="16">
        <f>AV271+AV269</f>
        <v>0</v>
      </c>
      <c r="AW324" s="15">
        <f t="shared" si="1407"/>
        <v>4480.7</v>
      </c>
      <c r="AX324" s="16">
        <f>AX271+AX269</f>
        <v>0</v>
      </c>
      <c r="AY324" s="15">
        <f t="shared" si="1408"/>
        <v>4480.7</v>
      </c>
      <c r="AZ324" s="16">
        <f>AZ271+AZ269</f>
        <v>0</v>
      </c>
      <c r="BA324" s="15">
        <f t="shared" si="1409"/>
        <v>4480.7</v>
      </c>
      <c r="BB324" s="16">
        <f>BB271+BB269</f>
        <v>0</v>
      </c>
      <c r="BC324" s="15">
        <f t="shared" si="1410"/>
        <v>4480.7</v>
      </c>
      <c r="BD324" s="16">
        <f>BD271+BD269</f>
        <v>0</v>
      </c>
      <c r="BE324" s="15">
        <f t="shared" si="1411"/>
        <v>4480.7</v>
      </c>
      <c r="BF324" s="26">
        <f>BF271+BF269</f>
        <v>0</v>
      </c>
      <c r="BG324" s="15">
        <f t="shared" si="1412"/>
        <v>4480.7</v>
      </c>
      <c r="BH324" s="19">
        <f t="shared" si="1435"/>
        <v>0</v>
      </c>
      <c r="BI324" s="19">
        <f>BI271+BI269</f>
        <v>0</v>
      </c>
      <c r="BJ324" s="16">
        <f t="shared" si="1258"/>
        <v>0</v>
      </c>
      <c r="BK324" s="19">
        <f>BK271+BK269</f>
        <v>0</v>
      </c>
      <c r="BL324" s="16">
        <f t="shared" si="1413"/>
        <v>0</v>
      </c>
      <c r="BM324" s="19">
        <f>BM271+BM269</f>
        <v>0</v>
      </c>
      <c r="BN324" s="16">
        <f t="shared" si="1414"/>
        <v>0</v>
      </c>
      <c r="BO324" s="16">
        <f>BO271+BO269</f>
        <v>0</v>
      </c>
      <c r="BP324" s="16">
        <f t="shared" si="1415"/>
        <v>0</v>
      </c>
      <c r="BQ324" s="16">
        <f>BQ271+BQ269</f>
        <v>0</v>
      </c>
      <c r="BR324" s="16">
        <f t="shared" si="1416"/>
        <v>0</v>
      </c>
      <c r="BS324" s="16">
        <f>BS271+BS269</f>
        <v>0</v>
      </c>
      <c r="BT324" s="16">
        <f t="shared" si="1417"/>
        <v>0</v>
      </c>
      <c r="BU324" s="16">
        <f>BU271+BU269</f>
        <v>0</v>
      </c>
      <c r="BV324" s="16">
        <f t="shared" si="1418"/>
        <v>0</v>
      </c>
      <c r="BW324" s="16">
        <f>BW271+BW269</f>
        <v>0</v>
      </c>
      <c r="BX324" s="16">
        <f t="shared" si="1419"/>
        <v>0</v>
      </c>
      <c r="BY324" s="16">
        <f>BY271+BY269</f>
        <v>0</v>
      </c>
      <c r="BZ324" s="16">
        <f t="shared" si="1420"/>
        <v>0</v>
      </c>
      <c r="CA324" s="16">
        <f>CA271+CA269</f>
        <v>0</v>
      </c>
      <c r="CB324" s="16">
        <f t="shared" si="1421"/>
        <v>0</v>
      </c>
      <c r="CC324" s="16">
        <f>CC271+CC269</f>
        <v>0</v>
      </c>
      <c r="CD324" s="16">
        <f t="shared" si="1422"/>
        <v>0</v>
      </c>
      <c r="CE324" s="16">
        <f>CE271+CE269</f>
        <v>0</v>
      </c>
      <c r="CF324" s="16">
        <f t="shared" si="1423"/>
        <v>0</v>
      </c>
      <c r="CG324" s="26">
        <f>CG271+CG269</f>
        <v>0</v>
      </c>
      <c r="CH324" s="16">
        <f t="shared" si="1424"/>
        <v>0</v>
      </c>
    </row>
    <row r="325" spans="1:86" ht="18.75" customHeight="1" x14ac:dyDescent="0.35">
      <c r="A325" s="14"/>
      <c r="B325" s="101" t="s">
        <v>249</v>
      </c>
      <c r="C325" s="106"/>
      <c r="D325" s="36"/>
      <c r="E325" s="46">
        <f>E119</f>
        <v>2697</v>
      </c>
      <c r="F325" s="15">
        <f t="shared" si="1256"/>
        <v>2697</v>
      </c>
      <c r="G325" s="16">
        <f>G119+G139</f>
        <v>0</v>
      </c>
      <c r="H325" s="15">
        <f t="shared" si="1388"/>
        <v>2697</v>
      </c>
      <c r="I325" s="16">
        <f>I119+I139</f>
        <v>0</v>
      </c>
      <c r="J325" s="15">
        <f t="shared" si="1389"/>
        <v>2697</v>
      </c>
      <c r="K325" s="16">
        <f>K119+K139</f>
        <v>0</v>
      </c>
      <c r="L325" s="15">
        <f t="shared" si="1390"/>
        <v>2697</v>
      </c>
      <c r="M325" s="16">
        <f>M119+M139</f>
        <v>0</v>
      </c>
      <c r="N325" s="15">
        <f t="shared" si="1425"/>
        <v>2697</v>
      </c>
      <c r="O325" s="16">
        <f>O119+O139</f>
        <v>0</v>
      </c>
      <c r="P325" s="15">
        <f t="shared" si="1426"/>
        <v>2697</v>
      </c>
      <c r="Q325" s="16">
        <f>Q119+Q139</f>
        <v>0</v>
      </c>
      <c r="R325" s="15">
        <f t="shared" si="1427"/>
        <v>2697</v>
      </c>
      <c r="S325" s="16">
        <f>S119+S139</f>
        <v>0</v>
      </c>
      <c r="T325" s="15">
        <f t="shared" si="1428"/>
        <v>2697</v>
      </c>
      <c r="U325" s="16">
        <f>U119+U139</f>
        <v>0</v>
      </c>
      <c r="V325" s="15">
        <f t="shared" si="1429"/>
        <v>2697</v>
      </c>
      <c r="W325" s="16">
        <f>W119+W139</f>
        <v>0</v>
      </c>
      <c r="X325" s="15">
        <f t="shared" si="1430"/>
        <v>2697</v>
      </c>
      <c r="Y325" s="16">
        <f>Y119+Y139</f>
        <v>0</v>
      </c>
      <c r="Z325" s="15">
        <f t="shared" si="1431"/>
        <v>2697</v>
      </c>
      <c r="AA325" s="16">
        <f>AA119+AA139</f>
        <v>0</v>
      </c>
      <c r="AB325" s="15">
        <f t="shared" si="1432"/>
        <v>2697</v>
      </c>
      <c r="AC325" s="26">
        <f>AC119+AC139+AC143</f>
        <v>-2697</v>
      </c>
      <c r="AD325" s="15">
        <f t="shared" si="1433"/>
        <v>0</v>
      </c>
      <c r="AE325" s="36"/>
      <c r="AF325" s="46">
        <f>AF119</f>
        <v>6293</v>
      </c>
      <c r="AG325" s="15">
        <f t="shared" si="1257"/>
        <v>6293</v>
      </c>
      <c r="AH325" s="16">
        <f>AH119+AH139</f>
        <v>2850</v>
      </c>
      <c r="AI325" s="15">
        <f t="shared" si="1400"/>
        <v>9143</v>
      </c>
      <c r="AJ325" s="16">
        <f>AJ119+AJ139</f>
        <v>-2850</v>
      </c>
      <c r="AK325" s="15">
        <f t="shared" si="1401"/>
        <v>6293</v>
      </c>
      <c r="AL325" s="16">
        <f>AL119+AL139</f>
        <v>0</v>
      </c>
      <c r="AM325" s="15">
        <f t="shared" si="1402"/>
        <v>6293</v>
      </c>
      <c r="AN325" s="16">
        <f>AN119+AN139</f>
        <v>0</v>
      </c>
      <c r="AO325" s="15">
        <f t="shared" si="1403"/>
        <v>6293</v>
      </c>
      <c r="AP325" s="16">
        <f>AP119+AP139</f>
        <v>0</v>
      </c>
      <c r="AQ325" s="15">
        <f t="shared" si="1404"/>
        <v>6293</v>
      </c>
      <c r="AR325" s="16">
        <f>AR119+AR139</f>
        <v>0</v>
      </c>
      <c r="AS325" s="15">
        <f t="shared" si="1405"/>
        <v>6293</v>
      </c>
      <c r="AT325" s="16">
        <f>AT119+AT139</f>
        <v>0</v>
      </c>
      <c r="AU325" s="15">
        <f t="shared" si="1406"/>
        <v>6293</v>
      </c>
      <c r="AV325" s="16">
        <f>AV119+AV139</f>
        <v>0</v>
      </c>
      <c r="AW325" s="15">
        <f t="shared" si="1407"/>
        <v>6293</v>
      </c>
      <c r="AX325" s="16">
        <f>AX119+AX139</f>
        <v>0</v>
      </c>
      <c r="AY325" s="15">
        <f t="shared" si="1408"/>
        <v>6293</v>
      </c>
      <c r="AZ325" s="16">
        <f>AZ119+AZ139</f>
        <v>0</v>
      </c>
      <c r="BA325" s="15">
        <f t="shared" si="1409"/>
        <v>6293</v>
      </c>
      <c r="BB325" s="16">
        <f>BB119+BB139</f>
        <v>0</v>
      </c>
      <c r="BC325" s="15">
        <f t="shared" si="1410"/>
        <v>6293</v>
      </c>
      <c r="BD325" s="16">
        <f>BD119+BD139</f>
        <v>0</v>
      </c>
      <c r="BE325" s="15">
        <f t="shared" si="1411"/>
        <v>6293</v>
      </c>
      <c r="BF325" s="26">
        <f>BF119+BF139+BF143</f>
        <v>2697</v>
      </c>
      <c r="BG325" s="15">
        <f t="shared" si="1412"/>
        <v>8990</v>
      </c>
      <c r="BH325" s="36"/>
      <c r="BI325" s="36">
        <f>BI119</f>
        <v>0</v>
      </c>
      <c r="BJ325" s="16">
        <f t="shared" si="1258"/>
        <v>0</v>
      </c>
      <c r="BK325" s="36">
        <f>BK119+BK139</f>
        <v>0</v>
      </c>
      <c r="BL325" s="16">
        <f t="shared" si="1413"/>
        <v>0</v>
      </c>
      <c r="BM325" s="36">
        <f>BM119+BM139</f>
        <v>0</v>
      </c>
      <c r="BN325" s="16">
        <f t="shared" si="1414"/>
        <v>0</v>
      </c>
      <c r="BO325" s="16">
        <f>BO119+BO139</f>
        <v>0</v>
      </c>
      <c r="BP325" s="16">
        <f t="shared" si="1415"/>
        <v>0</v>
      </c>
      <c r="BQ325" s="16">
        <f>BQ119+BQ139</f>
        <v>0</v>
      </c>
      <c r="BR325" s="16">
        <f t="shared" si="1416"/>
        <v>0</v>
      </c>
      <c r="BS325" s="16">
        <f>BS119+BS139</f>
        <v>0</v>
      </c>
      <c r="BT325" s="16">
        <f t="shared" si="1417"/>
        <v>0</v>
      </c>
      <c r="BU325" s="16">
        <f>BU119+BU139</f>
        <v>0</v>
      </c>
      <c r="BV325" s="16">
        <f t="shared" si="1418"/>
        <v>0</v>
      </c>
      <c r="BW325" s="16">
        <f>BW119+BW139</f>
        <v>0</v>
      </c>
      <c r="BX325" s="16">
        <f t="shared" si="1419"/>
        <v>0</v>
      </c>
      <c r="BY325" s="16">
        <f>BY119+BY139</f>
        <v>0</v>
      </c>
      <c r="BZ325" s="16">
        <f t="shared" si="1420"/>
        <v>0</v>
      </c>
      <c r="CA325" s="16">
        <f>CA119+CA139</f>
        <v>0</v>
      </c>
      <c r="CB325" s="16">
        <f t="shared" si="1421"/>
        <v>0</v>
      </c>
      <c r="CC325" s="16">
        <f>CC119+CC139</f>
        <v>0</v>
      </c>
      <c r="CD325" s="16">
        <f t="shared" si="1422"/>
        <v>0</v>
      </c>
      <c r="CE325" s="16">
        <f>CE119+CE139</f>
        <v>0</v>
      </c>
      <c r="CF325" s="16">
        <f t="shared" si="1423"/>
        <v>0</v>
      </c>
      <c r="CG325" s="26">
        <f>CG119+CG139+CG143</f>
        <v>0</v>
      </c>
      <c r="CH325" s="16">
        <f t="shared" si="1424"/>
        <v>0</v>
      </c>
    </row>
    <row r="326" spans="1:86" ht="18.75" customHeight="1" x14ac:dyDescent="0.35">
      <c r="A326" s="14"/>
      <c r="B326" s="101" t="s">
        <v>250</v>
      </c>
      <c r="C326" s="106"/>
      <c r="D326" s="36"/>
      <c r="E326" s="46">
        <f>E283</f>
        <v>11709.7</v>
      </c>
      <c r="F326" s="15">
        <f t="shared" si="1256"/>
        <v>11709.7</v>
      </c>
      <c r="G326" s="16">
        <f>G283</f>
        <v>0</v>
      </c>
      <c r="H326" s="15">
        <f t="shared" si="1388"/>
        <v>11709.7</v>
      </c>
      <c r="I326" s="16">
        <f>I283</f>
        <v>0</v>
      </c>
      <c r="J326" s="15">
        <f t="shared" si="1389"/>
        <v>11709.7</v>
      </c>
      <c r="K326" s="16">
        <f>K283</f>
        <v>0</v>
      </c>
      <c r="L326" s="15">
        <f t="shared" si="1390"/>
        <v>11709.7</v>
      </c>
      <c r="M326" s="16">
        <f>M283</f>
        <v>-24.943000000000001</v>
      </c>
      <c r="N326" s="15">
        <f t="shared" si="1425"/>
        <v>11684.757000000001</v>
      </c>
      <c r="O326" s="16">
        <f>O283</f>
        <v>0</v>
      </c>
      <c r="P326" s="15">
        <f t="shared" si="1426"/>
        <v>11684.757000000001</v>
      </c>
      <c r="Q326" s="16">
        <f>Q283</f>
        <v>-466.94299999999998</v>
      </c>
      <c r="R326" s="15">
        <f t="shared" si="1427"/>
        <v>11217.814000000002</v>
      </c>
      <c r="S326" s="16">
        <f>S283</f>
        <v>0</v>
      </c>
      <c r="T326" s="15">
        <f t="shared" si="1428"/>
        <v>11217.814000000002</v>
      </c>
      <c r="U326" s="16">
        <f>U283</f>
        <v>-0.17</v>
      </c>
      <c r="V326" s="15">
        <f t="shared" si="1429"/>
        <v>11217.644000000002</v>
      </c>
      <c r="W326" s="16">
        <f>W283</f>
        <v>0</v>
      </c>
      <c r="X326" s="15">
        <f t="shared" si="1430"/>
        <v>11217.644000000002</v>
      </c>
      <c r="Y326" s="16">
        <f>Y283</f>
        <v>-131.54</v>
      </c>
      <c r="Z326" s="15">
        <f t="shared" si="1431"/>
        <v>11086.104000000001</v>
      </c>
      <c r="AA326" s="16">
        <f>AA283</f>
        <v>0</v>
      </c>
      <c r="AB326" s="15">
        <f t="shared" si="1432"/>
        <v>11086.104000000001</v>
      </c>
      <c r="AC326" s="26">
        <f>AC283</f>
        <v>-670.21500000000003</v>
      </c>
      <c r="AD326" s="15">
        <f t="shared" si="1433"/>
        <v>10415.889000000001</v>
      </c>
      <c r="AE326" s="36"/>
      <c r="AF326" s="46">
        <f>AF283</f>
        <v>0</v>
      </c>
      <c r="AG326" s="15">
        <f t="shared" si="1257"/>
        <v>0</v>
      </c>
      <c r="AH326" s="16">
        <f>AH283</f>
        <v>0</v>
      </c>
      <c r="AI326" s="15">
        <f t="shared" si="1400"/>
        <v>0</v>
      </c>
      <c r="AJ326" s="16">
        <f>AJ283</f>
        <v>0</v>
      </c>
      <c r="AK326" s="15">
        <f t="shared" si="1401"/>
        <v>0</v>
      </c>
      <c r="AL326" s="16">
        <f>AL283</f>
        <v>0</v>
      </c>
      <c r="AM326" s="15">
        <f t="shared" si="1402"/>
        <v>0</v>
      </c>
      <c r="AN326" s="16">
        <f>AN283</f>
        <v>0</v>
      </c>
      <c r="AO326" s="15">
        <f t="shared" si="1403"/>
        <v>0</v>
      </c>
      <c r="AP326" s="16">
        <f>AP283</f>
        <v>0</v>
      </c>
      <c r="AQ326" s="15">
        <f t="shared" si="1404"/>
        <v>0</v>
      </c>
      <c r="AR326" s="16">
        <f>AR283</f>
        <v>0</v>
      </c>
      <c r="AS326" s="15">
        <f t="shared" si="1405"/>
        <v>0</v>
      </c>
      <c r="AT326" s="16">
        <f>AT283</f>
        <v>0</v>
      </c>
      <c r="AU326" s="15">
        <f t="shared" si="1406"/>
        <v>0</v>
      </c>
      <c r="AV326" s="16">
        <f>AV283</f>
        <v>0</v>
      </c>
      <c r="AW326" s="15">
        <f t="shared" si="1407"/>
        <v>0</v>
      </c>
      <c r="AX326" s="16">
        <f>AX283</f>
        <v>0</v>
      </c>
      <c r="AY326" s="15">
        <f t="shared" si="1408"/>
        <v>0</v>
      </c>
      <c r="AZ326" s="16">
        <f>AZ283</f>
        <v>0</v>
      </c>
      <c r="BA326" s="15">
        <f t="shared" si="1409"/>
        <v>0</v>
      </c>
      <c r="BB326" s="16">
        <f>BB283</f>
        <v>0</v>
      </c>
      <c r="BC326" s="15">
        <f t="shared" si="1410"/>
        <v>0</v>
      </c>
      <c r="BD326" s="16">
        <f>BD283</f>
        <v>0</v>
      </c>
      <c r="BE326" s="15">
        <f t="shared" si="1411"/>
        <v>0</v>
      </c>
      <c r="BF326" s="26">
        <f>BF283</f>
        <v>0</v>
      </c>
      <c r="BG326" s="15">
        <f t="shared" si="1412"/>
        <v>0</v>
      </c>
      <c r="BH326" s="36"/>
      <c r="BI326" s="16">
        <f>BI283</f>
        <v>0</v>
      </c>
      <c r="BJ326" s="16">
        <f t="shared" si="1258"/>
        <v>0</v>
      </c>
      <c r="BK326" s="16">
        <f>BK283</f>
        <v>0</v>
      </c>
      <c r="BL326" s="16">
        <f t="shared" si="1413"/>
        <v>0</v>
      </c>
      <c r="BM326" s="16">
        <f>BM283</f>
        <v>0</v>
      </c>
      <c r="BN326" s="16">
        <f t="shared" si="1414"/>
        <v>0</v>
      </c>
      <c r="BO326" s="16">
        <f>BO283</f>
        <v>0</v>
      </c>
      <c r="BP326" s="16">
        <f t="shared" si="1415"/>
        <v>0</v>
      </c>
      <c r="BQ326" s="16">
        <f>BQ283</f>
        <v>0</v>
      </c>
      <c r="BR326" s="16">
        <f t="shared" si="1416"/>
        <v>0</v>
      </c>
      <c r="BS326" s="16">
        <f>BS283</f>
        <v>0</v>
      </c>
      <c r="BT326" s="16">
        <f t="shared" si="1417"/>
        <v>0</v>
      </c>
      <c r="BU326" s="16">
        <f>BU283</f>
        <v>0</v>
      </c>
      <c r="BV326" s="16">
        <f t="shared" si="1418"/>
        <v>0</v>
      </c>
      <c r="BW326" s="16">
        <f>BW283</f>
        <v>0</v>
      </c>
      <c r="BX326" s="16">
        <f t="shared" si="1419"/>
        <v>0</v>
      </c>
      <c r="BY326" s="16">
        <f>BY283</f>
        <v>0</v>
      </c>
      <c r="BZ326" s="16">
        <f t="shared" si="1420"/>
        <v>0</v>
      </c>
      <c r="CA326" s="16">
        <f>CA283</f>
        <v>0</v>
      </c>
      <c r="CB326" s="16">
        <f t="shared" si="1421"/>
        <v>0</v>
      </c>
      <c r="CC326" s="16">
        <f>CC283</f>
        <v>0</v>
      </c>
      <c r="CD326" s="16">
        <f t="shared" si="1422"/>
        <v>0</v>
      </c>
      <c r="CE326" s="16">
        <f>CE283</f>
        <v>0</v>
      </c>
      <c r="CF326" s="16">
        <f t="shared" si="1423"/>
        <v>0</v>
      </c>
      <c r="CG326" s="26">
        <f>CG283</f>
        <v>0</v>
      </c>
      <c r="CH326" s="16">
        <f t="shared" si="1424"/>
        <v>0</v>
      </c>
    </row>
    <row r="327" spans="1:86" ht="18.75" customHeight="1" x14ac:dyDescent="0.35">
      <c r="A327" s="14"/>
      <c r="B327" s="135" t="s">
        <v>362</v>
      </c>
      <c r="C327" s="136"/>
      <c r="D327" s="16">
        <f>D311-D318-D319-D320-D321-D322-D323-D324</f>
        <v>-1.862645149230957E-9</v>
      </c>
      <c r="E327" s="46">
        <f>E311-E318-E319-E320-E321-E322-E323-E324-E325-E326</f>
        <v>-9.0949470177292824E-11</v>
      </c>
      <c r="F327" s="16"/>
      <c r="G327" s="16">
        <f>G311-G318-G319-G320-G321-G322-G323-G324-G325-G326</f>
        <v>4.3655745685100555E-11</v>
      </c>
      <c r="H327" s="16"/>
      <c r="I327" s="16">
        <f>I311-I318-I319-I320-I321-I322-I323-I324-I325-I326</f>
        <v>-2.7284841053187847E-12</v>
      </c>
      <c r="J327" s="66"/>
      <c r="K327" s="16">
        <f>K311-K318-K319-K320-K321-K322-K323-K324-K325-K326</f>
        <v>2.7284841053187847E-12</v>
      </c>
      <c r="L327" s="66"/>
      <c r="M327" s="16">
        <f>M309</f>
        <v>13200</v>
      </c>
      <c r="N327" s="15">
        <f t="shared" si="1425"/>
        <v>13200</v>
      </c>
      <c r="O327" s="16">
        <f>O309</f>
        <v>0</v>
      </c>
      <c r="P327" s="15">
        <f t="shared" si="1426"/>
        <v>13200</v>
      </c>
      <c r="Q327" s="16">
        <f>Q309+Q310</f>
        <v>20000</v>
      </c>
      <c r="R327" s="15">
        <f t="shared" si="1427"/>
        <v>33200</v>
      </c>
      <c r="S327" s="16">
        <f>S309+S310</f>
        <v>0</v>
      </c>
      <c r="T327" s="15">
        <f t="shared" si="1428"/>
        <v>33200</v>
      </c>
      <c r="U327" s="16">
        <f>U309+U310</f>
        <v>-22</v>
      </c>
      <c r="V327" s="15">
        <f t="shared" si="1429"/>
        <v>33178</v>
      </c>
      <c r="W327" s="16">
        <f>W309+W310</f>
        <v>0</v>
      </c>
      <c r="X327" s="15">
        <f t="shared" si="1430"/>
        <v>33178</v>
      </c>
      <c r="Y327" s="16">
        <f>Y309+Y310</f>
        <v>0</v>
      </c>
      <c r="Z327" s="15">
        <f t="shared" si="1431"/>
        <v>33178</v>
      </c>
      <c r="AA327" s="16">
        <f>AA309+AA310</f>
        <v>0</v>
      </c>
      <c r="AB327" s="15">
        <f t="shared" si="1432"/>
        <v>33178</v>
      </c>
      <c r="AC327" s="26">
        <f>AC309+AC310</f>
        <v>-20000</v>
      </c>
      <c r="AD327" s="15">
        <f t="shared" si="1433"/>
        <v>13178</v>
      </c>
      <c r="AE327" s="16"/>
      <c r="AF327" s="16"/>
      <c r="AG327" s="16"/>
      <c r="AH327" s="16"/>
      <c r="AI327" s="16"/>
      <c r="AJ327" s="16"/>
      <c r="AK327" s="16"/>
      <c r="AL327" s="16"/>
      <c r="AM327" s="66"/>
      <c r="AN327" s="16"/>
      <c r="AO327" s="66"/>
      <c r="AP327" s="16">
        <f>AP309</f>
        <v>0</v>
      </c>
      <c r="AQ327" s="15">
        <f t="shared" si="1404"/>
        <v>0</v>
      </c>
      <c r="AR327" s="16">
        <f>AR309</f>
        <v>0</v>
      </c>
      <c r="AS327" s="15">
        <f t="shared" si="1405"/>
        <v>0</v>
      </c>
      <c r="AT327" s="16">
        <f>AT309+AT310</f>
        <v>0</v>
      </c>
      <c r="AU327" s="15">
        <f t="shared" si="1406"/>
        <v>0</v>
      </c>
      <c r="AV327" s="16">
        <f>AV309+AV310</f>
        <v>0</v>
      </c>
      <c r="AW327" s="15">
        <f t="shared" si="1407"/>
        <v>0</v>
      </c>
      <c r="AX327" s="16">
        <f>AX309+AX310</f>
        <v>0</v>
      </c>
      <c r="AY327" s="15">
        <f t="shared" si="1408"/>
        <v>0</v>
      </c>
      <c r="AZ327" s="16">
        <f>AZ309+AZ310</f>
        <v>0</v>
      </c>
      <c r="BA327" s="15">
        <f t="shared" si="1409"/>
        <v>0</v>
      </c>
      <c r="BB327" s="16">
        <f>BB309+BB310</f>
        <v>0</v>
      </c>
      <c r="BC327" s="15">
        <f t="shared" si="1410"/>
        <v>0</v>
      </c>
      <c r="BD327" s="16">
        <f>BD309+BD310</f>
        <v>0</v>
      </c>
      <c r="BE327" s="15">
        <f t="shared" si="1411"/>
        <v>0</v>
      </c>
      <c r="BF327" s="26">
        <f>BF309+BF310</f>
        <v>0</v>
      </c>
      <c r="BG327" s="15">
        <f t="shared" si="1412"/>
        <v>0</v>
      </c>
      <c r="BH327" s="16"/>
      <c r="BI327" s="16"/>
      <c r="BJ327" s="16"/>
      <c r="BK327" s="16"/>
      <c r="BL327" s="16"/>
      <c r="BM327" s="16"/>
      <c r="BN327" s="66"/>
      <c r="BO327" s="16"/>
      <c r="BP327" s="66"/>
      <c r="BQ327" s="16">
        <f>BQ309</f>
        <v>0</v>
      </c>
      <c r="BR327" s="16">
        <f t="shared" si="1416"/>
        <v>0</v>
      </c>
      <c r="BS327" s="16">
        <f>BS309</f>
        <v>0</v>
      </c>
      <c r="BT327" s="16">
        <f t="shared" si="1417"/>
        <v>0</v>
      </c>
      <c r="BU327" s="16">
        <f>BU309+BU310</f>
        <v>0</v>
      </c>
      <c r="BV327" s="16">
        <f t="shared" si="1418"/>
        <v>0</v>
      </c>
      <c r="BW327" s="16">
        <f>BW309+BW310</f>
        <v>0</v>
      </c>
      <c r="BX327" s="16">
        <f t="shared" si="1419"/>
        <v>0</v>
      </c>
      <c r="BY327" s="16">
        <f>BY309+BY310</f>
        <v>0</v>
      </c>
      <c r="BZ327" s="16">
        <f t="shared" si="1420"/>
        <v>0</v>
      </c>
      <c r="CA327" s="16">
        <f>CA309+CA310</f>
        <v>0</v>
      </c>
      <c r="CB327" s="16">
        <f t="shared" si="1421"/>
        <v>0</v>
      </c>
      <c r="CC327" s="16">
        <f>CC309+CC310</f>
        <v>0</v>
      </c>
      <c r="CD327" s="16">
        <f t="shared" si="1422"/>
        <v>0</v>
      </c>
      <c r="CE327" s="16">
        <f>CE309+CE310</f>
        <v>0</v>
      </c>
      <c r="CF327" s="16">
        <f t="shared" si="1423"/>
        <v>0</v>
      </c>
      <c r="CG327" s="26">
        <f>CG309+CG310</f>
        <v>0</v>
      </c>
      <c r="CH327" s="16">
        <f t="shared" si="1424"/>
        <v>0</v>
      </c>
    </row>
    <row r="328" spans="1:86" ht="18.75" customHeight="1" x14ac:dyDescent="0.35">
      <c r="F328" s="35"/>
      <c r="H328" s="35"/>
      <c r="J328" s="35"/>
      <c r="K328" s="35">
        <f>K20+K21+K22+K23+K24+K27+K32+K37+K41+K50+K53+K56+K61+K66+K68+K71+K75+K77+K78+K79+K80+K81+K82+K83+K84+K85+K91+K92+K94+K110+K111+K112+K117+K118+K119+K120+K121+K122+K123+K126+K136+K137+K138+K159+K161+K164+K166+K167+K168+K169+K173+K174+K176+K177+K178+K187+K191+K195+K199+K203+K207+K211+K215+K219+K221+K222+K225+K229+K233+K235+K236+K240+K241+K245+K258+K259+K262+K268+K269+K270+K271+K272+K275+K277+K278+K281+K282+K283+K284+K285+K286+K287+K288+K289+K290+K291+K292+K293+K294+K295+K296+K297+K298+K299+K306+K308+K86+K93+K175</f>
        <v>26027.302</v>
      </c>
      <c r="L328" s="35"/>
      <c r="M328" s="35">
        <f>M20+M21+M22+M23+M24+M27+M32+M37+M41+M50+M53+M56+M61+M66+M68+M71+M75+M77+M78+M79+M80+M81+M82+M83+M84+M85+M91+M92+M94+M110+M111+M117+M118+M119+M120+M121+M122+M123+M126+M136+M137+M138+M159+M161+M164+M166+M167+M168+M169+M173+M174+M176+M177+M178+M187+M191+M195+M199+M203+M207+M211+M215+M219+M221+M222+M225+M229+M233+M235+M236+M240+M241+M245+M258+M259+M262+M268+M269+M270+M271+M272+M275+M277+M278+M281+M282+M283+M284+M285+M286+M287+M288+M289+M290+M291+M292+M293+M294+M295+M296+M297+M298+M299+M306+M308+M93+M175+M309+M88+M95+M96+M98+M114+M142+M246</f>
        <v>-87999.638000000035</v>
      </c>
      <c r="N328" s="35"/>
      <c r="O328" s="35">
        <f>O20+O21+O22+O23+O24+O27+O32+O37+O41+O50+O53+O56+O61+O66+O68+O71+O75+O77+O78+O79+O80+O81+O82+O83+O84+O85+O91+O92+O94+O110+O111+O117+O118+O119+O120+O121+O122+O123+O126+O136+O137+O138+O159+O161+O164+O166+O167+O168+O169+O173+O174+O176+O177+O178+O187+O191+O195+O199+O203+O207+O211+O215+O219+O221+O222+O225+O229+O233+O235+O236+O240+O241+O245+O258+O259+O262+O268+O269+O270+O271+O272+O275+O277+O278+O281+O282+O283+O284+O285+O286+O287+O288+O289+O290+O291+O292+O293+O294+O295+O296+O297+O298+O299+O306+O308+O93+O175+O309+O88+O95+O96+O98+O114+O142+O246</f>
        <v>492.76900000000001</v>
      </c>
      <c r="P328" s="35"/>
      <c r="Q328" s="35">
        <f>Q20+Q21+Q22+Q23+Q24+Q27+Q32+Q37+Q41+Q50+Q53+Q56+Q61+Q66+Q68+Q71+Q75+Q77+Q78+Q79+Q80+Q81+Q82+Q83+Q84+Q85+Q91+Q92+Q94+Q110+Q111+Q117+Q118+Q119+Q120+Q121+Q122+Q123+Q126+Q136+Q137+Q138+Q159+Q161+Q164+Q166+Q167+Q168+Q169+Q173+Q174+Q176+Q177+Q178+Q187+Q191+Q195+Q199+Q203+Q207+Q211+Q215+Q219+Q221+Q222+Q225+Q229+Q233+Q235+Q236+Q240+Q241+Q245+Q258+Q259+Q262+Q268+Q269+Q270+Q271+Q272+Q275+Q277+Q278+Q281+Q282+Q283+Q284+Q285+Q286+Q287+Q288+Q289+Q290+Q291+Q292+Q293+Q294+Q295+Q296+Q297+Q298+Q299+Q306+Q308+Q93+Q175+Q309+Q88+Q95+Q96+Q98+Q114+Q142+Q246+Q97+Q99+Q100+Q101+Q310+Q179</f>
        <v>-284637.85100000008</v>
      </c>
      <c r="R328" s="35"/>
      <c r="S328" s="35">
        <f>S20+S21+S22+S23+S24+S27+S32+S37+S41+S50+S53+S56+S61+S66+S68+S71+S75+S77+S78+S79+S80+S81+S82+S83+S84+S85+S91+S92+S94+S110+S111+S117+S118+S119+S120+S121+S122+S123+S126+S136+S137+S138+S159+S161+S164+S166+S167+S168+S169+S173+S174+S176+S177+S178+S187+S191+S195+S199+S203+S207+S211+S215+S219+S221+S222+S225+S229+S233+S235+S236+S240+S241+S245+S258+S259+S262+S268+S269+S270+S271+S272+S275+S277+S278+S281+S282+S283+S284+S285+S286+S287+S288+S289+S290+S291+S292+S293+S294+S295+S296+S297+S298+S299+S306+S308+S93+S175+S309+S88+S95+S96+S98+S114+S142+S246+S97+S99+S100+S101+S310+S179</f>
        <v>-33152.214</v>
      </c>
      <c r="T328" s="35"/>
      <c r="U328" s="35">
        <f>U20+U21+U22+U23+U24+U27+U32+U37+U41+U50+U53+U56+U61+U66+U68+U71+U75+U77+U78+U79+U80+U81+U82+U83+U84+U85+U91+U92+U94+U110+U111+U117+U118+U119+U120+U121+U122+U123+U126+U136+U137+U138+U159+U161+U164+U166+U167+U168+U169+U173+U174+U176+U177+U178+U187+U191+U195+U199+U203+U207+U211+U215+U219+U221+U222+U225+U229+U233+U235+U240+U245+U258+U259+U262+U268+U269+U270+U271+U272+U275+U277+U278+U281+U282+U283+U284+U285+U286+U287+U288+U289+U290+U291+U292+U293+U294+U295+U296+U297+U298+U299+U306+U308+U93+U175+U309+U88+U95+U96+U98+U114+U142+U246+U97+U99+U100+U101+U310+U179+U247+U180+U102+U238+U243</f>
        <v>11422.867999999986</v>
      </c>
      <c r="V328" s="35"/>
      <c r="W328" s="35">
        <f>W20+W21+W22+W23+W24+W27+W32+W37+W41+W50+W53+W56+W61+W66+W68+W71+W75+W77+W78+W79+W80+W81+W82+W83+W84+W85+W91+W92+W94+W110+W111+W117+W118+W119+W120+W121+W122+W123+W126+W136+W137+W138+W159+W161+W164+W166+W167+W168+W169+W173+W174+W176+W177+W178+W187+W191+W195+W199+W203+W207+W211+W215+W219+W221+W222+W225+W229+W233+W235+W240+W245+W258+W259+W262+W268+W269+W270+W271+W272+W275+W277+W278+W281+W282+W283+W284+W285+W286+W287+W288+W289+W290+W291+W292+W293+W294+W295+W296+W297+W298+W299+W306+W308+W93+W175+W309+W88+W95+W96+W98+W114+W142+W246+W97+W99+W100+W101+W310+W179+W247+W180+W102+W238+W243</f>
        <v>6031.8529999999992</v>
      </c>
      <c r="X328" s="35"/>
      <c r="Y328" s="35">
        <f>Y20+Y21+Y22+Y23+Y24+Y27+Y32+Y37+Y41+Y50+Y53+Y56+Y61+Y66+Y68+Y71+Y75+Y77+Y78+Y79+Y80+Y81+Y82+Y83+Y84+Y85+Y91+Y92+Y94+Y110+Y111+Y117+Y118+Y119+Y120+Y121+Y122+Y123+Y126+Y136+Y137+Y138+Y159+Y161+Y164+Y166+Y167+Y168+Y169+Y173+Y174+Y176+Y177+Y178+Y187+Y191+Y195+Y199+Y203+Y207+Y211+Y215+Y219+Y221+Y222+Y225+Y229+Y233+Y235+Y240+Y245+Y258+Y259+Y262+Y268+Y269+Y270+Y271+Y272+Y275+Y277+Y278+Y281+Y282+Y283+Y284+Y285+Y286+Y287+Y288+Y289+Y290+Y291+Y292+Y293+Y294+Y295+Y296+Y297+Y298+Y299+Y306+Y308+Y93+Y175+Y309+Y88+Y95+Y96+Y98+Y114+Y142+Y246+Y97+Y99+Y100+Y101+Y310+Y179+Y247+Y180+Y102+Y238+Y243+Y279+Y103</f>
        <v>-296283.19700000004</v>
      </c>
      <c r="Z328" s="35"/>
      <c r="AA328" s="35">
        <f>AA20+AA21+AA22+AA23+AA24+AA27+AA32+AA37+AA41+AA50+AA53+AA56+AA61+AA66+AA68+AA71+AA75+AA77+AA78+AA79+AA80+AA81+AA82+AA83+AA84+AA85+AA91+AA92+AA94+AA110+AA111+AA117+AA118+AA119+AA120+AA121+AA122+AA123+AA126+AA136+AA137+AA138+AA159+AA161+AA164+AA166+AA167+AA168+AA169+AA173+AA174+AA176+AA177+AA178+AA187+AA191+AA195+AA199+AA203+AA207+AA211+AA215+AA219+AA221+AA222+AA225+AA229+AA233+AA235+AA240+AA245+AA258+AA259+AA262+AA268+AA269+AA270+AA271+AA272+AA275+AA277+AA278+AA281+AA282+AA283+AA284+AA285+AA286+AA287+AA288+AA289+AA290+AA291+AA292+AA293+AA294+AA295+AA296+AA297+AA298+AA299+AA306+AA308+AA93+AA175+AA309+AA88+AA95+AA96+AA98+AA114+AA142+AA246+AA97+AA99+AA100+AA101+AA310+AA179+AA247+AA180+AA102+AA238+AA243+AA279+AA103</f>
        <v>-49409.627</v>
      </c>
      <c r="AB328" s="35"/>
      <c r="AC328" s="35">
        <f>AC20+AC21+AC22+AC23+AC24+AC27+AC32+AC37+AC41+AC50+AC53+AC56+AC61+AC66+AC68+AC71+AC75+AC77+AC78+AC79+AC80+AC81+AC82+AC83+AC84+AC85+AC91+AC92+AC94+AC110+AC111+AC117+AC118+AC119+AC120+AC121+AC122+AC123+AC126+AC136+AC137+AC138+AC159+AC161+AC164+AC166+AC167+AC168+AC169+AC173+AC174+AC176+AC177+AC178+AC187+AC191+AC195+AC199+AC203+AC207+AC211+AC215+AC219+AC221+AC222+AC225+AC229+AC233+AC235+AC240+AC245+AC258+AC259+AC262+AC268+AC269+AC270+AC271+AC272+AC275+AC277+AC278+AC281+AC282+AC283+AC284+AC285+AC286+AC287+AC288+AC289+AC290+AC291+AC292+AC293+AC294+AC295+AC296+AC297+AC298+AC299+AC306+AC308+AC93+AC175+AC309+AC88+AC95+AC96+AC98+AC114+AC142+AC246+AC97+AC99+AC100+AC101+AC310+AC179+AC247+AC180+AC102+AC238+AC243+AC279+AC103+AC143+AC45</f>
        <v>5142.4549999999945</v>
      </c>
      <c r="AD328" s="35"/>
      <c r="AE328" s="35">
        <f t="shared" ref="AE328:CC328" si="1436">AE20+AE21+AE22+AE23+AE24+AE27+AE32+AE37+AE41+AE50+AE53+AE56+AE61+AE66+AE68+AE71+AE75+AE77+AE78+AE79+AE80+AE81+AE82+AE83+AE84+AE85+AE91+AE92+AE94+AE110+AE111+AE117+AE118+AE119+AE120+AE121+AE122+AE123+AE126+AE136+AE137+AE138+AE159+AE161+AE164+AE166+AE167+AE168+AE169+AE173+AE174+AE176+AE177+AE178+AE187+AE191+AE195+AE199+AE203+AE207+AE211+AE215+AE219+AE221+AE222+AE225+AE229+AE233+AE235+AE240+AE245+AE258+AE259+AE262+AE268+AE269+AE270+AE271+AE272+AE275+AE277+AE278+AE281+AE282+AE283+AE284+AE285+AE286+AE287+AE288+AE289+AE290+AE291+AE292+AE293+AE294+AE295+AE296+AE297+AE298+AE299+AE306+AE308+AE93+AE175+AE309+AE88+AE95+AE96+AE98+AE114+AE142+AE246+AE97+AE99+AE100+AE101+AE310+AE179+AE247+AE180+AE102+AE238+AE243+AE279+AE103</f>
        <v>3056596.5</v>
      </c>
      <c r="AF328" s="35">
        <f t="shared" si="1436"/>
        <v>231143.2</v>
      </c>
      <c r="AG328" s="35">
        <f t="shared" si="1436"/>
        <v>3287739.6999999997</v>
      </c>
      <c r="AH328" s="35">
        <f t="shared" si="1436"/>
        <v>-13154.028</v>
      </c>
      <c r="AI328" s="35">
        <f t="shared" si="1436"/>
        <v>3274585.6719999998</v>
      </c>
      <c r="AJ328" s="35">
        <f t="shared" si="1436"/>
        <v>0</v>
      </c>
      <c r="AK328" s="35">
        <f t="shared" si="1436"/>
        <v>3274585.6719999998</v>
      </c>
      <c r="AL328" s="35">
        <f t="shared" si="1436"/>
        <v>-84124.5</v>
      </c>
      <c r="AM328" s="35">
        <f t="shared" si="1436"/>
        <v>3190461.1719999998</v>
      </c>
      <c r="AN328" s="35">
        <f t="shared" si="1436"/>
        <v>-1537.377</v>
      </c>
      <c r="AO328" s="35">
        <f t="shared" si="1436"/>
        <v>3188923.7949999999</v>
      </c>
      <c r="AP328" s="35">
        <f t="shared" si="1436"/>
        <v>212044.46899999998</v>
      </c>
      <c r="AQ328" s="35">
        <f t="shared" si="1436"/>
        <v>3400968.2640000004</v>
      </c>
      <c r="AR328" s="35">
        <f t="shared" si="1436"/>
        <v>0</v>
      </c>
      <c r="AS328" s="35">
        <f t="shared" si="1436"/>
        <v>3400968.2640000004</v>
      </c>
      <c r="AT328" s="35">
        <f t="shared" si="1436"/>
        <v>249349.36000000002</v>
      </c>
      <c r="AU328" s="35">
        <f t="shared" si="1436"/>
        <v>3650317.6240000008</v>
      </c>
      <c r="AV328" s="35">
        <f t="shared" si="1436"/>
        <v>29908.492999999999</v>
      </c>
      <c r="AW328" s="35">
        <f t="shared" si="1436"/>
        <v>3680226.1170000006</v>
      </c>
      <c r="AX328" s="35">
        <f t="shared" si="1436"/>
        <v>48820.498999999982</v>
      </c>
      <c r="AY328" s="35">
        <f t="shared" si="1436"/>
        <v>3729046.6159999999</v>
      </c>
      <c r="AZ328" s="35">
        <f t="shared" si="1436"/>
        <v>0</v>
      </c>
      <c r="BA328" s="35">
        <f t="shared" si="1436"/>
        <v>3729046.6159999999</v>
      </c>
      <c r="BB328" s="35">
        <f t="shared" si="1436"/>
        <v>-735228.13299999991</v>
      </c>
      <c r="BC328" s="35"/>
      <c r="BD328" s="35">
        <f t="shared" ref="BD328" si="1437">BD20+BD21+BD22+BD23+BD24+BD27+BD32+BD37+BD41+BD50+BD53+BD56+BD61+BD66+BD68+BD71+BD75+BD77+BD78+BD79+BD80+BD81+BD82+BD83+BD84+BD85+BD91+BD92+BD94+BD110+BD111+BD117+BD118+BD119+BD120+BD121+BD122+BD123+BD126+BD136+BD137+BD138+BD159+BD161+BD164+BD166+BD167+BD168+BD169+BD173+BD174+BD176+BD177+BD178+BD187+BD191+BD195+BD199+BD203+BD207+BD211+BD215+BD219+BD221+BD222+BD225+BD229+BD233+BD235+BD240+BD245+BD258+BD259+BD262+BD268+BD269+BD270+BD271+BD272+BD275+BD277+BD278+BD281+BD282+BD283+BD284+BD285+BD286+BD287+BD288+BD289+BD290+BD291+BD292+BD293+BD294+BD295+BD296+BD297+BD298+BD299+BD306+BD308+BD93+BD175+BD309+BD88+BD95+BD96+BD98+BD114+BD142+BD246+BD97+BD99+BD100+BD101+BD310+BD179+BD247+BD180+BD102+BD238+BD243+BD279+BD103</f>
        <v>49738.616000000002</v>
      </c>
      <c r="BE328" s="35"/>
      <c r="BF328" s="35">
        <f>BF20+BF21+BF22+BF23+BF24+BF27+BF32+BF37+BF41+BF50+BF53+BF56+BF61+BF66+BF68+BF71+BF75+BF77+BF78+BF79+BF80+BF81+BF82+BF83+BF84+BF85+BF91+BF92+BF94+BF110+BF111+BF117+BF118+BF119+BF120+BF121+BF122+BF123+BF126+BF136+BF137+BF138+BF159+BF161+BF164+BF166+BF167+BF168+BF169+BF173+BF174+BF176+BF177+BF178+BF187+BF191+BF195+BF199+BF203+BF207+BF211+BF215+BF219+BF221+BF222+BF225+BF229+BF233+BF235+BF240+BF245+BF258+BF259+BF262+BF268+BF269+BF270+BF271+BF272+BF275+BF277+BF278+BF281+BF282+BF283+BF284+BF285+BF286+BF287+BF288+BF289+BF290+BF291+BF292+BF293+BF294+BF295+BF296+BF297+BF298+BF299+BF306+BF308+BF93+BF175+BF309+BF88+BF95+BF96+BF98+BF114+BF142+BF246+BF97+BF99+BF100+BF101+BF310+BF179+BF247+BF180+BF102+BF238+BF243+BF279+BF103+BF143+BF45</f>
        <v>-14195.216000000004</v>
      </c>
      <c r="BG328" s="35"/>
      <c r="BH328" s="35">
        <f t="shared" si="1436"/>
        <v>2743256.5999999996</v>
      </c>
      <c r="BI328" s="35">
        <f t="shared" si="1436"/>
        <v>-46776.10000000002</v>
      </c>
      <c r="BJ328" s="35">
        <f t="shared" si="1436"/>
        <v>2696480.5000000009</v>
      </c>
      <c r="BK328" s="35">
        <f t="shared" si="1436"/>
        <v>-18064.5</v>
      </c>
      <c r="BL328" s="35">
        <f t="shared" si="1436"/>
        <v>2678416.0000000009</v>
      </c>
      <c r="BM328" s="35">
        <f t="shared" si="1436"/>
        <v>-28221.546999999999</v>
      </c>
      <c r="BN328" s="35">
        <f t="shared" si="1436"/>
        <v>2650194.4530000007</v>
      </c>
      <c r="BO328" s="35">
        <f t="shared" si="1436"/>
        <v>28221.546999999999</v>
      </c>
      <c r="BP328" s="35">
        <f t="shared" si="1436"/>
        <v>2678416.0000000009</v>
      </c>
      <c r="BQ328" s="35">
        <f t="shared" si="1436"/>
        <v>285354.52</v>
      </c>
      <c r="BR328" s="35">
        <f t="shared" si="1436"/>
        <v>2963770.52</v>
      </c>
      <c r="BS328" s="35">
        <f t="shared" si="1436"/>
        <v>0</v>
      </c>
      <c r="BT328" s="35">
        <f t="shared" si="1436"/>
        <v>2963770.52</v>
      </c>
      <c r="BU328" s="35">
        <f t="shared" si="1436"/>
        <v>0</v>
      </c>
      <c r="BV328" s="35">
        <f t="shared" si="1436"/>
        <v>2963770.52</v>
      </c>
      <c r="BW328" s="35">
        <f t="shared" si="1436"/>
        <v>8675.2999999999993</v>
      </c>
      <c r="BX328" s="35">
        <f t="shared" si="1436"/>
        <v>2972445.82</v>
      </c>
      <c r="BY328" s="35">
        <f t="shared" si="1436"/>
        <v>-53268.941999999981</v>
      </c>
      <c r="BZ328" s="35">
        <f t="shared" si="1436"/>
        <v>2919176.8780000005</v>
      </c>
      <c r="CA328" s="35">
        <f t="shared" si="1436"/>
        <v>0</v>
      </c>
      <c r="CB328" s="35">
        <f t="shared" si="1436"/>
        <v>2919176.8780000005</v>
      </c>
      <c r="CC328" s="35">
        <f t="shared" si="1436"/>
        <v>-798541.67799999996</v>
      </c>
      <c r="CD328" s="35"/>
      <c r="CE328" s="35">
        <f t="shared" ref="CE328" si="1438">CE20+CE21+CE22+CE23+CE24+CE27+CE32+CE37+CE41+CE50+CE53+CE56+CE61+CE66+CE68+CE71+CE75+CE77+CE78+CE79+CE80+CE81+CE82+CE83+CE84+CE85+CE91+CE92+CE94+CE110+CE111+CE117+CE118+CE119+CE120+CE121+CE122+CE123+CE126+CE136+CE137+CE138+CE159+CE161+CE164+CE166+CE167+CE168+CE169+CE173+CE174+CE176+CE177+CE178+CE187+CE191+CE195+CE199+CE203+CE207+CE211+CE215+CE219+CE221+CE222+CE225+CE229+CE233+CE235+CE240+CE245+CE258+CE259+CE262+CE268+CE269+CE270+CE271+CE272+CE275+CE277+CE278+CE281+CE282+CE283+CE284+CE285+CE286+CE287+CE288+CE289+CE290+CE291+CE292+CE293+CE294+CE295+CE296+CE297+CE298+CE299+CE306+CE308+CE93+CE175+CE309+CE88+CE95+CE96+CE98+CE114+CE142+CE246+CE97+CE99+CE100+CE101+CE310+CE179+CE247+CE180+CE102+CE238+CE243+CE279+CE103</f>
        <v>0</v>
      </c>
      <c r="CF328" s="35"/>
      <c r="CG328" s="35">
        <f>CG20+CG21+CG22+CG23+CG24+CG27+CG32+CG37+CG41+CG50+CG53+CG56+CG61+CG66+CG68+CG71+CG75+CG77+CG78+CG79+CG80+CG81+CG82+CG83+CG84+CG85+CG91+CG92+CG94+CG110+CG111+CG117+CG118+CG119+CG120+CG121+CG122+CG123+CG126+CG136+CG137+CG138+CG159+CG161+CG164+CG166+CG167+CG168+CG169+CG173+CG174+CG176+CG177+CG178+CG187+CG191+CG195+CG199+CG203+CG207+CG211+CG215+CG219+CG221+CG222+CG225+CG229+CG233+CG235+CG240+CG245+CG258+CG259+CG262+CG268+CG269+CG270+CG271+CG272+CG275+CG277+CG278+CG281+CG282+CG283+CG284+CG285+CG286+CG287+CG288+CG289+CG290+CG291+CG292+CG293+CG294+CG295+CG296+CG297+CG298+CG299+CG306+CG308+CG93+CG175+CG309+CG88+CG95+CG96+CG98+CG114+CG142+CG246+CG97+CG99+CG100+CG101+CG310+CG179+CG247+CG180+CG102+CG238+CG243+CG279+CG103+CG143+CG45</f>
        <v>-14622.656000000001</v>
      </c>
      <c r="CH328" s="35"/>
    </row>
    <row r="329" spans="1:86" ht="18.75" customHeight="1" x14ac:dyDescent="0.35">
      <c r="F329" s="35"/>
      <c r="H329" s="35"/>
      <c r="J329" s="35"/>
      <c r="K329" s="12">
        <f t="shared" ref="K329" si="1439">K311-K313-K314-K315-K316</f>
        <v>26027.302</v>
      </c>
      <c r="L329" s="35"/>
      <c r="M329" s="35">
        <f>M311-M313-M314-M315-M316</f>
        <v>-87999.638000000152</v>
      </c>
      <c r="N329" s="35"/>
      <c r="O329" s="35">
        <f>O311-O313-O314-O315-O316</f>
        <v>492.76900000000001</v>
      </c>
      <c r="P329" s="35"/>
      <c r="Q329" s="35">
        <f>Q311-Q313-Q314-Q315-Q316</f>
        <v>-284637.85100000008</v>
      </c>
      <c r="R329" s="35"/>
      <c r="S329" s="35">
        <f>S311-S313-S314-S315-S316</f>
        <v>35954.078000000009</v>
      </c>
      <c r="T329" s="35"/>
      <c r="U329" s="35">
        <f>U311-U313-U314-U315-U316</f>
        <v>11422.867999999988</v>
      </c>
      <c r="V329" s="35"/>
      <c r="W329" s="35">
        <f>W311-W313-W314-W315-W316</f>
        <v>6031.8529999999992</v>
      </c>
      <c r="X329" s="35"/>
      <c r="Y329" s="35">
        <f>Y311-Y313-Y314-Y315-Y316</f>
        <v>-296283.19699999999</v>
      </c>
      <c r="Z329" s="35"/>
      <c r="AA329" s="35">
        <f>AA311-AA313-AA314-AA315-AA316</f>
        <v>-49409.627</v>
      </c>
      <c r="AB329" s="35"/>
      <c r="AC329" s="35">
        <f>AC311-AC313-AC314-AC315-AC316</f>
        <v>5142.4549999999945</v>
      </c>
      <c r="AD329" s="35"/>
      <c r="AE329" s="35">
        <f t="shared" ref="AE329:CC329" si="1440">AE311-AE313-AE314-AE315-AE316</f>
        <v>3146857.8</v>
      </c>
      <c r="AF329" s="35">
        <f t="shared" si="1440"/>
        <v>140881.90000000002</v>
      </c>
      <c r="AG329" s="35">
        <f t="shared" si="1440"/>
        <v>3287739.7</v>
      </c>
      <c r="AH329" s="35">
        <f t="shared" si="1440"/>
        <v>-13154.028000000002</v>
      </c>
      <c r="AI329" s="35">
        <f t="shared" si="1440"/>
        <v>3274585.6719999993</v>
      </c>
      <c r="AJ329" s="35">
        <f t="shared" si="1440"/>
        <v>0</v>
      </c>
      <c r="AK329" s="35">
        <f t="shared" si="1440"/>
        <v>3274585.6719999993</v>
      </c>
      <c r="AL329" s="35">
        <f t="shared" si="1440"/>
        <v>-84124.5</v>
      </c>
      <c r="AM329" s="35">
        <f t="shared" si="1440"/>
        <v>3190461.1719999993</v>
      </c>
      <c r="AN329" s="35">
        <f t="shared" si="1440"/>
        <v>-1537.3770000000004</v>
      </c>
      <c r="AO329" s="35">
        <f t="shared" si="1440"/>
        <v>3188923.7949999999</v>
      </c>
      <c r="AP329" s="35">
        <f t="shared" si="1440"/>
        <v>212044.46899999981</v>
      </c>
      <c r="AQ329" s="35">
        <f t="shared" si="1440"/>
        <v>3400968.2639999986</v>
      </c>
      <c r="AR329" s="35">
        <f t="shared" si="1440"/>
        <v>0</v>
      </c>
      <c r="AS329" s="35">
        <f t="shared" si="1440"/>
        <v>3400968.2639999986</v>
      </c>
      <c r="AT329" s="35">
        <f t="shared" si="1440"/>
        <v>249349.36000000002</v>
      </c>
      <c r="AU329" s="35">
        <f t="shared" si="1440"/>
        <v>3650317.6240000008</v>
      </c>
      <c r="AV329" s="35">
        <f t="shared" si="1440"/>
        <v>29908.492999999999</v>
      </c>
      <c r="AW329" s="35">
        <f t="shared" si="1440"/>
        <v>3680226.1170000015</v>
      </c>
      <c r="AX329" s="35">
        <f t="shared" si="1440"/>
        <v>48820.499000000069</v>
      </c>
      <c r="AY329" s="35">
        <f t="shared" si="1440"/>
        <v>3729046.6160000004</v>
      </c>
      <c r="AZ329" s="35">
        <f t="shared" si="1440"/>
        <v>0</v>
      </c>
      <c r="BA329" s="35">
        <f t="shared" si="1440"/>
        <v>3729046.6160000004</v>
      </c>
      <c r="BB329" s="35">
        <f t="shared" si="1440"/>
        <v>-735228.13299999991</v>
      </c>
      <c r="BC329" s="35"/>
      <c r="BD329" s="35">
        <f t="shared" ref="BD329:BF329" si="1441">BD311-BD313-BD314-BD315-BD316</f>
        <v>49738.616000000002</v>
      </c>
      <c r="BE329" s="35"/>
      <c r="BF329" s="35">
        <f t="shared" si="1441"/>
        <v>-14195.216000000004</v>
      </c>
      <c r="BG329" s="35"/>
      <c r="BH329" s="35">
        <f t="shared" si="1440"/>
        <v>2784426.1000000006</v>
      </c>
      <c r="BI329" s="35">
        <f t="shared" si="1440"/>
        <v>-106010.1</v>
      </c>
      <c r="BJ329" s="35">
        <f t="shared" si="1440"/>
        <v>2678416.0000000009</v>
      </c>
      <c r="BK329" s="35">
        <f t="shared" si="1440"/>
        <v>1.1823431123048067E-11</v>
      </c>
      <c r="BL329" s="35">
        <f t="shared" si="1440"/>
        <v>2678416.0000000009</v>
      </c>
      <c r="BM329" s="35">
        <f t="shared" si="1440"/>
        <v>-28221.547000000006</v>
      </c>
      <c r="BN329" s="35">
        <f t="shared" si="1440"/>
        <v>2650194.4530000007</v>
      </c>
      <c r="BO329" s="35">
        <f t="shared" si="1440"/>
        <v>28221.546999999999</v>
      </c>
      <c r="BP329" s="35">
        <f t="shared" si="1440"/>
        <v>2678416.0000000009</v>
      </c>
      <c r="BQ329" s="35">
        <f t="shared" si="1440"/>
        <v>285354.51999999996</v>
      </c>
      <c r="BR329" s="35">
        <f t="shared" si="1440"/>
        <v>2963770.5200000014</v>
      </c>
      <c r="BS329" s="35">
        <f t="shared" si="1440"/>
        <v>0</v>
      </c>
      <c r="BT329" s="35">
        <f t="shared" si="1440"/>
        <v>2963770.5200000014</v>
      </c>
      <c r="BU329" s="35">
        <f t="shared" si="1440"/>
        <v>0</v>
      </c>
      <c r="BV329" s="35">
        <f t="shared" si="1440"/>
        <v>2963770.5200000014</v>
      </c>
      <c r="BW329" s="35">
        <f t="shared" si="1440"/>
        <v>8675.2999999999993</v>
      </c>
      <c r="BX329" s="35">
        <f t="shared" si="1440"/>
        <v>2972445.8200000003</v>
      </c>
      <c r="BY329" s="35">
        <f t="shared" si="1440"/>
        <v>-53268.941999999923</v>
      </c>
      <c r="BZ329" s="35">
        <f t="shared" si="1440"/>
        <v>2919176.8780000005</v>
      </c>
      <c r="CA329" s="35">
        <f t="shared" si="1440"/>
        <v>0</v>
      </c>
      <c r="CB329" s="35">
        <f t="shared" si="1440"/>
        <v>2919176.8780000005</v>
      </c>
      <c r="CC329" s="35">
        <f t="shared" si="1440"/>
        <v>-798541.67800000031</v>
      </c>
      <c r="CD329" s="35"/>
      <c r="CE329" s="35">
        <f t="shared" ref="CE329:CG329" si="1442">CE311-CE313-CE314-CE315-CE316</f>
        <v>0</v>
      </c>
      <c r="CF329" s="35"/>
      <c r="CG329" s="35">
        <f t="shared" si="1442"/>
        <v>-14622.656000000001</v>
      </c>
      <c r="CH329" s="35"/>
    </row>
    <row r="330" spans="1:86" ht="18.75" customHeight="1" x14ac:dyDescent="0.35">
      <c r="E330" s="12"/>
      <c r="H330" s="35"/>
      <c r="J330" s="35"/>
      <c r="K330" s="12">
        <f>K328-K329</f>
        <v>0</v>
      </c>
      <c r="L330" s="35"/>
      <c r="M330" s="35">
        <f>M328-M329</f>
        <v>1.1641532182693481E-10</v>
      </c>
      <c r="N330" s="35"/>
      <c r="O330" s="35">
        <f>O328-O329</f>
        <v>0</v>
      </c>
      <c r="P330" s="35"/>
      <c r="Q330" s="35">
        <f>Q328-Q329</f>
        <v>0</v>
      </c>
      <c r="R330" s="35"/>
      <c r="S330" s="35">
        <f>S328-S329</f>
        <v>-69106.292000000016</v>
      </c>
      <c r="T330" s="35"/>
      <c r="U330" s="35">
        <f>U328-U329</f>
        <v>0</v>
      </c>
      <c r="V330" s="35"/>
      <c r="W330" s="35">
        <f>W328-W329</f>
        <v>0</v>
      </c>
      <c r="X330" s="35"/>
      <c r="Y330" s="35">
        <f>Y328-Y329</f>
        <v>0</v>
      </c>
      <c r="Z330" s="35"/>
      <c r="AA330" s="35">
        <f>AA328-AA329</f>
        <v>0</v>
      </c>
      <c r="AB330" s="35"/>
      <c r="AC330" s="35">
        <f>AC328-AC329</f>
        <v>0</v>
      </c>
      <c r="AD330" s="35"/>
      <c r="AE330" s="35">
        <f t="shared" ref="AE330:CC330" si="1443">AE328-AE329</f>
        <v>-90261.299999999814</v>
      </c>
      <c r="AF330" s="35">
        <f t="shared" si="1443"/>
        <v>90261.299999999988</v>
      </c>
      <c r="AG330" s="35">
        <f t="shared" si="1443"/>
        <v>0</v>
      </c>
      <c r="AH330" s="35">
        <f t="shared" si="1443"/>
        <v>0</v>
      </c>
      <c r="AI330" s="35">
        <f t="shared" si="1443"/>
        <v>0</v>
      </c>
      <c r="AJ330" s="35">
        <f t="shared" si="1443"/>
        <v>0</v>
      </c>
      <c r="AK330" s="35">
        <f t="shared" si="1443"/>
        <v>0</v>
      </c>
      <c r="AL330" s="35">
        <f t="shared" si="1443"/>
        <v>0</v>
      </c>
      <c r="AM330" s="35">
        <f t="shared" si="1443"/>
        <v>0</v>
      </c>
      <c r="AN330" s="35">
        <f t="shared" si="1443"/>
        <v>0</v>
      </c>
      <c r="AO330" s="35">
        <f t="shared" si="1443"/>
        <v>0</v>
      </c>
      <c r="AP330" s="35">
        <f t="shared" si="1443"/>
        <v>0</v>
      </c>
      <c r="AQ330" s="35">
        <f t="shared" si="1443"/>
        <v>0</v>
      </c>
      <c r="AR330" s="35">
        <f t="shared" si="1443"/>
        <v>0</v>
      </c>
      <c r="AS330" s="35">
        <f t="shared" si="1443"/>
        <v>0</v>
      </c>
      <c r="AT330" s="35">
        <f t="shared" si="1443"/>
        <v>0</v>
      </c>
      <c r="AU330" s="35">
        <f t="shared" si="1443"/>
        <v>0</v>
      </c>
      <c r="AV330" s="35">
        <f t="shared" si="1443"/>
        <v>0</v>
      </c>
      <c r="AW330" s="35">
        <f t="shared" si="1443"/>
        <v>0</v>
      </c>
      <c r="AX330" s="35">
        <f t="shared" si="1443"/>
        <v>-8.7311491370201111E-11</v>
      </c>
      <c r="AY330" s="35">
        <f t="shared" si="1443"/>
        <v>0</v>
      </c>
      <c r="AZ330" s="35">
        <f t="shared" si="1443"/>
        <v>0</v>
      </c>
      <c r="BA330" s="35">
        <f t="shared" si="1443"/>
        <v>0</v>
      </c>
      <c r="BB330" s="35">
        <f t="shared" si="1443"/>
        <v>0</v>
      </c>
      <c r="BC330" s="35"/>
      <c r="BD330" s="35">
        <f t="shared" ref="BD330" si="1444">BD328-BD329</f>
        <v>0</v>
      </c>
      <c r="BE330" s="35"/>
      <c r="BF330" s="35">
        <f>BF328-BF329</f>
        <v>0</v>
      </c>
      <c r="BG330" s="35"/>
      <c r="BH330" s="35">
        <f t="shared" si="1443"/>
        <v>-41169.500000000931</v>
      </c>
      <c r="BI330" s="35">
        <f t="shared" si="1443"/>
        <v>59233.999999999985</v>
      </c>
      <c r="BJ330" s="35">
        <f t="shared" si="1443"/>
        <v>18064.5</v>
      </c>
      <c r="BK330" s="35">
        <f t="shared" si="1443"/>
        <v>-18064.500000000011</v>
      </c>
      <c r="BL330" s="35">
        <f t="shared" si="1443"/>
        <v>0</v>
      </c>
      <c r="BM330" s="35">
        <f t="shared" si="1443"/>
        <v>0</v>
      </c>
      <c r="BN330" s="35">
        <f t="shared" si="1443"/>
        <v>0</v>
      </c>
      <c r="BO330" s="35">
        <f t="shared" si="1443"/>
        <v>0</v>
      </c>
      <c r="BP330" s="35">
        <f t="shared" si="1443"/>
        <v>0</v>
      </c>
      <c r="BQ330" s="35">
        <f t="shared" si="1443"/>
        <v>0</v>
      </c>
      <c r="BR330" s="35">
        <f t="shared" si="1443"/>
        <v>0</v>
      </c>
      <c r="BS330" s="35">
        <f t="shared" si="1443"/>
        <v>0</v>
      </c>
      <c r="BT330" s="35">
        <f t="shared" si="1443"/>
        <v>0</v>
      </c>
      <c r="BU330" s="35">
        <f t="shared" si="1443"/>
        <v>0</v>
      </c>
      <c r="BV330" s="35">
        <f t="shared" si="1443"/>
        <v>0</v>
      </c>
      <c r="BW330" s="35">
        <f t="shared" si="1443"/>
        <v>0</v>
      </c>
      <c r="BX330" s="35">
        <f t="shared" si="1443"/>
        <v>0</v>
      </c>
      <c r="BY330" s="35">
        <f t="shared" si="1443"/>
        <v>-5.8207660913467407E-11</v>
      </c>
      <c r="BZ330" s="35">
        <f t="shared" si="1443"/>
        <v>0</v>
      </c>
      <c r="CA330" s="35">
        <f t="shared" si="1443"/>
        <v>0</v>
      </c>
      <c r="CB330" s="35">
        <f t="shared" si="1443"/>
        <v>0</v>
      </c>
      <c r="CC330" s="35">
        <f t="shared" si="1443"/>
        <v>0</v>
      </c>
      <c r="CD330" s="35"/>
      <c r="CE330" s="35">
        <f t="shared" ref="CE330:CG330" si="1445">CE328-CE329</f>
        <v>0</v>
      </c>
      <c r="CF330" s="35"/>
      <c r="CG330" s="35">
        <f t="shared" si="1445"/>
        <v>0</v>
      </c>
      <c r="CH330" s="35"/>
    </row>
    <row r="331" spans="1:86" hidden="1" x14ac:dyDescent="0.35">
      <c r="AD331" s="35">
        <f>AD311-AD318-AD319-AD320-AD321-AD322-AD323-AD324-AD325-AD326-AD327</f>
        <v>3.2723619369789958E-9</v>
      </c>
      <c r="AE331" s="35">
        <f t="shared" ref="AE331:CH331" si="1446">AE311-AE318-AE319-AE320-AE321-AE322-AE323-AE324-AE325-AE326-AE327</f>
        <v>1.2405507732182741E-9</v>
      </c>
      <c r="AF331" s="35">
        <f t="shared" si="1446"/>
        <v>1.4551915228366852E-11</v>
      </c>
      <c r="AG331" s="35">
        <f t="shared" si="1446"/>
        <v>9.6406438387930393E-10</v>
      </c>
      <c r="AH331" s="35">
        <f t="shared" si="1446"/>
        <v>0</v>
      </c>
      <c r="AI331" s="35">
        <f t="shared" si="1446"/>
        <v>4.9840309657156467E-10</v>
      </c>
      <c r="AJ331" s="35">
        <f t="shared" si="1446"/>
        <v>0</v>
      </c>
      <c r="AK331" s="35">
        <f t="shared" si="1446"/>
        <v>4.9840309657156467E-10</v>
      </c>
      <c r="AL331" s="35">
        <f t="shared" si="1446"/>
        <v>0</v>
      </c>
      <c r="AM331" s="35">
        <f t="shared" si="1446"/>
        <v>4.9840309657156467E-10</v>
      </c>
      <c r="AN331" s="35">
        <f t="shared" si="1446"/>
        <v>0</v>
      </c>
      <c r="AO331" s="35">
        <f t="shared" si="1446"/>
        <v>4.9840309657156467E-10</v>
      </c>
      <c r="AP331" s="35">
        <f t="shared" si="1446"/>
        <v>-1.1641532182693481E-10</v>
      </c>
      <c r="AQ331" s="35">
        <f t="shared" si="1446"/>
        <v>3.2741809263825417E-11</v>
      </c>
      <c r="AR331" s="35">
        <f t="shared" si="1446"/>
        <v>0</v>
      </c>
      <c r="AS331" s="35">
        <f t="shared" si="1446"/>
        <v>3.2741809263825417E-11</v>
      </c>
      <c r="AT331" s="35">
        <f t="shared" si="1446"/>
        <v>4.5474735088646412E-12</v>
      </c>
      <c r="AU331" s="35">
        <f t="shared" si="1446"/>
        <v>2.1918822312727571E-10</v>
      </c>
      <c r="AV331" s="35">
        <f t="shared" si="1446"/>
        <v>0</v>
      </c>
      <c r="AW331" s="35">
        <f t="shared" si="1446"/>
        <v>1.1505107977427542E-9</v>
      </c>
      <c r="AX331" s="35">
        <f t="shared" si="1446"/>
        <v>1.4551915228366852E-10</v>
      </c>
      <c r="AY331" s="35">
        <f t="shared" si="1446"/>
        <v>1.1505107977427542E-9</v>
      </c>
      <c r="AZ331" s="35">
        <f t="shared" si="1446"/>
        <v>0</v>
      </c>
      <c r="BA331" s="35">
        <f t="shared" si="1446"/>
        <v>1.1505107977427542E-9</v>
      </c>
      <c r="BB331" s="35">
        <f t="shared" si="1446"/>
        <v>2.3283064365386963E-10</v>
      </c>
      <c r="BC331" s="35">
        <f t="shared" si="1446"/>
        <v>1.1505107977427542E-9</v>
      </c>
      <c r="BD331" s="35">
        <f t="shared" si="1446"/>
        <v>7.2759576141834259E-12</v>
      </c>
      <c r="BE331" s="35">
        <f t="shared" si="1446"/>
        <v>1.1505107977427542E-9</v>
      </c>
      <c r="BF331" s="35">
        <f t="shared" si="1446"/>
        <v>-5.8207660913467407E-11</v>
      </c>
      <c r="BG331" s="35">
        <f t="shared" si="1446"/>
        <v>1.3969838619232178E-9</v>
      </c>
      <c r="BH331" s="35">
        <f t="shared" si="1446"/>
        <v>-8.7311491370201111E-11</v>
      </c>
      <c r="BI331" s="35">
        <f t="shared" si="1446"/>
        <v>1.4551915228366852E-11</v>
      </c>
      <c r="BJ331" s="35">
        <f t="shared" si="1446"/>
        <v>-8.7311491370201111E-11</v>
      </c>
      <c r="BK331" s="35">
        <f t="shared" si="1446"/>
        <v>0</v>
      </c>
      <c r="BL331" s="35">
        <f t="shared" si="1446"/>
        <v>-8.7311491370201111E-11</v>
      </c>
      <c r="BM331" s="35">
        <f t="shared" si="1446"/>
        <v>-7.2759576141834259E-12</v>
      </c>
      <c r="BN331" s="35">
        <f t="shared" si="1446"/>
        <v>-5.5297277867794037E-10</v>
      </c>
      <c r="BO331" s="35">
        <f t="shared" si="1446"/>
        <v>0</v>
      </c>
      <c r="BP331" s="35">
        <f t="shared" si="1446"/>
        <v>-8.7311491370201111E-11</v>
      </c>
      <c r="BQ331" s="35">
        <f t="shared" si="1446"/>
        <v>-4.2746250983327627E-11</v>
      </c>
      <c r="BR331" s="35">
        <f t="shared" si="1446"/>
        <v>2.6193447411060333E-10</v>
      </c>
      <c r="BS331" s="35">
        <f t="shared" si="1446"/>
        <v>0</v>
      </c>
      <c r="BT331" s="35">
        <f t="shared" si="1446"/>
        <v>2.6193447411060333E-10</v>
      </c>
      <c r="BU331" s="35">
        <f t="shared" si="1446"/>
        <v>5.7056581681536045E-12</v>
      </c>
      <c r="BV331" s="35">
        <f t="shared" si="1446"/>
        <v>-7.3487171903252602E-10</v>
      </c>
      <c r="BW331" s="35">
        <f t="shared" si="1446"/>
        <v>0</v>
      </c>
      <c r="BX331" s="35">
        <f t="shared" si="1446"/>
        <v>-7.3487171903252602E-10</v>
      </c>
      <c r="BY331" s="35">
        <f t="shared" si="1446"/>
        <v>0</v>
      </c>
      <c r="BZ331" s="35">
        <f t="shared" si="1446"/>
        <v>-7.3487171903252602E-10</v>
      </c>
      <c r="CA331" s="35">
        <f t="shared" si="1446"/>
        <v>0</v>
      </c>
      <c r="CB331" s="35">
        <f t="shared" si="1446"/>
        <v>-7.3487171903252602E-10</v>
      </c>
      <c r="CC331" s="35">
        <f t="shared" si="1446"/>
        <v>0</v>
      </c>
      <c r="CD331" s="35">
        <f t="shared" si="1446"/>
        <v>-1.2005330063402653E-9</v>
      </c>
      <c r="CE331" s="35">
        <f t="shared" si="1446"/>
        <v>0</v>
      </c>
      <c r="CF331" s="35">
        <f t="shared" si="1446"/>
        <v>-1.2005330063402653E-9</v>
      </c>
      <c r="CG331" s="35">
        <f t="shared" si="1446"/>
        <v>0</v>
      </c>
      <c r="CH331" s="35">
        <f t="shared" si="1446"/>
        <v>-1.6661942936480045E-9</v>
      </c>
    </row>
  </sheetData>
  <autoFilter ref="A14:CJ330">
    <filterColumn colId="87">
      <filters blank="1"/>
    </filterColumn>
  </autoFilter>
  <mergeCells count="125">
    <mergeCell ref="CG13:CG14"/>
    <mergeCell ref="CH13:CH14"/>
    <mergeCell ref="A9:CH9"/>
    <mergeCell ref="A10:CH11"/>
    <mergeCell ref="B327:C327"/>
    <mergeCell ref="BQ13:BQ14"/>
    <mergeCell ref="BR13:BR14"/>
    <mergeCell ref="AH13:AH14"/>
    <mergeCell ref="AI13:AI14"/>
    <mergeCell ref="BK13:BK14"/>
    <mergeCell ref="BJ13:BJ14"/>
    <mergeCell ref="AE13:AE14"/>
    <mergeCell ref="M13:M14"/>
    <mergeCell ref="N13:N14"/>
    <mergeCell ref="AP13:AP14"/>
    <mergeCell ref="AQ13:AQ14"/>
    <mergeCell ref="B326:C326"/>
    <mergeCell ref="B316:C316"/>
    <mergeCell ref="BM13:BM14"/>
    <mergeCell ref="BN13:BN14"/>
    <mergeCell ref="A98:A99"/>
    <mergeCell ref="B98:B99"/>
    <mergeCell ref="B325:C325"/>
    <mergeCell ref="B311:C311"/>
    <mergeCell ref="B85:B86"/>
    <mergeCell ref="Q13:Q14"/>
    <mergeCell ref="R13:R14"/>
    <mergeCell ref="AF13:AF14"/>
    <mergeCell ref="AG13:AG14"/>
    <mergeCell ref="U13:U14"/>
    <mergeCell ref="AC13:AC14"/>
    <mergeCell ref="AD13:AD14"/>
    <mergeCell ref="B92:B93"/>
    <mergeCell ref="AA13:AA14"/>
    <mergeCell ref="AB13:AB14"/>
    <mergeCell ref="Y13:Y14"/>
    <mergeCell ref="K13:K14"/>
    <mergeCell ref="G13:G14"/>
    <mergeCell ref="H13:H14"/>
    <mergeCell ref="J13:J14"/>
    <mergeCell ref="F13:F14"/>
    <mergeCell ref="E13:E14"/>
    <mergeCell ref="D13:D14"/>
    <mergeCell ref="B324:C324"/>
    <mergeCell ref="B312:C312"/>
    <mergeCell ref="B317:C317"/>
    <mergeCell ref="A92:A93"/>
    <mergeCell ref="A96:A97"/>
    <mergeCell ref="B96:B97"/>
    <mergeCell ref="A35:A39"/>
    <mergeCell ref="B13:B14"/>
    <mergeCell ref="A25:A30"/>
    <mergeCell ref="B35:B39"/>
    <mergeCell ref="C13:C14"/>
    <mergeCell ref="A13:A14"/>
    <mergeCell ref="A43:A52"/>
    <mergeCell ref="A85:A90"/>
    <mergeCell ref="A268:A269"/>
    <mergeCell ref="B268:B269"/>
    <mergeCell ref="B323:C323"/>
    <mergeCell ref="B321:C321"/>
    <mergeCell ref="B322:C322"/>
    <mergeCell ref="B318:C318"/>
    <mergeCell ref="B320:C320"/>
    <mergeCell ref="B319:C319"/>
    <mergeCell ref="B314:C314"/>
    <mergeCell ref="B315:C315"/>
    <mergeCell ref="BV13:BV14"/>
    <mergeCell ref="B313:C313"/>
    <mergeCell ref="B270:B271"/>
    <mergeCell ref="A270:A271"/>
    <mergeCell ref="A258:A259"/>
    <mergeCell ref="B258:B259"/>
    <mergeCell ref="A282:A283"/>
    <mergeCell ref="B282:B283"/>
    <mergeCell ref="AN13:AN14"/>
    <mergeCell ref="BU13:BU14"/>
    <mergeCell ref="BS13:BS14"/>
    <mergeCell ref="BT13:BT14"/>
    <mergeCell ref="V13:V14"/>
    <mergeCell ref="W13:W14"/>
    <mergeCell ref="X13:X14"/>
    <mergeCell ref="BO13:BO14"/>
    <mergeCell ref="BP13:BP14"/>
    <mergeCell ref="AX13:AX14"/>
    <mergeCell ref="AY13:AY14"/>
    <mergeCell ref="AZ13:AZ14"/>
    <mergeCell ref="BA13:BA14"/>
    <mergeCell ref="AM13:AM14"/>
    <mergeCell ref="AL13:AL14"/>
    <mergeCell ref="AJ13:AJ14"/>
    <mergeCell ref="CE13:CE14"/>
    <mergeCell ref="CF13:CF14"/>
    <mergeCell ref="CC13:CC14"/>
    <mergeCell ref="CD13:CD14"/>
    <mergeCell ref="CA13:CA14"/>
    <mergeCell ref="CB13:CB14"/>
    <mergeCell ref="BY13:BY14"/>
    <mergeCell ref="BZ13:BZ14"/>
    <mergeCell ref="BW13:BW14"/>
    <mergeCell ref="BX13:BX14"/>
    <mergeCell ref="AK13:AK14"/>
    <mergeCell ref="I13:I14"/>
    <mergeCell ref="O13:O14"/>
    <mergeCell ref="P13:P14"/>
    <mergeCell ref="L13:L14"/>
    <mergeCell ref="S13:S14"/>
    <mergeCell ref="BL13:BL14"/>
    <mergeCell ref="BI13:BI14"/>
    <mergeCell ref="BH13:BH14"/>
    <mergeCell ref="AO13:AO14"/>
    <mergeCell ref="AR13:AR14"/>
    <mergeCell ref="AS13:AS14"/>
    <mergeCell ref="AV13:AV14"/>
    <mergeCell ref="AW13:AW14"/>
    <mergeCell ref="AT13:AT14"/>
    <mergeCell ref="AU13:AU14"/>
    <mergeCell ref="BB13:BB14"/>
    <mergeCell ref="BC13:BC14"/>
    <mergeCell ref="BD13:BD14"/>
    <mergeCell ref="BE13:BE14"/>
    <mergeCell ref="T13:T14"/>
    <mergeCell ref="Z13:Z14"/>
    <mergeCell ref="BF13:BF14"/>
    <mergeCell ref="BG13:BG14"/>
  </mergeCells>
  <pageMargins left="0.51181102362204722" right="0.11811023622047245" top="0.35433070866141736" bottom="0.43307086614173229" header="0.23622047244094491" footer="0.15748031496062992"/>
  <pageSetup paperSize="9" scale="60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2021-2023</vt:lpstr>
      <vt:lpstr>'2021-2023'!Заголовки_для_печати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Хибовская Ольга Николаевна</cp:lastModifiedBy>
  <cp:lastPrinted>2021-11-30T12:04:23Z</cp:lastPrinted>
  <dcterms:created xsi:type="dcterms:W3CDTF">2014-02-04T08:37:28Z</dcterms:created>
  <dcterms:modified xsi:type="dcterms:W3CDTF">2021-11-30T12:04:25Z</dcterms:modified>
</cp:coreProperties>
</file>