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72"/>
  </bookViews>
  <sheets>
    <sheet name="2022-2024" sheetId="1" r:id="rId1"/>
  </sheets>
  <definedNames>
    <definedName name="_xlnm._FilterDatabase" localSheetId="0" hidden="1">'2022-2024'!$A$12:$O$233</definedName>
    <definedName name="_xlnm.Print_Titles" localSheetId="0">'2022-2024'!$11:$12</definedName>
    <definedName name="_xlnm.Print_Area" localSheetId="0">'2022-2024'!$A$1:$L$232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1" i="1" l="1"/>
  <c r="J231" i="1"/>
  <c r="H231" i="1"/>
  <c r="G231" i="1"/>
  <c r="E231" i="1"/>
  <c r="D231" i="1"/>
  <c r="G198" i="1"/>
  <c r="G206" i="1" l="1"/>
  <c r="K206" i="1" l="1"/>
  <c r="H206" i="1"/>
  <c r="E206" i="1"/>
  <c r="E43" i="1"/>
  <c r="E38" i="1"/>
  <c r="E82" i="1" l="1"/>
  <c r="E80" i="1"/>
  <c r="E79" i="1"/>
  <c r="L39" i="1"/>
  <c r="I39" i="1"/>
  <c r="K17" i="1"/>
  <c r="K16" i="1"/>
  <c r="K15" i="1"/>
  <c r="H17" i="1"/>
  <c r="H16" i="1"/>
  <c r="H15" i="1"/>
  <c r="E17" i="1"/>
  <c r="E16" i="1"/>
  <c r="E15" i="1"/>
  <c r="K58" i="1" l="1"/>
  <c r="H58" i="1"/>
  <c r="E58" i="1"/>
  <c r="K53" i="1"/>
  <c r="H53" i="1"/>
  <c r="L55" i="1"/>
  <c r="L56" i="1"/>
  <c r="L57" i="1"/>
  <c r="I55" i="1"/>
  <c r="I56" i="1"/>
  <c r="I57" i="1"/>
  <c r="E53" i="1"/>
  <c r="F55" i="1"/>
  <c r="F56" i="1"/>
  <c r="F57" i="1"/>
  <c r="H61" i="1"/>
  <c r="L62" i="1"/>
  <c r="I62" i="1"/>
  <c r="F61" i="1"/>
  <c r="F62" i="1"/>
  <c r="F39" i="1" l="1"/>
  <c r="E35" i="1"/>
  <c r="K121" i="1" l="1"/>
  <c r="K120" i="1"/>
  <c r="H121" i="1"/>
  <c r="H120" i="1"/>
  <c r="E121" i="1"/>
  <c r="E120" i="1"/>
  <c r="H137" i="1"/>
  <c r="I137" i="1" s="1"/>
  <c r="L137" i="1"/>
  <c r="L139" i="1"/>
  <c r="L140" i="1"/>
  <c r="I139" i="1"/>
  <c r="I140" i="1"/>
  <c r="F139" i="1"/>
  <c r="F140" i="1"/>
  <c r="E137" i="1"/>
  <c r="F137" i="1" s="1"/>
  <c r="L37" i="1"/>
  <c r="L38" i="1"/>
  <c r="I37" i="1"/>
  <c r="I38" i="1"/>
  <c r="F37" i="1"/>
  <c r="F38" i="1"/>
  <c r="L35" i="1"/>
  <c r="I35" i="1"/>
  <c r="K232" i="1"/>
  <c r="H232" i="1"/>
  <c r="E232" i="1"/>
  <c r="K79" i="1"/>
  <c r="H79" i="1"/>
  <c r="L95" i="1"/>
  <c r="I95" i="1"/>
  <c r="F95" i="1"/>
  <c r="K207" i="1"/>
  <c r="L218" i="1"/>
  <c r="I218" i="1"/>
  <c r="F218" i="1"/>
  <c r="K25" i="1"/>
  <c r="H25" i="1"/>
  <c r="E25" i="1"/>
  <c r="F35" i="1" l="1"/>
  <c r="L27" i="1" l="1"/>
  <c r="I27" i="1"/>
  <c r="F27" i="1"/>
  <c r="H23" i="1" l="1"/>
  <c r="H21" i="1" s="1"/>
  <c r="E21" i="1"/>
  <c r="K82" i="1" l="1"/>
  <c r="H82" i="1"/>
  <c r="D82" i="1"/>
  <c r="D79" i="1"/>
  <c r="H112" i="1"/>
  <c r="I112" i="1" s="1"/>
  <c r="H115" i="1"/>
  <c r="I115" i="1" s="1"/>
  <c r="E115" i="1"/>
  <c r="F115" i="1" s="1"/>
  <c r="E112" i="1"/>
  <c r="F112" i="1" s="1"/>
  <c r="L112" i="1"/>
  <c r="L114" i="1"/>
  <c r="L115" i="1"/>
  <c r="L117" i="1"/>
  <c r="I114" i="1"/>
  <c r="I117" i="1"/>
  <c r="F114" i="1"/>
  <c r="F117" i="1"/>
  <c r="H101" i="1" l="1"/>
  <c r="E101" i="1"/>
  <c r="E28" i="1" l="1"/>
  <c r="D16" i="1"/>
  <c r="F16" i="1" s="1"/>
  <c r="D15" i="1"/>
  <c r="F23" i="1"/>
  <c r="F24" i="1"/>
  <c r="L23" i="1"/>
  <c r="L24" i="1"/>
  <c r="I23" i="1"/>
  <c r="I24" i="1"/>
  <c r="K30" i="1" l="1"/>
  <c r="K230" i="1"/>
  <c r="K198" i="1"/>
  <c r="K194" i="1"/>
  <c r="K193" i="1"/>
  <c r="K188" i="1"/>
  <c r="K185" i="1"/>
  <c r="K181" i="1"/>
  <c r="K177" i="1"/>
  <c r="K173" i="1"/>
  <c r="K169" i="1"/>
  <c r="K165" i="1"/>
  <c r="K160" i="1"/>
  <c r="K156" i="1"/>
  <c r="K152" i="1"/>
  <c r="K144" i="1"/>
  <c r="K221" i="1" s="1"/>
  <c r="K143" i="1"/>
  <c r="K122" i="1"/>
  <c r="K108" i="1"/>
  <c r="K105" i="1"/>
  <c r="K102" i="1"/>
  <c r="K97" i="1"/>
  <c r="K224" i="1"/>
  <c r="K81" i="1"/>
  <c r="K80" i="1"/>
  <c r="K49" i="1"/>
  <c r="K40" i="1"/>
  <c r="K226" i="1" s="1"/>
  <c r="L217" i="1"/>
  <c r="L216" i="1"/>
  <c r="L215" i="1"/>
  <c r="L214" i="1"/>
  <c r="L213" i="1"/>
  <c r="L212" i="1"/>
  <c r="L211" i="1"/>
  <c r="L210" i="1"/>
  <c r="L209" i="1"/>
  <c r="L208" i="1"/>
  <c r="L207" i="1"/>
  <c r="L205" i="1"/>
  <c r="L204" i="1"/>
  <c r="L203" i="1"/>
  <c r="L202" i="1"/>
  <c r="L201" i="1"/>
  <c r="L200" i="1"/>
  <c r="L197" i="1"/>
  <c r="L196" i="1"/>
  <c r="L195" i="1"/>
  <c r="L190" i="1"/>
  <c r="L189" i="1"/>
  <c r="L187" i="1"/>
  <c r="L184" i="1"/>
  <c r="L183" i="1"/>
  <c r="L180" i="1"/>
  <c r="L179" i="1"/>
  <c r="L176" i="1"/>
  <c r="L175" i="1"/>
  <c r="L172" i="1"/>
  <c r="L171" i="1"/>
  <c r="L168" i="1"/>
  <c r="L167" i="1"/>
  <c r="L164" i="1"/>
  <c r="L163" i="1"/>
  <c r="L162" i="1"/>
  <c r="L159" i="1"/>
  <c r="L158" i="1"/>
  <c r="L155" i="1"/>
  <c r="L154" i="1"/>
  <c r="L151" i="1"/>
  <c r="L150" i="1"/>
  <c r="L149" i="1"/>
  <c r="L148" i="1"/>
  <c r="L147" i="1"/>
  <c r="L146" i="1"/>
  <c r="L145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11" i="1"/>
  <c r="L110" i="1"/>
  <c r="L107" i="1"/>
  <c r="L104" i="1"/>
  <c r="L101" i="1"/>
  <c r="L100" i="1"/>
  <c r="L99" i="1"/>
  <c r="L96" i="1"/>
  <c r="L94" i="1"/>
  <c r="L93" i="1"/>
  <c r="L92" i="1"/>
  <c r="L91" i="1"/>
  <c r="L90" i="1"/>
  <c r="L89" i="1"/>
  <c r="L88" i="1"/>
  <c r="L87" i="1"/>
  <c r="L86" i="1"/>
  <c r="L85" i="1"/>
  <c r="L84" i="1"/>
  <c r="L83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1" i="1"/>
  <c r="L60" i="1"/>
  <c r="L53" i="1"/>
  <c r="L52" i="1"/>
  <c r="L51" i="1"/>
  <c r="L48" i="1"/>
  <c r="L47" i="1"/>
  <c r="L46" i="1"/>
  <c r="L45" i="1"/>
  <c r="L44" i="1"/>
  <c r="L43" i="1"/>
  <c r="L42" i="1"/>
  <c r="L34" i="1"/>
  <c r="L33" i="1"/>
  <c r="L32" i="1"/>
  <c r="L29" i="1"/>
  <c r="L28" i="1"/>
  <c r="L25" i="1"/>
  <c r="L21" i="1"/>
  <c r="L20" i="1"/>
  <c r="L19" i="1"/>
  <c r="L18" i="1"/>
  <c r="I217" i="1"/>
  <c r="I216" i="1"/>
  <c r="I215" i="1"/>
  <c r="I214" i="1"/>
  <c r="I213" i="1"/>
  <c r="I212" i="1"/>
  <c r="I211" i="1"/>
  <c r="I210" i="1"/>
  <c r="I209" i="1"/>
  <c r="I208" i="1"/>
  <c r="I207" i="1"/>
  <c r="I205" i="1"/>
  <c r="I204" i="1"/>
  <c r="I203" i="1"/>
  <c r="I202" i="1"/>
  <c r="I201" i="1"/>
  <c r="I200" i="1"/>
  <c r="I197" i="1"/>
  <c r="I196" i="1"/>
  <c r="I195" i="1"/>
  <c r="I190" i="1"/>
  <c r="I189" i="1"/>
  <c r="I187" i="1"/>
  <c r="I184" i="1"/>
  <c r="I183" i="1"/>
  <c r="I180" i="1"/>
  <c r="I179" i="1"/>
  <c r="I176" i="1"/>
  <c r="I175" i="1"/>
  <c r="I172" i="1"/>
  <c r="I171" i="1"/>
  <c r="I168" i="1"/>
  <c r="I167" i="1"/>
  <c r="I164" i="1"/>
  <c r="I163" i="1"/>
  <c r="I162" i="1"/>
  <c r="I159" i="1"/>
  <c r="I158" i="1"/>
  <c r="I155" i="1"/>
  <c r="I154" i="1"/>
  <c r="I151" i="1"/>
  <c r="I150" i="1"/>
  <c r="I149" i="1"/>
  <c r="I148" i="1"/>
  <c r="I147" i="1"/>
  <c r="I146" i="1"/>
  <c r="I145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11" i="1"/>
  <c r="I110" i="1"/>
  <c r="I107" i="1"/>
  <c r="I104" i="1"/>
  <c r="I101" i="1"/>
  <c r="I100" i="1"/>
  <c r="I99" i="1"/>
  <c r="I96" i="1"/>
  <c r="I94" i="1"/>
  <c r="I93" i="1"/>
  <c r="I92" i="1"/>
  <c r="I91" i="1"/>
  <c r="I90" i="1"/>
  <c r="I89" i="1"/>
  <c r="I88" i="1"/>
  <c r="I87" i="1"/>
  <c r="I86" i="1"/>
  <c r="I85" i="1"/>
  <c r="I84" i="1"/>
  <c r="I83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1" i="1"/>
  <c r="I60" i="1"/>
  <c r="I53" i="1"/>
  <c r="I52" i="1"/>
  <c r="I51" i="1"/>
  <c r="I48" i="1"/>
  <c r="I47" i="1"/>
  <c r="I46" i="1"/>
  <c r="I45" i="1"/>
  <c r="I44" i="1"/>
  <c r="I43" i="1"/>
  <c r="I42" i="1"/>
  <c r="I34" i="1"/>
  <c r="I33" i="1"/>
  <c r="I32" i="1"/>
  <c r="I29" i="1"/>
  <c r="I28" i="1"/>
  <c r="I25" i="1"/>
  <c r="I21" i="1"/>
  <c r="I20" i="1"/>
  <c r="I19" i="1"/>
  <c r="I18" i="1"/>
  <c r="H181" i="1"/>
  <c r="H49" i="1"/>
  <c r="H230" i="1"/>
  <c r="H198" i="1"/>
  <c r="H194" i="1"/>
  <c r="H193" i="1"/>
  <c r="H188" i="1"/>
  <c r="H185" i="1"/>
  <c r="H177" i="1"/>
  <c r="H173" i="1"/>
  <c r="H169" i="1"/>
  <c r="H165" i="1"/>
  <c r="H160" i="1"/>
  <c r="H156" i="1"/>
  <c r="H152" i="1"/>
  <c r="H144" i="1"/>
  <c r="H221" i="1" s="1"/>
  <c r="H143" i="1"/>
  <c r="H122" i="1"/>
  <c r="H108" i="1"/>
  <c r="H105" i="1"/>
  <c r="H102" i="1"/>
  <c r="H97" i="1"/>
  <c r="H224" i="1"/>
  <c r="H81" i="1"/>
  <c r="H80" i="1"/>
  <c r="H40" i="1"/>
  <c r="H30" i="1"/>
  <c r="F217" i="1"/>
  <c r="F216" i="1"/>
  <c r="F215" i="1"/>
  <c r="F214" i="1"/>
  <c r="F213" i="1"/>
  <c r="F212" i="1"/>
  <c r="F211" i="1"/>
  <c r="F210" i="1"/>
  <c r="F209" i="1"/>
  <c r="F208" i="1"/>
  <c r="F207" i="1"/>
  <c r="F205" i="1"/>
  <c r="F204" i="1"/>
  <c r="F203" i="1"/>
  <c r="F202" i="1"/>
  <c r="F201" i="1"/>
  <c r="F200" i="1"/>
  <c r="F197" i="1"/>
  <c r="F196" i="1"/>
  <c r="F195" i="1"/>
  <c r="F190" i="1"/>
  <c r="F189" i="1"/>
  <c r="F187" i="1"/>
  <c r="F184" i="1"/>
  <c r="F183" i="1"/>
  <c r="F180" i="1"/>
  <c r="F179" i="1"/>
  <c r="F176" i="1"/>
  <c r="F175" i="1"/>
  <c r="F172" i="1"/>
  <c r="F171" i="1"/>
  <c r="F168" i="1"/>
  <c r="F167" i="1"/>
  <c r="F164" i="1"/>
  <c r="F163" i="1"/>
  <c r="F162" i="1"/>
  <c r="F159" i="1"/>
  <c r="F158" i="1"/>
  <c r="F155" i="1"/>
  <c r="F154" i="1"/>
  <c r="F151" i="1"/>
  <c r="F150" i="1"/>
  <c r="F149" i="1"/>
  <c r="F148" i="1"/>
  <c r="F147" i="1"/>
  <c r="F146" i="1"/>
  <c r="F145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11" i="1"/>
  <c r="F110" i="1"/>
  <c r="F107" i="1"/>
  <c r="F104" i="1"/>
  <c r="F101" i="1"/>
  <c r="F100" i="1"/>
  <c r="F99" i="1"/>
  <c r="F96" i="1"/>
  <c r="F94" i="1"/>
  <c r="F93" i="1"/>
  <c r="F92" i="1"/>
  <c r="F91" i="1"/>
  <c r="F90" i="1"/>
  <c r="F89" i="1"/>
  <c r="F88" i="1"/>
  <c r="F87" i="1"/>
  <c r="F86" i="1"/>
  <c r="F85" i="1"/>
  <c r="F84" i="1"/>
  <c r="F83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0" i="1"/>
  <c r="F53" i="1"/>
  <c r="F52" i="1"/>
  <c r="F51" i="1"/>
  <c r="F48" i="1"/>
  <c r="F47" i="1"/>
  <c r="F46" i="1"/>
  <c r="F45" i="1"/>
  <c r="F44" i="1"/>
  <c r="F43" i="1"/>
  <c r="F42" i="1"/>
  <c r="F34" i="1"/>
  <c r="F33" i="1"/>
  <c r="F32" i="1"/>
  <c r="F29" i="1"/>
  <c r="F28" i="1"/>
  <c r="F21" i="1"/>
  <c r="F20" i="1"/>
  <c r="F19" i="1"/>
  <c r="F18" i="1"/>
  <c r="E230" i="1"/>
  <c r="E198" i="1"/>
  <c r="E191" i="1" s="1"/>
  <c r="E194" i="1"/>
  <c r="E193" i="1"/>
  <c r="E188" i="1"/>
  <c r="E185" i="1"/>
  <c r="E181" i="1"/>
  <c r="E177" i="1"/>
  <c r="E173" i="1"/>
  <c r="E169" i="1"/>
  <c r="E165" i="1"/>
  <c r="E160" i="1"/>
  <c r="E156" i="1"/>
  <c r="E152" i="1"/>
  <c r="E144" i="1"/>
  <c r="E221" i="1" s="1"/>
  <c r="E143" i="1"/>
  <c r="E122" i="1"/>
  <c r="E108" i="1"/>
  <c r="E105" i="1"/>
  <c r="E102" i="1"/>
  <c r="E97" i="1"/>
  <c r="E224" i="1"/>
  <c r="E81" i="1"/>
  <c r="E49" i="1"/>
  <c r="E40" i="1"/>
  <c r="E30" i="1"/>
  <c r="E229" i="1" s="1"/>
  <c r="E226" i="1" l="1"/>
  <c r="H226" i="1"/>
  <c r="E77" i="1"/>
  <c r="E118" i="1"/>
  <c r="E228" i="1"/>
  <c r="H77" i="1"/>
  <c r="K77" i="1"/>
  <c r="H118" i="1"/>
  <c r="H228" i="1"/>
  <c r="K118" i="1"/>
  <c r="K228" i="1"/>
  <c r="H229" i="1"/>
  <c r="H13" i="1"/>
  <c r="E13" i="1"/>
  <c r="K229" i="1"/>
  <c r="K13" i="1"/>
  <c r="E223" i="1"/>
  <c r="K223" i="1"/>
  <c r="K227" i="1"/>
  <c r="K191" i="1"/>
  <c r="K141" i="1"/>
  <c r="H223" i="1"/>
  <c r="K222" i="1"/>
  <c r="H227" i="1"/>
  <c r="H191" i="1"/>
  <c r="H141" i="1"/>
  <c r="H222" i="1"/>
  <c r="E222" i="1"/>
  <c r="E141" i="1"/>
  <c r="E227" i="1"/>
  <c r="I206" i="1"/>
  <c r="J206" i="1"/>
  <c r="L206" i="1" s="1"/>
  <c r="D206" i="1"/>
  <c r="F206" i="1" s="1"/>
  <c r="K219" i="1" l="1"/>
  <c r="H219" i="1"/>
  <c r="E219" i="1"/>
  <c r="E233" i="1" s="1"/>
  <c r="G143" i="1"/>
  <c r="I143" i="1" s="1"/>
  <c r="J143" i="1"/>
  <c r="L143" i="1" s="1"/>
  <c r="G144" i="1"/>
  <c r="I144" i="1" s="1"/>
  <c r="J144" i="1"/>
  <c r="L144" i="1" s="1"/>
  <c r="D143" i="1"/>
  <c r="F143" i="1" s="1"/>
  <c r="D144" i="1"/>
  <c r="F144" i="1" s="1"/>
  <c r="G181" i="1"/>
  <c r="I181" i="1" s="1"/>
  <c r="J181" i="1"/>
  <c r="L181" i="1" s="1"/>
  <c r="D181" i="1"/>
  <c r="F181" i="1" s="1"/>
  <c r="H233" i="1" l="1"/>
  <c r="H225" i="1"/>
  <c r="K233" i="1"/>
  <c r="K225" i="1"/>
  <c r="G120" i="1"/>
  <c r="I120" i="1" s="1"/>
  <c r="J120" i="1"/>
  <c r="L120" i="1" s="1"/>
  <c r="D120" i="1"/>
  <c r="F120" i="1" s="1"/>
  <c r="G82" i="1" l="1"/>
  <c r="J82" i="1"/>
  <c r="G81" i="1"/>
  <c r="I81" i="1" s="1"/>
  <c r="J81" i="1"/>
  <c r="L81" i="1" s="1"/>
  <c r="D81" i="1"/>
  <c r="F81" i="1" s="1"/>
  <c r="G80" i="1"/>
  <c r="I80" i="1" s="1"/>
  <c r="J80" i="1"/>
  <c r="L80" i="1" s="1"/>
  <c r="D80" i="1"/>
  <c r="F80" i="1" s="1"/>
  <c r="G79" i="1"/>
  <c r="I79" i="1" s="1"/>
  <c r="J79" i="1"/>
  <c r="L79" i="1" s="1"/>
  <c r="F79" i="1"/>
  <c r="G108" i="1"/>
  <c r="I108" i="1" s="1"/>
  <c r="J108" i="1"/>
  <c r="L108" i="1" s="1"/>
  <c r="D108" i="1"/>
  <c r="F108" i="1" s="1"/>
  <c r="G105" i="1"/>
  <c r="I105" i="1" s="1"/>
  <c r="J105" i="1"/>
  <c r="L105" i="1" s="1"/>
  <c r="D105" i="1"/>
  <c r="F105" i="1" s="1"/>
  <c r="G102" i="1"/>
  <c r="I102" i="1" s="1"/>
  <c r="J102" i="1"/>
  <c r="L102" i="1" s="1"/>
  <c r="D102" i="1"/>
  <c r="F102" i="1" s="1"/>
  <c r="G97" i="1"/>
  <c r="I97" i="1" s="1"/>
  <c r="J97" i="1"/>
  <c r="L97" i="1" s="1"/>
  <c r="D97" i="1"/>
  <c r="F97" i="1" s="1"/>
  <c r="J224" i="1" l="1"/>
  <c r="L224" i="1" s="1"/>
  <c r="L82" i="1"/>
  <c r="G224" i="1"/>
  <c r="I224" i="1" s="1"/>
  <c r="I82" i="1"/>
  <c r="D224" i="1"/>
  <c r="F224" i="1" s="1"/>
  <c r="F82" i="1"/>
  <c r="J77" i="1"/>
  <c r="L77" i="1" s="1"/>
  <c r="D227" i="1"/>
  <c r="F227" i="1" s="1"/>
  <c r="J227" i="1"/>
  <c r="L227" i="1" s="1"/>
  <c r="G77" i="1"/>
  <c r="I77" i="1" s="1"/>
  <c r="D77" i="1"/>
  <c r="F77" i="1" s="1"/>
  <c r="G227" i="1"/>
  <c r="I227" i="1" s="1"/>
  <c r="G194" i="1" l="1"/>
  <c r="I194" i="1" s="1"/>
  <c r="J194" i="1"/>
  <c r="L194" i="1" s="1"/>
  <c r="D194" i="1"/>
  <c r="F194" i="1" s="1"/>
  <c r="G193" i="1"/>
  <c r="I193" i="1" s="1"/>
  <c r="J193" i="1"/>
  <c r="L193" i="1" s="1"/>
  <c r="D193" i="1"/>
  <c r="F193" i="1" s="1"/>
  <c r="J198" i="1"/>
  <c r="D198" i="1"/>
  <c r="L231" i="1" l="1"/>
  <c r="L198" i="1"/>
  <c r="G191" i="1"/>
  <c r="I191" i="1" s="1"/>
  <c r="I198" i="1"/>
  <c r="D191" i="1"/>
  <c r="F191" i="1" s="1"/>
  <c r="F198" i="1"/>
  <c r="J191" i="1"/>
  <c r="L191" i="1" s="1"/>
  <c r="I231" i="1"/>
  <c r="F231" i="1"/>
  <c r="G230" i="1" l="1"/>
  <c r="I230" i="1" s="1"/>
  <c r="J230" i="1"/>
  <c r="L230" i="1" s="1"/>
  <c r="D230" i="1"/>
  <c r="F230" i="1" s="1"/>
  <c r="G188" i="1"/>
  <c r="I188" i="1" s="1"/>
  <c r="J188" i="1"/>
  <c r="L188" i="1" s="1"/>
  <c r="D188" i="1"/>
  <c r="F188" i="1" s="1"/>
  <c r="G221" i="1" l="1"/>
  <c r="I221" i="1" s="1"/>
  <c r="J221" i="1"/>
  <c r="L221" i="1" s="1"/>
  <c r="D221" i="1"/>
  <c r="F221" i="1" s="1"/>
  <c r="G185" i="1"/>
  <c r="I185" i="1" s="1"/>
  <c r="J185" i="1"/>
  <c r="L185" i="1" s="1"/>
  <c r="D185" i="1"/>
  <c r="F185" i="1" s="1"/>
  <c r="G177" i="1"/>
  <c r="I177" i="1" s="1"/>
  <c r="J177" i="1"/>
  <c r="L177" i="1" s="1"/>
  <c r="D177" i="1"/>
  <c r="F177" i="1" s="1"/>
  <c r="G173" i="1"/>
  <c r="I173" i="1" s="1"/>
  <c r="J173" i="1"/>
  <c r="L173" i="1" s="1"/>
  <c r="D173" i="1"/>
  <c r="F173" i="1" s="1"/>
  <c r="G169" i="1"/>
  <c r="I169" i="1" s="1"/>
  <c r="J169" i="1"/>
  <c r="L169" i="1" s="1"/>
  <c r="D169" i="1"/>
  <c r="F169" i="1" s="1"/>
  <c r="G165" i="1"/>
  <c r="I165" i="1" s="1"/>
  <c r="J165" i="1"/>
  <c r="L165" i="1" s="1"/>
  <c r="D165" i="1"/>
  <c r="F165" i="1" s="1"/>
  <c r="G160" i="1"/>
  <c r="I160" i="1" s="1"/>
  <c r="J160" i="1"/>
  <c r="L160" i="1" s="1"/>
  <c r="D160" i="1"/>
  <c r="F160" i="1" s="1"/>
  <c r="G156" i="1"/>
  <c r="I156" i="1" s="1"/>
  <c r="J156" i="1"/>
  <c r="L156" i="1" s="1"/>
  <c r="D156" i="1"/>
  <c r="F156" i="1" s="1"/>
  <c r="G152" i="1"/>
  <c r="I152" i="1" s="1"/>
  <c r="J152" i="1"/>
  <c r="L152" i="1" s="1"/>
  <c r="D152" i="1"/>
  <c r="F152" i="1" s="1"/>
  <c r="G121" i="1"/>
  <c r="I121" i="1" s="1"/>
  <c r="J121" i="1"/>
  <c r="L121" i="1" s="1"/>
  <c r="D121" i="1"/>
  <c r="F121" i="1" s="1"/>
  <c r="G122" i="1"/>
  <c r="I122" i="1" s="1"/>
  <c r="J122" i="1"/>
  <c r="L122" i="1" s="1"/>
  <c r="D122" i="1"/>
  <c r="F122" i="1" s="1"/>
  <c r="G228" i="1" l="1"/>
  <c r="I228" i="1" s="1"/>
  <c r="D141" i="1"/>
  <c r="F141" i="1" s="1"/>
  <c r="J118" i="1"/>
  <c r="L118" i="1" s="1"/>
  <c r="J228" i="1"/>
  <c r="L228" i="1" s="1"/>
  <c r="J141" i="1"/>
  <c r="L141" i="1" s="1"/>
  <c r="D118" i="1"/>
  <c r="F118" i="1" s="1"/>
  <c r="D228" i="1"/>
  <c r="F228" i="1" s="1"/>
  <c r="G141" i="1"/>
  <c r="I141" i="1" s="1"/>
  <c r="G118" i="1"/>
  <c r="I118" i="1" s="1"/>
  <c r="G17" i="1"/>
  <c r="J17" i="1"/>
  <c r="D17" i="1"/>
  <c r="G16" i="1"/>
  <c r="J16" i="1"/>
  <c r="G15" i="1"/>
  <c r="I15" i="1" s="1"/>
  <c r="J15" i="1"/>
  <c r="L15" i="1" s="1"/>
  <c r="F15" i="1"/>
  <c r="G58" i="1"/>
  <c r="I58" i="1" s="1"/>
  <c r="J58" i="1"/>
  <c r="L58" i="1" s="1"/>
  <c r="D58" i="1"/>
  <c r="F58" i="1" s="1"/>
  <c r="G49" i="1"/>
  <c r="I49" i="1" s="1"/>
  <c r="J49" i="1"/>
  <c r="L49" i="1" s="1"/>
  <c r="D49" i="1"/>
  <c r="F49" i="1" s="1"/>
  <c r="G40" i="1"/>
  <c r="G226" i="1" s="1"/>
  <c r="J40" i="1"/>
  <c r="D40" i="1"/>
  <c r="F40" i="1" s="1"/>
  <c r="G30" i="1"/>
  <c r="J30" i="1"/>
  <c r="D30" i="1"/>
  <c r="D25" i="1"/>
  <c r="J226" i="1" l="1"/>
  <c r="F25" i="1"/>
  <c r="D226" i="1"/>
  <c r="F226" i="1" s="1"/>
  <c r="I40" i="1"/>
  <c r="I226" i="1"/>
  <c r="L40" i="1"/>
  <c r="G229" i="1"/>
  <c r="I229" i="1" s="1"/>
  <c r="I30" i="1"/>
  <c r="J222" i="1"/>
  <c r="L222" i="1" s="1"/>
  <c r="L16" i="1"/>
  <c r="G223" i="1"/>
  <c r="I223" i="1" s="1"/>
  <c r="I17" i="1"/>
  <c r="J223" i="1"/>
  <c r="L223" i="1" s="1"/>
  <c r="L17" i="1"/>
  <c r="J229" i="1"/>
  <c r="L229" i="1" s="1"/>
  <c r="L30" i="1"/>
  <c r="G222" i="1"/>
  <c r="I222" i="1" s="1"/>
  <c r="I16" i="1"/>
  <c r="D223" i="1"/>
  <c r="F223" i="1" s="1"/>
  <c r="F17" i="1"/>
  <c r="D229" i="1"/>
  <c r="F229" i="1" s="1"/>
  <c r="F30" i="1"/>
  <c r="D222" i="1"/>
  <c r="F222" i="1" s="1"/>
  <c r="L226" i="1"/>
  <c r="D13" i="1"/>
  <c r="G13" i="1"/>
  <c r="J13" i="1"/>
  <c r="G232" i="1"/>
  <c r="I232" i="1" s="1"/>
  <c r="J232" i="1"/>
  <c r="L232" i="1" s="1"/>
  <c r="D232" i="1"/>
  <c r="F232" i="1" s="1"/>
  <c r="J219" i="1" l="1"/>
  <c r="J225" i="1" s="1"/>
  <c r="L13" i="1"/>
  <c r="G219" i="1"/>
  <c r="G225" i="1" s="1"/>
  <c r="I13" i="1"/>
  <c r="D219" i="1"/>
  <c r="F219" i="1" s="1"/>
  <c r="F13" i="1"/>
  <c r="I219" i="1" l="1"/>
  <c r="G233" i="1"/>
  <c r="L219" i="1"/>
  <c r="J233" i="1"/>
</calcChain>
</file>

<file path=xl/sharedStrings.xml><?xml version="1.0" encoding="utf-8"?>
<sst xmlns="http://schemas.openxmlformats.org/spreadsheetml/2006/main" count="593" uniqueCount="323">
  <si>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</si>
  <si>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</si>
  <si>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</si>
  <si>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</si>
  <si>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</si>
  <si>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</si>
  <si>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</si>
  <si>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</si>
  <si>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</si>
  <si>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</si>
  <si>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</si>
  <si>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</si>
  <si>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</si>
  <si>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</si>
  <si>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</si>
  <si>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</si>
  <si>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</si>
  <si>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</si>
  <si>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</si>
  <si>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</si>
  <si>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</si>
  <si>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</si>
  <si>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</si>
  <si>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</si>
  <si>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</si>
  <si>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</si>
  <si>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</si>
  <si>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</si>
  <si>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</si>
  <si>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</si>
  <si>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</si>
  <si>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</si>
  <si>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</si>
  <si>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</si>
  <si>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</si>
  <si>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</si>
  <si>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</si>
  <si>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</si>
  <si>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</si>
  <si>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</si>
  <si>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Строительство сетей водоснабжения в микрорайонах города Перми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</si>
  <si>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</si>
  <si>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</si>
  <si>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</si>
  <si>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</si>
  <si>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</si>
  <si>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</si>
  <si>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</si>
  <si>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</si>
  <si>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</si>
  <si>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</si>
  <si>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</si>
  <si>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</si>
  <si>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</si>
  <si>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</si>
  <si>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</si>
  <si>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здания для размещения общеобразовательной организации по ул. Островского, 68</t>
  </si>
  <si>
    <t>Строительство нового корпуса МАОУ «Школа дизайна «Точка» г.Перми по Бульвару Гагарина, 75а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</si>
  <si>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</si>
  <si>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</si>
  <si>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</si>
  <si>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</si>
  <si>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</si>
  <si>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</si>
  <si>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</si>
  <si>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</si>
  <si>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</si>
  <si>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</si>
  <si>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</si>
  <si>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</si>
  <si>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</si>
  <si>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</si>
  <si>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</si>
  <si>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</si>
  <si>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</si>
  <si>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</si>
  <si>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</si>
  <si>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</si>
  <si>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</si>
  <si>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</si>
  <si>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</si>
  <si>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</si>
  <si>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</si>
  <si>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</si>
  <si>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</si>
  <si>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</si>
  <si>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</si>
  <si>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</si>
  <si>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</si>
  <si>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</si>
  <si>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</si>
  <si>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</si>
  <si>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</si>
  <si>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</si>
  <si>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</si>
  <si>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</si>
  <si>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</si>
  <si>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</si>
  <si>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</si>
  <si>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</si>
  <si>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</si>
  <si>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</si>
  <si>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</si>
  <si>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</si>
  <si>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</si>
  <si>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</si>
  <si>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</si>
  <si>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</si>
  <si>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</si>
  <si>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</si>
  <si>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</si>
  <si>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</si>
  <si>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</si>
  <si>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</si>
  <si>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</si>
  <si>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</si>
  <si>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</si>
  <si>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</si>
  <si>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</si>
  <si>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</si>
  <si>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</si>
  <si>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</si>
  <si>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</si>
  <si>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</si>
  <si>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</si>
  <si>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</si>
  <si>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</si>
  <si>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</si>
  <si>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</si>
  <si>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</si>
  <si>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</si>
  <si>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</si>
  <si>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</si>
  <si>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</si>
  <si>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</si>
  <si>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д. 11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</si>
  <si>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</si>
  <si>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</si>
  <si>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Строительство питомника растений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</si>
  <si>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</si>
  <si>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</si>
  <si>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</si>
  <si>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</si>
  <si>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</si>
  <si>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</si>
  <si>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</si>
  <si>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</si>
  <si>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</si>
  <si>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</si>
  <si>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</si>
  <si>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</si>
  <si>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</si>
  <si>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</si>
  <si>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</si>
  <si>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</si>
  <si>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</si>
  <si>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</si>
  <si>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</si>
  <si>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</si>
  <si>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</si>
  <si>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</si>
  <si>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</si>
  <si>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</si>
  <si>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</si>
  <si>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</si>
  <si>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</si>
  <si>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</si>
  <si>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</si>
  <si>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</si>
  <si>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</si>
  <si>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</si>
  <si>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</si>
  <si>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</si>
  <si>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</si>
  <si>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</si>
  <si>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</si>
  <si>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</si>
  <si>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</si>
  <si>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</si>
  <si>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</si>
  <si>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</si>
  <si>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</si>
  <si>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</si>
  <si>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</si>
  <si>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</si>
  <si>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</si>
  <si>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</si>
  <si>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</si>
  <si>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</si>
  <si>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</si>
  <si>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</si>
  <si>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</si>
  <si>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</si>
  <si>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</si>
  <si>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</si>
  <si>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</si>
  <si>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</si>
  <si>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</si>
  <si>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</si>
  <si>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</si>
  <si>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</si>
  <si>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</si>
  <si>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</si>
  <si>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</si>
  <si>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</si>
  <si>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</si>
  <si>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</si>
  <si>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</si>
  <si>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</si>
  <si>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</si>
  <si>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</si>
  <si>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</si>
  <si>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</si>
  <si>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</si>
  <si>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</si>
  <si>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</si>
  <si>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</si>
  <si>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</si>
  <si>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</si>
  <si>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</si>
  <si>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</si>
  <si>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</si>
  <si>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</si>
  <si>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</si>
  <si>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</si>
  <si>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</si>
  <si>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</si>
  <si>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1710142260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</si>
  <si>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</si>
  <si>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</si>
  <si>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</si>
  <si>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</si>
  <si>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</si>
  <si>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</si>
  <si>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</si>
  <si>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</si>
  <si>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</si>
  <si>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</si>
  <si>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151F367484</t>
  </si>
  <si>
    <t>1510121480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</si>
  <si>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</si>
  <si>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</si>
  <si>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</si>
  <si>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</si>
  <si>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</si>
  <si>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</si>
  <si>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</si>
  <si>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</si>
  <si>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</si>
  <si>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</si>
  <si>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</si>
  <si>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</si>
  <si>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</si>
  <si>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</si>
  <si>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</si>
  <si>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</si>
  <si>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</si>
  <si>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</si>
  <si>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</si>
  <si>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</si>
  <si>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</si>
  <si>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</si>
  <si>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</si>
  <si>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</si>
  <si>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</si>
  <si>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</si>
  <si>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</si>
  <si>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</si>
  <si>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</si>
  <si>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</si>
  <si>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</si>
  <si>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</si>
  <si>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</si>
  <si>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</si>
  <si>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</si>
  <si>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</si>
  <si>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</si>
  <si>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</si>
  <si>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</si>
  <si>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</si>
  <si>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</si>
  <si>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</si>
  <si>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</si>
  <si>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</si>
  <si>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</si>
  <si>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20101ST04К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</si>
  <si>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</si>
  <si>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</si>
  <si>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</si>
  <si>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</si>
  <si>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</si>
  <si>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</si>
  <si>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</si>
  <si>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</si>
  <si>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</si>
  <si>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</si>
  <si>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</si>
  <si>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</si>
  <si>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</si>
  <si>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</si>
  <si>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</si>
  <si>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</si>
  <si>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</si>
  <si>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</si>
  <si>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</si>
  <si>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</si>
  <si>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</si>
  <si>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</si>
  <si>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</si>
  <si>
    <t>Поправки</t>
  </si>
  <si>
    <t xml:space="preserve">Строительство многоквартирного жилого дома на земельном участке с кадастровым номером 59:01:4515016:191, расположенного по адресу: г. Пермь, ул. Маяковского, д. 54 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</si>
  <si>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д. 57</t>
  </si>
  <si>
    <t>0820142120</t>
  </si>
  <si>
    <t>Строительство пожарного водоема в микрорайоне Чапаевский Орджоникидзевского района города Перми</t>
  </si>
  <si>
    <t>0230243600</t>
  </si>
  <si>
    <t>08201SН070</t>
  </si>
  <si>
    <t>Строительство сетей наружного освещения на объектах озеленения общего пользования</t>
  </si>
  <si>
    <t>11105SЖ410</t>
  </si>
  <si>
    <t>082E153050</t>
  </si>
  <si>
    <t>08201SН070, 082E153050</t>
  </si>
  <si>
    <t>08201SP040, 082E153050</t>
  </si>
  <si>
    <t>от 21.12.2021 № 306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</si>
  <si>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2022 год и на плановый период 2023 и 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</si>
</sst>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64" fontId="1" fillId="2" borderId="4" xfId="0" applyNumberFormat="1" applyFont="1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236"/>
  <sheetViews>
    <sheetView tabSelected="1" zoomScale="70" zoomScaleNormal="70" workbookViewId="0">
      <selection activeCell="A9" sqref="A9"/>
    </sheetView>
  </sheetViews>
  <sheetFormatPr defaultColWidth="9.109375" defaultRowHeight="18" x14ac:dyDescent="0.35"/>
  <cols>
    <col min="1" max="1" width="5.5546875" style="3" customWidth="1"/>
    <col min="2" max="2" width="82.6640625" style="8" customWidth="1"/>
    <col min="3" max="3" width="21.33203125" style="8" customWidth="1"/>
    <col min="4" max="4" width="17.5546875" style="13" hidden="1" customWidth="1"/>
    <col min="5" max="5" width="17.5546875" style="46" hidden="1" customWidth="1"/>
    <col min="6" max="6" width="17.5546875" style="13" customWidth="1"/>
    <col min="7" max="7" width="17.5546875" style="13" hidden="1" customWidth="1"/>
    <col min="8" max="8" width="17.5546875" style="46" hidden="1" customWidth="1"/>
    <col min="9" max="9" width="17.5546875" style="13" customWidth="1"/>
    <col min="10" max="10" width="18.33203125" style="13" hidden="1" customWidth="1"/>
    <col min="11" max="11" width="18.33203125" style="46" hidden="1" customWidth="1"/>
    <col min="12" max="12" width="18.33203125" style="13" customWidth="1"/>
    <col min="13" max="13" width="16.5546875" style="26" hidden="1" customWidth="1"/>
    <col min="14" max="14" width="10" style="24" hidden="1" customWidth="1"/>
    <col min="15" max="15" width="9.44140625" style="3" hidden="1" customWidth="1"/>
    <col min="16" max="16" width="9.109375" style="3" hidden="1" customWidth="1"/>
    <col min="17" max="17" width="9.109375" style="3" customWidth="1"/>
    <col min="18" max="16384" width="9.109375" style="3"/>
  </cols>
  <sheetData>
    <row r="1" spans="1:16" x14ac:dyDescent="0.35">
      <c r="J1" s="14"/>
      <c r="K1" s="49"/>
      <c r="L1" s="14" t="s">
        <v>195</v>
      </c>
    </row>
    <row r="2" spans="1:16" x14ac:dyDescent="0.35">
      <c r="J2" s="14"/>
      <c r="K2" s="49"/>
      <c r="L2" s="14" t="s">
        <v>17</v>
      </c>
    </row>
    <row r="3" spans="1:16" x14ac:dyDescent="0.35">
      <c r="J3" s="14"/>
      <c r="K3" s="49"/>
      <c r="L3" s="14" t="s">
        <v>18</v>
      </c>
    </row>
    <row r="4" spans="1:16" x14ac:dyDescent="0.35">
      <c r="I4" s="89" t="s">
        <v>321</v>
      </c>
      <c r="J4" s="90"/>
      <c r="K4" s="90"/>
      <c r="L4" s="89"/>
    </row>
    <row r="6" spans="1:16" ht="15.75" customHeight="1" x14ac:dyDescent="0.35">
      <c r="A6" s="65" t="s">
        <v>22</v>
      </c>
      <c r="B6" s="66"/>
      <c r="C6" s="66"/>
      <c r="D6" s="67"/>
      <c r="E6" s="67"/>
      <c r="F6" s="67"/>
      <c r="G6" s="67"/>
      <c r="H6" s="67"/>
      <c r="I6" s="67"/>
      <c r="J6" s="68"/>
      <c r="K6" s="69"/>
      <c r="L6" s="69"/>
      <c r="M6" s="27"/>
    </row>
    <row r="7" spans="1:16" ht="19.5" customHeight="1" x14ac:dyDescent="0.35">
      <c r="A7" s="65" t="s">
        <v>322</v>
      </c>
      <c r="B7" s="66"/>
      <c r="C7" s="66"/>
      <c r="D7" s="67"/>
      <c r="E7" s="67"/>
      <c r="F7" s="67"/>
      <c r="G7" s="67"/>
      <c r="H7" s="67"/>
      <c r="I7" s="67"/>
      <c r="J7" s="68"/>
      <c r="K7" s="69"/>
      <c r="L7" s="69"/>
      <c r="M7" s="27"/>
    </row>
    <row r="8" spans="1:16" x14ac:dyDescent="0.35">
      <c r="A8" s="70"/>
      <c r="B8" s="66"/>
      <c r="C8" s="66"/>
      <c r="D8" s="67"/>
      <c r="E8" s="67"/>
      <c r="F8" s="67"/>
      <c r="G8" s="67"/>
      <c r="H8" s="67"/>
      <c r="I8" s="67"/>
      <c r="J8" s="68"/>
      <c r="K8" s="69"/>
      <c r="L8" s="69"/>
      <c r="M8" s="27"/>
    </row>
    <row r="9" spans="1:16" x14ac:dyDescent="0.35">
      <c r="A9" s="61"/>
      <c r="B9" s="57"/>
      <c r="C9" s="57"/>
      <c r="D9" s="58"/>
      <c r="E9" s="58"/>
      <c r="F9" s="58"/>
      <c r="G9" s="58"/>
      <c r="H9" s="58"/>
      <c r="I9" s="58"/>
      <c r="J9" s="59"/>
      <c r="K9" s="60"/>
      <c r="L9" s="60"/>
      <c r="M9" s="27"/>
    </row>
    <row r="10" spans="1:16" x14ac:dyDescent="0.35">
      <c r="A10" s="4"/>
      <c r="B10" s="9"/>
      <c r="C10" s="9"/>
      <c r="J10" s="14"/>
      <c r="K10" s="49"/>
      <c r="L10" s="14" t="s">
        <v>16</v>
      </c>
    </row>
    <row r="11" spans="1:16" ht="18.75" customHeight="1" x14ac:dyDescent="0.35">
      <c r="A11" s="75" t="s">
        <v>0</v>
      </c>
      <c r="B11" s="75" t="s">
        <v>13</v>
      </c>
      <c r="C11" s="75" t="s">
        <v>1</v>
      </c>
      <c r="D11" s="73" t="s">
        <v>23</v>
      </c>
      <c r="E11" s="71" t="s">
        <v>309</v>
      </c>
      <c r="F11" s="73" t="s">
        <v>23</v>
      </c>
      <c r="G11" s="63" t="s">
        <v>29</v>
      </c>
      <c r="H11" s="71" t="s">
        <v>309</v>
      </c>
      <c r="I11" s="63" t="s">
        <v>29</v>
      </c>
      <c r="J11" s="63" t="s">
        <v>35</v>
      </c>
      <c r="K11" s="71" t="s">
        <v>309</v>
      </c>
      <c r="L11" s="63" t="s">
        <v>35</v>
      </c>
      <c r="M11" s="28"/>
    </row>
    <row r="12" spans="1:16" x14ac:dyDescent="0.35">
      <c r="A12" s="76"/>
      <c r="B12" s="81"/>
      <c r="C12" s="76"/>
      <c r="D12" s="74"/>
      <c r="E12" s="72"/>
      <c r="F12" s="74"/>
      <c r="G12" s="64"/>
      <c r="H12" s="72"/>
      <c r="I12" s="64"/>
      <c r="J12" s="64"/>
      <c r="K12" s="72"/>
      <c r="L12" s="64"/>
      <c r="M12" s="29"/>
    </row>
    <row r="13" spans="1:16" x14ac:dyDescent="0.35">
      <c r="A13" s="1"/>
      <c r="B13" s="7" t="s">
        <v>2</v>
      </c>
      <c r="C13" s="7"/>
      <c r="D13" s="37">
        <f>D18+D19+D20+D21+D25+D30+D34+D40+D45+D46+D47+D48+D49+D53+D58+D63+D64+D65+D66+D67+D68+D69+D70+D71+D72+D73+D74+D75+D76</f>
        <v>1020909.7000000001</v>
      </c>
      <c r="E13" s="47">
        <f>E18+E19+E20+E21+E25+E30+E34+E40+E45+E46+E47+E48+E49+E53+E58+E63+E64+E65+E66+E67+E68+E69+E70+E71+E72+E73+E74+E75+E76+E35</f>
        <v>398635.03</v>
      </c>
      <c r="F13" s="36">
        <f>D13+E13</f>
        <v>1419544.73</v>
      </c>
      <c r="G13" s="38">
        <f t="shared" ref="G13:J13" si="0">G18+G19+G20+G21+G25+G30+G34+G40+G45+G46+G47+G48+G49+G53+G58+G63+G64+G65+G66+G67+G68+G69+G70+G71+G72+G73+G74+G75+G76</f>
        <v>1592185.8999999994</v>
      </c>
      <c r="H13" s="47">
        <f>H18+H19+H20+H21+H25+H30+H34+H40+H45+H46+H47+H48+H49+H53+H58+H63+H64+H65+H66+H67+H68+H69+H70+H71+H72+H73+H74+H75+H76+H35</f>
        <v>779269.19</v>
      </c>
      <c r="I13" s="36">
        <f>G13+H13</f>
        <v>2371455.0899999994</v>
      </c>
      <c r="J13" s="38">
        <f t="shared" si="0"/>
        <v>884457.8</v>
      </c>
      <c r="K13" s="47">
        <f>K18+K19+K20+K21+K25+K30+K34+K40+K45+K46+K47+K48+K49+K53+K58+K63+K64+K65+K66+K67+K68+K69+K70+K71+K72+K73+K74+K75+K76+K35</f>
        <v>52623.150000000023</v>
      </c>
      <c r="L13" s="36">
        <f>J13+K13</f>
        <v>937080.95000000007</v>
      </c>
      <c r="M13" s="32"/>
      <c r="N13" s="25"/>
      <c r="O13" s="19"/>
      <c r="P13" s="19"/>
    </row>
    <row r="14" spans="1:16" x14ac:dyDescent="0.35">
      <c r="A14" s="1"/>
      <c r="B14" s="7" t="s">
        <v>5</v>
      </c>
      <c r="C14" s="7"/>
      <c r="D14" s="37"/>
      <c r="E14" s="47"/>
      <c r="F14" s="36"/>
      <c r="G14" s="38"/>
      <c r="H14" s="47"/>
      <c r="I14" s="36"/>
      <c r="J14" s="38"/>
      <c r="K14" s="47"/>
      <c r="L14" s="36"/>
      <c r="M14" s="32"/>
      <c r="N14" s="25"/>
      <c r="O14" s="19"/>
      <c r="P14" s="19"/>
    </row>
    <row r="15" spans="1:16" s="19" customFormat="1" hidden="1" x14ac:dyDescent="0.35">
      <c r="A15" s="16"/>
      <c r="B15" s="20" t="s">
        <v>6</v>
      </c>
      <c r="C15" s="39"/>
      <c r="D15" s="37">
        <f>D18+D19+D20+D34+D42+D45+D46+D47+D48+D51+D53+D60+D63+D64+D65+D66+D67+D68+D69+D70+D71+D72+D73+D74+D75+D76+D23</f>
        <v>412066.30000000005</v>
      </c>
      <c r="E15" s="47">
        <f>E18+E19+E20+E34+E42+E45+E46+E47+E48+E51+E60+E63+E64+E65+E66+E67+E68+E69+E70+E71+E72+E73+E74+E75+E76+E23+E27+E37+E55</f>
        <v>335641.93</v>
      </c>
      <c r="F15" s="38">
        <f t="shared" ref="F15:F91" si="1">D15+E15</f>
        <v>747708.23</v>
      </c>
      <c r="G15" s="38">
        <f t="shared" ref="G15:J15" si="2">G18+G19+G20+G21+G34+G42+G45+G46+G47+G48+G51+G53+G60+G63+G64+G65+G66+G67+G68+G69+G70+G71+G72+G73+G74+G75+G76</f>
        <v>1577908.2999999996</v>
      </c>
      <c r="H15" s="47">
        <f>H18+H19+H20+H34+H42+H45+H46+H47+H48+H51+H60+H63+H64+H65+H66+H67+H68+H69+H70+H71+H72+H73+H74+H75+H76+H23+H27+H37+H55</f>
        <v>-231163.41</v>
      </c>
      <c r="I15" s="38">
        <f t="shared" ref="I15:I91" si="3">G15+H15</f>
        <v>1346744.8899999997</v>
      </c>
      <c r="J15" s="38">
        <f t="shared" si="2"/>
        <v>777685.2</v>
      </c>
      <c r="K15" s="47">
        <f>K18+K19+K20+K34+K42+K45+K46+K47+K48+K51+K60+K63+K64+K65+K66+K67+K68+K69+K70+K71+K72+K73+K74+K75+K76+K23+K27+K37+K55</f>
        <v>52623.150000000023</v>
      </c>
      <c r="L15" s="38">
        <f t="shared" ref="L15:L91" si="4">J15+K15</f>
        <v>830308.35</v>
      </c>
      <c r="M15" s="33"/>
      <c r="N15" s="25" t="s">
        <v>50</v>
      </c>
      <c r="O15" s="18"/>
    </row>
    <row r="16" spans="1:16" x14ac:dyDescent="0.35">
      <c r="A16" s="1"/>
      <c r="B16" s="50" t="s">
        <v>12</v>
      </c>
      <c r="C16" s="7"/>
      <c r="D16" s="37">
        <f>D28+D32+D43+D52+D61+D24</f>
        <v>153575.9</v>
      </c>
      <c r="E16" s="47">
        <f>E28+E32+E43+E52+E61+E24+E38+E56</f>
        <v>-66895.599999999991</v>
      </c>
      <c r="F16" s="36">
        <f>D16+E16</f>
        <v>86680.3</v>
      </c>
      <c r="G16" s="38">
        <f t="shared" ref="G16:J16" si="5">G28+G32+G43+G52+G61</f>
        <v>14277.6</v>
      </c>
      <c r="H16" s="47">
        <f>H28+H32+H43+H52+H61+H24+H38+H56</f>
        <v>50521.599999999999</v>
      </c>
      <c r="I16" s="36">
        <f t="shared" si="3"/>
        <v>64799.199999999997</v>
      </c>
      <c r="J16" s="38">
        <f t="shared" si="5"/>
        <v>106772.6</v>
      </c>
      <c r="K16" s="47">
        <f>K28+K32+K43+K52+K61+K24+K38+K56</f>
        <v>0</v>
      </c>
      <c r="L16" s="36">
        <f t="shared" si="4"/>
        <v>106772.6</v>
      </c>
      <c r="M16" s="32"/>
      <c r="N16" s="25"/>
      <c r="O16" s="18"/>
      <c r="P16" s="19"/>
    </row>
    <row r="17" spans="1:16" x14ac:dyDescent="0.35">
      <c r="A17" s="1"/>
      <c r="B17" s="55" t="s">
        <v>27</v>
      </c>
      <c r="C17" s="7"/>
      <c r="D17" s="37">
        <f>D29+D33+D44</f>
        <v>455267.5</v>
      </c>
      <c r="E17" s="47">
        <f>E29+E33+E44+E39+E57+E62</f>
        <v>129888.70000000001</v>
      </c>
      <c r="F17" s="36">
        <f t="shared" si="1"/>
        <v>585156.19999999995</v>
      </c>
      <c r="G17" s="38">
        <f t="shared" ref="G17:J17" si="6">G29+G33+G44</f>
        <v>0</v>
      </c>
      <c r="H17" s="47">
        <f>H29+H33+H44+H39+H57+H62</f>
        <v>959911</v>
      </c>
      <c r="I17" s="36">
        <f t="shared" si="3"/>
        <v>959911</v>
      </c>
      <c r="J17" s="38">
        <f t="shared" si="6"/>
        <v>0</v>
      </c>
      <c r="K17" s="47">
        <f>K29+K33+K44+K39+K57+K62</f>
        <v>0</v>
      </c>
      <c r="L17" s="36">
        <f t="shared" si="4"/>
        <v>0</v>
      </c>
      <c r="M17" s="32"/>
      <c r="N17" s="25"/>
      <c r="O17" s="18"/>
      <c r="P17" s="19"/>
    </row>
    <row r="18" spans="1:16" ht="54" x14ac:dyDescent="0.35">
      <c r="A18" s="1" t="s">
        <v>43</v>
      </c>
      <c r="B18" s="50" t="s">
        <v>42</v>
      </c>
      <c r="C18" s="50" t="s">
        <v>32</v>
      </c>
      <c r="D18" s="35">
        <v>0</v>
      </c>
      <c r="E18" s="47"/>
      <c r="F18" s="36">
        <f t="shared" si="1"/>
        <v>0</v>
      </c>
      <c r="G18" s="36">
        <v>115641.5</v>
      </c>
      <c r="H18" s="47">
        <v>-104664.71</v>
      </c>
      <c r="I18" s="36">
        <f t="shared" si="3"/>
        <v>10976.789999999994</v>
      </c>
      <c r="J18" s="36">
        <v>189254.8</v>
      </c>
      <c r="K18" s="47">
        <v>104664.71</v>
      </c>
      <c r="L18" s="36">
        <f t="shared" si="4"/>
        <v>293919.51</v>
      </c>
      <c r="M18" s="30" t="s">
        <v>197</v>
      </c>
      <c r="O18" s="11"/>
    </row>
    <row r="19" spans="1:16" ht="54" x14ac:dyDescent="0.35">
      <c r="A19" s="1" t="s">
        <v>44</v>
      </c>
      <c r="B19" s="50" t="s">
        <v>45</v>
      </c>
      <c r="C19" s="50" t="s">
        <v>32</v>
      </c>
      <c r="D19" s="35">
        <v>0</v>
      </c>
      <c r="E19" s="47"/>
      <c r="F19" s="36">
        <f t="shared" si="1"/>
        <v>0</v>
      </c>
      <c r="G19" s="36">
        <v>5984</v>
      </c>
      <c r="H19" s="47"/>
      <c r="I19" s="36">
        <f t="shared" si="3"/>
        <v>5984</v>
      </c>
      <c r="J19" s="36">
        <v>0</v>
      </c>
      <c r="K19" s="47"/>
      <c r="L19" s="36">
        <f t="shared" si="4"/>
        <v>0</v>
      </c>
      <c r="M19" s="30" t="s">
        <v>198</v>
      </c>
      <c r="O19" s="11"/>
    </row>
    <row r="20" spans="1:16" ht="54" x14ac:dyDescent="0.35">
      <c r="A20" s="1" t="s">
        <v>69</v>
      </c>
      <c r="B20" s="55" t="s">
        <v>46</v>
      </c>
      <c r="C20" s="50" t="s">
        <v>32</v>
      </c>
      <c r="D20" s="35">
        <v>0</v>
      </c>
      <c r="E20" s="47"/>
      <c r="F20" s="36">
        <f t="shared" si="1"/>
        <v>0</v>
      </c>
      <c r="G20" s="36">
        <v>6874.9</v>
      </c>
      <c r="H20" s="47"/>
      <c r="I20" s="36">
        <f t="shared" si="3"/>
        <v>6874.9</v>
      </c>
      <c r="J20" s="36">
        <v>0</v>
      </c>
      <c r="K20" s="47"/>
      <c r="L20" s="36">
        <f t="shared" si="4"/>
        <v>0</v>
      </c>
      <c r="M20" s="31" t="s">
        <v>199</v>
      </c>
      <c r="O20" s="11"/>
    </row>
    <row r="21" spans="1:16" ht="54" x14ac:dyDescent="0.35">
      <c r="A21" s="1" t="s">
        <v>70</v>
      </c>
      <c r="B21" s="55" t="s">
        <v>47</v>
      </c>
      <c r="C21" s="50" t="s">
        <v>32</v>
      </c>
      <c r="D21" s="35">
        <v>247768.1</v>
      </c>
      <c r="E21" s="47">
        <f>E23+E24</f>
        <v>-50000</v>
      </c>
      <c r="F21" s="36">
        <f t="shared" si="1"/>
        <v>197768.1</v>
      </c>
      <c r="G21" s="36">
        <v>115826.9</v>
      </c>
      <c r="H21" s="47">
        <f>H23+H24</f>
        <v>50000</v>
      </c>
      <c r="I21" s="36">
        <f t="shared" si="3"/>
        <v>165826.9</v>
      </c>
      <c r="J21" s="36">
        <v>0</v>
      </c>
      <c r="K21" s="47"/>
      <c r="L21" s="36">
        <f t="shared" si="4"/>
        <v>0</v>
      </c>
      <c r="M21" s="30"/>
      <c r="O21" s="11"/>
    </row>
    <row r="22" spans="1:16" x14ac:dyDescent="0.35">
      <c r="A22" s="1"/>
      <c r="B22" s="7" t="s">
        <v>5</v>
      </c>
      <c r="C22" s="50"/>
      <c r="D22" s="35"/>
      <c r="E22" s="47"/>
      <c r="F22" s="36"/>
      <c r="G22" s="36"/>
      <c r="H22" s="47"/>
      <c r="I22" s="36"/>
      <c r="J22" s="36"/>
      <c r="K22" s="47"/>
      <c r="L22" s="36"/>
      <c r="M22" s="30"/>
      <c r="O22" s="11"/>
    </row>
    <row r="23" spans="1:16" hidden="1" x14ac:dyDescent="0.35">
      <c r="A23" s="1"/>
      <c r="B23" s="7" t="s">
        <v>6</v>
      </c>
      <c r="C23" s="44"/>
      <c r="D23" s="35">
        <v>247768.1</v>
      </c>
      <c r="E23" s="47">
        <v>-50000</v>
      </c>
      <c r="F23" s="36">
        <f t="shared" si="1"/>
        <v>197768.1</v>
      </c>
      <c r="G23" s="36">
        <v>115826.9</v>
      </c>
      <c r="H23" s="47">
        <f>50000-14277.6</f>
        <v>35722.400000000001</v>
      </c>
      <c r="I23" s="36">
        <f t="shared" si="3"/>
        <v>151549.29999999999</v>
      </c>
      <c r="J23" s="36"/>
      <c r="K23" s="47"/>
      <c r="L23" s="36">
        <f t="shared" si="4"/>
        <v>0</v>
      </c>
      <c r="M23" s="30" t="s">
        <v>196</v>
      </c>
      <c r="N23" s="24" t="s">
        <v>50</v>
      </c>
      <c r="O23" s="11"/>
    </row>
    <row r="24" spans="1:16" x14ac:dyDescent="0.35">
      <c r="A24" s="1"/>
      <c r="B24" s="50" t="s">
        <v>12</v>
      </c>
      <c r="C24" s="50"/>
      <c r="D24" s="35"/>
      <c r="E24" s="47"/>
      <c r="F24" s="36">
        <f t="shared" si="1"/>
        <v>0</v>
      </c>
      <c r="G24" s="36"/>
      <c r="H24" s="47">
        <v>14277.6</v>
      </c>
      <c r="I24" s="36">
        <f t="shared" si="3"/>
        <v>14277.6</v>
      </c>
      <c r="J24" s="36"/>
      <c r="K24" s="47"/>
      <c r="L24" s="36">
        <f t="shared" si="4"/>
        <v>0</v>
      </c>
      <c r="M24" s="30" t="s">
        <v>315</v>
      </c>
      <c r="O24" s="11"/>
    </row>
    <row r="25" spans="1:16" ht="54" x14ac:dyDescent="0.35">
      <c r="A25" s="1" t="s">
        <v>71</v>
      </c>
      <c r="B25" s="55" t="s">
        <v>308</v>
      </c>
      <c r="C25" s="50" t="s">
        <v>32</v>
      </c>
      <c r="D25" s="35">
        <f>D28+D29</f>
        <v>261085.09999999998</v>
      </c>
      <c r="E25" s="47">
        <f>E28+E29+E27</f>
        <v>-232632.26999999996</v>
      </c>
      <c r="F25" s="36">
        <f t="shared" si="1"/>
        <v>28452.830000000016</v>
      </c>
      <c r="G25" s="36">
        <v>0</v>
      </c>
      <c r="H25" s="47">
        <f>H28+H29+H27</f>
        <v>0</v>
      </c>
      <c r="I25" s="36">
        <f t="shared" si="3"/>
        <v>0</v>
      </c>
      <c r="J25" s="36">
        <v>0</v>
      </c>
      <c r="K25" s="47">
        <f>K28+K29+K27</f>
        <v>0</v>
      </c>
      <c r="L25" s="36">
        <f t="shared" si="4"/>
        <v>0</v>
      </c>
      <c r="M25" s="30"/>
      <c r="O25" s="11"/>
    </row>
    <row r="26" spans="1:16" hidden="1" x14ac:dyDescent="0.35">
      <c r="A26" s="1"/>
      <c r="B26" s="7" t="s">
        <v>5</v>
      </c>
      <c r="C26" s="44"/>
      <c r="D26" s="35"/>
      <c r="E26" s="47"/>
      <c r="F26" s="36"/>
      <c r="G26" s="36"/>
      <c r="H26" s="47"/>
      <c r="I26" s="36"/>
      <c r="J26" s="36"/>
      <c r="K26" s="47"/>
      <c r="L26" s="36"/>
      <c r="M26" s="30"/>
      <c r="N26" s="24" t="s">
        <v>50</v>
      </c>
      <c r="O26" s="11"/>
    </row>
    <row r="27" spans="1:16" hidden="1" x14ac:dyDescent="0.35">
      <c r="A27" s="1"/>
      <c r="B27" s="7" t="s">
        <v>6</v>
      </c>
      <c r="C27" s="44"/>
      <c r="D27" s="35"/>
      <c r="E27" s="47">
        <v>28452.83</v>
      </c>
      <c r="F27" s="36">
        <f t="shared" si="1"/>
        <v>28452.83</v>
      </c>
      <c r="G27" s="36"/>
      <c r="H27" s="47"/>
      <c r="I27" s="36">
        <f t="shared" si="3"/>
        <v>0</v>
      </c>
      <c r="J27" s="36"/>
      <c r="K27" s="47"/>
      <c r="L27" s="36">
        <f t="shared" si="4"/>
        <v>0</v>
      </c>
      <c r="M27" s="40" t="s">
        <v>312</v>
      </c>
      <c r="N27" s="24" t="s">
        <v>50</v>
      </c>
      <c r="O27" s="11"/>
    </row>
    <row r="28" spans="1:16" hidden="1" x14ac:dyDescent="0.35">
      <c r="A28" s="1"/>
      <c r="B28" s="44" t="s">
        <v>12</v>
      </c>
      <c r="C28" s="6"/>
      <c r="D28" s="35">
        <v>72101.7</v>
      </c>
      <c r="E28" s="47">
        <f>-9107.2-62994.5</f>
        <v>-72101.7</v>
      </c>
      <c r="F28" s="36">
        <f t="shared" si="1"/>
        <v>0</v>
      </c>
      <c r="G28" s="36">
        <v>0</v>
      </c>
      <c r="H28" s="47"/>
      <c r="I28" s="36">
        <f t="shared" si="3"/>
        <v>0</v>
      </c>
      <c r="J28" s="36">
        <v>0</v>
      </c>
      <c r="K28" s="47"/>
      <c r="L28" s="36">
        <f t="shared" si="4"/>
        <v>0</v>
      </c>
      <c r="M28" s="30" t="s">
        <v>221</v>
      </c>
      <c r="N28" s="24" t="s">
        <v>50</v>
      </c>
      <c r="O28" s="11"/>
    </row>
    <row r="29" spans="1:16" hidden="1" x14ac:dyDescent="0.35">
      <c r="A29" s="1"/>
      <c r="B29" s="42" t="s">
        <v>27</v>
      </c>
      <c r="C29" s="44"/>
      <c r="D29" s="35">
        <v>188983.4</v>
      </c>
      <c r="E29" s="47">
        <v>-188983.4</v>
      </c>
      <c r="F29" s="36">
        <f t="shared" si="1"/>
        <v>0</v>
      </c>
      <c r="G29" s="36">
        <v>0</v>
      </c>
      <c r="H29" s="47"/>
      <c r="I29" s="36">
        <f t="shared" si="3"/>
        <v>0</v>
      </c>
      <c r="J29" s="36">
        <v>0</v>
      </c>
      <c r="K29" s="47"/>
      <c r="L29" s="36">
        <f t="shared" si="4"/>
        <v>0</v>
      </c>
      <c r="M29" s="30" t="s">
        <v>220</v>
      </c>
      <c r="N29" s="24" t="s">
        <v>50</v>
      </c>
      <c r="O29" s="11"/>
    </row>
    <row r="30" spans="1:16" ht="36" hidden="1" x14ac:dyDescent="0.35">
      <c r="A30" s="1" t="s">
        <v>75</v>
      </c>
      <c r="B30" s="42" t="s">
        <v>308</v>
      </c>
      <c r="C30" s="44" t="s">
        <v>11</v>
      </c>
      <c r="D30" s="35">
        <f>D32+D33</f>
        <v>54989.2</v>
      </c>
      <c r="E30" s="47">
        <f>E32+E33</f>
        <v>-54989.2</v>
      </c>
      <c r="F30" s="36">
        <f t="shared" si="1"/>
        <v>0</v>
      </c>
      <c r="G30" s="36">
        <f t="shared" ref="G30:J30" si="7">G32+G33</f>
        <v>0</v>
      </c>
      <c r="H30" s="47">
        <f t="shared" ref="H30" si="8">H32+H33</f>
        <v>0</v>
      </c>
      <c r="I30" s="36">
        <f t="shared" si="3"/>
        <v>0</v>
      </c>
      <c r="J30" s="36">
        <f t="shared" si="7"/>
        <v>0</v>
      </c>
      <c r="K30" s="47">
        <f>K32+K33</f>
        <v>0</v>
      </c>
      <c r="L30" s="36">
        <f t="shared" si="4"/>
        <v>0</v>
      </c>
      <c r="M30" s="30"/>
      <c r="N30" s="24" t="s">
        <v>50</v>
      </c>
      <c r="O30" s="11"/>
    </row>
    <row r="31" spans="1:16" hidden="1" x14ac:dyDescent="0.35">
      <c r="A31" s="41"/>
      <c r="B31" s="7" t="s">
        <v>5</v>
      </c>
      <c r="C31" s="44"/>
      <c r="D31" s="35"/>
      <c r="E31" s="47"/>
      <c r="F31" s="36"/>
      <c r="G31" s="36"/>
      <c r="H31" s="47"/>
      <c r="I31" s="36"/>
      <c r="J31" s="36"/>
      <c r="K31" s="47"/>
      <c r="L31" s="36"/>
      <c r="M31" s="30"/>
      <c r="N31" s="24" t="s">
        <v>50</v>
      </c>
      <c r="O31" s="11"/>
    </row>
    <row r="32" spans="1:16" hidden="1" x14ac:dyDescent="0.35">
      <c r="A32" s="41"/>
      <c r="B32" s="44" t="s">
        <v>12</v>
      </c>
      <c r="C32" s="44"/>
      <c r="D32" s="35">
        <v>13747.3</v>
      </c>
      <c r="E32" s="47">
        <v>-13747.3</v>
      </c>
      <c r="F32" s="36">
        <f t="shared" si="1"/>
        <v>0</v>
      </c>
      <c r="G32" s="36">
        <v>0</v>
      </c>
      <c r="H32" s="47"/>
      <c r="I32" s="36">
        <f t="shared" si="3"/>
        <v>0</v>
      </c>
      <c r="J32" s="36">
        <v>0</v>
      </c>
      <c r="K32" s="47"/>
      <c r="L32" s="36">
        <f t="shared" si="4"/>
        <v>0</v>
      </c>
      <c r="M32" s="30" t="s">
        <v>220</v>
      </c>
      <c r="N32" s="24" t="s">
        <v>50</v>
      </c>
      <c r="O32" s="11"/>
    </row>
    <row r="33" spans="1:15" hidden="1" x14ac:dyDescent="0.35">
      <c r="A33" s="1"/>
      <c r="B33" s="42" t="s">
        <v>27</v>
      </c>
      <c r="C33" s="44"/>
      <c r="D33" s="35">
        <v>41241.9</v>
      </c>
      <c r="E33" s="47">
        <v>-41241.9</v>
      </c>
      <c r="F33" s="36">
        <f t="shared" si="1"/>
        <v>0</v>
      </c>
      <c r="G33" s="36">
        <v>0</v>
      </c>
      <c r="H33" s="47"/>
      <c r="I33" s="36">
        <f t="shared" si="3"/>
        <v>0</v>
      </c>
      <c r="J33" s="36">
        <v>0</v>
      </c>
      <c r="K33" s="47"/>
      <c r="L33" s="36">
        <f t="shared" si="4"/>
        <v>0</v>
      </c>
      <c r="M33" s="30" t="s">
        <v>220</v>
      </c>
      <c r="N33" s="24" t="s">
        <v>50</v>
      </c>
      <c r="O33" s="11"/>
    </row>
    <row r="34" spans="1:15" ht="54" x14ac:dyDescent="0.35">
      <c r="A34" s="1" t="s">
        <v>75</v>
      </c>
      <c r="B34" s="50" t="s">
        <v>48</v>
      </c>
      <c r="C34" s="50" t="s">
        <v>32</v>
      </c>
      <c r="D34" s="35">
        <v>23476.5</v>
      </c>
      <c r="E34" s="47"/>
      <c r="F34" s="36">
        <f t="shared" si="1"/>
        <v>23476.5</v>
      </c>
      <c r="G34" s="36">
        <v>222759</v>
      </c>
      <c r="H34" s="47">
        <v>-79.599999999999994</v>
      </c>
      <c r="I34" s="36">
        <f t="shared" si="3"/>
        <v>222679.4</v>
      </c>
      <c r="J34" s="36">
        <v>0</v>
      </c>
      <c r="K34" s="47">
        <v>135958.44</v>
      </c>
      <c r="L34" s="36">
        <f t="shared" si="4"/>
        <v>135958.44</v>
      </c>
      <c r="M34" s="30" t="s">
        <v>200</v>
      </c>
      <c r="O34" s="11"/>
    </row>
    <row r="35" spans="1:15" ht="36" x14ac:dyDescent="0.35">
      <c r="A35" s="91" t="s">
        <v>74</v>
      </c>
      <c r="B35" s="50" t="s">
        <v>49</v>
      </c>
      <c r="C35" s="50" t="s">
        <v>11</v>
      </c>
      <c r="D35" s="35"/>
      <c r="E35" s="47">
        <f>E37+E38+E39</f>
        <v>311345.35800000001</v>
      </c>
      <c r="F35" s="36">
        <f t="shared" si="1"/>
        <v>311345.35800000001</v>
      </c>
      <c r="G35" s="36"/>
      <c r="H35" s="47"/>
      <c r="I35" s="36">
        <f t="shared" si="3"/>
        <v>0</v>
      </c>
      <c r="J35" s="36"/>
      <c r="K35" s="47"/>
      <c r="L35" s="36">
        <f t="shared" si="4"/>
        <v>0</v>
      </c>
      <c r="M35" s="30"/>
      <c r="O35" s="11"/>
    </row>
    <row r="36" spans="1:15" x14ac:dyDescent="0.35">
      <c r="A36" s="93"/>
      <c r="B36" s="7" t="s">
        <v>5</v>
      </c>
      <c r="C36" s="50"/>
      <c r="D36" s="35"/>
      <c r="E36" s="47"/>
      <c r="F36" s="36"/>
      <c r="G36" s="36"/>
      <c r="H36" s="47"/>
      <c r="I36" s="36"/>
      <c r="J36" s="36"/>
      <c r="K36" s="47"/>
      <c r="L36" s="36"/>
      <c r="M36" s="30"/>
      <c r="O36" s="11"/>
    </row>
    <row r="37" spans="1:15" hidden="1" x14ac:dyDescent="0.35">
      <c r="A37" s="93"/>
      <c r="B37" s="7" t="s">
        <v>6</v>
      </c>
      <c r="C37" s="44"/>
      <c r="D37" s="35"/>
      <c r="E37" s="47">
        <v>18576.285</v>
      </c>
      <c r="F37" s="36">
        <f t="shared" si="1"/>
        <v>18576.285</v>
      </c>
      <c r="G37" s="36"/>
      <c r="H37" s="47"/>
      <c r="I37" s="36">
        <f t="shared" si="3"/>
        <v>0</v>
      </c>
      <c r="J37" s="36"/>
      <c r="K37" s="47"/>
      <c r="L37" s="36">
        <f t="shared" si="4"/>
        <v>0</v>
      </c>
      <c r="M37" s="30" t="s">
        <v>201</v>
      </c>
      <c r="N37" s="24" t="s">
        <v>50</v>
      </c>
      <c r="O37" s="11"/>
    </row>
    <row r="38" spans="1:15" x14ac:dyDescent="0.35">
      <c r="A38" s="93"/>
      <c r="B38" s="50" t="s">
        <v>12</v>
      </c>
      <c r="C38" s="50"/>
      <c r="D38" s="35"/>
      <c r="E38" s="47">
        <f>55882.573+11844.3</f>
        <v>67726.872999999992</v>
      </c>
      <c r="F38" s="36">
        <f t="shared" si="1"/>
        <v>67726.872999999992</v>
      </c>
      <c r="G38" s="36"/>
      <c r="H38" s="47"/>
      <c r="I38" s="36">
        <f t="shared" si="3"/>
        <v>0</v>
      </c>
      <c r="J38" s="36"/>
      <c r="K38" s="47"/>
      <c r="L38" s="36">
        <f t="shared" si="4"/>
        <v>0</v>
      </c>
      <c r="M38" s="30" t="s">
        <v>319</v>
      </c>
      <c r="O38" s="11"/>
    </row>
    <row r="39" spans="1:15" x14ac:dyDescent="0.35">
      <c r="A39" s="93"/>
      <c r="B39" s="55" t="s">
        <v>27</v>
      </c>
      <c r="C39" s="50"/>
      <c r="D39" s="35"/>
      <c r="E39" s="47">
        <v>225042.2</v>
      </c>
      <c r="F39" s="36">
        <f t="shared" si="1"/>
        <v>225042.2</v>
      </c>
      <c r="G39" s="36"/>
      <c r="H39" s="47"/>
      <c r="I39" s="36">
        <f t="shared" si="3"/>
        <v>0</v>
      </c>
      <c r="J39" s="36"/>
      <c r="K39" s="47"/>
      <c r="L39" s="36">
        <f t="shared" si="4"/>
        <v>0</v>
      </c>
      <c r="M39" s="30" t="s">
        <v>318</v>
      </c>
      <c r="O39" s="11"/>
    </row>
    <row r="40" spans="1:15" ht="54" x14ac:dyDescent="0.35">
      <c r="A40" s="92"/>
      <c r="B40" s="50" t="s">
        <v>49</v>
      </c>
      <c r="C40" s="50" t="s">
        <v>32</v>
      </c>
      <c r="D40" s="35">
        <f>D43+D44+D42</f>
        <v>312399.40000000002</v>
      </c>
      <c r="E40" s="47">
        <f>E43+E44+E42</f>
        <v>-311345.35799999995</v>
      </c>
      <c r="F40" s="36">
        <f t="shared" si="1"/>
        <v>1054.042000000074</v>
      </c>
      <c r="G40" s="36">
        <f t="shared" ref="G40:K40" si="9">G43+G44+G42</f>
        <v>0</v>
      </c>
      <c r="H40" s="47">
        <f t="shared" ref="H40" si="10">H43+H44+H42</f>
        <v>0</v>
      </c>
      <c r="I40" s="36">
        <f t="shared" si="3"/>
        <v>0</v>
      </c>
      <c r="J40" s="36">
        <f t="shared" si="9"/>
        <v>0</v>
      </c>
      <c r="K40" s="47">
        <f t="shared" si="9"/>
        <v>0</v>
      </c>
      <c r="L40" s="36">
        <f t="shared" si="4"/>
        <v>0</v>
      </c>
      <c r="M40" s="30"/>
      <c r="O40" s="11"/>
    </row>
    <row r="41" spans="1:15" x14ac:dyDescent="0.35">
      <c r="A41" s="1"/>
      <c r="B41" s="7" t="s">
        <v>5</v>
      </c>
      <c r="C41" s="50"/>
      <c r="D41" s="35"/>
      <c r="E41" s="47"/>
      <c r="F41" s="36"/>
      <c r="G41" s="36"/>
      <c r="H41" s="47"/>
      <c r="I41" s="36"/>
      <c r="J41" s="36"/>
      <c r="K41" s="47"/>
      <c r="L41" s="36"/>
      <c r="M41" s="30"/>
      <c r="O41" s="11"/>
    </row>
    <row r="42" spans="1:15" hidden="1" x14ac:dyDescent="0.35">
      <c r="A42" s="1"/>
      <c r="B42" s="7" t="s">
        <v>6</v>
      </c>
      <c r="C42" s="44"/>
      <c r="D42" s="35">
        <v>19630.300000000047</v>
      </c>
      <c r="E42" s="47">
        <v>-18576.285</v>
      </c>
      <c r="F42" s="36">
        <f t="shared" si="1"/>
        <v>1054.0150000000467</v>
      </c>
      <c r="G42" s="36">
        <v>0</v>
      </c>
      <c r="H42" s="47"/>
      <c r="I42" s="36">
        <f t="shared" si="3"/>
        <v>0</v>
      </c>
      <c r="J42" s="36">
        <v>0</v>
      </c>
      <c r="K42" s="47"/>
      <c r="L42" s="36">
        <f t="shared" si="4"/>
        <v>0</v>
      </c>
      <c r="M42" s="30" t="s">
        <v>201</v>
      </c>
      <c r="N42" s="24" t="s">
        <v>50</v>
      </c>
      <c r="O42" s="11"/>
    </row>
    <row r="43" spans="1:15" x14ac:dyDescent="0.35">
      <c r="A43" s="1"/>
      <c r="B43" s="50" t="s">
        <v>12</v>
      </c>
      <c r="C43" s="50"/>
      <c r="D43" s="35">
        <v>67726.899999999994</v>
      </c>
      <c r="E43" s="47">
        <f>-55882.573-11844.3</f>
        <v>-67726.872999999992</v>
      </c>
      <c r="F43" s="36">
        <f t="shared" si="1"/>
        <v>2.7000000001862645E-2</v>
      </c>
      <c r="G43" s="36">
        <v>0</v>
      </c>
      <c r="H43" s="47"/>
      <c r="I43" s="36">
        <f t="shared" si="3"/>
        <v>0</v>
      </c>
      <c r="J43" s="36">
        <v>0</v>
      </c>
      <c r="K43" s="47"/>
      <c r="L43" s="36">
        <f t="shared" si="4"/>
        <v>0</v>
      </c>
      <c r="M43" s="30" t="s">
        <v>319</v>
      </c>
      <c r="O43" s="11"/>
    </row>
    <row r="44" spans="1:15" hidden="1" x14ac:dyDescent="0.35">
      <c r="A44" s="1"/>
      <c r="B44" s="42" t="s">
        <v>27</v>
      </c>
      <c r="C44" s="6"/>
      <c r="D44" s="35">
        <v>225042.2</v>
      </c>
      <c r="E44" s="47">
        <v>-225042.2</v>
      </c>
      <c r="F44" s="36">
        <f t="shared" si="1"/>
        <v>0</v>
      </c>
      <c r="G44" s="36">
        <v>0</v>
      </c>
      <c r="H44" s="47"/>
      <c r="I44" s="36">
        <f t="shared" si="3"/>
        <v>0</v>
      </c>
      <c r="J44" s="36">
        <v>0</v>
      </c>
      <c r="K44" s="47"/>
      <c r="L44" s="36">
        <f t="shared" si="4"/>
        <v>0</v>
      </c>
      <c r="M44" s="30" t="s">
        <v>318</v>
      </c>
      <c r="N44" s="24" t="s">
        <v>50</v>
      </c>
      <c r="O44" s="11"/>
    </row>
    <row r="45" spans="1:15" ht="54" hidden="1" x14ac:dyDescent="0.35">
      <c r="A45" s="1" t="s">
        <v>73</v>
      </c>
      <c r="B45" s="44" t="s">
        <v>51</v>
      </c>
      <c r="C45" s="44" t="s">
        <v>32</v>
      </c>
      <c r="D45" s="35">
        <v>780</v>
      </c>
      <c r="E45" s="47">
        <v>-780</v>
      </c>
      <c r="F45" s="36">
        <f t="shared" si="1"/>
        <v>0</v>
      </c>
      <c r="G45" s="36">
        <v>0</v>
      </c>
      <c r="H45" s="47"/>
      <c r="I45" s="36">
        <f t="shared" si="3"/>
        <v>0</v>
      </c>
      <c r="J45" s="36">
        <v>0</v>
      </c>
      <c r="K45" s="47"/>
      <c r="L45" s="36">
        <f t="shared" si="4"/>
        <v>0</v>
      </c>
      <c r="M45" s="30" t="s">
        <v>202</v>
      </c>
      <c r="N45" s="24" t="s">
        <v>50</v>
      </c>
      <c r="O45" s="11"/>
    </row>
    <row r="46" spans="1:15" ht="54" x14ac:dyDescent="0.35">
      <c r="A46" s="1" t="s">
        <v>72</v>
      </c>
      <c r="B46" s="55" t="s">
        <v>52</v>
      </c>
      <c r="C46" s="50" t="s">
        <v>32</v>
      </c>
      <c r="D46" s="35">
        <v>0</v>
      </c>
      <c r="E46" s="47"/>
      <c r="F46" s="36">
        <f t="shared" si="1"/>
        <v>0</v>
      </c>
      <c r="G46" s="36">
        <v>25599.8</v>
      </c>
      <c r="H46" s="47">
        <v>-25599.8</v>
      </c>
      <c r="I46" s="36">
        <f t="shared" si="3"/>
        <v>0</v>
      </c>
      <c r="J46" s="36">
        <v>245085.6</v>
      </c>
      <c r="K46" s="47"/>
      <c r="L46" s="36">
        <f t="shared" si="4"/>
        <v>245085.6</v>
      </c>
      <c r="M46" s="30" t="s">
        <v>203</v>
      </c>
      <c r="O46" s="11"/>
    </row>
    <row r="47" spans="1:15" ht="54" hidden="1" x14ac:dyDescent="0.35">
      <c r="A47" s="1" t="s">
        <v>77</v>
      </c>
      <c r="B47" s="42" t="s">
        <v>53</v>
      </c>
      <c r="C47" s="44" t="s">
        <v>32</v>
      </c>
      <c r="D47" s="35">
        <v>0</v>
      </c>
      <c r="E47" s="47"/>
      <c r="F47" s="36">
        <f t="shared" si="1"/>
        <v>0</v>
      </c>
      <c r="G47" s="36">
        <v>30734.9</v>
      </c>
      <c r="H47" s="47">
        <v>-30734.9</v>
      </c>
      <c r="I47" s="36">
        <f t="shared" si="3"/>
        <v>0</v>
      </c>
      <c r="J47" s="36">
        <v>0</v>
      </c>
      <c r="K47" s="47"/>
      <c r="L47" s="36">
        <f t="shared" si="4"/>
        <v>0</v>
      </c>
      <c r="M47" s="30" t="s">
        <v>204</v>
      </c>
      <c r="N47" s="24" t="s">
        <v>50</v>
      </c>
      <c r="O47" s="11"/>
    </row>
    <row r="48" spans="1:15" ht="54" x14ac:dyDescent="0.35">
      <c r="A48" s="1" t="s">
        <v>73</v>
      </c>
      <c r="B48" s="55" t="s">
        <v>54</v>
      </c>
      <c r="C48" s="50" t="s">
        <v>32</v>
      </c>
      <c r="D48" s="35">
        <v>0</v>
      </c>
      <c r="E48" s="47"/>
      <c r="F48" s="36">
        <f t="shared" si="1"/>
        <v>0</v>
      </c>
      <c r="G48" s="36">
        <v>9100.4</v>
      </c>
      <c r="H48" s="47"/>
      <c r="I48" s="36">
        <f t="shared" si="3"/>
        <v>9100.4</v>
      </c>
      <c r="J48" s="36">
        <v>0</v>
      </c>
      <c r="K48" s="47"/>
      <c r="L48" s="36">
        <f t="shared" si="4"/>
        <v>0</v>
      </c>
      <c r="M48" s="30" t="s">
        <v>205</v>
      </c>
      <c r="O48" s="11"/>
    </row>
    <row r="49" spans="1:15" ht="54" x14ac:dyDescent="0.35">
      <c r="A49" s="1" t="s">
        <v>76</v>
      </c>
      <c r="B49" s="55" t="s">
        <v>55</v>
      </c>
      <c r="C49" s="50" t="s">
        <v>32</v>
      </c>
      <c r="D49" s="35">
        <f>D51+D52</f>
        <v>0</v>
      </c>
      <c r="E49" s="47">
        <f>E51+E52</f>
        <v>0</v>
      </c>
      <c r="F49" s="36">
        <f t="shared" si="1"/>
        <v>0</v>
      </c>
      <c r="G49" s="36">
        <f t="shared" ref="G49:K49" si="11">G51+G52</f>
        <v>19435.099999999999</v>
      </c>
      <c r="H49" s="47">
        <f t="shared" ref="H49" si="12">H51+H52</f>
        <v>0</v>
      </c>
      <c r="I49" s="36">
        <f t="shared" si="3"/>
        <v>19435.099999999999</v>
      </c>
      <c r="J49" s="36">
        <f t="shared" si="11"/>
        <v>200564.9</v>
      </c>
      <c r="K49" s="47">
        <f t="shared" si="11"/>
        <v>0</v>
      </c>
      <c r="L49" s="36">
        <f t="shared" si="4"/>
        <v>200564.9</v>
      </c>
      <c r="M49" s="30"/>
      <c r="O49" s="11"/>
    </row>
    <row r="50" spans="1:15" x14ac:dyDescent="0.35">
      <c r="A50" s="1"/>
      <c r="B50" s="7" t="s">
        <v>5</v>
      </c>
      <c r="C50" s="50"/>
      <c r="D50" s="35"/>
      <c r="E50" s="47"/>
      <c r="F50" s="36"/>
      <c r="G50" s="36"/>
      <c r="H50" s="47"/>
      <c r="I50" s="36"/>
      <c r="J50" s="36"/>
      <c r="K50" s="47"/>
      <c r="L50" s="36"/>
      <c r="M50" s="30"/>
      <c r="O50" s="11"/>
    </row>
    <row r="51" spans="1:15" hidden="1" x14ac:dyDescent="0.35">
      <c r="A51" s="1"/>
      <c r="B51" s="7" t="s">
        <v>6</v>
      </c>
      <c r="C51" s="44"/>
      <c r="D51" s="35">
        <v>0</v>
      </c>
      <c r="E51" s="47"/>
      <c r="F51" s="36">
        <f t="shared" si="1"/>
        <v>0</v>
      </c>
      <c r="G51" s="36">
        <v>19435.099999999999</v>
      </c>
      <c r="H51" s="47"/>
      <c r="I51" s="36">
        <f t="shared" si="3"/>
        <v>19435.099999999999</v>
      </c>
      <c r="J51" s="36">
        <v>93792.299999999988</v>
      </c>
      <c r="K51" s="47"/>
      <c r="L51" s="36">
        <f t="shared" si="4"/>
        <v>93792.299999999988</v>
      </c>
      <c r="M51" s="30" t="s">
        <v>206</v>
      </c>
      <c r="N51" s="24" t="s">
        <v>50</v>
      </c>
      <c r="O51" s="11"/>
    </row>
    <row r="52" spans="1:15" x14ac:dyDescent="0.35">
      <c r="A52" s="1"/>
      <c r="B52" s="50" t="s">
        <v>12</v>
      </c>
      <c r="C52" s="50"/>
      <c r="D52" s="35">
        <v>0</v>
      </c>
      <c r="E52" s="47"/>
      <c r="F52" s="36">
        <f t="shared" si="1"/>
        <v>0</v>
      </c>
      <c r="G52" s="36">
        <v>0</v>
      </c>
      <c r="H52" s="47"/>
      <c r="I52" s="36">
        <f t="shared" si="3"/>
        <v>0</v>
      </c>
      <c r="J52" s="36">
        <v>106772.6</v>
      </c>
      <c r="K52" s="47"/>
      <c r="L52" s="36">
        <f t="shared" si="4"/>
        <v>106772.6</v>
      </c>
      <c r="M52" s="30" t="s">
        <v>315</v>
      </c>
      <c r="O52" s="11"/>
    </row>
    <row r="53" spans="1:15" ht="54" x14ac:dyDescent="0.35">
      <c r="A53" s="1" t="s">
        <v>77</v>
      </c>
      <c r="B53" s="55" t="s">
        <v>56</v>
      </c>
      <c r="C53" s="50" t="s">
        <v>32</v>
      </c>
      <c r="D53" s="35">
        <v>17739.900000000001</v>
      </c>
      <c r="E53" s="47">
        <f>E55+E56+E57</f>
        <v>368533.6</v>
      </c>
      <c r="F53" s="36">
        <f t="shared" si="1"/>
        <v>386273.5</v>
      </c>
      <c r="G53" s="36">
        <v>359255.5</v>
      </c>
      <c r="H53" s="47">
        <f>H55+H56+H57</f>
        <v>339200.5</v>
      </c>
      <c r="I53" s="36">
        <f t="shared" si="3"/>
        <v>698456</v>
      </c>
      <c r="J53" s="36">
        <v>94000</v>
      </c>
      <c r="K53" s="47">
        <f>K55+K56+K57</f>
        <v>-94000</v>
      </c>
      <c r="L53" s="36">
        <f t="shared" si="4"/>
        <v>0</v>
      </c>
      <c r="O53" s="11"/>
    </row>
    <row r="54" spans="1:15" x14ac:dyDescent="0.35">
      <c r="A54" s="1"/>
      <c r="B54" s="7" t="s">
        <v>5</v>
      </c>
      <c r="C54" s="50"/>
      <c r="D54" s="35"/>
      <c r="E54" s="47"/>
      <c r="F54" s="36"/>
      <c r="G54" s="36"/>
      <c r="H54" s="47"/>
      <c r="I54" s="36"/>
      <c r="J54" s="36"/>
      <c r="K54" s="47"/>
      <c r="L54" s="36"/>
      <c r="M54" s="30"/>
      <c r="O54" s="11"/>
    </row>
    <row r="55" spans="1:15" hidden="1" x14ac:dyDescent="0.35">
      <c r="A55" s="1"/>
      <c r="B55" s="7" t="s">
        <v>6</v>
      </c>
      <c r="C55" s="44"/>
      <c r="D55" s="35">
        <v>17739.900000000001</v>
      </c>
      <c r="E55" s="47">
        <v>178999.9</v>
      </c>
      <c r="F55" s="36">
        <f t="shared" si="1"/>
        <v>196739.8</v>
      </c>
      <c r="G55" s="36">
        <v>359255.5</v>
      </c>
      <c r="H55" s="47">
        <v>-166015.79999999999</v>
      </c>
      <c r="I55" s="36">
        <f t="shared" si="3"/>
        <v>193239.7</v>
      </c>
      <c r="J55" s="36">
        <v>94000</v>
      </c>
      <c r="K55" s="47">
        <v>-94000</v>
      </c>
      <c r="L55" s="36">
        <f t="shared" si="4"/>
        <v>0</v>
      </c>
      <c r="M55" s="30" t="s">
        <v>207</v>
      </c>
      <c r="N55" s="24" t="s">
        <v>50</v>
      </c>
      <c r="O55" s="11"/>
    </row>
    <row r="56" spans="1:15" x14ac:dyDescent="0.35">
      <c r="A56" s="1"/>
      <c r="B56" s="50" t="s">
        <v>12</v>
      </c>
      <c r="C56" s="50"/>
      <c r="D56" s="35"/>
      <c r="E56" s="47">
        <v>9476.7000000000007</v>
      </c>
      <c r="F56" s="36">
        <f t="shared" si="1"/>
        <v>9476.7000000000007</v>
      </c>
      <c r="G56" s="36"/>
      <c r="H56" s="47">
        <v>25260.799999999999</v>
      </c>
      <c r="I56" s="36">
        <f t="shared" si="3"/>
        <v>25260.799999999999</v>
      </c>
      <c r="J56" s="36"/>
      <c r="K56" s="47"/>
      <c r="L56" s="36">
        <f t="shared" si="4"/>
        <v>0</v>
      </c>
      <c r="M56" s="30" t="s">
        <v>318</v>
      </c>
      <c r="O56" s="11"/>
    </row>
    <row r="57" spans="1:15" x14ac:dyDescent="0.35">
      <c r="A57" s="1"/>
      <c r="B57" s="55" t="s">
        <v>27</v>
      </c>
      <c r="C57" s="50"/>
      <c r="D57" s="35"/>
      <c r="E57" s="47">
        <v>180057</v>
      </c>
      <c r="F57" s="36">
        <f t="shared" si="1"/>
        <v>180057</v>
      </c>
      <c r="G57" s="36"/>
      <c r="H57" s="47">
        <v>479955.5</v>
      </c>
      <c r="I57" s="36">
        <f t="shared" si="3"/>
        <v>479955.5</v>
      </c>
      <c r="J57" s="36"/>
      <c r="K57" s="47"/>
      <c r="L57" s="36">
        <f t="shared" si="4"/>
        <v>0</v>
      </c>
      <c r="M57" s="30" t="s">
        <v>318</v>
      </c>
      <c r="O57" s="11"/>
    </row>
    <row r="58" spans="1:15" ht="54" x14ac:dyDescent="0.35">
      <c r="A58" s="1" t="s">
        <v>78</v>
      </c>
      <c r="B58" s="55" t="s">
        <v>57</v>
      </c>
      <c r="C58" s="50" t="s">
        <v>32</v>
      </c>
      <c r="D58" s="35">
        <f>D60+D61</f>
        <v>17770.600000000006</v>
      </c>
      <c r="E58" s="47">
        <f>E60+E61+E62</f>
        <v>368502.9</v>
      </c>
      <c r="F58" s="36">
        <f t="shared" si="1"/>
        <v>386273.5</v>
      </c>
      <c r="G58" s="36">
        <f t="shared" ref="G58:J58" si="13">G60+G61</f>
        <v>359224.79999999993</v>
      </c>
      <c r="H58" s="47">
        <f>H60+H61+H62</f>
        <v>552406.6</v>
      </c>
      <c r="I58" s="36">
        <f t="shared" si="3"/>
        <v>911631.39999999991</v>
      </c>
      <c r="J58" s="36">
        <f t="shared" si="13"/>
        <v>94000</v>
      </c>
      <c r="K58" s="47">
        <f>K60+K61+K62</f>
        <v>-94000</v>
      </c>
      <c r="L58" s="36">
        <f t="shared" si="4"/>
        <v>0</v>
      </c>
      <c r="M58" s="30"/>
      <c r="O58" s="11"/>
    </row>
    <row r="59" spans="1:15" x14ac:dyDescent="0.35">
      <c r="A59" s="1"/>
      <c r="B59" s="55" t="s">
        <v>5</v>
      </c>
      <c r="C59" s="50"/>
      <c r="D59" s="35"/>
      <c r="E59" s="47"/>
      <c r="F59" s="36"/>
      <c r="G59" s="36"/>
      <c r="H59" s="47"/>
      <c r="I59" s="36"/>
      <c r="J59" s="36"/>
      <c r="K59" s="47"/>
      <c r="L59" s="36"/>
      <c r="M59" s="30"/>
      <c r="O59" s="11"/>
    </row>
    <row r="60" spans="1:15" hidden="1" x14ac:dyDescent="0.35">
      <c r="A60" s="1"/>
      <c r="B60" s="42" t="s">
        <v>6</v>
      </c>
      <c r="C60" s="6"/>
      <c r="D60" s="35">
        <v>17770.600000000006</v>
      </c>
      <c r="E60" s="47">
        <v>178969.2</v>
      </c>
      <c r="F60" s="36">
        <f t="shared" si="1"/>
        <v>196739.80000000002</v>
      </c>
      <c r="G60" s="36">
        <v>344947.19999999995</v>
      </c>
      <c r="H60" s="47">
        <v>61467.9</v>
      </c>
      <c r="I60" s="36">
        <f t="shared" si="3"/>
        <v>406415.1</v>
      </c>
      <c r="J60" s="36">
        <v>94000</v>
      </c>
      <c r="K60" s="47">
        <v>-94000</v>
      </c>
      <c r="L60" s="36">
        <f t="shared" si="4"/>
        <v>0</v>
      </c>
      <c r="M60" s="30" t="s">
        <v>208</v>
      </c>
      <c r="N60" s="24" t="s">
        <v>50</v>
      </c>
      <c r="O60" s="11"/>
    </row>
    <row r="61" spans="1:15" x14ac:dyDescent="0.35">
      <c r="A61" s="1"/>
      <c r="B61" s="55" t="s">
        <v>12</v>
      </c>
      <c r="C61" s="6"/>
      <c r="D61" s="35">
        <v>0</v>
      </c>
      <c r="E61" s="47">
        <v>9476.7000000000007</v>
      </c>
      <c r="F61" s="36">
        <f t="shared" si="1"/>
        <v>9476.7000000000007</v>
      </c>
      <c r="G61" s="36">
        <v>14277.6</v>
      </c>
      <c r="H61" s="47">
        <f>-14277.6+25260.8</f>
        <v>10983.199999999999</v>
      </c>
      <c r="I61" s="36">
        <f t="shared" si="3"/>
        <v>25260.799999999999</v>
      </c>
      <c r="J61" s="36">
        <v>0</v>
      </c>
      <c r="K61" s="47"/>
      <c r="L61" s="36">
        <f t="shared" si="4"/>
        <v>0</v>
      </c>
      <c r="M61" s="30" t="s">
        <v>320</v>
      </c>
      <c r="O61" s="11"/>
    </row>
    <row r="62" spans="1:15" x14ac:dyDescent="0.35">
      <c r="A62" s="1"/>
      <c r="B62" s="55" t="s">
        <v>27</v>
      </c>
      <c r="C62" s="6"/>
      <c r="D62" s="35"/>
      <c r="E62" s="47">
        <v>180057</v>
      </c>
      <c r="F62" s="36">
        <f t="shared" si="1"/>
        <v>180057</v>
      </c>
      <c r="G62" s="36"/>
      <c r="H62" s="47">
        <v>479955.5</v>
      </c>
      <c r="I62" s="36">
        <f t="shared" si="3"/>
        <v>479955.5</v>
      </c>
      <c r="J62" s="36"/>
      <c r="K62" s="47"/>
      <c r="L62" s="36">
        <f t="shared" si="4"/>
        <v>0</v>
      </c>
      <c r="M62" s="30" t="s">
        <v>318</v>
      </c>
      <c r="O62" s="11"/>
    </row>
    <row r="63" spans="1:15" ht="36" x14ac:dyDescent="0.35">
      <c r="A63" s="1" t="s">
        <v>79</v>
      </c>
      <c r="B63" s="55" t="s">
        <v>58</v>
      </c>
      <c r="C63" s="50" t="s">
        <v>11</v>
      </c>
      <c r="D63" s="35">
        <v>6999.9</v>
      </c>
      <c r="E63" s="47"/>
      <c r="F63" s="36">
        <f t="shared" si="1"/>
        <v>6999.9</v>
      </c>
      <c r="G63" s="36">
        <v>0</v>
      </c>
      <c r="H63" s="47"/>
      <c r="I63" s="36">
        <f t="shared" si="3"/>
        <v>0</v>
      </c>
      <c r="J63" s="36">
        <v>0</v>
      </c>
      <c r="K63" s="47"/>
      <c r="L63" s="36">
        <f t="shared" si="4"/>
        <v>0</v>
      </c>
      <c r="M63" s="30" t="s">
        <v>209</v>
      </c>
      <c r="O63" s="11"/>
    </row>
    <row r="64" spans="1:15" ht="36" x14ac:dyDescent="0.35">
      <c r="A64" s="1" t="s">
        <v>80</v>
      </c>
      <c r="B64" s="55" t="s">
        <v>59</v>
      </c>
      <c r="C64" s="50" t="s">
        <v>11</v>
      </c>
      <c r="D64" s="35">
        <v>622.9</v>
      </c>
      <c r="E64" s="47"/>
      <c r="F64" s="36">
        <f t="shared" si="1"/>
        <v>622.9</v>
      </c>
      <c r="G64" s="36">
        <v>16000</v>
      </c>
      <c r="H64" s="47"/>
      <c r="I64" s="36">
        <f t="shared" si="3"/>
        <v>16000</v>
      </c>
      <c r="J64" s="36">
        <v>0</v>
      </c>
      <c r="K64" s="47"/>
      <c r="L64" s="36">
        <f t="shared" si="4"/>
        <v>0</v>
      </c>
      <c r="M64" s="30" t="s">
        <v>210</v>
      </c>
      <c r="O64" s="11"/>
    </row>
    <row r="65" spans="1:16" ht="36" x14ac:dyDescent="0.35">
      <c r="A65" s="1" t="s">
        <v>81</v>
      </c>
      <c r="B65" s="55" t="s">
        <v>60</v>
      </c>
      <c r="C65" s="50" t="s">
        <v>11</v>
      </c>
      <c r="D65" s="35">
        <v>622.9</v>
      </c>
      <c r="E65" s="47"/>
      <c r="F65" s="36">
        <f t="shared" si="1"/>
        <v>622.9</v>
      </c>
      <c r="G65" s="36">
        <v>16000</v>
      </c>
      <c r="H65" s="47"/>
      <c r="I65" s="36">
        <f t="shared" si="3"/>
        <v>16000</v>
      </c>
      <c r="J65" s="36">
        <v>0</v>
      </c>
      <c r="K65" s="47"/>
      <c r="L65" s="36">
        <f t="shared" si="4"/>
        <v>0</v>
      </c>
      <c r="M65" s="30" t="s">
        <v>211</v>
      </c>
      <c r="O65" s="11"/>
    </row>
    <row r="66" spans="1:16" ht="36" x14ac:dyDescent="0.35">
      <c r="A66" s="1" t="s">
        <v>82</v>
      </c>
      <c r="B66" s="55" t="s">
        <v>61</v>
      </c>
      <c r="C66" s="50" t="s">
        <v>11</v>
      </c>
      <c r="D66" s="35">
        <v>16622.900000000001</v>
      </c>
      <c r="E66" s="47"/>
      <c r="F66" s="36">
        <f t="shared" si="1"/>
        <v>16622.900000000001</v>
      </c>
      <c r="G66" s="36">
        <v>0</v>
      </c>
      <c r="H66" s="47"/>
      <c r="I66" s="36">
        <f t="shared" si="3"/>
        <v>0</v>
      </c>
      <c r="J66" s="36">
        <v>0</v>
      </c>
      <c r="K66" s="47"/>
      <c r="L66" s="36">
        <f t="shared" si="4"/>
        <v>0</v>
      </c>
      <c r="M66" s="30" t="s">
        <v>212</v>
      </c>
      <c r="O66" s="11"/>
    </row>
    <row r="67" spans="1:16" ht="36" x14ac:dyDescent="0.35">
      <c r="A67" s="1" t="s">
        <v>83</v>
      </c>
      <c r="B67" s="55" t="s">
        <v>62</v>
      </c>
      <c r="C67" s="50" t="s">
        <v>11</v>
      </c>
      <c r="D67" s="35">
        <v>16000</v>
      </c>
      <c r="E67" s="47"/>
      <c r="F67" s="36">
        <f t="shared" si="1"/>
        <v>16000</v>
      </c>
      <c r="G67" s="36">
        <v>0</v>
      </c>
      <c r="H67" s="47"/>
      <c r="I67" s="36">
        <f t="shared" si="3"/>
        <v>0</v>
      </c>
      <c r="J67" s="36">
        <v>0</v>
      </c>
      <c r="K67" s="47"/>
      <c r="L67" s="36">
        <f t="shared" si="4"/>
        <v>0</v>
      </c>
      <c r="M67" s="30" t="s">
        <v>213</v>
      </c>
      <c r="O67" s="11"/>
    </row>
    <row r="68" spans="1:16" ht="36" x14ac:dyDescent="0.35">
      <c r="A68" s="1" t="s">
        <v>84</v>
      </c>
      <c r="B68" s="55" t="s">
        <v>63</v>
      </c>
      <c r="C68" s="50" t="s">
        <v>11</v>
      </c>
      <c r="D68" s="35">
        <v>0</v>
      </c>
      <c r="E68" s="47"/>
      <c r="F68" s="36">
        <f t="shared" si="1"/>
        <v>0</v>
      </c>
      <c r="G68" s="36">
        <v>16622.900000000001</v>
      </c>
      <c r="H68" s="47"/>
      <c r="I68" s="36">
        <f t="shared" si="3"/>
        <v>16622.900000000001</v>
      </c>
      <c r="J68" s="36">
        <v>0</v>
      </c>
      <c r="K68" s="47"/>
      <c r="L68" s="36">
        <f t="shared" si="4"/>
        <v>0</v>
      </c>
      <c r="M68" s="30" t="s">
        <v>214</v>
      </c>
      <c r="O68" s="11"/>
    </row>
    <row r="69" spans="1:16" ht="36" x14ac:dyDescent="0.35">
      <c r="A69" s="1" t="s">
        <v>85</v>
      </c>
      <c r="B69" s="55" t="s">
        <v>64</v>
      </c>
      <c r="C69" s="50" t="s">
        <v>11</v>
      </c>
      <c r="D69" s="35">
        <v>17616.3</v>
      </c>
      <c r="E69" s="47"/>
      <c r="F69" s="36">
        <f t="shared" si="1"/>
        <v>17616.3</v>
      </c>
      <c r="G69" s="36">
        <v>0</v>
      </c>
      <c r="H69" s="47"/>
      <c r="I69" s="36">
        <f t="shared" si="3"/>
        <v>0</v>
      </c>
      <c r="J69" s="36">
        <v>0</v>
      </c>
      <c r="K69" s="47"/>
      <c r="L69" s="36">
        <f t="shared" si="4"/>
        <v>0</v>
      </c>
      <c r="M69" s="30" t="s">
        <v>215</v>
      </c>
      <c r="O69" s="11"/>
    </row>
    <row r="70" spans="1:16" ht="54" x14ac:dyDescent="0.35">
      <c r="A70" s="91" t="s">
        <v>86</v>
      </c>
      <c r="B70" s="94" t="s">
        <v>65</v>
      </c>
      <c r="C70" s="50" t="s">
        <v>32</v>
      </c>
      <c r="D70" s="35">
        <v>13208</v>
      </c>
      <c r="E70" s="47"/>
      <c r="F70" s="36">
        <f t="shared" si="1"/>
        <v>13208</v>
      </c>
      <c r="G70" s="36">
        <v>130859</v>
      </c>
      <c r="H70" s="47"/>
      <c r="I70" s="36">
        <f t="shared" si="3"/>
        <v>130859</v>
      </c>
      <c r="J70" s="36">
        <v>0</v>
      </c>
      <c r="K70" s="47"/>
      <c r="L70" s="36">
        <f t="shared" si="4"/>
        <v>0</v>
      </c>
      <c r="M70" s="30" t="s">
        <v>216</v>
      </c>
      <c r="O70" s="11"/>
    </row>
    <row r="71" spans="1:16" ht="36" x14ac:dyDescent="0.35">
      <c r="A71" s="96"/>
      <c r="B71" s="95"/>
      <c r="C71" s="50" t="s">
        <v>11</v>
      </c>
      <c r="D71" s="35">
        <v>0</v>
      </c>
      <c r="E71" s="47"/>
      <c r="F71" s="36">
        <f t="shared" si="1"/>
        <v>0</v>
      </c>
      <c r="G71" s="36">
        <v>1294.7</v>
      </c>
      <c r="H71" s="47"/>
      <c r="I71" s="36">
        <f t="shared" si="3"/>
        <v>1294.7</v>
      </c>
      <c r="J71" s="36">
        <v>0</v>
      </c>
      <c r="K71" s="47"/>
      <c r="L71" s="36">
        <f t="shared" si="4"/>
        <v>0</v>
      </c>
      <c r="M71" s="30" t="s">
        <v>216</v>
      </c>
      <c r="O71" s="11"/>
    </row>
    <row r="72" spans="1:16" ht="54" x14ac:dyDescent="0.35">
      <c r="A72" s="91" t="s">
        <v>87</v>
      </c>
      <c r="B72" s="94" t="s">
        <v>66</v>
      </c>
      <c r="C72" s="50" t="s">
        <v>32</v>
      </c>
      <c r="D72" s="35">
        <v>13208</v>
      </c>
      <c r="E72" s="47"/>
      <c r="F72" s="36">
        <f t="shared" si="1"/>
        <v>13208</v>
      </c>
      <c r="G72" s="36">
        <v>105503.9</v>
      </c>
      <c r="H72" s="47"/>
      <c r="I72" s="36">
        <f t="shared" si="3"/>
        <v>105503.9</v>
      </c>
      <c r="J72" s="36">
        <v>0</v>
      </c>
      <c r="K72" s="47"/>
      <c r="L72" s="36">
        <f t="shared" si="4"/>
        <v>0</v>
      </c>
      <c r="M72" s="30" t="s">
        <v>217</v>
      </c>
      <c r="O72" s="11"/>
    </row>
    <row r="73" spans="1:16" ht="36" x14ac:dyDescent="0.35">
      <c r="A73" s="96"/>
      <c r="B73" s="95"/>
      <c r="C73" s="50" t="s">
        <v>11</v>
      </c>
      <c r="D73" s="35">
        <v>0</v>
      </c>
      <c r="E73" s="47"/>
      <c r="F73" s="36">
        <f t="shared" si="1"/>
        <v>0</v>
      </c>
      <c r="G73" s="36">
        <v>309.7</v>
      </c>
      <c r="H73" s="47"/>
      <c r="I73" s="36">
        <f t="shared" si="3"/>
        <v>309.7</v>
      </c>
      <c r="J73" s="36">
        <v>0</v>
      </c>
      <c r="K73" s="47"/>
      <c r="L73" s="36">
        <f t="shared" si="4"/>
        <v>0</v>
      </c>
      <c r="M73" s="30" t="s">
        <v>217</v>
      </c>
      <c r="O73" s="11"/>
    </row>
    <row r="74" spans="1:16" ht="54" x14ac:dyDescent="0.35">
      <c r="A74" s="91" t="s">
        <v>88</v>
      </c>
      <c r="B74" s="94" t="s">
        <v>67</v>
      </c>
      <c r="C74" s="50" t="s">
        <v>32</v>
      </c>
      <c r="D74" s="35">
        <v>0</v>
      </c>
      <c r="E74" s="47"/>
      <c r="F74" s="36">
        <f t="shared" si="1"/>
        <v>0</v>
      </c>
      <c r="G74" s="36">
        <v>30000</v>
      </c>
      <c r="H74" s="47"/>
      <c r="I74" s="36">
        <f t="shared" si="3"/>
        <v>30000</v>
      </c>
      <c r="J74" s="36">
        <v>60332.2</v>
      </c>
      <c r="K74" s="47"/>
      <c r="L74" s="36">
        <f t="shared" si="4"/>
        <v>60332.2</v>
      </c>
      <c r="M74" s="30" t="s">
        <v>218</v>
      </c>
      <c r="O74" s="11"/>
    </row>
    <row r="75" spans="1:16" ht="36" x14ac:dyDescent="0.35">
      <c r="A75" s="96"/>
      <c r="B75" s="95"/>
      <c r="C75" s="50" t="s">
        <v>11</v>
      </c>
      <c r="D75" s="35">
        <v>0</v>
      </c>
      <c r="E75" s="47"/>
      <c r="F75" s="36">
        <f t="shared" si="1"/>
        <v>0</v>
      </c>
      <c r="G75" s="36">
        <v>0</v>
      </c>
      <c r="H75" s="47"/>
      <c r="I75" s="36">
        <f t="shared" si="3"/>
        <v>0</v>
      </c>
      <c r="J75" s="36">
        <v>1220.3</v>
      </c>
      <c r="K75" s="47"/>
      <c r="L75" s="36">
        <f t="shared" si="4"/>
        <v>1220.3</v>
      </c>
      <c r="M75" s="30" t="s">
        <v>218</v>
      </c>
      <c r="O75" s="11"/>
    </row>
    <row r="76" spans="1:16" ht="54" x14ac:dyDescent="0.35">
      <c r="A76" s="1" t="s">
        <v>89</v>
      </c>
      <c r="B76" s="55" t="s">
        <v>68</v>
      </c>
      <c r="C76" s="50" t="s">
        <v>32</v>
      </c>
      <c r="D76" s="35">
        <v>0</v>
      </c>
      <c r="E76" s="47"/>
      <c r="F76" s="36">
        <f t="shared" si="1"/>
        <v>0</v>
      </c>
      <c r="G76" s="36">
        <v>5158.8999999999996</v>
      </c>
      <c r="H76" s="47">
        <v>-1258.9000000000001</v>
      </c>
      <c r="I76" s="36">
        <f t="shared" si="3"/>
        <v>3899.9999999999995</v>
      </c>
      <c r="J76" s="36">
        <v>0</v>
      </c>
      <c r="K76" s="47"/>
      <c r="L76" s="36">
        <f t="shared" si="4"/>
        <v>0</v>
      </c>
      <c r="M76" s="30" t="s">
        <v>219</v>
      </c>
      <c r="O76" s="11"/>
    </row>
    <row r="77" spans="1:16" x14ac:dyDescent="0.35">
      <c r="A77" s="1"/>
      <c r="B77" s="55" t="s">
        <v>25</v>
      </c>
      <c r="C77" s="6"/>
      <c r="D77" s="37">
        <f>D83+D84+D85+D86+D87+D88+D89+D90+D91+D92+D93+D94+D96+D97+D102+D105+D108</f>
        <v>1923889.5</v>
      </c>
      <c r="E77" s="47">
        <f>E83+E84+E85+E86+E87+E88+E89+E90+E91+E92+E93+E94+E96+E97+E102+E105+E108+E95+E112+E115</f>
        <v>-358843.24299999996</v>
      </c>
      <c r="F77" s="36">
        <f t="shared" si="1"/>
        <v>1565046.257</v>
      </c>
      <c r="G77" s="38">
        <f t="shared" ref="G77:J77" si="14">G83+G84+G85+G86+G87+G88+G89+G90+G91+G92+G93+G94+G96+G97+G102+G105+G108</f>
        <v>5543608.1999999993</v>
      </c>
      <c r="H77" s="47">
        <f>H83+H84+H85+H86+H87+H88+H89+H90+H91+H92+H93+H94+H96+H97+H102+H105+H108+H95+H112+H115</f>
        <v>-240261.39999999991</v>
      </c>
      <c r="I77" s="36">
        <f t="shared" si="3"/>
        <v>5303346.7999999989</v>
      </c>
      <c r="J77" s="38">
        <f t="shared" si="14"/>
        <v>914608.79999999993</v>
      </c>
      <c r="K77" s="47">
        <f>K83+K84+K85+K86+K87+K88+K89+K90+K91+K92+K93+K94+K96+K97+K102+K105+K108+K95+K112+K115</f>
        <v>0</v>
      </c>
      <c r="L77" s="36">
        <f t="shared" si="4"/>
        <v>914608.79999999993</v>
      </c>
      <c r="M77" s="32"/>
      <c r="N77" s="25"/>
      <c r="O77" s="18"/>
      <c r="P77" s="19"/>
    </row>
    <row r="78" spans="1:16" x14ac:dyDescent="0.35">
      <c r="A78" s="1"/>
      <c r="B78" s="7" t="s">
        <v>5</v>
      </c>
      <c r="C78" s="6"/>
      <c r="D78" s="37"/>
      <c r="E78" s="47"/>
      <c r="F78" s="36"/>
      <c r="G78" s="38"/>
      <c r="H78" s="47"/>
      <c r="I78" s="36"/>
      <c r="J78" s="38"/>
      <c r="K78" s="47"/>
      <c r="L78" s="36"/>
      <c r="M78" s="32"/>
      <c r="N78" s="25"/>
      <c r="O78" s="18"/>
      <c r="P78" s="19"/>
    </row>
    <row r="79" spans="1:16" s="19" customFormat="1" hidden="1" x14ac:dyDescent="0.35">
      <c r="A79" s="16"/>
      <c r="B79" s="20" t="s">
        <v>6</v>
      </c>
      <c r="C79" s="23"/>
      <c r="D79" s="37">
        <f>D83+D84+D85+D86+D87+D88+D89+D90+D91+D94+D92+D93+D96+D99</f>
        <v>466242.5</v>
      </c>
      <c r="E79" s="47">
        <f>E83+E84+E85+E86+E87+E88+E89+E90+E91+E94+E92+E93+E96+E99+E95</f>
        <v>-14166.442999999999</v>
      </c>
      <c r="F79" s="38">
        <f t="shared" si="1"/>
        <v>452076.05700000003</v>
      </c>
      <c r="G79" s="38">
        <f t="shared" ref="G79:J79" si="15">G83+G84+G85+G86+G87+G88+G89+G90+G91+G94+G92+G93+G96+G99</f>
        <v>483024.19999999995</v>
      </c>
      <c r="H79" s="47">
        <f>H83+H84+H85+H86+H87+H88+H89+H90+H91+H94+H92+H93+H96+H99+H95</f>
        <v>10457.099999999999</v>
      </c>
      <c r="I79" s="38">
        <f t="shared" si="3"/>
        <v>493481.29999999993</v>
      </c>
      <c r="J79" s="38">
        <f t="shared" si="15"/>
        <v>554000</v>
      </c>
      <c r="K79" s="47">
        <f>K83+K84+K85+K86+K87+K88+K89+K90+K91+K94+K92+K93+K96+K99+K95</f>
        <v>0</v>
      </c>
      <c r="L79" s="38">
        <f t="shared" si="4"/>
        <v>554000</v>
      </c>
      <c r="M79" s="32"/>
      <c r="N79" s="25" t="s">
        <v>50</v>
      </c>
      <c r="O79" s="18"/>
    </row>
    <row r="80" spans="1:16" x14ac:dyDescent="0.35">
      <c r="A80" s="1"/>
      <c r="B80" s="50" t="s">
        <v>12</v>
      </c>
      <c r="C80" s="6"/>
      <c r="D80" s="37">
        <f>D100+D107+D110</f>
        <v>212318</v>
      </c>
      <c r="E80" s="47">
        <f>E100+E107+E110</f>
        <v>0</v>
      </c>
      <c r="F80" s="36">
        <f t="shared" si="1"/>
        <v>212318</v>
      </c>
      <c r="G80" s="38">
        <f t="shared" ref="G80:K80" si="16">G100+G107+G110</f>
        <v>216563.8</v>
      </c>
      <c r="H80" s="47">
        <f t="shared" ref="H80" si="17">H100+H107+H110</f>
        <v>0</v>
      </c>
      <c r="I80" s="36">
        <f t="shared" si="3"/>
        <v>216563.8</v>
      </c>
      <c r="J80" s="38">
        <f t="shared" si="16"/>
        <v>261356.10000000003</v>
      </c>
      <c r="K80" s="47">
        <f t="shared" si="16"/>
        <v>0</v>
      </c>
      <c r="L80" s="36">
        <f t="shared" si="4"/>
        <v>261356.10000000003</v>
      </c>
      <c r="M80" s="32"/>
      <c r="N80" s="25"/>
      <c r="O80" s="18"/>
      <c r="P80" s="19"/>
    </row>
    <row r="81" spans="1:16" x14ac:dyDescent="0.35">
      <c r="A81" s="1"/>
      <c r="B81" s="50" t="s">
        <v>19</v>
      </c>
      <c r="C81" s="6"/>
      <c r="D81" s="37">
        <f>D111</f>
        <v>107290.7</v>
      </c>
      <c r="E81" s="47">
        <f>E111</f>
        <v>0</v>
      </c>
      <c r="F81" s="36">
        <f t="shared" si="1"/>
        <v>107290.7</v>
      </c>
      <c r="G81" s="38">
        <f t="shared" ref="G81:K81" si="18">G111</f>
        <v>103845.8</v>
      </c>
      <c r="H81" s="47">
        <f t="shared" ref="H81" si="19">H111</f>
        <v>0</v>
      </c>
      <c r="I81" s="36">
        <f t="shared" si="3"/>
        <v>103845.8</v>
      </c>
      <c r="J81" s="38">
        <f t="shared" si="18"/>
        <v>99252.7</v>
      </c>
      <c r="K81" s="47">
        <f t="shared" si="18"/>
        <v>0</v>
      </c>
      <c r="L81" s="36">
        <f t="shared" si="4"/>
        <v>99252.7</v>
      </c>
      <c r="M81" s="32"/>
      <c r="N81" s="25"/>
      <c r="O81" s="18"/>
      <c r="P81" s="19"/>
    </row>
    <row r="82" spans="1:16" ht="36" x14ac:dyDescent="0.35">
      <c r="A82" s="1"/>
      <c r="B82" s="50" t="s">
        <v>26</v>
      </c>
      <c r="C82" s="6"/>
      <c r="D82" s="37">
        <f>D101+D104</f>
        <v>1138038.3</v>
      </c>
      <c r="E82" s="47">
        <f>E101+E104+E114+E117</f>
        <v>-344676.79999999993</v>
      </c>
      <c r="F82" s="36">
        <f t="shared" si="1"/>
        <v>793361.50000000012</v>
      </c>
      <c r="G82" s="38">
        <f t="shared" ref="G82:J82" si="20">G101+G104</f>
        <v>4740174.3999999994</v>
      </c>
      <c r="H82" s="47">
        <f>H101+H104+H114+H117</f>
        <v>-250718.5</v>
      </c>
      <c r="I82" s="36">
        <f t="shared" si="3"/>
        <v>4489455.8999999994</v>
      </c>
      <c r="J82" s="38">
        <f t="shared" si="20"/>
        <v>0</v>
      </c>
      <c r="K82" s="47">
        <f>K101+K104+K114+K117</f>
        <v>0</v>
      </c>
      <c r="L82" s="36">
        <f t="shared" si="4"/>
        <v>0</v>
      </c>
      <c r="M82" s="32"/>
      <c r="N82" s="25"/>
      <c r="O82" s="18"/>
      <c r="P82" s="19"/>
    </row>
    <row r="83" spans="1:16" ht="54" x14ac:dyDescent="0.35">
      <c r="A83" s="1" t="s">
        <v>90</v>
      </c>
      <c r="B83" s="50" t="s">
        <v>94</v>
      </c>
      <c r="C83" s="6" t="s">
        <v>32</v>
      </c>
      <c r="D83" s="36">
        <v>0</v>
      </c>
      <c r="E83" s="47"/>
      <c r="F83" s="36">
        <f t="shared" si="1"/>
        <v>0</v>
      </c>
      <c r="G83" s="36">
        <v>80479</v>
      </c>
      <c r="H83" s="47"/>
      <c r="I83" s="36">
        <f t="shared" si="3"/>
        <v>80479</v>
      </c>
      <c r="J83" s="36">
        <v>17000</v>
      </c>
      <c r="K83" s="47"/>
      <c r="L83" s="36">
        <f t="shared" si="4"/>
        <v>17000</v>
      </c>
      <c r="M83" s="30" t="s">
        <v>222</v>
      </c>
      <c r="O83" s="11"/>
    </row>
    <row r="84" spans="1:16" ht="54" x14ac:dyDescent="0.35">
      <c r="A84" s="1" t="s">
        <v>91</v>
      </c>
      <c r="B84" s="50" t="s">
        <v>36</v>
      </c>
      <c r="C84" s="6" t="s">
        <v>32</v>
      </c>
      <c r="D84" s="36">
        <v>18139.8</v>
      </c>
      <c r="E84" s="47">
        <v>-6406.3429999999998</v>
      </c>
      <c r="F84" s="36">
        <f t="shared" si="1"/>
        <v>11733.456999999999</v>
      </c>
      <c r="G84" s="36">
        <v>0</v>
      </c>
      <c r="H84" s="47"/>
      <c r="I84" s="36">
        <f t="shared" si="3"/>
        <v>0</v>
      </c>
      <c r="J84" s="36">
        <v>0</v>
      </c>
      <c r="K84" s="47"/>
      <c r="L84" s="36">
        <f t="shared" si="4"/>
        <v>0</v>
      </c>
      <c r="M84" s="30" t="s">
        <v>223</v>
      </c>
      <c r="O84" s="11"/>
    </row>
    <row r="85" spans="1:16" ht="54" x14ac:dyDescent="0.35">
      <c r="A85" s="1" t="s">
        <v>92</v>
      </c>
      <c r="B85" s="50" t="s">
        <v>93</v>
      </c>
      <c r="C85" s="6" t="s">
        <v>32</v>
      </c>
      <c r="D85" s="36">
        <v>20000</v>
      </c>
      <c r="E85" s="47">
        <v>4831.5</v>
      </c>
      <c r="F85" s="36">
        <f t="shared" si="1"/>
        <v>24831.5</v>
      </c>
      <c r="G85" s="36">
        <v>132806.1</v>
      </c>
      <c r="H85" s="47">
        <v>27419.5</v>
      </c>
      <c r="I85" s="36">
        <f t="shared" si="3"/>
        <v>160225.60000000001</v>
      </c>
      <c r="J85" s="36">
        <v>0</v>
      </c>
      <c r="K85" s="47"/>
      <c r="L85" s="36">
        <f t="shared" si="4"/>
        <v>0</v>
      </c>
      <c r="M85" s="30" t="s">
        <v>224</v>
      </c>
      <c r="O85" s="11"/>
    </row>
    <row r="86" spans="1:16" ht="54" x14ac:dyDescent="0.35">
      <c r="A86" s="1" t="s">
        <v>139</v>
      </c>
      <c r="B86" s="50" t="s">
        <v>95</v>
      </c>
      <c r="C86" s="6" t="s">
        <v>32</v>
      </c>
      <c r="D86" s="36">
        <v>2093</v>
      </c>
      <c r="E86" s="47"/>
      <c r="F86" s="36">
        <f t="shared" si="1"/>
        <v>2093</v>
      </c>
      <c r="G86" s="36">
        <v>38895</v>
      </c>
      <c r="H86" s="47">
        <v>-38895</v>
      </c>
      <c r="I86" s="36">
        <f t="shared" si="3"/>
        <v>0</v>
      </c>
      <c r="J86" s="36">
        <v>0</v>
      </c>
      <c r="K86" s="47"/>
      <c r="L86" s="36">
        <f t="shared" si="4"/>
        <v>0</v>
      </c>
      <c r="M86" s="30" t="s">
        <v>225</v>
      </c>
      <c r="O86" s="11"/>
    </row>
    <row r="87" spans="1:16" ht="72" x14ac:dyDescent="0.35">
      <c r="A87" s="1" t="s">
        <v>140</v>
      </c>
      <c r="B87" s="50" t="s">
        <v>37</v>
      </c>
      <c r="C87" s="6" t="s">
        <v>38</v>
      </c>
      <c r="D87" s="36">
        <v>6293</v>
      </c>
      <c r="E87" s="47">
        <v>2697</v>
      </c>
      <c r="F87" s="36">
        <f t="shared" si="1"/>
        <v>8990</v>
      </c>
      <c r="G87" s="36">
        <v>0</v>
      </c>
      <c r="H87" s="47"/>
      <c r="I87" s="36">
        <f t="shared" si="3"/>
        <v>0</v>
      </c>
      <c r="J87" s="36">
        <v>0</v>
      </c>
      <c r="K87" s="47"/>
      <c r="L87" s="36">
        <f t="shared" si="4"/>
        <v>0</v>
      </c>
      <c r="M87" s="30" t="s">
        <v>226</v>
      </c>
      <c r="O87" s="11"/>
    </row>
    <row r="88" spans="1:16" ht="54" x14ac:dyDescent="0.35">
      <c r="A88" s="1" t="s">
        <v>141</v>
      </c>
      <c r="B88" s="50" t="s">
        <v>39</v>
      </c>
      <c r="C88" s="6" t="s">
        <v>32</v>
      </c>
      <c r="D88" s="36">
        <v>9350</v>
      </c>
      <c r="E88" s="47"/>
      <c r="F88" s="36">
        <f t="shared" si="1"/>
        <v>9350</v>
      </c>
      <c r="G88" s="36">
        <v>0</v>
      </c>
      <c r="H88" s="47"/>
      <c r="I88" s="36">
        <f t="shared" si="3"/>
        <v>0</v>
      </c>
      <c r="J88" s="36">
        <v>0</v>
      </c>
      <c r="K88" s="47"/>
      <c r="L88" s="36">
        <f t="shared" si="4"/>
        <v>0</v>
      </c>
      <c r="M88" s="30" t="s">
        <v>227</v>
      </c>
      <c r="O88" s="11"/>
    </row>
    <row r="89" spans="1:16" ht="54" x14ac:dyDescent="0.35">
      <c r="A89" s="1" t="s">
        <v>142</v>
      </c>
      <c r="B89" s="50" t="s">
        <v>96</v>
      </c>
      <c r="C89" s="6" t="s">
        <v>32</v>
      </c>
      <c r="D89" s="36">
        <v>15288.6</v>
      </c>
      <c r="E89" s="47">
        <v>-15288.6</v>
      </c>
      <c r="F89" s="36">
        <f t="shared" si="1"/>
        <v>0</v>
      </c>
      <c r="G89" s="36">
        <v>100597.4</v>
      </c>
      <c r="H89" s="47">
        <v>21932.6</v>
      </c>
      <c r="I89" s="36">
        <f t="shared" si="3"/>
        <v>122530</v>
      </c>
      <c r="J89" s="36">
        <v>37000</v>
      </c>
      <c r="K89" s="47"/>
      <c r="L89" s="36">
        <f t="shared" si="4"/>
        <v>37000</v>
      </c>
      <c r="M89" s="30" t="s">
        <v>228</v>
      </c>
      <c r="O89" s="11"/>
    </row>
    <row r="90" spans="1:16" ht="54" x14ac:dyDescent="0.35">
      <c r="A90" s="1" t="s">
        <v>143</v>
      </c>
      <c r="B90" s="50" t="s">
        <v>97</v>
      </c>
      <c r="C90" s="6" t="s">
        <v>32</v>
      </c>
      <c r="D90" s="36">
        <v>14760.4</v>
      </c>
      <c r="E90" s="47"/>
      <c r="F90" s="36">
        <f t="shared" si="1"/>
        <v>14760.4</v>
      </c>
      <c r="G90" s="36">
        <v>0</v>
      </c>
      <c r="H90" s="47"/>
      <c r="I90" s="36">
        <f t="shared" si="3"/>
        <v>0</v>
      </c>
      <c r="J90" s="36">
        <v>0</v>
      </c>
      <c r="K90" s="47"/>
      <c r="L90" s="36">
        <f t="shared" si="4"/>
        <v>0</v>
      </c>
      <c r="M90" s="30" t="s">
        <v>229</v>
      </c>
      <c r="O90" s="11"/>
    </row>
    <row r="91" spans="1:16" ht="54" x14ac:dyDescent="0.35">
      <c r="A91" s="1" t="s">
        <v>144</v>
      </c>
      <c r="B91" s="50" t="s">
        <v>31</v>
      </c>
      <c r="C91" s="6" t="s">
        <v>32</v>
      </c>
      <c r="D91" s="36">
        <v>110724.5</v>
      </c>
      <c r="E91" s="47"/>
      <c r="F91" s="36">
        <f t="shared" si="1"/>
        <v>110724.5</v>
      </c>
      <c r="G91" s="36">
        <v>26057.3</v>
      </c>
      <c r="H91" s="47"/>
      <c r="I91" s="36">
        <f t="shared" si="3"/>
        <v>26057.3</v>
      </c>
      <c r="J91" s="36">
        <v>0</v>
      </c>
      <c r="K91" s="47"/>
      <c r="L91" s="36">
        <f t="shared" si="4"/>
        <v>0</v>
      </c>
      <c r="M91" s="30" t="s">
        <v>230</v>
      </c>
      <c r="O91" s="11"/>
    </row>
    <row r="92" spans="1:16" ht="54" x14ac:dyDescent="0.35">
      <c r="A92" s="1" t="s">
        <v>145</v>
      </c>
      <c r="B92" s="50" t="s">
        <v>40</v>
      </c>
      <c r="C92" s="6" t="s">
        <v>32</v>
      </c>
      <c r="D92" s="36">
        <v>4480</v>
      </c>
      <c r="E92" s="47"/>
      <c r="F92" s="36">
        <f t="shared" ref="F92:F165" si="21">D92+E92</f>
        <v>4480</v>
      </c>
      <c r="G92" s="36">
        <v>52519.8</v>
      </c>
      <c r="H92" s="47"/>
      <c r="I92" s="36">
        <f t="shared" ref="I92:I165" si="22">G92+H92</f>
        <v>52519.8</v>
      </c>
      <c r="J92" s="36">
        <v>0</v>
      </c>
      <c r="K92" s="47"/>
      <c r="L92" s="36">
        <f t="shared" ref="L92:L165" si="23">J92+K92</f>
        <v>0</v>
      </c>
      <c r="M92" s="30" t="s">
        <v>231</v>
      </c>
      <c r="O92" s="11"/>
    </row>
    <row r="93" spans="1:16" ht="103.5" customHeight="1" x14ac:dyDescent="0.35">
      <c r="A93" s="1" t="s">
        <v>146</v>
      </c>
      <c r="B93" s="50" t="s">
        <v>41</v>
      </c>
      <c r="C93" s="6" t="s">
        <v>32</v>
      </c>
      <c r="D93" s="36">
        <v>37668.300000000003</v>
      </c>
      <c r="E93" s="47"/>
      <c r="F93" s="36">
        <f t="shared" si="21"/>
        <v>37668.300000000003</v>
      </c>
      <c r="G93" s="36">
        <v>0</v>
      </c>
      <c r="H93" s="47"/>
      <c r="I93" s="36">
        <f t="shared" si="22"/>
        <v>0</v>
      </c>
      <c r="J93" s="36">
        <v>0</v>
      </c>
      <c r="K93" s="47"/>
      <c r="L93" s="36">
        <f t="shared" si="23"/>
        <v>0</v>
      </c>
      <c r="M93" s="30" t="s">
        <v>232</v>
      </c>
      <c r="O93" s="11"/>
    </row>
    <row r="94" spans="1:16" ht="54" hidden="1" x14ac:dyDescent="0.35">
      <c r="A94" s="91" t="s">
        <v>147</v>
      </c>
      <c r="B94" s="83" t="s">
        <v>98</v>
      </c>
      <c r="C94" s="6" t="s">
        <v>32</v>
      </c>
      <c r="D94" s="36">
        <v>45000</v>
      </c>
      <c r="E94" s="47">
        <v>-45000</v>
      </c>
      <c r="F94" s="36">
        <f t="shared" si="21"/>
        <v>0</v>
      </c>
      <c r="G94" s="36">
        <v>51669.599999999999</v>
      </c>
      <c r="H94" s="47">
        <v>-51669.599999999999</v>
      </c>
      <c r="I94" s="36">
        <f t="shared" si="22"/>
        <v>0</v>
      </c>
      <c r="J94" s="36">
        <v>0</v>
      </c>
      <c r="K94" s="47"/>
      <c r="L94" s="36">
        <f t="shared" si="23"/>
        <v>0</v>
      </c>
      <c r="M94" s="30" t="s">
        <v>233</v>
      </c>
      <c r="N94" s="24" t="s">
        <v>50</v>
      </c>
      <c r="O94" s="11"/>
    </row>
    <row r="95" spans="1:16" ht="72" x14ac:dyDescent="0.35">
      <c r="A95" s="92"/>
      <c r="B95" s="84"/>
      <c r="C95" s="6" t="s">
        <v>38</v>
      </c>
      <c r="D95" s="35"/>
      <c r="E95" s="47">
        <v>45000</v>
      </c>
      <c r="F95" s="36">
        <f t="shared" si="21"/>
        <v>45000</v>
      </c>
      <c r="G95" s="36"/>
      <c r="H95" s="47">
        <v>51669.599999999999</v>
      </c>
      <c r="I95" s="36">
        <f t="shared" si="22"/>
        <v>51669.599999999999</v>
      </c>
      <c r="J95" s="36"/>
      <c r="K95" s="47"/>
      <c r="L95" s="36">
        <f t="shared" si="23"/>
        <v>0</v>
      </c>
      <c r="M95" s="30" t="s">
        <v>233</v>
      </c>
      <c r="O95" s="11"/>
    </row>
    <row r="96" spans="1:16" ht="54" x14ac:dyDescent="0.35">
      <c r="A96" s="1" t="s">
        <v>148</v>
      </c>
      <c r="B96" s="50" t="s">
        <v>99</v>
      </c>
      <c r="C96" s="6" t="s">
        <v>32</v>
      </c>
      <c r="D96" s="35">
        <v>27873.5</v>
      </c>
      <c r="E96" s="47"/>
      <c r="F96" s="36">
        <f t="shared" si="21"/>
        <v>27873.5</v>
      </c>
      <c r="G96" s="36">
        <v>0</v>
      </c>
      <c r="H96" s="47"/>
      <c r="I96" s="36">
        <f t="shared" si="22"/>
        <v>0</v>
      </c>
      <c r="J96" s="36">
        <v>0</v>
      </c>
      <c r="K96" s="47"/>
      <c r="L96" s="36">
        <f t="shared" si="23"/>
        <v>0</v>
      </c>
      <c r="M96" s="30" t="s">
        <v>234</v>
      </c>
      <c r="O96" s="11"/>
    </row>
    <row r="97" spans="1:15" ht="54" x14ac:dyDescent="0.35">
      <c r="A97" s="1" t="s">
        <v>149</v>
      </c>
      <c r="B97" s="50" t="s">
        <v>134</v>
      </c>
      <c r="C97" s="6" t="s">
        <v>3</v>
      </c>
      <c r="D97" s="35">
        <f>D99+D100+D101</f>
        <v>1111422.8999999999</v>
      </c>
      <c r="E97" s="47">
        <f>E99+E100+E101</f>
        <v>-367677.39999999997</v>
      </c>
      <c r="F97" s="36">
        <f t="shared" si="21"/>
        <v>743745.5</v>
      </c>
      <c r="G97" s="36">
        <f t="shared" ref="G97:K97" si="24">G99+G100+G101</f>
        <v>4577948.6999999993</v>
      </c>
      <c r="H97" s="47">
        <f t="shared" ref="H97" si="25">H99+H100+H101</f>
        <v>-1417383.4</v>
      </c>
      <c r="I97" s="36">
        <f t="shared" si="22"/>
        <v>3160565.2999999993</v>
      </c>
      <c r="J97" s="36">
        <f t="shared" si="24"/>
        <v>649689.69999999995</v>
      </c>
      <c r="K97" s="47">
        <f t="shared" si="24"/>
        <v>0</v>
      </c>
      <c r="L97" s="36">
        <f t="shared" si="23"/>
        <v>649689.69999999995</v>
      </c>
      <c r="M97" s="30"/>
      <c r="O97" s="11"/>
    </row>
    <row r="98" spans="1:15" x14ac:dyDescent="0.35">
      <c r="A98" s="1"/>
      <c r="B98" s="7" t="s">
        <v>5</v>
      </c>
      <c r="C98" s="6"/>
      <c r="D98" s="35"/>
      <c r="E98" s="47"/>
      <c r="F98" s="36"/>
      <c r="G98" s="36"/>
      <c r="H98" s="47"/>
      <c r="I98" s="36"/>
      <c r="J98" s="36"/>
      <c r="K98" s="47"/>
      <c r="L98" s="36"/>
      <c r="M98" s="30"/>
      <c r="O98" s="11"/>
    </row>
    <row r="99" spans="1:15" hidden="1" x14ac:dyDescent="0.35">
      <c r="A99" s="1"/>
      <c r="B99" s="5" t="s">
        <v>6</v>
      </c>
      <c r="C99" s="6"/>
      <c r="D99" s="36">
        <v>154571.4</v>
      </c>
      <c r="E99" s="47"/>
      <c r="F99" s="36">
        <f t="shared" si="21"/>
        <v>154571.4</v>
      </c>
      <c r="G99" s="36">
        <v>0</v>
      </c>
      <c r="H99" s="47"/>
      <c r="I99" s="36">
        <f t="shared" si="22"/>
        <v>0</v>
      </c>
      <c r="J99" s="36">
        <v>500000</v>
      </c>
      <c r="K99" s="47"/>
      <c r="L99" s="36">
        <f t="shared" si="23"/>
        <v>500000</v>
      </c>
      <c r="M99" s="30" t="s">
        <v>239</v>
      </c>
      <c r="N99" s="24" t="s">
        <v>50</v>
      </c>
      <c r="O99" s="11"/>
    </row>
    <row r="100" spans="1:15" x14ac:dyDescent="0.35">
      <c r="A100" s="1"/>
      <c r="B100" s="7" t="s">
        <v>12</v>
      </c>
      <c r="C100" s="6"/>
      <c r="D100" s="36">
        <v>91719.2</v>
      </c>
      <c r="E100" s="47"/>
      <c r="F100" s="36">
        <f t="shared" si="21"/>
        <v>91719.2</v>
      </c>
      <c r="G100" s="36">
        <v>99793.1</v>
      </c>
      <c r="H100" s="47"/>
      <c r="I100" s="36">
        <f t="shared" si="22"/>
        <v>99793.1</v>
      </c>
      <c r="J100" s="36">
        <v>149689.70000000001</v>
      </c>
      <c r="K100" s="47"/>
      <c r="L100" s="36">
        <f t="shared" si="23"/>
        <v>149689.70000000001</v>
      </c>
      <c r="M100" s="30" t="s">
        <v>238</v>
      </c>
      <c r="O100" s="11"/>
    </row>
    <row r="101" spans="1:15" ht="36" x14ac:dyDescent="0.35">
      <c r="A101" s="1"/>
      <c r="B101" s="50" t="s">
        <v>26</v>
      </c>
      <c r="C101" s="50"/>
      <c r="D101" s="36">
        <v>865132.3</v>
      </c>
      <c r="E101" s="47">
        <f>-344676.8-23000.6</f>
        <v>-367677.39999999997</v>
      </c>
      <c r="F101" s="36">
        <f t="shared" si="21"/>
        <v>497454.90000000008</v>
      </c>
      <c r="G101" s="36">
        <v>4478155.5999999996</v>
      </c>
      <c r="H101" s="47">
        <f>-250718.5-1166664.9</f>
        <v>-1417383.4</v>
      </c>
      <c r="I101" s="36">
        <f t="shared" si="22"/>
        <v>3060772.1999999997</v>
      </c>
      <c r="J101" s="36">
        <v>0</v>
      </c>
      <c r="K101" s="47"/>
      <c r="L101" s="36">
        <f t="shared" si="23"/>
        <v>0</v>
      </c>
      <c r="M101" s="30" t="s">
        <v>237</v>
      </c>
      <c r="O101" s="11"/>
    </row>
    <row r="102" spans="1:15" ht="54" x14ac:dyDescent="0.35">
      <c r="A102" s="1" t="s">
        <v>150</v>
      </c>
      <c r="B102" s="5" t="s">
        <v>135</v>
      </c>
      <c r="C102" s="6" t="s">
        <v>32</v>
      </c>
      <c r="D102" s="36">
        <f>D104</f>
        <v>272906</v>
      </c>
      <c r="E102" s="47">
        <f>E104</f>
        <v>0</v>
      </c>
      <c r="F102" s="36">
        <f t="shared" si="21"/>
        <v>272906</v>
      </c>
      <c r="G102" s="36">
        <f t="shared" ref="G102:K102" si="26">G104</f>
        <v>262018.8</v>
      </c>
      <c r="H102" s="47">
        <f t="shared" ref="H102" si="27">H104</f>
        <v>0</v>
      </c>
      <c r="I102" s="36">
        <f t="shared" si="22"/>
        <v>262018.8</v>
      </c>
      <c r="J102" s="36">
        <f t="shared" si="26"/>
        <v>0</v>
      </c>
      <c r="K102" s="47">
        <f t="shared" si="26"/>
        <v>0</v>
      </c>
      <c r="L102" s="36">
        <f t="shared" si="23"/>
        <v>0</v>
      </c>
      <c r="M102" s="30"/>
      <c r="O102" s="11"/>
    </row>
    <row r="103" spans="1:15" x14ac:dyDescent="0.35">
      <c r="A103" s="1"/>
      <c r="B103" s="50" t="s">
        <v>5</v>
      </c>
      <c r="C103" s="6"/>
      <c r="D103" s="36"/>
      <c r="E103" s="47"/>
      <c r="F103" s="36"/>
      <c r="G103" s="36"/>
      <c r="H103" s="47"/>
      <c r="I103" s="36"/>
      <c r="J103" s="36"/>
      <c r="K103" s="47"/>
      <c r="L103" s="36"/>
      <c r="M103" s="30"/>
      <c r="O103" s="11"/>
    </row>
    <row r="104" spans="1:15" ht="36" x14ac:dyDescent="0.35">
      <c r="A104" s="1"/>
      <c r="B104" s="50" t="s">
        <v>26</v>
      </c>
      <c r="C104" s="6"/>
      <c r="D104" s="36">
        <v>272906</v>
      </c>
      <c r="E104" s="47"/>
      <c r="F104" s="36">
        <f t="shared" si="21"/>
        <v>272906</v>
      </c>
      <c r="G104" s="36">
        <v>262018.8</v>
      </c>
      <c r="H104" s="47"/>
      <c r="I104" s="36">
        <f t="shared" si="22"/>
        <v>262018.8</v>
      </c>
      <c r="J104" s="36">
        <v>0</v>
      </c>
      <c r="K104" s="47"/>
      <c r="L104" s="36">
        <f t="shared" si="23"/>
        <v>0</v>
      </c>
      <c r="M104" s="30" t="s">
        <v>237</v>
      </c>
      <c r="O104" s="11"/>
    </row>
    <row r="105" spans="1:15" ht="120" customHeight="1" x14ac:dyDescent="0.35">
      <c r="A105" s="1" t="s">
        <v>151</v>
      </c>
      <c r="B105" s="50" t="s">
        <v>136</v>
      </c>
      <c r="C105" s="6" t="s">
        <v>3</v>
      </c>
      <c r="D105" s="36">
        <f>D107</f>
        <v>84835.199999999997</v>
      </c>
      <c r="E105" s="47">
        <f>E107</f>
        <v>0</v>
      </c>
      <c r="F105" s="36">
        <f t="shared" si="21"/>
        <v>84835.199999999997</v>
      </c>
      <c r="G105" s="36">
        <f t="shared" ref="G105:K105" si="28">G107</f>
        <v>82155.399999999994</v>
      </c>
      <c r="H105" s="47">
        <f t="shared" ref="H105" si="29">H107</f>
        <v>0</v>
      </c>
      <c r="I105" s="36">
        <f t="shared" si="22"/>
        <v>82155.399999999994</v>
      </c>
      <c r="J105" s="36">
        <f t="shared" si="28"/>
        <v>78582.2</v>
      </c>
      <c r="K105" s="47">
        <f t="shared" si="28"/>
        <v>0</v>
      </c>
      <c r="L105" s="36">
        <f t="shared" si="23"/>
        <v>78582.2</v>
      </c>
      <c r="M105" s="30"/>
      <c r="O105" s="11"/>
    </row>
    <row r="106" spans="1:15" x14ac:dyDescent="0.35">
      <c r="A106" s="1"/>
      <c r="B106" s="50" t="s">
        <v>5</v>
      </c>
      <c r="C106" s="6"/>
      <c r="D106" s="36"/>
      <c r="E106" s="47"/>
      <c r="F106" s="36"/>
      <c r="G106" s="36"/>
      <c r="H106" s="47"/>
      <c r="I106" s="36"/>
      <c r="J106" s="36"/>
      <c r="K106" s="47"/>
      <c r="L106" s="36"/>
      <c r="M106" s="30"/>
      <c r="O106" s="11"/>
    </row>
    <row r="107" spans="1:15" x14ac:dyDescent="0.35">
      <c r="A107" s="1"/>
      <c r="B107" s="50" t="s">
        <v>12</v>
      </c>
      <c r="C107" s="6"/>
      <c r="D107" s="36">
        <v>84835.199999999997</v>
      </c>
      <c r="E107" s="47"/>
      <c r="F107" s="36">
        <f t="shared" si="21"/>
        <v>84835.199999999997</v>
      </c>
      <c r="G107" s="36">
        <v>82155.399999999994</v>
      </c>
      <c r="H107" s="47"/>
      <c r="I107" s="36">
        <f t="shared" si="22"/>
        <v>82155.399999999994</v>
      </c>
      <c r="J107" s="36">
        <v>78582.2</v>
      </c>
      <c r="K107" s="47"/>
      <c r="L107" s="36">
        <f t="shared" si="23"/>
        <v>78582.2</v>
      </c>
      <c r="M107" s="30" t="s">
        <v>235</v>
      </c>
      <c r="O107" s="11"/>
    </row>
    <row r="108" spans="1:15" ht="54" x14ac:dyDescent="0.35">
      <c r="A108" s="1" t="s">
        <v>152</v>
      </c>
      <c r="B108" s="50" t="s">
        <v>137</v>
      </c>
      <c r="C108" s="6" t="s">
        <v>3</v>
      </c>
      <c r="D108" s="36">
        <f>D110+D111</f>
        <v>143054.29999999999</v>
      </c>
      <c r="E108" s="47">
        <f>E110+E111</f>
        <v>0</v>
      </c>
      <c r="F108" s="36">
        <f t="shared" si="21"/>
        <v>143054.29999999999</v>
      </c>
      <c r="G108" s="36">
        <f t="shared" ref="G108:K108" si="30">G110+G111</f>
        <v>138461.1</v>
      </c>
      <c r="H108" s="47">
        <f t="shared" ref="H108" si="31">H110+H111</f>
        <v>0</v>
      </c>
      <c r="I108" s="36">
        <f t="shared" si="22"/>
        <v>138461.1</v>
      </c>
      <c r="J108" s="36">
        <f t="shared" si="30"/>
        <v>132336.9</v>
      </c>
      <c r="K108" s="47">
        <f t="shared" si="30"/>
        <v>0</v>
      </c>
      <c r="L108" s="36">
        <f t="shared" si="23"/>
        <v>132336.9</v>
      </c>
      <c r="M108" s="30"/>
      <c r="O108" s="11"/>
    </row>
    <row r="109" spans="1:15" x14ac:dyDescent="0.35">
      <c r="A109" s="1"/>
      <c r="B109" s="50" t="s">
        <v>5</v>
      </c>
      <c r="C109" s="6"/>
      <c r="D109" s="36"/>
      <c r="E109" s="47"/>
      <c r="F109" s="36"/>
      <c r="G109" s="36"/>
      <c r="H109" s="47"/>
      <c r="I109" s="36"/>
      <c r="J109" s="36"/>
      <c r="K109" s="47"/>
      <c r="L109" s="36"/>
      <c r="M109" s="30"/>
      <c r="O109" s="11"/>
    </row>
    <row r="110" spans="1:15" x14ac:dyDescent="0.35">
      <c r="A110" s="1"/>
      <c r="B110" s="50" t="s">
        <v>12</v>
      </c>
      <c r="C110" s="6"/>
      <c r="D110" s="36">
        <v>35763.599999999999</v>
      </c>
      <c r="E110" s="47"/>
      <c r="F110" s="36">
        <f t="shared" si="21"/>
        <v>35763.599999999999</v>
      </c>
      <c r="G110" s="36">
        <v>34615.300000000003</v>
      </c>
      <c r="H110" s="47"/>
      <c r="I110" s="36">
        <f t="shared" si="22"/>
        <v>34615.300000000003</v>
      </c>
      <c r="J110" s="36">
        <v>33084.199999999997</v>
      </c>
      <c r="K110" s="47"/>
      <c r="L110" s="36">
        <f t="shared" si="23"/>
        <v>33084.199999999997</v>
      </c>
      <c r="M110" s="30" t="s">
        <v>236</v>
      </c>
      <c r="O110" s="11"/>
    </row>
    <row r="111" spans="1:15" x14ac:dyDescent="0.35">
      <c r="A111" s="1"/>
      <c r="B111" s="50" t="s">
        <v>19</v>
      </c>
      <c r="C111" s="6"/>
      <c r="D111" s="36">
        <v>107290.7</v>
      </c>
      <c r="E111" s="47"/>
      <c r="F111" s="36">
        <f t="shared" si="21"/>
        <v>107290.7</v>
      </c>
      <c r="G111" s="36">
        <v>103845.8</v>
      </c>
      <c r="H111" s="47"/>
      <c r="I111" s="36">
        <f t="shared" si="22"/>
        <v>103845.8</v>
      </c>
      <c r="J111" s="36">
        <v>99252.7</v>
      </c>
      <c r="K111" s="47"/>
      <c r="L111" s="36">
        <f t="shared" si="23"/>
        <v>99252.7</v>
      </c>
      <c r="M111" s="30" t="s">
        <v>236</v>
      </c>
      <c r="O111" s="11"/>
    </row>
    <row r="112" spans="1:15" ht="54" x14ac:dyDescent="0.35">
      <c r="A112" s="1" t="s">
        <v>153</v>
      </c>
      <c r="B112" s="50" t="s">
        <v>310</v>
      </c>
      <c r="C112" s="6" t="s">
        <v>32</v>
      </c>
      <c r="D112" s="36"/>
      <c r="E112" s="47">
        <f>E114</f>
        <v>11500.2</v>
      </c>
      <c r="F112" s="36">
        <f t="shared" si="21"/>
        <v>11500.2</v>
      </c>
      <c r="G112" s="36"/>
      <c r="H112" s="47">
        <f>H114</f>
        <v>583233.69999999995</v>
      </c>
      <c r="I112" s="36">
        <f t="shared" si="22"/>
        <v>583233.69999999995</v>
      </c>
      <c r="J112" s="36"/>
      <c r="K112" s="47"/>
      <c r="L112" s="36">
        <f t="shared" si="23"/>
        <v>0</v>
      </c>
      <c r="M112" s="30"/>
      <c r="O112" s="11"/>
    </row>
    <row r="113" spans="1:16" x14ac:dyDescent="0.35">
      <c r="A113" s="1"/>
      <c r="B113" s="50" t="s">
        <v>5</v>
      </c>
      <c r="C113" s="6"/>
      <c r="D113" s="36"/>
      <c r="E113" s="47"/>
      <c r="F113" s="36"/>
      <c r="G113" s="36"/>
      <c r="H113" s="47"/>
      <c r="I113" s="36"/>
      <c r="J113" s="36"/>
      <c r="K113" s="47"/>
      <c r="L113" s="36"/>
      <c r="M113" s="30"/>
      <c r="O113" s="11"/>
    </row>
    <row r="114" spans="1:16" ht="36" x14ac:dyDescent="0.35">
      <c r="A114" s="1"/>
      <c r="B114" s="50" t="s">
        <v>26</v>
      </c>
      <c r="C114" s="6"/>
      <c r="D114" s="36"/>
      <c r="E114" s="47">
        <v>11500.2</v>
      </c>
      <c r="F114" s="36">
        <f t="shared" si="21"/>
        <v>11500.2</v>
      </c>
      <c r="G114" s="36"/>
      <c r="H114" s="47">
        <v>583233.69999999995</v>
      </c>
      <c r="I114" s="36">
        <f t="shared" si="22"/>
        <v>583233.69999999995</v>
      </c>
      <c r="J114" s="36"/>
      <c r="K114" s="47"/>
      <c r="L114" s="36">
        <f t="shared" si="23"/>
        <v>0</v>
      </c>
      <c r="M114" s="30" t="s">
        <v>237</v>
      </c>
      <c r="O114" s="11"/>
    </row>
    <row r="115" spans="1:16" ht="54" x14ac:dyDescent="0.35">
      <c r="A115" s="1" t="s">
        <v>154</v>
      </c>
      <c r="B115" s="50" t="s">
        <v>311</v>
      </c>
      <c r="C115" s="6" t="s">
        <v>32</v>
      </c>
      <c r="D115" s="36"/>
      <c r="E115" s="47">
        <f>E117</f>
        <v>11500.4</v>
      </c>
      <c r="F115" s="36">
        <f t="shared" si="21"/>
        <v>11500.4</v>
      </c>
      <c r="G115" s="36"/>
      <c r="H115" s="47">
        <f>H117</f>
        <v>583431.19999999995</v>
      </c>
      <c r="I115" s="36">
        <f t="shared" si="22"/>
        <v>583431.19999999995</v>
      </c>
      <c r="J115" s="36"/>
      <c r="K115" s="47"/>
      <c r="L115" s="36">
        <f t="shared" si="23"/>
        <v>0</v>
      </c>
      <c r="M115" s="30"/>
      <c r="O115" s="11"/>
    </row>
    <row r="116" spans="1:16" x14ac:dyDescent="0.35">
      <c r="A116" s="1"/>
      <c r="B116" s="50" t="s">
        <v>9</v>
      </c>
      <c r="C116" s="6"/>
      <c r="D116" s="36"/>
      <c r="E116" s="47"/>
      <c r="F116" s="36"/>
      <c r="G116" s="36"/>
      <c r="H116" s="47"/>
      <c r="I116" s="36"/>
      <c r="J116" s="36"/>
      <c r="K116" s="47"/>
      <c r="L116" s="36"/>
      <c r="M116" s="30"/>
      <c r="O116" s="11"/>
    </row>
    <row r="117" spans="1:16" ht="36" x14ac:dyDescent="0.35">
      <c r="A117" s="1"/>
      <c r="B117" s="50" t="s">
        <v>26</v>
      </c>
      <c r="C117" s="6"/>
      <c r="D117" s="36"/>
      <c r="E117" s="47">
        <v>11500.4</v>
      </c>
      <c r="F117" s="36">
        <f t="shared" si="21"/>
        <v>11500.4</v>
      </c>
      <c r="G117" s="36"/>
      <c r="H117" s="47">
        <v>583431.19999999995</v>
      </c>
      <c r="I117" s="36">
        <f t="shared" si="22"/>
        <v>583431.19999999995</v>
      </c>
      <c r="J117" s="36"/>
      <c r="K117" s="47"/>
      <c r="L117" s="36">
        <f t="shared" si="23"/>
        <v>0</v>
      </c>
      <c r="M117" s="30" t="s">
        <v>237</v>
      </c>
      <c r="O117" s="11"/>
    </row>
    <row r="118" spans="1:16" x14ac:dyDescent="0.35">
      <c r="A118" s="1"/>
      <c r="B118" s="50" t="s">
        <v>24</v>
      </c>
      <c r="C118" s="50"/>
      <c r="D118" s="38">
        <f>D122+D126+D127+D128+D129+D130+D131+D132+D133+D134+D135+D136</f>
        <v>517225.00000000006</v>
      </c>
      <c r="E118" s="47">
        <f>E122+E126+E127+E128+E129+E130+E131+E132+E133+E134+E135+E136+E137</f>
        <v>-1474.1000000000004</v>
      </c>
      <c r="F118" s="36">
        <f t="shared" si="21"/>
        <v>515750.90000000008</v>
      </c>
      <c r="G118" s="38">
        <f t="shared" ref="G118:J118" si="32">G122+G126+G127+G128+G129+G130+G131+G132+G133+G134+G135+G136</f>
        <v>618381.4</v>
      </c>
      <c r="H118" s="47">
        <f>H122+H126+H127+H128+H129+H130+H131+H132+H133+H134+H135+H136+H137</f>
        <v>-1768.8999999999996</v>
      </c>
      <c r="I118" s="36">
        <f t="shared" si="22"/>
        <v>616612.5</v>
      </c>
      <c r="J118" s="38">
        <f t="shared" si="32"/>
        <v>201480.4</v>
      </c>
      <c r="K118" s="47">
        <f>K122+K126+K127+K128+K129+K130+K131+K132+K133+K134+K135+K136+K137</f>
        <v>0</v>
      </c>
      <c r="L118" s="36">
        <f t="shared" si="23"/>
        <v>201480.4</v>
      </c>
      <c r="M118" s="32"/>
      <c r="N118" s="25"/>
      <c r="O118" s="18"/>
      <c r="P118" s="19"/>
    </row>
    <row r="119" spans="1:16" x14ac:dyDescent="0.35">
      <c r="A119" s="1"/>
      <c r="B119" s="7" t="s">
        <v>5</v>
      </c>
      <c r="C119" s="50"/>
      <c r="D119" s="37"/>
      <c r="E119" s="47"/>
      <c r="F119" s="36"/>
      <c r="G119" s="38"/>
      <c r="H119" s="47"/>
      <c r="I119" s="36"/>
      <c r="J119" s="38"/>
      <c r="K119" s="47"/>
      <c r="L119" s="36"/>
      <c r="M119" s="32"/>
      <c r="N119" s="25"/>
      <c r="O119" s="18"/>
      <c r="P119" s="19"/>
    </row>
    <row r="120" spans="1:16" s="19" customFormat="1" hidden="1" x14ac:dyDescent="0.35">
      <c r="A120" s="16"/>
      <c r="B120" s="20" t="s">
        <v>6</v>
      </c>
      <c r="C120" s="17"/>
      <c r="D120" s="37">
        <f>D124+D126+D127+D128+D129+D130+D131+D132+D133+D134+D135+D136</f>
        <v>433563.80000000005</v>
      </c>
      <c r="E120" s="47">
        <f>E124+E126+E127+E128+E129+E130+E131+E132+E133+E134+E135+E136+E139</f>
        <v>-1474.1</v>
      </c>
      <c r="F120" s="38">
        <f t="shared" si="21"/>
        <v>432089.70000000007</v>
      </c>
      <c r="G120" s="38">
        <f t="shared" ref="G120:J120" si="33">G124+G126+G127+G128+G129+G130+G131+G132+G133+G134+G135+G136</f>
        <v>618381.4</v>
      </c>
      <c r="H120" s="47">
        <f>H124+H126+H127+H128+H129+H130+H131+H132+H133+H134+H135+H136+H139</f>
        <v>-1768.8999999999996</v>
      </c>
      <c r="I120" s="38">
        <f t="shared" si="22"/>
        <v>616612.5</v>
      </c>
      <c r="J120" s="38">
        <f t="shared" si="33"/>
        <v>201480.4</v>
      </c>
      <c r="K120" s="47">
        <f>K124+K126+K127+K128+K129+K130+K131+K132+K133+K134+K135+K136+K139</f>
        <v>0</v>
      </c>
      <c r="L120" s="38">
        <f t="shared" si="23"/>
        <v>201480.4</v>
      </c>
      <c r="M120" s="32"/>
      <c r="N120" s="25" t="s">
        <v>50</v>
      </c>
      <c r="O120" s="18"/>
    </row>
    <row r="121" spans="1:16" x14ac:dyDescent="0.35">
      <c r="A121" s="1"/>
      <c r="B121" s="7" t="s">
        <v>12</v>
      </c>
      <c r="C121" s="50"/>
      <c r="D121" s="37">
        <f>D125</f>
        <v>83661.2</v>
      </c>
      <c r="E121" s="47">
        <f>E125+E140</f>
        <v>0</v>
      </c>
      <c r="F121" s="36">
        <f t="shared" si="21"/>
        <v>83661.2</v>
      </c>
      <c r="G121" s="38">
        <f t="shared" ref="G121:J121" si="34">G125</f>
        <v>0</v>
      </c>
      <c r="H121" s="47">
        <f>H125+H140</f>
        <v>0</v>
      </c>
      <c r="I121" s="36">
        <f t="shared" si="22"/>
        <v>0</v>
      </c>
      <c r="J121" s="38">
        <f t="shared" si="34"/>
        <v>0</v>
      </c>
      <c r="K121" s="47">
        <f>K125+K140</f>
        <v>0</v>
      </c>
      <c r="L121" s="36">
        <f t="shared" si="23"/>
        <v>0</v>
      </c>
      <c r="M121" s="32"/>
      <c r="N121" s="25"/>
      <c r="O121" s="18"/>
      <c r="P121" s="19"/>
    </row>
    <row r="122" spans="1:16" ht="54" x14ac:dyDescent="0.35">
      <c r="A122" s="1" t="s">
        <v>155</v>
      </c>
      <c r="B122" s="7" t="s">
        <v>100</v>
      </c>
      <c r="C122" s="6" t="s">
        <v>28</v>
      </c>
      <c r="D122" s="35">
        <f>D124+D125</f>
        <v>144161.20000000001</v>
      </c>
      <c r="E122" s="47">
        <f>E124+E125</f>
        <v>-8013.6</v>
      </c>
      <c r="F122" s="36">
        <f t="shared" si="21"/>
        <v>136147.6</v>
      </c>
      <c r="G122" s="36">
        <f t="shared" ref="G122:K122" si="35">G124+G125</f>
        <v>68900</v>
      </c>
      <c r="H122" s="47">
        <f t="shared" ref="H122" si="36">H124+H125</f>
        <v>-8356.2000000000007</v>
      </c>
      <c r="I122" s="36">
        <f t="shared" si="22"/>
        <v>60543.8</v>
      </c>
      <c r="J122" s="36">
        <f t="shared" si="35"/>
        <v>80000</v>
      </c>
      <c r="K122" s="47">
        <f t="shared" si="35"/>
        <v>0</v>
      </c>
      <c r="L122" s="36">
        <f t="shared" si="23"/>
        <v>80000</v>
      </c>
      <c r="M122" s="30"/>
      <c r="O122" s="11"/>
    </row>
    <row r="123" spans="1:16" x14ac:dyDescent="0.35">
      <c r="A123" s="1"/>
      <c r="B123" s="7" t="s">
        <v>5</v>
      </c>
      <c r="C123" s="6"/>
      <c r="D123" s="35"/>
      <c r="E123" s="47"/>
      <c r="F123" s="36"/>
      <c r="G123" s="36"/>
      <c r="H123" s="47"/>
      <c r="I123" s="36"/>
      <c r="J123" s="36"/>
      <c r="K123" s="47"/>
      <c r="L123" s="36"/>
      <c r="M123" s="30"/>
      <c r="O123" s="11"/>
    </row>
    <row r="124" spans="1:16" hidden="1" x14ac:dyDescent="0.35">
      <c r="A124" s="1"/>
      <c r="B124" s="5" t="s">
        <v>6</v>
      </c>
      <c r="C124" s="44"/>
      <c r="D124" s="35">
        <v>60500</v>
      </c>
      <c r="E124" s="47"/>
      <c r="F124" s="36">
        <f t="shared" si="21"/>
        <v>60500</v>
      </c>
      <c r="G124" s="36">
        <v>68900</v>
      </c>
      <c r="H124" s="47">
        <v>-8356.2000000000007</v>
      </c>
      <c r="I124" s="36">
        <f t="shared" si="22"/>
        <v>60543.8</v>
      </c>
      <c r="J124" s="36">
        <v>80000</v>
      </c>
      <c r="K124" s="47"/>
      <c r="L124" s="36">
        <f t="shared" si="23"/>
        <v>80000</v>
      </c>
      <c r="M124" s="30" t="s">
        <v>240</v>
      </c>
      <c r="N124" s="24" t="s">
        <v>50</v>
      </c>
      <c r="O124" s="11"/>
    </row>
    <row r="125" spans="1:16" x14ac:dyDescent="0.35">
      <c r="A125" s="1"/>
      <c r="B125" s="7" t="s">
        <v>12</v>
      </c>
      <c r="C125" s="50"/>
      <c r="D125" s="35">
        <v>83661.2</v>
      </c>
      <c r="E125" s="47">
        <v>-8013.6</v>
      </c>
      <c r="F125" s="36">
        <f t="shared" si="21"/>
        <v>75647.599999999991</v>
      </c>
      <c r="G125" s="36">
        <v>0</v>
      </c>
      <c r="H125" s="47"/>
      <c r="I125" s="36">
        <f t="shared" si="22"/>
        <v>0</v>
      </c>
      <c r="J125" s="36">
        <v>0</v>
      </c>
      <c r="K125" s="47"/>
      <c r="L125" s="36">
        <f t="shared" si="23"/>
        <v>0</v>
      </c>
      <c r="M125" s="30" t="s">
        <v>269</v>
      </c>
      <c r="O125" s="11"/>
    </row>
    <row r="126" spans="1:16" ht="54" x14ac:dyDescent="0.35">
      <c r="A126" s="1" t="s">
        <v>156</v>
      </c>
      <c r="B126" s="50" t="s">
        <v>101</v>
      </c>
      <c r="C126" s="6" t="s">
        <v>28</v>
      </c>
      <c r="D126" s="35">
        <v>43000</v>
      </c>
      <c r="E126" s="47"/>
      <c r="F126" s="36">
        <f t="shared" si="21"/>
        <v>43000</v>
      </c>
      <c r="G126" s="36">
        <v>30079.5</v>
      </c>
      <c r="H126" s="47"/>
      <c r="I126" s="36">
        <f t="shared" si="22"/>
        <v>30079.5</v>
      </c>
      <c r="J126" s="36">
        <v>29480.400000000001</v>
      </c>
      <c r="K126" s="47"/>
      <c r="L126" s="36">
        <f t="shared" si="23"/>
        <v>29480.400000000001</v>
      </c>
      <c r="M126" s="30" t="s">
        <v>241</v>
      </c>
      <c r="O126" s="11"/>
    </row>
    <row r="127" spans="1:16" ht="54" x14ac:dyDescent="0.35">
      <c r="A127" s="1" t="s">
        <v>157</v>
      </c>
      <c r="B127" s="7" t="s">
        <v>102</v>
      </c>
      <c r="C127" s="6" t="s">
        <v>28</v>
      </c>
      <c r="D127" s="35">
        <v>3673.8</v>
      </c>
      <c r="E127" s="47">
        <v>-78.5</v>
      </c>
      <c r="F127" s="36">
        <f t="shared" si="21"/>
        <v>3595.3</v>
      </c>
      <c r="G127" s="36">
        <v>18064.5</v>
      </c>
      <c r="H127" s="47"/>
      <c r="I127" s="36">
        <f t="shared" si="22"/>
        <v>18064.5</v>
      </c>
      <c r="J127" s="36">
        <v>0</v>
      </c>
      <c r="K127" s="47"/>
      <c r="L127" s="36">
        <f t="shared" si="23"/>
        <v>0</v>
      </c>
      <c r="M127" s="30" t="s">
        <v>242</v>
      </c>
      <c r="O127" s="11"/>
    </row>
    <row r="128" spans="1:16" ht="54" x14ac:dyDescent="0.35">
      <c r="A128" s="1" t="s">
        <v>158</v>
      </c>
      <c r="B128" s="7" t="s">
        <v>103</v>
      </c>
      <c r="C128" s="6" t="s">
        <v>28</v>
      </c>
      <c r="D128" s="35">
        <v>50217.2</v>
      </c>
      <c r="E128" s="47"/>
      <c r="F128" s="36">
        <f t="shared" si="21"/>
        <v>50217.2</v>
      </c>
      <c r="G128" s="36">
        <v>33915.699999999997</v>
      </c>
      <c r="H128" s="47">
        <v>-1565.6</v>
      </c>
      <c r="I128" s="36">
        <f t="shared" si="22"/>
        <v>32350.1</v>
      </c>
      <c r="J128" s="36">
        <v>0</v>
      </c>
      <c r="K128" s="47"/>
      <c r="L128" s="36">
        <f t="shared" si="23"/>
        <v>0</v>
      </c>
      <c r="M128" s="30" t="s">
        <v>243</v>
      </c>
      <c r="O128" s="11"/>
    </row>
    <row r="129" spans="1:16" ht="54" x14ac:dyDescent="0.35">
      <c r="A129" s="1" t="s">
        <v>159</v>
      </c>
      <c r="B129" s="7" t="s">
        <v>104</v>
      </c>
      <c r="C129" s="6" t="s">
        <v>28</v>
      </c>
      <c r="D129" s="35">
        <v>36605.5</v>
      </c>
      <c r="E129" s="47">
        <v>-765.5</v>
      </c>
      <c r="F129" s="36">
        <f t="shared" si="21"/>
        <v>35840</v>
      </c>
      <c r="G129" s="36">
        <v>0</v>
      </c>
      <c r="H129" s="47"/>
      <c r="I129" s="36">
        <f t="shared" si="22"/>
        <v>0</v>
      </c>
      <c r="J129" s="36">
        <v>0</v>
      </c>
      <c r="K129" s="47"/>
      <c r="L129" s="36">
        <f t="shared" si="23"/>
        <v>0</v>
      </c>
      <c r="M129" s="30" t="s">
        <v>244</v>
      </c>
      <c r="O129" s="11"/>
    </row>
    <row r="130" spans="1:16" ht="54" x14ac:dyDescent="0.35">
      <c r="A130" s="1" t="s">
        <v>160</v>
      </c>
      <c r="B130" s="5" t="s">
        <v>105</v>
      </c>
      <c r="C130" s="6" t="s">
        <v>28</v>
      </c>
      <c r="D130" s="35">
        <v>0</v>
      </c>
      <c r="E130" s="47"/>
      <c r="F130" s="36">
        <f t="shared" si="21"/>
        <v>0</v>
      </c>
      <c r="G130" s="36">
        <v>0</v>
      </c>
      <c r="H130" s="47"/>
      <c r="I130" s="36">
        <f t="shared" si="22"/>
        <v>0</v>
      </c>
      <c r="J130" s="36">
        <v>92000</v>
      </c>
      <c r="K130" s="47"/>
      <c r="L130" s="36">
        <f t="shared" si="23"/>
        <v>92000</v>
      </c>
      <c r="M130" s="30" t="s">
        <v>245</v>
      </c>
      <c r="O130" s="11"/>
    </row>
    <row r="131" spans="1:16" ht="54" x14ac:dyDescent="0.35">
      <c r="A131" s="1" t="s">
        <v>161</v>
      </c>
      <c r="B131" s="7" t="s">
        <v>106</v>
      </c>
      <c r="C131" s="6" t="s">
        <v>28</v>
      </c>
      <c r="D131" s="35">
        <v>54241.5</v>
      </c>
      <c r="E131" s="47">
        <v>-630.1</v>
      </c>
      <c r="F131" s="36">
        <f t="shared" si="21"/>
        <v>53611.4</v>
      </c>
      <c r="G131" s="36">
        <v>0</v>
      </c>
      <c r="H131" s="47"/>
      <c r="I131" s="36">
        <f t="shared" si="22"/>
        <v>0</v>
      </c>
      <c r="J131" s="36">
        <v>0</v>
      </c>
      <c r="K131" s="47"/>
      <c r="L131" s="36">
        <f t="shared" si="23"/>
        <v>0</v>
      </c>
      <c r="M131" s="30" t="s">
        <v>246</v>
      </c>
      <c r="O131" s="11"/>
    </row>
    <row r="132" spans="1:16" ht="54" x14ac:dyDescent="0.35">
      <c r="A132" s="1" t="s">
        <v>162</v>
      </c>
      <c r="B132" s="7" t="s">
        <v>107</v>
      </c>
      <c r="C132" s="6" t="s">
        <v>28</v>
      </c>
      <c r="D132" s="35">
        <v>56188.4</v>
      </c>
      <c r="E132" s="47"/>
      <c r="F132" s="36">
        <f t="shared" si="21"/>
        <v>56188.4</v>
      </c>
      <c r="G132" s="36">
        <v>25289.4</v>
      </c>
      <c r="H132" s="47">
        <v>-203.3</v>
      </c>
      <c r="I132" s="36">
        <f t="shared" si="22"/>
        <v>25086.100000000002</v>
      </c>
      <c r="J132" s="36">
        <v>0</v>
      </c>
      <c r="K132" s="47"/>
      <c r="L132" s="36">
        <f t="shared" si="23"/>
        <v>0</v>
      </c>
      <c r="M132" s="30" t="s">
        <v>247</v>
      </c>
      <c r="O132" s="11"/>
    </row>
    <row r="133" spans="1:16" ht="54" x14ac:dyDescent="0.35">
      <c r="A133" s="1" t="s">
        <v>163</v>
      </c>
      <c r="B133" s="7" t="s">
        <v>108</v>
      </c>
      <c r="C133" s="6" t="s">
        <v>28</v>
      </c>
      <c r="D133" s="35">
        <v>16975.900000000001</v>
      </c>
      <c r="E133" s="47"/>
      <c r="F133" s="36">
        <f t="shared" si="21"/>
        <v>16975.900000000001</v>
      </c>
      <c r="G133" s="36">
        <v>0</v>
      </c>
      <c r="H133" s="47"/>
      <c r="I133" s="36">
        <f t="shared" si="22"/>
        <v>0</v>
      </c>
      <c r="J133" s="36">
        <v>0</v>
      </c>
      <c r="K133" s="47"/>
      <c r="L133" s="36">
        <f t="shared" si="23"/>
        <v>0</v>
      </c>
      <c r="M133" s="30" t="s">
        <v>265</v>
      </c>
      <c r="O133" s="11"/>
    </row>
    <row r="134" spans="1:16" ht="54" x14ac:dyDescent="0.35">
      <c r="A134" s="1" t="s">
        <v>164</v>
      </c>
      <c r="B134" s="50" t="s">
        <v>109</v>
      </c>
      <c r="C134" s="6" t="s">
        <v>32</v>
      </c>
      <c r="D134" s="35">
        <v>4161.5</v>
      </c>
      <c r="E134" s="47"/>
      <c r="F134" s="36">
        <f t="shared" si="21"/>
        <v>4161.5</v>
      </c>
      <c r="G134" s="36">
        <v>0</v>
      </c>
      <c r="H134" s="47"/>
      <c r="I134" s="36">
        <f t="shared" si="22"/>
        <v>0</v>
      </c>
      <c r="J134" s="36">
        <v>0</v>
      </c>
      <c r="K134" s="47"/>
      <c r="L134" s="36">
        <f t="shared" si="23"/>
        <v>0</v>
      </c>
      <c r="M134" s="30" t="s">
        <v>266</v>
      </c>
      <c r="O134" s="11"/>
    </row>
    <row r="135" spans="1:16" ht="54" x14ac:dyDescent="0.35">
      <c r="A135" s="1" t="s">
        <v>165</v>
      </c>
      <c r="B135" s="50" t="s">
        <v>110</v>
      </c>
      <c r="C135" s="6" t="s">
        <v>28</v>
      </c>
      <c r="D135" s="35">
        <v>96500</v>
      </c>
      <c r="E135" s="47"/>
      <c r="F135" s="36">
        <f t="shared" si="21"/>
        <v>96500</v>
      </c>
      <c r="G135" s="36">
        <v>365837.5</v>
      </c>
      <c r="H135" s="47"/>
      <c r="I135" s="36">
        <f t="shared" si="22"/>
        <v>365837.5</v>
      </c>
      <c r="J135" s="36">
        <v>0</v>
      </c>
      <c r="K135" s="47"/>
      <c r="L135" s="36">
        <f t="shared" si="23"/>
        <v>0</v>
      </c>
      <c r="M135" s="30" t="s">
        <v>267</v>
      </c>
      <c r="O135" s="11"/>
    </row>
    <row r="136" spans="1:16" ht="54" x14ac:dyDescent="0.35">
      <c r="A136" s="1" t="s">
        <v>166</v>
      </c>
      <c r="B136" s="50" t="s">
        <v>138</v>
      </c>
      <c r="C136" s="6" t="s">
        <v>32</v>
      </c>
      <c r="D136" s="36">
        <v>11500</v>
      </c>
      <c r="E136" s="47"/>
      <c r="F136" s="36">
        <f t="shared" si="21"/>
        <v>11500</v>
      </c>
      <c r="G136" s="36">
        <v>76294.8</v>
      </c>
      <c r="H136" s="47"/>
      <c r="I136" s="36">
        <f t="shared" si="22"/>
        <v>76294.8</v>
      </c>
      <c r="J136" s="36">
        <v>0</v>
      </c>
      <c r="K136" s="47"/>
      <c r="L136" s="36">
        <f t="shared" si="23"/>
        <v>0</v>
      </c>
      <c r="M136" s="30" t="s">
        <v>268</v>
      </c>
      <c r="O136" s="11"/>
    </row>
    <row r="137" spans="1:16" ht="54" x14ac:dyDescent="0.35">
      <c r="A137" s="1" t="s">
        <v>167</v>
      </c>
      <c r="B137" s="50" t="s">
        <v>316</v>
      </c>
      <c r="C137" s="6" t="s">
        <v>28</v>
      </c>
      <c r="D137" s="36"/>
      <c r="E137" s="47">
        <f>E140</f>
        <v>8013.6</v>
      </c>
      <c r="F137" s="36">
        <f t="shared" si="21"/>
        <v>8013.6</v>
      </c>
      <c r="G137" s="36"/>
      <c r="H137" s="47">
        <f>H139</f>
        <v>8356.2000000000007</v>
      </c>
      <c r="I137" s="36">
        <f t="shared" si="22"/>
        <v>8356.2000000000007</v>
      </c>
      <c r="J137" s="36"/>
      <c r="K137" s="47"/>
      <c r="L137" s="36">
        <f t="shared" si="23"/>
        <v>0</v>
      </c>
      <c r="M137" s="30"/>
      <c r="O137" s="11"/>
    </row>
    <row r="138" spans="1:16" x14ac:dyDescent="0.35">
      <c r="A138" s="1"/>
      <c r="B138" s="7" t="s">
        <v>5</v>
      </c>
      <c r="C138" s="6"/>
      <c r="D138" s="36"/>
      <c r="E138" s="47"/>
      <c r="F138" s="36"/>
      <c r="G138" s="36"/>
      <c r="H138" s="47"/>
      <c r="I138" s="36"/>
      <c r="J138" s="36"/>
      <c r="K138" s="47"/>
      <c r="L138" s="36"/>
      <c r="M138" s="30"/>
      <c r="O138" s="11"/>
    </row>
    <row r="139" spans="1:16" hidden="1" x14ac:dyDescent="0.35">
      <c r="A139" s="1"/>
      <c r="B139" s="5" t="s">
        <v>6</v>
      </c>
      <c r="C139" s="6"/>
      <c r="D139" s="36"/>
      <c r="E139" s="47"/>
      <c r="F139" s="36">
        <f t="shared" si="21"/>
        <v>0</v>
      </c>
      <c r="G139" s="36"/>
      <c r="H139" s="47">
        <v>8356.2000000000007</v>
      </c>
      <c r="I139" s="36">
        <f t="shared" si="22"/>
        <v>8356.2000000000007</v>
      </c>
      <c r="J139" s="36"/>
      <c r="K139" s="47"/>
      <c r="L139" s="36">
        <f t="shared" si="23"/>
        <v>0</v>
      </c>
      <c r="M139" s="40">
        <v>1110543580</v>
      </c>
      <c r="N139" s="24" t="s">
        <v>50</v>
      </c>
      <c r="O139" s="11"/>
    </row>
    <row r="140" spans="1:16" x14ac:dyDescent="0.35">
      <c r="A140" s="1"/>
      <c r="B140" s="7" t="s">
        <v>12</v>
      </c>
      <c r="C140" s="6"/>
      <c r="D140" s="36"/>
      <c r="E140" s="47">
        <v>8013.6</v>
      </c>
      <c r="F140" s="36">
        <f t="shared" si="21"/>
        <v>8013.6</v>
      </c>
      <c r="G140" s="36"/>
      <c r="H140" s="47"/>
      <c r="I140" s="36">
        <f t="shared" si="22"/>
        <v>0</v>
      </c>
      <c r="J140" s="36"/>
      <c r="K140" s="47"/>
      <c r="L140" s="36">
        <f t="shared" si="23"/>
        <v>0</v>
      </c>
      <c r="M140" s="30" t="s">
        <v>317</v>
      </c>
      <c r="O140" s="11"/>
    </row>
    <row r="141" spans="1:16" x14ac:dyDescent="0.35">
      <c r="A141" s="1"/>
      <c r="B141" s="50" t="s">
        <v>4</v>
      </c>
      <c r="C141" s="50"/>
      <c r="D141" s="38">
        <f>D145+D146+D147+D148+D149+D150+D151+D152+D156+D160+D164+D165+D169+D173+D177+D181+D185</f>
        <v>1068232.1000000001</v>
      </c>
      <c r="E141" s="47">
        <f>E145+E146+E147+E148+E149+E150+E151+E152+E156+E160+E164+E165+E169+E173+E177+E181+E185</f>
        <v>0</v>
      </c>
      <c r="F141" s="36">
        <f t="shared" si="21"/>
        <v>1068232.1000000001</v>
      </c>
      <c r="G141" s="38">
        <f t="shared" ref="G141:K141" si="37">G145+G146+G147+G148+G149+G150+G151+G152+G156+G160+G164+G165+G169+G173+G177+G181+G185</f>
        <v>771904.09999999986</v>
      </c>
      <c r="H141" s="47">
        <f t="shared" ref="H141" si="38">H145+H146+H147+H148+H149+H150+H151+H152+H156+H160+H164+H165+H169+H173+H177+H181+H185</f>
        <v>0</v>
      </c>
      <c r="I141" s="36">
        <f t="shared" si="22"/>
        <v>771904.09999999986</v>
      </c>
      <c r="J141" s="38">
        <f t="shared" si="37"/>
        <v>1699506.2</v>
      </c>
      <c r="K141" s="47">
        <f t="shared" si="37"/>
        <v>0</v>
      </c>
      <c r="L141" s="36">
        <f t="shared" si="23"/>
        <v>1699506.2</v>
      </c>
      <c r="M141" s="32"/>
      <c r="N141" s="25"/>
      <c r="O141" s="18"/>
      <c r="P141" s="19"/>
    </row>
    <row r="142" spans="1:16" x14ac:dyDescent="0.35">
      <c r="A142" s="1"/>
      <c r="B142" s="7" t="s">
        <v>5</v>
      </c>
      <c r="C142" s="10"/>
      <c r="D142" s="37"/>
      <c r="E142" s="47"/>
      <c r="F142" s="36"/>
      <c r="G142" s="38"/>
      <c r="H142" s="47"/>
      <c r="I142" s="36"/>
      <c r="J142" s="38"/>
      <c r="K142" s="47"/>
      <c r="L142" s="36"/>
      <c r="M142" s="32"/>
      <c r="N142" s="25"/>
      <c r="O142" s="18"/>
      <c r="P142" s="19"/>
    </row>
    <row r="143" spans="1:16" s="19" customFormat="1" hidden="1" x14ac:dyDescent="0.35">
      <c r="A143" s="16"/>
      <c r="B143" s="20" t="s">
        <v>6</v>
      </c>
      <c r="C143" s="21"/>
      <c r="D143" s="37">
        <f>D145+D146+D147+D148+D149+D150+D151+D154+D158+D162+D164+D167+D171+D175+D179+D183</f>
        <v>446886.1</v>
      </c>
      <c r="E143" s="47">
        <f>E145+E146+E147+E148+E149+E150+E151+E154+E158+E162+E164+E167+E171+E175+E179+E183</f>
        <v>0</v>
      </c>
      <c r="F143" s="38">
        <f t="shared" si="21"/>
        <v>446886.1</v>
      </c>
      <c r="G143" s="38">
        <f t="shared" ref="G143:K143" si="39">G145+G146+G147+G148+G149+G150+G151+G154+G158+G162+G164+G167+G171+G175+G179+G183</f>
        <v>246904.09999999998</v>
      </c>
      <c r="H143" s="47">
        <f t="shared" ref="H143" si="40">H145+H146+H147+H148+H149+H150+H151+H154+H158+H162+H164+H167+H171+H175+H179+H183</f>
        <v>0</v>
      </c>
      <c r="I143" s="38">
        <f t="shared" si="22"/>
        <v>246904.09999999998</v>
      </c>
      <c r="J143" s="38">
        <f t="shared" si="39"/>
        <v>574506.19999999995</v>
      </c>
      <c r="K143" s="47">
        <f t="shared" si="39"/>
        <v>0</v>
      </c>
      <c r="L143" s="38">
        <f t="shared" si="23"/>
        <v>574506.19999999995</v>
      </c>
      <c r="M143" s="33"/>
      <c r="N143" s="25" t="s">
        <v>50</v>
      </c>
      <c r="O143" s="18"/>
    </row>
    <row r="144" spans="1:16" x14ac:dyDescent="0.35">
      <c r="A144" s="1"/>
      <c r="B144" s="50" t="s">
        <v>20</v>
      </c>
      <c r="C144" s="10"/>
      <c r="D144" s="37">
        <f>D155+D159+D163+D168+D172+D176+D180+D187+D184</f>
        <v>621346</v>
      </c>
      <c r="E144" s="47">
        <f>E155+E159+E163+E168+E172+E176+E180+E187+E184</f>
        <v>0</v>
      </c>
      <c r="F144" s="36">
        <f t="shared" si="21"/>
        <v>621346</v>
      </c>
      <c r="G144" s="38">
        <f t="shared" ref="G144:K144" si="41">G155+G159+G163+G168+G172+G176+G180+G187+G184</f>
        <v>525000</v>
      </c>
      <c r="H144" s="47">
        <f t="shared" ref="H144" si="42">H155+H159+H163+H168+H172+H176+H180+H187+H184</f>
        <v>0</v>
      </c>
      <c r="I144" s="36">
        <f t="shared" si="22"/>
        <v>525000</v>
      </c>
      <c r="J144" s="38">
        <f t="shared" si="41"/>
        <v>1125000</v>
      </c>
      <c r="K144" s="47">
        <f t="shared" si="41"/>
        <v>0</v>
      </c>
      <c r="L144" s="36">
        <f t="shared" si="23"/>
        <v>1125000</v>
      </c>
      <c r="M144" s="32"/>
      <c r="N144" s="25"/>
      <c r="O144" s="18"/>
      <c r="P144" s="19"/>
    </row>
    <row r="145" spans="1:15" ht="54" x14ac:dyDescent="0.35">
      <c r="A145" s="1" t="s">
        <v>168</v>
      </c>
      <c r="B145" s="50" t="s">
        <v>111</v>
      </c>
      <c r="C145" s="6" t="s">
        <v>112</v>
      </c>
      <c r="D145" s="35">
        <v>11495</v>
      </c>
      <c r="E145" s="47"/>
      <c r="F145" s="36">
        <f t="shared" si="21"/>
        <v>11495</v>
      </c>
      <c r="G145" s="36">
        <v>0</v>
      </c>
      <c r="H145" s="47"/>
      <c r="I145" s="36">
        <f t="shared" si="22"/>
        <v>0</v>
      </c>
      <c r="J145" s="36">
        <v>0</v>
      </c>
      <c r="K145" s="47"/>
      <c r="L145" s="36">
        <f t="shared" si="23"/>
        <v>0</v>
      </c>
      <c r="M145" s="30" t="s">
        <v>270</v>
      </c>
      <c r="O145" s="11"/>
    </row>
    <row r="146" spans="1:15" ht="54" x14ac:dyDescent="0.35">
      <c r="A146" s="1" t="s">
        <v>169</v>
      </c>
      <c r="B146" s="50" t="s">
        <v>113</v>
      </c>
      <c r="C146" s="10" t="s">
        <v>112</v>
      </c>
      <c r="D146" s="35">
        <v>5820.5</v>
      </c>
      <c r="E146" s="47"/>
      <c r="F146" s="36">
        <f t="shared" si="21"/>
        <v>5820.5</v>
      </c>
      <c r="G146" s="36">
        <v>0</v>
      </c>
      <c r="H146" s="47"/>
      <c r="I146" s="36">
        <f t="shared" si="22"/>
        <v>0</v>
      </c>
      <c r="J146" s="36">
        <v>0</v>
      </c>
      <c r="K146" s="47"/>
      <c r="L146" s="36">
        <f t="shared" si="23"/>
        <v>0</v>
      </c>
      <c r="M146" s="30" t="s">
        <v>271</v>
      </c>
      <c r="O146" s="11"/>
    </row>
    <row r="147" spans="1:15" ht="54" x14ac:dyDescent="0.35">
      <c r="A147" s="1" t="s">
        <v>170</v>
      </c>
      <c r="B147" s="50" t="s">
        <v>114</v>
      </c>
      <c r="C147" s="2" t="s">
        <v>112</v>
      </c>
      <c r="D147" s="35">
        <v>18000</v>
      </c>
      <c r="E147" s="47"/>
      <c r="F147" s="36">
        <f t="shared" si="21"/>
        <v>18000</v>
      </c>
      <c r="G147" s="36">
        <v>0</v>
      </c>
      <c r="H147" s="47"/>
      <c r="I147" s="36">
        <f t="shared" si="22"/>
        <v>0</v>
      </c>
      <c r="J147" s="36">
        <v>180000</v>
      </c>
      <c r="K147" s="47"/>
      <c r="L147" s="36">
        <f t="shared" si="23"/>
        <v>180000</v>
      </c>
      <c r="M147" s="31" t="s">
        <v>272</v>
      </c>
      <c r="O147" s="11"/>
    </row>
    <row r="148" spans="1:15" ht="54" x14ac:dyDescent="0.35">
      <c r="A148" s="1" t="s">
        <v>171</v>
      </c>
      <c r="B148" s="50" t="s">
        <v>115</v>
      </c>
      <c r="C148" s="10" t="s">
        <v>112</v>
      </c>
      <c r="D148" s="35">
        <v>0</v>
      </c>
      <c r="E148" s="47"/>
      <c r="F148" s="36">
        <f t="shared" si="21"/>
        <v>0</v>
      </c>
      <c r="G148" s="36">
        <v>7202.2</v>
      </c>
      <c r="H148" s="47"/>
      <c r="I148" s="36">
        <f t="shared" si="22"/>
        <v>7202.2</v>
      </c>
      <c r="J148" s="36">
        <v>0</v>
      </c>
      <c r="K148" s="47"/>
      <c r="L148" s="36">
        <f t="shared" si="23"/>
        <v>0</v>
      </c>
      <c r="M148" s="30" t="s">
        <v>273</v>
      </c>
      <c r="O148" s="11"/>
    </row>
    <row r="149" spans="1:15" ht="54" x14ac:dyDescent="0.35">
      <c r="A149" s="1" t="s">
        <v>172</v>
      </c>
      <c r="B149" s="50" t="s">
        <v>116</v>
      </c>
      <c r="C149" s="6" t="s">
        <v>112</v>
      </c>
      <c r="D149" s="35">
        <v>0</v>
      </c>
      <c r="E149" s="47"/>
      <c r="F149" s="36">
        <f t="shared" si="21"/>
        <v>0</v>
      </c>
      <c r="G149" s="36">
        <v>9362.9</v>
      </c>
      <c r="H149" s="47"/>
      <c r="I149" s="36">
        <f t="shared" si="22"/>
        <v>9362.9</v>
      </c>
      <c r="J149" s="36">
        <v>0</v>
      </c>
      <c r="K149" s="47"/>
      <c r="L149" s="36">
        <f t="shared" si="23"/>
        <v>0</v>
      </c>
      <c r="M149" s="30" t="s">
        <v>274</v>
      </c>
      <c r="O149" s="11"/>
    </row>
    <row r="150" spans="1:15" ht="54" x14ac:dyDescent="0.35">
      <c r="A150" s="1" t="s">
        <v>173</v>
      </c>
      <c r="B150" s="50" t="s">
        <v>117</v>
      </c>
      <c r="C150" s="54" t="s">
        <v>112</v>
      </c>
      <c r="D150" s="35">
        <v>0</v>
      </c>
      <c r="E150" s="47"/>
      <c r="F150" s="36">
        <f t="shared" si="21"/>
        <v>0</v>
      </c>
      <c r="G150" s="36">
        <v>7202.2</v>
      </c>
      <c r="H150" s="47"/>
      <c r="I150" s="36">
        <f t="shared" si="22"/>
        <v>7202.2</v>
      </c>
      <c r="J150" s="36">
        <v>40000</v>
      </c>
      <c r="K150" s="47"/>
      <c r="L150" s="36">
        <f t="shared" si="23"/>
        <v>40000</v>
      </c>
      <c r="M150" s="30" t="s">
        <v>275</v>
      </c>
      <c r="O150" s="11"/>
    </row>
    <row r="151" spans="1:15" ht="54" x14ac:dyDescent="0.35">
      <c r="A151" s="1" t="s">
        <v>174</v>
      </c>
      <c r="B151" s="50" t="s">
        <v>118</v>
      </c>
      <c r="C151" s="54" t="s">
        <v>112</v>
      </c>
      <c r="D151" s="35">
        <v>14272.2</v>
      </c>
      <c r="E151" s="47"/>
      <c r="F151" s="36">
        <f t="shared" si="21"/>
        <v>14272.2</v>
      </c>
      <c r="G151" s="36">
        <v>0</v>
      </c>
      <c r="H151" s="47"/>
      <c r="I151" s="36">
        <f t="shared" si="22"/>
        <v>0</v>
      </c>
      <c r="J151" s="36">
        <v>0</v>
      </c>
      <c r="K151" s="47"/>
      <c r="L151" s="36">
        <f t="shared" si="23"/>
        <v>0</v>
      </c>
      <c r="M151" s="30" t="s">
        <v>276</v>
      </c>
      <c r="O151" s="11"/>
    </row>
    <row r="152" spans="1:15" ht="72" x14ac:dyDescent="0.35">
      <c r="A152" s="1" t="s">
        <v>175</v>
      </c>
      <c r="B152" s="50" t="s">
        <v>119</v>
      </c>
      <c r="C152" s="54" t="s">
        <v>112</v>
      </c>
      <c r="D152" s="35">
        <f>D154+D155</f>
        <v>0</v>
      </c>
      <c r="E152" s="47">
        <f>E154+E155</f>
        <v>0</v>
      </c>
      <c r="F152" s="36">
        <f t="shared" si="21"/>
        <v>0</v>
      </c>
      <c r="G152" s="36">
        <f t="shared" ref="G152:K152" si="43">G154+G155</f>
        <v>0</v>
      </c>
      <c r="H152" s="47">
        <f t="shared" ref="H152" si="44">H154+H155</f>
        <v>0</v>
      </c>
      <c r="I152" s="36">
        <f t="shared" si="22"/>
        <v>0</v>
      </c>
      <c r="J152" s="36">
        <f t="shared" si="43"/>
        <v>132163.9</v>
      </c>
      <c r="K152" s="47">
        <f t="shared" si="43"/>
        <v>0</v>
      </c>
      <c r="L152" s="36">
        <f t="shared" si="23"/>
        <v>132163.9</v>
      </c>
      <c r="M152" s="30"/>
      <c r="O152" s="11"/>
    </row>
    <row r="153" spans="1:15" x14ac:dyDescent="0.35">
      <c r="A153" s="1"/>
      <c r="B153" s="7" t="s">
        <v>5</v>
      </c>
      <c r="C153" s="6"/>
      <c r="D153" s="35"/>
      <c r="E153" s="47"/>
      <c r="F153" s="36"/>
      <c r="G153" s="36"/>
      <c r="H153" s="47"/>
      <c r="I153" s="36"/>
      <c r="J153" s="36"/>
      <c r="K153" s="47"/>
      <c r="L153" s="36"/>
      <c r="M153" s="30"/>
      <c r="O153" s="11"/>
    </row>
    <row r="154" spans="1:15" hidden="1" x14ac:dyDescent="0.35">
      <c r="A154" s="1"/>
      <c r="B154" s="5" t="s">
        <v>6</v>
      </c>
      <c r="C154" s="45"/>
      <c r="D154" s="35">
        <v>0</v>
      </c>
      <c r="E154" s="47"/>
      <c r="F154" s="36">
        <f t="shared" si="21"/>
        <v>0</v>
      </c>
      <c r="G154" s="36">
        <v>0</v>
      </c>
      <c r="H154" s="47"/>
      <c r="I154" s="36">
        <f t="shared" si="22"/>
        <v>0</v>
      </c>
      <c r="J154" s="36">
        <v>33041.1</v>
      </c>
      <c r="K154" s="47"/>
      <c r="L154" s="36">
        <f t="shared" si="23"/>
        <v>33041.1</v>
      </c>
      <c r="M154" s="30" t="s">
        <v>277</v>
      </c>
      <c r="N154" s="24" t="s">
        <v>50</v>
      </c>
      <c r="O154" s="11"/>
    </row>
    <row r="155" spans="1:15" x14ac:dyDescent="0.35">
      <c r="A155" s="1"/>
      <c r="B155" s="50" t="s">
        <v>20</v>
      </c>
      <c r="C155" s="54"/>
      <c r="D155" s="35">
        <v>0</v>
      </c>
      <c r="E155" s="47"/>
      <c r="F155" s="36">
        <f t="shared" si="21"/>
        <v>0</v>
      </c>
      <c r="G155" s="36">
        <v>0</v>
      </c>
      <c r="H155" s="47"/>
      <c r="I155" s="36">
        <f t="shared" si="22"/>
        <v>0</v>
      </c>
      <c r="J155" s="36">
        <v>99122.8</v>
      </c>
      <c r="K155" s="47"/>
      <c r="L155" s="36">
        <f t="shared" si="23"/>
        <v>99122.8</v>
      </c>
      <c r="M155" s="30" t="s">
        <v>287</v>
      </c>
      <c r="O155" s="11"/>
    </row>
    <row r="156" spans="1:15" ht="54" x14ac:dyDescent="0.35">
      <c r="A156" s="1" t="s">
        <v>176</v>
      </c>
      <c r="B156" s="50" t="s">
        <v>278</v>
      </c>
      <c r="C156" s="54" t="s">
        <v>112</v>
      </c>
      <c r="D156" s="35">
        <f>D158+D159</f>
        <v>0</v>
      </c>
      <c r="E156" s="47">
        <f>E158+E159</f>
        <v>0</v>
      </c>
      <c r="F156" s="36">
        <f t="shared" si="21"/>
        <v>0</v>
      </c>
      <c r="G156" s="36">
        <f t="shared" ref="G156:K156" si="45">G158+G159</f>
        <v>187200.09999999998</v>
      </c>
      <c r="H156" s="47">
        <f t="shared" ref="H156" si="46">H158+H159</f>
        <v>0</v>
      </c>
      <c r="I156" s="36">
        <f t="shared" si="22"/>
        <v>187200.09999999998</v>
      </c>
      <c r="J156" s="36">
        <f t="shared" si="45"/>
        <v>461481.8</v>
      </c>
      <c r="K156" s="47">
        <f t="shared" si="45"/>
        <v>0</v>
      </c>
      <c r="L156" s="36">
        <f t="shared" si="23"/>
        <v>461481.8</v>
      </c>
      <c r="M156" s="30"/>
      <c r="O156" s="11"/>
    </row>
    <row r="157" spans="1:15" x14ac:dyDescent="0.35">
      <c r="A157" s="1"/>
      <c r="B157" s="50" t="s">
        <v>5</v>
      </c>
      <c r="C157" s="6"/>
      <c r="D157" s="35"/>
      <c r="E157" s="47"/>
      <c r="F157" s="36"/>
      <c r="G157" s="36"/>
      <c r="H157" s="47"/>
      <c r="I157" s="36"/>
      <c r="J157" s="36"/>
      <c r="K157" s="47"/>
      <c r="L157" s="36"/>
      <c r="M157" s="30"/>
      <c r="O157" s="11"/>
    </row>
    <row r="158" spans="1:15" hidden="1" x14ac:dyDescent="0.35">
      <c r="A158" s="1"/>
      <c r="B158" s="5" t="s">
        <v>6</v>
      </c>
      <c r="C158" s="45"/>
      <c r="D158" s="35">
        <v>0</v>
      </c>
      <c r="E158" s="47"/>
      <c r="F158" s="36">
        <f t="shared" si="21"/>
        <v>0</v>
      </c>
      <c r="G158" s="36">
        <v>82902.599999999977</v>
      </c>
      <c r="H158" s="47"/>
      <c r="I158" s="36">
        <f t="shared" si="22"/>
        <v>82902.599999999977</v>
      </c>
      <c r="J158" s="36">
        <v>100000</v>
      </c>
      <c r="K158" s="47"/>
      <c r="L158" s="36">
        <f t="shared" si="23"/>
        <v>100000</v>
      </c>
      <c r="M158" s="30" t="s">
        <v>279</v>
      </c>
      <c r="N158" s="24" t="s">
        <v>50</v>
      </c>
      <c r="O158" s="11"/>
    </row>
    <row r="159" spans="1:15" x14ac:dyDescent="0.35">
      <c r="A159" s="1"/>
      <c r="B159" s="50" t="s">
        <v>20</v>
      </c>
      <c r="C159" s="54"/>
      <c r="D159" s="35">
        <v>0</v>
      </c>
      <c r="E159" s="47"/>
      <c r="F159" s="36">
        <f t="shared" si="21"/>
        <v>0</v>
      </c>
      <c r="G159" s="36">
        <v>104297.5</v>
      </c>
      <c r="H159" s="47"/>
      <c r="I159" s="36">
        <f t="shared" si="22"/>
        <v>104297.5</v>
      </c>
      <c r="J159" s="36">
        <v>361481.8</v>
      </c>
      <c r="K159" s="47"/>
      <c r="L159" s="36">
        <f t="shared" si="23"/>
        <v>361481.8</v>
      </c>
      <c r="M159" s="30" t="s">
        <v>287</v>
      </c>
      <c r="O159" s="11"/>
    </row>
    <row r="160" spans="1:15" ht="54" x14ac:dyDescent="0.35">
      <c r="A160" s="1" t="s">
        <v>177</v>
      </c>
      <c r="B160" s="50" t="s">
        <v>120</v>
      </c>
      <c r="C160" s="54" t="s">
        <v>112</v>
      </c>
      <c r="D160" s="35">
        <f>D162+D163</f>
        <v>368198.39999999997</v>
      </c>
      <c r="E160" s="47">
        <f>E162+E163</f>
        <v>0</v>
      </c>
      <c r="F160" s="36">
        <f t="shared" si="21"/>
        <v>368198.39999999997</v>
      </c>
      <c r="G160" s="36">
        <f t="shared" ref="G160:K160" si="47">G162+G163</f>
        <v>439063.3</v>
      </c>
      <c r="H160" s="47">
        <f t="shared" ref="H160" si="48">H162+H163</f>
        <v>0</v>
      </c>
      <c r="I160" s="36">
        <f t="shared" si="22"/>
        <v>439063.3</v>
      </c>
      <c r="J160" s="36">
        <f t="shared" si="47"/>
        <v>780860.5</v>
      </c>
      <c r="K160" s="47">
        <f t="shared" si="47"/>
        <v>0</v>
      </c>
      <c r="L160" s="36">
        <f t="shared" si="23"/>
        <v>780860.5</v>
      </c>
      <c r="M160" s="30"/>
      <c r="O160" s="11"/>
    </row>
    <row r="161" spans="1:15" x14ac:dyDescent="0.35">
      <c r="A161" s="1"/>
      <c r="B161" s="50" t="s">
        <v>5</v>
      </c>
      <c r="C161" s="6"/>
      <c r="D161" s="35"/>
      <c r="E161" s="47"/>
      <c r="F161" s="36"/>
      <c r="G161" s="36"/>
      <c r="H161" s="47"/>
      <c r="I161" s="36"/>
      <c r="J161" s="36"/>
      <c r="K161" s="47"/>
      <c r="L161" s="36"/>
      <c r="M161" s="30"/>
      <c r="O161" s="11"/>
    </row>
    <row r="162" spans="1:15" hidden="1" x14ac:dyDescent="0.35">
      <c r="A162" s="1"/>
      <c r="B162" s="5" t="s">
        <v>6</v>
      </c>
      <c r="C162" s="10"/>
      <c r="D162" s="35">
        <v>222989.79999999996</v>
      </c>
      <c r="E162" s="47"/>
      <c r="F162" s="36">
        <f t="shared" si="21"/>
        <v>222989.79999999996</v>
      </c>
      <c r="G162" s="36">
        <v>109765.79999999999</v>
      </c>
      <c r="H162" s="47"/>
      <c r="I162" s="36">
        <f t="shared" si="22"/>
        <v>109765.79999999999</v>
      </c>
      <c r="J162" s="36">
        <v>195215.1</v>
      </c>
      <c r="K162" s="47"/>
      <c r="L162" s="36">
        <f t="shared" si="23"/>
        <v>195215.1</v>
      </c>
      <c r="M162" s="30" t="s">
        <v>280</v>
      </c>
      <c r="N162" s="24" t="s">
        <v>50</v>
      </c>
      <c r="O162" s="11"/>
    </row>
    <row r="163" spans="1:15" x14ac:dyDescent="0.35">
      <c r="A163" s="1"/>
      <c r="B163" s="50" t="s">
        <v>20</v>
      </c>
      <c r="C163" s="2"/>
      <c r="D163" s="35">
        <v>145208.6</v>
      </c>
      <c r="E163" s="47"/>
      <c r="F163" s="36">
        <f t="shared" si="21"/>
        <v>145208.6</v>
      </c>
      <c r="G163" s="36">
        <v>329297.5</v>
      </c>
      <c r="H163" s="47"/>
      <c r="I163" s="36">
        <f t="shared" si="22"/>
        <v>329297.5</v>
      </c>
      <c r="J163" s="36">
        <v>585645.4</v>
      </c>
      <c r="K163" s="47"/>
      <c r="L163" s="36">
        <f t="shared" si="23"/>
        <v>585645.4</v>
      </c>
      <c r="M163" s="30" t="s">
        <v>287</v>
      </c>
      <c r="O163" s="11"/>
    </row>
    <row r="164" spans="1:15" ht="54" x14ac:dyDescent="0.35">
      <c r="A164" s="1" t="s">
        <v>178</v>
      </c>
      <c r="B164" s="50" t="s">
        <v>121</v>
      </c>
      <c r="C164" s="10" t="s">
        <v>112</v>
      </c>
      <c r="D164" s="35">
        <v>21398.400000000001</v>
      </c>
      <c r="E164" s="47"/>
      <c r="F164" s="36">
        <f t="shared" si="21"/>
        <v>21398.400000000001</v>
      </c>
      <c r="G164" s="36">
        <v>0</v>
      </c>
      <c r="H164" s="47"/>
      <c r="I164" s="36">
        <f t="shared" si="22"/>
        <v>0</v>
      </c>
      <c r="J164" s="36">
        <v>0</v>
      </c>
      <c r="K164" s="47"/>
      <c r="L164" s="36">
        <f t="shared" si="23"/>
        <v>0</v>
      </c>
      <c r="M164" s="30" t="s">
        <v>281</v>
      </c>
      <c r="O164" s="11"/>
    </row>
    <row r="165" spans="1:15" ht="54" x14ac:dyDescent="0.35">
      <c r="A165" s="1" t="s">
        <v>179</v>
      </c>
      <c r="B165" s="50" t="s">
        <v>122</v>
      </c>
      <c r="C165" s="6" t="s">
        <v>112</v>
      </c>
      <c r="D165" s="35">
        <f>D167+D168</f>
        <v>35000</v>
      </c>
      <c r="E165" s="47">
        <f>E167+E168</f>
        <v>0</v>
      </c>
      <c r="F165" s="36">
        <f t="shared" si="21"/>
        <v>35000</v>
      </c>
      <c r="G165" s="36">
        <f t="shared" ref="G165:K165" si="49">G167+G168</f>
        <v>105000</v>
      </c>
      <c r="H165" s="47">
        <f t="shared" ref="H165" si="50">H167+H168</f>
        <v>0</v>
      </c>
      <c r="I165" s="36">
        <f t="shared" si="22"/>
        <v>105000</v>
      </c>
      <c r="J165" s="36">
        <f t="shared" si="49"/>
        <v>105000</v>
      </c>
      <c r="K165" s="47">
        <f t="shared" si="49"/>
        <v>0</v>
      </c>
      <c r="L165" s="36">
        <f t="shared" si="23"/>
        <v>105000</v>
      </c>
      <c r="M165" s="30"/>
      <c r="O165" s="11"/>
    </row>
    <row r="166" spans="1:15" x14ac:dyDescent="0.35">
      <c r="A166" s="1"/>
      <c r="B166" s="50" t="s">
        <v>5</v>
      </c>
      <c r="C166" s="10"/>
      <c r="D166" s="35"/>
      <c r="E166" s="47"/>
      <c r="F166" s="36"/>
      <c r="G166" s="36"/>
      <c r="H166" s="47"/>
      <c r="I166" s="36"/>
      <c r="J166" s="36"/>
      <c r="K166" s="47"/>
      <c r="L166" s="36"/>
      <c r="M166" s="30"/>
      <c r="O166" s="11"/>
    </row>
    <row r="167" spans="1:15" hidden="1" x14ac:dyDescent="0.35">
      <c r="A167" s="1"/>
      <c r="B167" s="5" t="s">
        <v>6</v>
      </c>
      <c r="C167" s="2"/>
      <c r="D167" s="35">
        <v>26250</v>
      </c>
      <c r="E167" s="47"/>
      <c r="F167" s="36">
        <f t="shared" ref="F167:F231" si="51">D167+E167</f>
        <v>26250</v>
      </c>
      <c r="G167" s="36">
        <v>26250</v>
      </c>
      <c r="H167" s="47"/>
      <c r="I167" s="36">
        <f t="shared" ref="I167:I231" si="52">G167+H167</f>
        <v>26250</v>
      </c>
      <c r="J167" s="36">
        <v>26250</v>
      </c>
      <c r="K167" s="47"/>
      <c r="L167" s="36">
        <f t="shared" ref="L167:L231" si="53">J167+K167</f>
        <v>26250</v>
      </c>
      <c r="M167" s="31" t="s">
        <v>282</v>
      </c>
      <c r="N167" s="24" t="s">
        <v>50</v>
      </c>
      <c r="O167" s="11"/>
    </row>
    <row r="168" spans="1:15" x14ac:dyDescent="0.35">
      <c r="A168" s="1"/>
      <c r="B168" s="50" t="s">
        <v>20</v>
      </c>
      <c r="C168" s="10"/>
      <c r="D168" s="35">
        <v>8750</v>
      </c>
      <c r="E168" s="47"/>
      <c r="F168" s="36">
        <f t="shared" si="51"/>
        <v>8750</v>
      </c>
      <c r="G168" s="36">
        <v>78750</v>
      </c>
      <c r="H168" s="47"/>
      <c r="I168" s="36">
        <f t="shared" si="52"/>
        <v>78750</v>
      </c>
      <c r="J168" s="36">
        <v>78750</v>
      </c>
      <c r="K168" s="47"/>
      <c r="L168" s="36">
        <f t="shared" si="53"/>
        <v>78750</v>
      </c>
      <c r="M168" s="30" t="s">
        <v>287</v>
      </c>
      <c r="O168" s="11"/>
    </row>
    <row r="169" spans="1:15" ht="54" x14ac:dyDescent="0.35">
      <c r="A169" s="1" t="s">
        <v>180</v>
      </c>
      <c r="B169" s="50" t="s">
        <v>123</v>
      </c>
      <c r="C169" s="6" t="s">
        <v>112</v>
      </c>
      <c r="D169" s="35">
        <f>D171+D172</f>
        <v>0</v>
      </c>
      <c r="E169" s="47">
        <f>E171+E172</f>
        <v>0</v>
      </c>
      <c r="F169" s="36">
        <f t="shared" si="51"/>
        <v>0</v>
      </c>
      <c r="G169" s="36">
        <f t="shared" ref="G169:K169" si="54">G171+G172</f>
        <v>8664.7000000000007</v>
      </c>
      <c r="H169" s="47">
        <f t="shared" ref="H169" si="55">H171+H172</f>
        <v>0</v>
      </c>
      <c r="I169" s="36">
        <f t="shared" si="52"/>
        <v>8664.7000000000007</v>
      </c>
      <c r="J169" s="36">
        <f t="shared" si="54"/>
        <v>0</v>
      </c>
      <c r="K169" s="47">
        <f t="shared" si="54"/>
        <v>0</v>
      </c>
      <c r="L169" s="36">
        <f t="shared" si="53"/>
        <v>0</v>
      </c>
      <c r="M169" s="30"/>
      <c r="O169" s="11"/>
    </row>
    <row r="170" spans="1:15" x14ac:dyDescent="0.35">
      <c r="A170" s="1"/>
      <c r="B170" s="50" t="s">
        <v>5</v>
      </c>
      <c r="C170" s="6"/>
      <c r="D170" s="35"/>
      <c r="E170" s="47"/>
      <c r="F170" s="36"/>
      <c r="G170" s="36"/>
      <c r="H170" s="47"/>
      <c r="I170" s="36"/>
      <c r="J170" s="36"/>
      <c r="K170" s="47"/>
      <c r="L170" s="36"/>
      <c r="M170" s="30"/>
      <c r="O170" s="11"/>
    </row>
    <row r="171" spans="1:15" hidden="1" x14ac:dyDescent="0.35">
      <c r="A171" s="1"/>
      <c r="B171" s="5" t="s">
        <v>6</v>
      </c>
      <c r="C171" s="44"/>
      <c r="D171" s="35">
        <v>0</v>
      </c>
      <c r="E171" s="47"/>
      <c r="F171" s="36">
        <f t="shared" si="51"/>
        <v>0</v>
      </c>
      <c r="G171" s="36">
        <v>2166.1999999999998</v>
      </c>
      <c r="H171" s="47"/>
      <c r="I171" s="36">
        <f t="shared" si="52"/>
        <v>2166.1999999999998</v>
      </c>
      <c r="J171" s="36">
        <v>0</v>
      </c>
      <c r="K171" s="47"/>
      <c r="L171" s="36">
        <f t="shared" si="53"/>
        <v>0</v>
      </c>
      <c r="M171" s="30" t="s">
        <v>283</v>
      </c>
      <c r="N171" s="24" t="s">
        <v>50</v>
      </c>
      <c r="O171" s="11"/>
    </row>
    <row r="172" spans="1:15" x14ac:dyDescent="0.35">
      <c r="A172" s="1"/>
      <c r="B172" s="50" t="s">
        <v>20</v>
      </c>
      <c r="C172" s="50"/>
      <c r="D172" s="35">
        <v>0</v>
      </c>
      <c r="E172" s="47"/>
      <c r="F172" s="36">
        <f t="shared" si="51"/>
        <v>0</v>
      </c>
      <c r="G172" s="36">
        <v>6498.5</v>
      </c>
      <c r="H172" s="47"/>
      <c r="I172" s="36">
        <f t="shared" si="52"/>
        <v>6498.5</v>
      </c>
      <c r="J172" s="36">
        <v>0</v>
      </c>
      <c r="K172" s="47"/>
      <c r="L172" s="36">
        <f t="shared" si="53"/>
        <v>0</v>
      </c>
      <c r="M172" s="30" t="s">
        <v>287</v>
      </c>
      <c r="O172" s="11"/>
    </row>
    <row r="173" spans="1:15" ht="54" x14ac:dyDescent="0.35">
      <c r="A173" s="1" t="s">
        <v>181</v>
      </c>
      <c r="B173" s="50" t="s">
        <v>124</v>
      </c>
      <c r="C173" s="50" t="s">
        <v>112</v>
      </c>
      <c r="D173" s="35">
        <f>D175+D176</f>
        <v>0</v>
      </c>
      <c r="E173" s="47">
        <f>E175+E176</f>
        <v>0</v>
      </c>
      <c r="F173" s="36">
        <f t="shared" si="51"/>
        <v>0</v>
      </c>
      <c r="G173" s="36">
        <f t="shared" ref="G173:K173" si="56">G175+G176</f>
        <v>8208.7000000000007</v>
      </c>
      <c r="H173" s="47">
        <f t="shared" ref="H173" si="57">H175+H176</f>
        <v>0</v>
      </c>
      <c r="I173" s="36">
        <f t="shared" si="52"/>
        <v>8208.7000000000007</v>
      </c>
      <c r="J173" s="36">
        <f t="shared" si="56"/>
        <v>0</v>
      </c>
      <c r="K173" s="47">
        <f t="shared" si="56"/>
        <v>0</v>
      </c>
      <c r="L173" s="36">
        <f t="shared" si="53"/>
        <v>0</v>
      </c>
      <c r="M173" s="30"/>
      <c r="O173" s="11"/>
    </row>
    <row r="174" spans="1:15" x14ac:dyDescent="0.35">
      <c r="A174" s="1"/>
      <c r="B174" s="50" t="s">
        <v>5</v>
      </c>
      <c r="C174" s="6"/>
      <c r="D174" s="35"/>
      <c r="E174" s="47"/>
      <c r="F174" s="36"/>
      <c r="G174" s="36"/>
      <c r="H174" s="47"/>
      <c r="I174" s="36"/>
      <c r="J174" s="36"/>
      <c r="K174" s="47"/>
      <c r="L174" s="36"/>
      <c r="M174" s="30"/>
      <c r="O174" s="11"/>
    </row>
    <row r="175" spans="1:15" hidden="1" x14ac:dyDescent="0.35">
      <c r="A175" s="1"/>
      <c r="B175" s="5" t="s">
        <v>6</v>
      </c>
      <c r="C175" s="44"/>
      <c r="D175" s="35">
        <v>0</v>
      </c>
      <c r="E175" s="47"/>
      <c r="F175" s="36">
        <f t="shared" si="51"/>
        <v>0</v>
      </c>
      <c r="G175" s="36">
        <v>2052.1999999999998</v>
      </c>
      <c r="H175" s="47"/>
      <c r="I175" s="36">
        <f t="shared" si="52"/>
        <v>2052.1999999999998</v>
      </c>
      <c r="J175" s="36">
        <v>0</v>
      </c>
      <c r="K175" s="47"/>
      <c r="L175" s="36">
        <f t="shared" si="53"/>
        <v>0</v>
      </c>
      <c r="M175" s="30" t="s">
        <v>284</v>
      </c>
      <c r="N175" s="24" t="s">
        <v>50</v>
      </c>
      <c r="O175" s="11"/>
    </row>
    <row r="176" spans="1:15" x14ac:dyDescent="0.35">
      <c r="A176" s="1"/>
      <c r="B176" s="50" t="s">
        <v>20</v>
      </c>
      <c r="C176" s="50"/>
      <c r="D176" s="35">
        <v>0</v>
      </c>
      <c r="E176" s="47"/>
      <c r="F176" s="36">
        <f t="shared" si="51"/>
        <v>0</v>
      </c>
      <c r="G176" s="36">
        <v>6156.5</v>
      </c>
      <c r="H176" s="47"/>
      <c r="I176" s="36">
        <f t="shared" si="52"/>
        <v>6156.5</v>
      </c>
      <c r="J176" s="36">
        <v>0</v>
      </c>
      <c r="K176" s="47"/>
      <c r="L176" s="36">
        <f t="shared" si="53"/>
        <v>0</v>
      </c>
      <c r="M176" s="30" t="s">
        <v>287</v>
      </c>
      <c r="O176" s="11"/>
    </row>
    <row r="177" spans="1:16" ht="54" x14ac:dyDescent="0.35">
      <c r="A177" s="1" t="s">
        <v>182</v>
      </c>
      <c r="B177" s="50" t="s">
        <v>125</v>
      </c>
      <c r="C177" s="50" t="s">
        <v>112</v>
      </c>
      <c r="D177" s="35">
        <f>D179+D180</f>
        <v>235920.4</v>
      </c>
      <c r="E177" s="47">
        <f>E179+E180</f>
        <v>0</v>
      </c>
      <c r="F177" s="36">
        <f t="shared" si="51"/>
        <v>235920.4</v>
      </c>
      <c r="G177" s="36">
        <f t="shared" ref="G177:K177" si="58">G179+G180</f>
        <v>0</v>
      </c>
      <c r="H177" s="47">
        <f t="shared" ref="H177" si="59">H179+H180</f>
        <v>0</v>
      </c>
      <c r="I177" s="36">
        <f t="shared" si="52"/>
        <v>0</v>
      </c>
      <c r="J177" s="36">
        <f t="shared" si="58"/>
        <v>0</v>
      </c>
      <c r="K177" s="47">
        <f t="shared" si="58"/>
        <v>0</v>
      </c>
      <c r="L177" s="36">
        <f t="shared" si="53"/>
        <v>0</v>
      </c>
      <c r="M177" s="30"/>
      <c r="O177" s="11"/>
    </row>
    <row r="178" spans="1:16" x14ac:dyDescent="0.35">
      <c r="A178" s="1"/>
      <c r="B178" s="50" t="s">
        <v>5</v>
      </c>
      <c r="C178" s="6"/>
      <c r="D178" s="35"/>
      <c r="E178" s="47"/>
      <c r="F178" s="36"/>
      <c r="G178" s="36"/>
      <c r="H178" s="47"/>
      <c r="I178" s="36"/>
      <c r="J178" s="36"/>
      <c r="K178" s="47"/>
      <c r="L178" s="36"/>
      <c r="M178" s="30"/>
      <c r="O178" s="11"/>
    </row>
    <row r="179" spans="1:16" hidden="1" x14ac:dyDescent="0.35">
      <c r="A179" s="1"/>
      <c r="B179" s="5" t="s">
        <v>6</v>
      </c>
      <c r="C179" s="44"/>
      <c r="D179" s="35">
        <v>58980.1</v>
      </c>
      <c r="E179" s="47"/>
      <c r="F179" s="36">
        <f t="shared" si="51"/>
        <v>58980.1</v>
      </c>
      <c r="G179" s="36">
        <v>0</v>
      </c>
      <c r="H179" s="47"/>
      <c r="I179" s="36">
        <f t="shared" si="52"/>
        <v>0</v>
      </c>
      <c r="J179" s="36">
        <v>0</v>
      </c>
      <c r="K179" s="47"/>
      <c r="L179" s="36">
        <f t="shared" si="53"/>
        <v>0</v>
      </c>
      <c r="M179" s="30" t="s">
        <v>286</v>
      </c>
      <c r="N179" s="24" t="s">
        <v>50</v>
      </c>
      <c r="O179" s="11"/>
    </row>
    <row r="180" spans="1:16" x14ac:dyDescent="0.35">
      <c r="A180" s="1"/>
      <c r="B180" s="50" t="s">
        <v>20</v>
      </c>
      <c r="C180" s="50"/>
      <c r="D180" s="35">
        <v>176940.3</v>
      </c>
      <c r="E180" s="47"/>
      <c r="F180" s="36">
        <f t="shared" si="51"/>
        <v>176940.3</v>
      </c>
      <c r="G180" s="36">
        <v>0</v>
      </c>
      <c r="H180" s="47"/>
      <c r="I180" s="36">
        <f t="shared" si="52"/>
        <v>0</v>
      </c>
      <c r="J180" s="36">
        <v>0</v>
      </c>
      <c r="K180" s="47"/>
      <c r="L180" s="36">
        <f t="shared" si="53"/>
        <v>0</v>
      </c>
      <c r="M180" s="30" t="s">
        <v>287</v>
      </c>
      <c r="O180" s="11"/>
    </row>
    <row r="181" spans="1:16" ht="54" x14ac:dyDescent="0.35">
      <c r="A181" s="1" t="s">
        <v>183</v>
      </c>
      <c r="B181" s="50" t="s">
        <v>126</v>
      </c>
      <c r="C181" s="50" t="s">
        <v>112</v>
      </c>
      <c r="D181" s="35">
        <f>D183+D184</f>
        <v>270720.40000000002</v>
      </c>
      <c r="E181" s="47">
        <f>E183+E184</f>
        <v>0</v>
      </c>
      <c r="F181" s="36">
        <f t="shared" si="51"/>
        <v>270720.40000000002</v>
      </c>
      <c r="G181" s="36">
        <f t="shared" ref="G181:K181" si="60">G183+G184</f>
        <v>0</v>
      </c>
      <c r="H181" s="47">
        <f t="shared" ref="H181" si="61">H183+H184</f>
        <v>0</v>
      </c>
      <c r="I181" s="36">
        <f t="shared" si="52"/>
        <v>0</v>
      </c>
      <c r="J181" s="36">
        <f t="shared" si="60"/>
        <v>0</v>
      </c>
      <c r="K181" s="47">
        <f t="shared" si="60"/>
        <v>0</v>
      </c>
      <c r="L181" s="36">
        <f t="shared" si="53"/>
        <v>0</v>
      </c>
      <c r="M181" s="30"/>
      <c r="O181" s="11"/>
    </row>
    <row r="182" spans="1:16" x14ac:dyDescent="0.35">
      <c r="A182" s="1"/>
      <c r="B182" s="50" t="s">
        <v>5</v>
      </c>
      <c r="C182" s="50"/>
      <c r="D182" s="35"/>
      <c r="E182" s="47"/>
      <c r="F182" s="36"/>
      <c r="G182" s="36"/>
      <c r="H182" s="47"/>
      <c r="I182" s="36"/>
      <c r="J182" s="36"/>
      <c r="K182" s="47"/>
      <c r="L182" s="36"/>
      <c r="M182" s="30"/>
      <c r="O182" s="11"/>
    </row>
    <row r="183" spans="1:16" hidden="1" x14ac:dyDescent="0.35">
      <c r="A183" s="1"/>
      <c r="B183" s="44" t="s">
        <v>6</v>
      </c>
      <c r="C183" s="44"/>
      <c r="D183" s="35">
        <v>67680.100000000006</v>
      </c>
      <c r="E183" s="47"/>
      <c r="F183" s="36">
        <f t="shared" si="51"/>
        <v>67680.100000000006</v>
      </c>
      <c r="G183" s="36">
        <v>0</v>
      </c>
      <c r="H183" s="47"/>
      <c r="I183" s="36">
        <f t="shared" si="52"/>
        <v>0</v>
      </c>
      <c r="J183" s="36">
        <v>0</v>
      </c>
      <c r="K183" s="47"/>
      <c r="L183" s="36">
        <f t="shared" si="53"/>
        <v>0</v>
      </c>
      <c r="M183" s="30" t="s">
        <v>285</v>
      </c>
      <c r="N183" s="24" t="s">
        <v>50</v>
      </c>
      <c r="O183" s="11"/>
    </row>
    <row r="184" spans="1:16" x14ac:dyDescent="0.35">
      <c r="A184" s="1"/>
      <c r="B184" s="50" t="s">
        <v>20</v>
      </c>
      <c r="C184" s="50"/>
      <c r="D184" s="35">
        <v>203040.3</v>
      </c>
      <c r="E184" s="47"/>
      <c r="F184" s="36">
        <f t="shared" si="51"/>
        <v>203040.3</v>
      </c>
      <c r="G184" s="36">
        <v>0</v>
      </c>
      <c r="H184" s="47"/>
      <c r="I184" s="36">
        <f t="shared" si="52"/>
        <v>0</v>
      </c>
      <c r="J184" s="36">
        <v>0</v>
      </c>
      <c r="K184" s="47"/>
      <c r="L184" s="36">
        <f t="shared" si="53"/>
        <v>0</v>
      </c>
      <c r="M184" s="30" t="s">
        <v>287</v>
      </c>
      <c r="O184" s="11"/>
    </row>
    <row r="185" spans="1:16" ht="54" x14ac:dyDescent="0.35">
      <c r="A185" s="1" t="s">
        <v>184</v>
      </c>
      <c r="B185" s="50" t="s">
        <v>127</v>
      </c>
      <c r="C185" s="6" t="s">
        <v>112</v>
      </c>
      <c r="D185" s="35">
        <f>D187</f>
        <v>87406.8</v>
      </c>
      <c r="E185" s="47">
        <f>E187</f>
        <v>0</v>
      </c>
      <c r="F185" s="36">
        <f t="shared" si="51"/>
        <v>87406.8</v>
      </c>
      <c r="G185" s="36">
        <f t="shared" ref="G185:K185" si="62">G187</f>
        <v>0</v>
      </c>
      <c r="H185" s="47">
        <f t="shared" ref="H185" si="63">H187</f>
        <v>0</v>
      </c>
      <c r="I185" s="36">
        <f t="shared" si="52"/>
        <v>0</v>
      </c>
      <c r="J185" s="36">
        <f t="shared" si="62"/>
        <v>0</v>
      </c>
      <c r="K185" s="47">
        <f t="shared" si="62"/>
        <v>0</v>
      </c>
      <c r="L185" s="36">
        <f t="shared" si="53"/>
        <v>0</v>
      </c>
      <c r="M185" s="30"/>
      <c r="O185" s="11"/>
    </row>
    <row r="186" spans="1:16" x14ac:dyDescent="0.35">
      <c r="A186" s="1"/>
      <c r="B186" s="50" t="s">
        <v>5</v>
      </c>
      <c r="C186" s="50"/>
      <c r="D186" s="35"/>
      <c r="E186" s="47"/>
      <c r="F186" s="36"/>
      <c r="G186" s="36"/>
      <c r="H186" s="47"/>
      <c r="I186" s="36"/>
      <c r="J186" s="36"/>
      <c r="K186" s="47"/>
      <c r="L186" s="36"/>
      <c r="M186" s="30"/>
      <c r="O186" s="11"/>
    </row>
    <row r="187" spans="1:16" x14ac:dyDescent="0.35">
      <c r="A187" s="1"/>
      <c r="B187" s="50" t="s">
        <v>20</v>
      </c>
      <c r="C187" s="50"/>
      <c r="D187" s="35">
        <v>87406.8</v>
      </c>
      <c r="E187" s="47"/>
      <c r="F187" s="36">
        <f t="shared" si="51"/>
        <v>87406.8</v>
      </c>
      <c r="G187" s="36">
        <v>0</v>
      </c>
      <c r="H187" s="47"/>
      <c r="I187" s="36">
        <f t="shared" si="52"/>
        <v>0</v>
      </c>
      <c r="J187" s="36">
        <v>0</v>
      </c>
      <c r="K187" s="47"/>
      <c r="L187" s="36">
        <f t="shared" si="53"/>
        <v>0</v>
      </c>
      <c r="M187" s="30" t="s">
        <v>287</v>
      </c>
      <c r="O187" s="11"/>
    </row>
    <row r="188" spans="1:16" x14ac:dyDescent="0.35">
      <c r="A188" s="1"/>
      <c r="B188" s="50" t="s">
        <v>21</v>
      </c>
      <c r="C188" s="10"/>
      <c r="D188" s="36">
        <f>D189+D190</f>
        <v>458741.8</v>
      </c>
      <c r="E188" s="47">
        <f>E189+E190</f>
        <v>0</v>
      </c>
      <c r="F188" s="36">
        <f t="shared" si="51"/>
        <v>458741.8</v>
      </c>
      <c r="G188" s="36">
        <f t="shared" ref="G188:K188" si="64">G189+G190</f>
        <v>0</v>
      </c>
      <c r="H188" s="47">
        <f t="shared" ref="H188" si="65">H189+H190</f>
        <v>0</v>
      </c>
      <c r="I188" s="36">
        <f t="shared" si="52"/>
        <v>0</v>
      </c>
      <c r="J188" s="36">
        <f t="shared" si="64"/>
        <v>0</v>
      </c>
      <c r="K188" s="47">
        <f t="shared" si="64"/>
        <v>0</v>
      </c>
      <c r="L188" s="36">
        <f t="shared" si="53"/>
        <v>0</v>
      </c>
      <c r="M188" s="32"/>
      <c r="N188" s="25"/>
      <c r="O188" s="18"/>
      <c r="P188" s="19"/>
    </row>
    <row r="189" spans="1:16" ht="54" x14ac:dyDescent="0.35">
      <c r="A189" s="91" t="s">
        <v>185</v>
      </c>
      <c r="B189" s="94" t="s">
        <v>132</v>
      </c>
      <c r="C189" s="6" t="s">
        <v>32</v>
      </c>
      <c r="D189" s="36">
        <v>444760</v>
      </c>
      <c r="E189" s="47"/>
      <c r="F189" s="36">
        <f t="shared" si="51"/>
        <v>444760</v>
      </c>
      <c r="G189" s="36">
        <v>0</v>
      </c>
      <c r="H189" s="47"/>
      <c r="I189" s="36">
        <f t="shared" si="52"/>
        <v>0</v>
      </c>
      <c r="J189" s="36">
        <v>0</v>
      </c>
      <c r="K189" s="47"/>
      <c r="L189" s="36">
        <f t="shared" si="53"/>
        <v>0</v>
      </c>
      <c r="M189" s="30" t="s">
        <v>288</v>
      </c>
      <c r="O189" s="11"/>
    </row>
    <row r="190" spans="1:16" ht="72" x14ac:dyDescent="0.35">
      <c r="A190" s="96"/>
      <c r="B190" s="95"/>
      <c r="C190" s="6" t="s">
        <v>33</v>
      </c>
      <c r="D190" s="36">
        <v>13981.8</v>
      </c>
      <c r="E190" s="47"/>
      <c r="F190" s="36">
        <f t="shared" si="51"/>
        <v>13981.8</v>
      </c>
      <c r="G190" s="36">
        <v>0</v>
      </c>
      <c r="H190" s="47"/>
      <c r="I190" s="36">
        <f t="shared" si="52"/>
        <v>0</v>
      </c>
      <c r="J190" s="36">
        <v>0</v>
      </c>
      <c r="K190" s="47"/>
      <c r="L190" s="36">
        <f t="shared" si="53"/>
        <v>0</v>
      </c>
      <c r="M190" s="30" t="s">
        <v>288</v>
      </c>
      <c r="O190" s="11"/>
    </row>
    <row r="191" spans="1:16" x14ac:dyDescent="0.35">
      <c r="A191" s="1"/>
      <c r="B191" s="62" t="s">
        <v>7</v>
      </c>
      <c r="C191" s="62"/>
      <c r="D191" s="38">
        <f>D195+D196+D197+D198++D202+D203+D204+D205</f>
        <v>372844.10000000003</v>
      </c>
      <c r="E191" s="47">
        <f>E195+E196+E197+E198++E202+E203+E204+E205</f>
        <v>-47211.199999999997</v>
      </c>
      <c r="F191" s="36">
        <f t="shared" si="51"/>
        <v>325632.90000000002</v>
      </c>
      <c r="G191" s="38">
        <f t="shared" ref="G191:K191" si="66">G195+G196+G197+G198++G202+G203+G204+G205</f>
        <v>753833.4</v>
      </c>
      <c r="H191" s="47">
        <f t="shared" ref="H191" si="67">H195+H196+H197+H198++H202+H203+H204+H205</f>
        <v>47211.199999999997</v>
      </c>
      <c r="I191" s="36">
        <f t="shared" si="52"/>
        <v>801044.6</v>
      </c>
      <c r="J191" s="38">
        <f t="shared" si="66"/>
        <v>339837.2</v>
      </c>
      <c r="K191" s="47">
        <f t="shared" si="66"/>
        <v>0</v>
      </c>
      <c r="L191" s="36">
        <f t="shared" si="53"/>
        <v>339837.2</v>
      </c>
      <c r="M191" s="32"/>
      <c r="N191" s="25"/>
      <c r="O191" s="18"/>
      <c r="P191" s="19"/>
    </row>
    <row r="192" spans="1:16" x14ac:dyDescent="0.35">
      <c r="A192" s="1"/>
      <c r="B192" s="50" t="s">
        <v>5</v>
      </c>
      <c r="C192" s="62"/>
      <c r="D192" s="38"/>
      <c r="E192" s="47"/>
      <c r="F192" s="36"/>
      <c r="G192" s="38"/>
      <c r="H192" s="47"/>
      <c r="I192" s="36"/>
      <c r="J192" s="38"/>
      <c r="K192" s="47"/>
      <c r="L192" s="36"/>
      <c r="M192" s="32"/>
      <c r="N192" s="25"/>
      <c r="O192" s="18"/>
      <c r="P192" s="19"/>
    </row>
    <row r="193" spans="1:16" s="19" customFormat="1" hidden="1" x14ac:dyDescent="0.35">
      <c r="A193" s="16"/>
      <c r="B193" s="17" t="s">
        <v>6</v>
      </c>
      <c r="C193" s="22"/>
      <c r="D193" s="38">
        <f>D195+D196+D197+D200+D202+D203+D204+D205</f>
        <v>372844.10000000003</v>
      </c>
      <c r="E193" s="47">
        <f>E195+E196+E197+E200+E202+E203+E204+E205</f>
        <v>-47211.199999999997</v>
      </c>
      <c r="F193" s="38">
        <f t="shared" si="51"/>
        <v>325632.90000000002</v>
      </c>
      <c r="G193" s="38">
        <f t="shared" ref="G193:K193" si="68">G195+G196+G197+G200+G202+G203+G204+G205</f>
        <v>701621</v>
      </c>
      <c r="H193" s="47">
        <f t="shared" ref="H193" si="69">H195+H196+H197+H200+H202+H203+H204+H205</f>
        <v>47211.199999999997</v>
      </c>
      <c r="I193" s="38">
        <f t="shared" si="52"/>
        <v>748832.2</v>
      </c>
      <c r="J193" s="38">
        <f t="shared" si="68"/>
        <v>339837.2</v>
      </c>
      <c r="K193" s="47">
        <f t="shared" si="68"/>
        <v>0</v>
      </c>
      <c r="L193" s="38">
        <f t="shared" si="53"/>
        <v>339837.2</v>
      </c>
      <c r="M193" s="32"/>
      <c r="N193" s="25" t="s">
        <v>50</v>
      </c>
      <c r="O193" s="18"/>
    </row>
    <row r="194" spans="1:16" x14ac:dyDescent="0.35">
      <c r="A194" s="1"/>
      <c r="B194" s="50" t="s">
        <v>30</v>
      </c>
      <c r="C194" s="62"/>
      <c r="D194" s="38">
        <f>D201</f>
        <v>0</v>
      </c>
      <c r="E194" s="47">
        <f>E201</f>
        <v>0</v>
      </c>
      <c r="F194" s="36">
        <f t="shared" si="51"/>
        <v>0</v>
      </c>
      <c r="G194" s="38">
        <f t="shared" ref="G194:K194" si="70">G201</f>
        <v>52212.4</v>
      </c>
      <c r="H194" s="47">
        <f t="shared" ref="H194" si="71">H201</f>
        <v>0</v>
      </c>
      <c r="I194" s="36">
        <f t="shared" si="52"/>
        <v>52212.4</v>
      </c>
      <c r="J194" s="38">
        <f t="shared" si="70"/>
        <v>0</v>
      </c>
      <c r="K194" s="47">
        <f t="shared" si="70"/>
        <v>0</v>
      </c>
      <c r="L194" s="36">
        <f t="shared" si="53"/>
        <v>0</v>
      </c>
      <c r="M194" s="32"/>
      <c r="N194" s="25"/>
      <c r="O194" s="18"/>
      <c r="P194" s="19"/>
    </row>
    <row r="195" spans="1:16" ht="54" x14ac:dyDescent="0.35">
      <c r="A195" s="91" t="s">
        <v>186</v>
      </c>
      <c r="B195" s="94" t="s">
        <v>128</v>
      </c>
      <c r="C195" s="6" t="s">
        <v>32</v>
      </c>
      <c r="D195" s="36">
        <v>195888.6</v>
      </c>
      <c r="E195" s="47"/>
      <c r="F195" s="36">
        <f t="shared" si="51"/>
        <v>195888.6</v>
      </c>
      <c r="G195" s="36">
        <v>0</v>
      </c>
      <c r="H195" s="47"/>
      <c r="I195" s="36">
        <f t="shared" si="52"/>
        <v>0</v>
      </c>
      <c r="J195" s="36">
        <v>0</v>
      </c>
      <c r="K195" s="47"/>
      <c r="L195" s="36">
        <f t="shared" si="53"/>
        <v>0</v>
      </c>
      <c r="M195" s="30" t="s">
        <v>289</v>
      </c>
      <c r="O195" s="11"/>
    </row>
    <row r="196" spans="1:16" ht="54" x14ac:dyDescent="0.35">
      <c r="A196" s="96"/>
      <c r="B196" s="95"/>
      <c r="C196" s="6" t="s">
        <v>34</v>
      </c>
      <c r="D196" s="36">
        <v>4480.7</v>
      </c>
      <c r="E196" s="47"/>
      <c r="F196" s="36">
        <f t="shared" si="51"/>
        <v>4480.7</v>
      </c>
      <c r="G196" s="36">
        <v>0</v>
      </c>
      <c r="H196" s="47"/>
      <c r="I196" s="36">
        <f t="shared" si="52"/>
        <v>0</v>
      </c>
      <c r="J196" s="36">
        <v>0</v>
      </c>
      <c r="K196" s="47"/>
      <c r="L196" s="36">
        <f t="shared" si="53"/>
        <v>0</v>
      </c>
      <c r="M196" s="30" t="s">
        <v>289</v>
      </c>
      <c r="O196" s="11"/>
    </row>
    <row r="197" spans="1:16" ht="54" x14ac:dyDescent="0.35">
      <c r="A197" s="91" t="s">
        <v>187</v>
      </c>
      <c r="B197" s="94" t="s">
        <v>290</v>
      </c>
      <c r="C197" s="6" t="s">
        <v>34</v>
      </c>
      <c r="D197" s="36">
        <v>0</v>
      </c>
      <c r="E197" s="47"/>
      <c r="F197" s="36">
        <f t="shared" si="51"/>
        <v>0</v>
      </c>
      <c r="G197" s="36">
        <v>55213.3</v>
      </c>
      <c r="H197" s="47"/>
      <c r="I197" s="36">
        <f t="shared" si="52"/>
        <v>55213.3</v>
      </c>
      <c r="J197" s="36">
        <v>0</v>
      </c>
      <c r="K197" s="47"/>
      <c r="L197" s="36">
        <f t="shared" si="53"/>
        <v>0</v>
      </c>
      <c r="M197" s="30" t="s">
        <v>291</v>
      </c>
      <c r="O197" s="11"/>
    </row>
    <row r="198" spans="1:16" ht="54" x14ac:dyDescent="0.35">
      <c r="A198" s="96"/>
      <c r="B198" s="95"/>
      <c r="C198" s="6" t="s">
        <v>32</v>
      </c>
      <c r="D198" s="36">
        <f>D200+D201</f>
        <v>168913.1</v>
      </c>
      <c r="E198" s="47">
        <f>E200+E201</f>
        <v>-47211.199999999997</v>
      </c>
      <c r="F198" s="36">
        <f t="shared" si="51"/>
        <v>121701.90000000001</v>
      </c>
      <c r="G198" s="36">
        <f>G200+G201</f>
        <v>354156.30000000005</v>
      </c>
      <c r="H198" s="47">
        <f t="shared" ref="H198" si="72">H200+H201</f>
        <v>47211.199999999997</v>
      </c>
      <c r="I198" s="36">
        <f t="shared" si="52"/>
        <v>401367.50000000006</v>
      </c>
      <c r="J198" s="36">
        <f t="shared" ref="J198:K198" si="73">J200+J201</f>
        <v>0</v>
      </c>
      <c r="K198" s="47">
        <f t="shared" si="73"/>
        <v>0</v>
      </c>
      <c r="L198" s="36">
        <f t="shared" si="53"/>
        <v>0</v>
      </c>
      <c r="M198" s="30"/>
      <c r="O198" s="11"/>
    </row>
    <row r="199" spans="1:16" x14ac:dyDescent="0.35">
      <c r="A199" s="56"/>
      <c r="B199" s="50" t="s">
        <v>5</v>
      </c>
      <c r="C199" s="6"/>
      <c r="D199" s="36"/>
      <c r="E199" s="47"/>
      <c r="F199" s="36"/>
      <c r="G199" s="36"/>
      <c r="H199" s="47"/>
      <c r="I199" s="36"/>
      <c r="J199" s="36"/>
      <c r="K199" s="47"/>
      <c r="L199" s="36"/>
      <c r="M199" s="30"/>
      <c r="O199" s="11"/>
    </row>
    <row r="200" spans="1:16" hidden="1" x14ac:dyDescent="0.35">
      <c r="A200" s="43"/>
      <c r="B200" s="44" t="s">
        <v>6</v>
      </c>
      <c r="C200" s="6"/>
      <c r="D200" s="36">
        <v>168913.1</v>
      </c>
      <c r="E200" s="47">
        <v>-47211.199999999997</v>
      </c>
      <c r="F200" s="36">
        <f t="shared" si="51"/>
        <v>121701.90000000001</v>
      </c>
      <c r="G200" s="36">
        <v>301943.90000000002</v>
      </c>
      <c r="H200" s="47">
        <v>47211.199999999997</v>
      </c>
      <c r="I200" s="36">
        <f t="shared" si="52"/>
        <v>349155.10000000003</v>
      </c>
      <c r="J200" s="36">
        <v>0</v>
      </c>
      <c r="K200" s="47"/>
      <c r="L200" s="36">
        <f t="shared" si="53"/>
        <v>0</v>
      </c>
      <c r="M200" s="30" t="s">
        <v>291</v>
      </c>
      <c r="N200" s="24" t="s">
        <v>50</v>
      </c>
      <c r="O200" s="11"/>
    </row>
    <row r="201" spans="1:16" x14ac:dyDescent="0.35">
      <c r="A201" s="56"/>
      <c r="B201" s="50" t="s">
        <v>30</v>
      </c>
      <c r="C201" s="6"/>
      <c r="D201" s="36">
        <v>0</v>
      </c>
      <c r="E201" s="47"/>
      <c r="F201" s="36">
        <f t="shared" si="51"/>
        <v>0</v>
      </c>
      <c r="G201" s="36">
        <v>52212.4</v>
      </c>
      <c r="H201" s="47"/>
      <c r="I201" s="36">
        <f t="shared" si="52"/>
        <v>52212.4</v>
      </c>
      <c r="J201" s="36">
        <v>0</v>
      </c>
      <c r="K201" s="47"/>
      <c r="L201" s="36">
        <f t="shared" si="53"/>
        <v>0</v>
      </c>
      <c r="M201" s="30" t="s">
        <v>291</v>
      </c>
      <c r="O201" s="11"/>
    </row>
    <row r="202" spans="1:16" ht="54" x14ac:dyDescent="0.35">
      <c r="A202" s="1" t="s">
        <v>188</v>
      </c>
      <c r="B202" s="50" t="s">
        <v>129</v>
      </c>
      <c r="C202" s="6" t="s">
        <v>32</v>
      </c>
      <c r="D202" s="36">
        <v>3500</v>
      </c>
      <c r="E202" s="47"/>
      <c r="F202" s="36">
        <f t="shared" si="51"/>
        <v>3500</v>
      </c>
      <c r="G202" s="36">
        <v>0</v>
      </c>
      <c r="H202" s="47"/>
      <c r="I202" s="36">
        <f t="shared" si="52"/>
        <v>0</v>
      </c>
      <c r="J202" s="36">
        <v>224073.8</v>
      </c>
      <c r="K202" s="47"/>
      <c r="L202" s="36">
        <f t="shared" si="53"/>
        <v>224073.8</v>
      </c>
      <c r="M202" s="30" t="s">
        <v>292</v>
      </c>
      <c r="O202" s="11"/>
    </row>
    <row r="203" spans="1:16" ht="54" x14ac:dyDescent="0.35">
      <c r="A203" s="1" t="s">
        <v>189</v>
      </c>
      <c r="B203" s="50" t="s">
        <v>130</v>
      </c>
      <c r="C203" s="6" t="s">
        <v>32</v>
      </c>
      <c r="D203" s="36">
        <v>61.7</v>
      </c>
      <c r="E203" s="47"/>
      <c r="F203" s="36">
        <f t="shared" si="51"/>
        <v>61.7</v>
      </c>
      <c r="G203" s="36">
        <v>244606.1</v>
      </c>
      <c r="H203" s="47"/>
      <c r="I203" s="36">
        <f t="shared" si="52"/>
        <v>244606.1</v>
      </c>
      <c r="J203" s="36">
        <v>103801.60000000001</v>
      </c>
      <c r="K203" s="47"/>
      <c r="L203" s="36">
        <f t="shared" si="53"/>
        <v>103801.60000000001</v>
      </c>
      <c r="M203" s="30" t="s">
        <v>293</v>
      </c>
      <c r="O203" s="11"/>
    </row>
    <row r="204" spans="1:16" ht="54" x14ac:dyDescent="0.35">
      <c r="A204" s="1" t="s">
        <v>190</v>
      </c>
      <c r="B204" s="50" t="s">
        <v>294</v>
      </c>
      <c r="C204" s="6" t="s">
        <v>32</v>
      </c>
      <c r="D204" s="36">
        <v>0</v>
      </c>
      <c r="E204" s="47"/>
      <c r="F204" s="36">
        <f t="shared" si="51"/>
        <v>0</v>
      </c>
      <c r="G204" s="36">
        <v>0</v>
      </c>
      <c r="H204" s="47"/>
      <c r="I204" s="36">
        <f t="shared" si="52"/>
        <v>0</v>
      </c>
      <c r="J204" s="36">
        <v>11961.8</v>
      </c>
      <c r="K204" s="47"/>
      <c r="L204" s="36">
        <f t="shared" si="53"/>
        <v>11961.8</v>
      </c>
      <c r="M204" s="30" t="s">
        <v>295</v>
      </c>
      <c r="O204" s="11"/>
    </row>
    <row r="205" spans="1:16" ht="54" x14ac:dyDescent="0.35">
      <c r="A205" s="1" t="s">
        <v>191</v>
      </c>
      <c r="B205" s="50" t="s">
        <v>131</v>
      </c>
      <c r="C205" s="6" t="s">
        <v>32</v>
      </c>
      <c r="D205" s="36">
        <v>0</v>
      </c>
      <c r="E205" s="47"/>
      <c r="F205" s="36">
        <f t="shared" si="51"/>
        <v>0</v>
      </c>
      <c r="G205" s="36">
        <v>99857.7</v>
      </c>
      <c r="H205" s="47"/>
      <c r="I205" s="36">
        <f t="shared" si="52"/>
        <v>99857.7</v>
      </c>
      <c r="J205" s="36">
        <v>0</v>
      </c>
      <c r="K205" s="47"/>
      <c r="L205" s="36">
        <f t="shared" si="53"/>
        <v>0</v>
      </c>
      <c r="M205" s="30" t="s">
        <v>296</v>
      </c>
      <c r="O205" s="11"/>
    </row>
    <row r="206" spans="1:16" x14ac:dyDescent="0.35">
      <c r="A206" s="1"/>
      <c r="B206" s="50" t="s">
        <v>15</v>
      </c>
      <c r="C206" s="10"/>
      <c r="D206" s="38">
        <f>D207+D208+D209+D210+D211+D212+D213+D214+D215+D216+D217</f>
        <v>28465</v>
      </c>
      <c r="E206" s="47">
        <f>E207+E208+E209+E210+E211+E212+E213+E214+E215+E216+E217+E218</f>
        <v>0</v>
      </c>
      <c r="F206" s="36">
        <f t="shared" si="51"/>
        <v>28465</v>
      </c>
      <c r="G206" s="38">
        <f>G207+G208+G209+G210+G211+G212+G213+G214+G215+G216+G217</f>
        <v>109028.69999999998</v>
      </c>
      <c r="H206" s="47">
        <f>H207+H208+H209+H210+H211+H212+H213+H214+H215+H216+H217+H218</f>
        <v>-968.39999999999964</v>
      </c>
      <c r="I206" s="36">
        <f t="shared" si="52"/>
        <v>108060.29999999999</v>
      </c>
      <c r="J206" s="38">
        <f t="shared" ref="J206" si="74">J207+J208+J209+J210+J211+J212+J213+J214+J215+J216+J217</f>
        <v>182623.4</v>
      </c>
      <c r="K206" s="47">
        <f>K207+K208+K209+K210+K211+K212+K213+K214+K215+K216+K217+K218</f>
        <v>-1866.5</v>
      </c>
      <c r="L206" s="36">
        <f t="shared" si="53"/>
        <v>180756.9</v>
      </c>
      <c r="M206" s="32"/>
      <c r="N206" s="25"/>
      <c r="O206" s="18"/>
      <c r="P206" s="19"/>
    </row>
    <row r="207" spans="1:16" ht="54" x14ac:dyDescent="0.35">
      <c r="A207" s="1" t="s">
        <v>192</v>
      </c>
      <c r="B207" s="50" t="s">
        <v>133</v>
      </c>
      <c r="C207" s="6" t="s">
        <v>32</v>
      </c>
      <c r="D207" s="36">
        <v>0</v>
      </c>
      <c r="E207" s="47"/>
      <c r="F207" s="36">
        <f t="shared" si="51"/>
        <v>0</v>
      </c>
      <c r="G207" s="36">
        <v>94683.9</v>
      </c>
      <c r="H207" s="47">
        <v>0</v>
      </c>
      <c r="I207" s="36">
        <f t="shared" si="52"/>
        <v>94683.9</v>
      </c>
      <c r="J207" s="36">
        <v>166194.4</v>
      </c>
      <c r="K207" s="47">
        <f>-166194.4+164968.9</f>
        <v>-1225.5</v>
      </c>
      <c r="L207" s="36">
        <f t="shared" si="53"/>
        <v>164968.9</v>
      </c>
      <c r="M207" s="30" t="s">
        <v>297</v>
      </c>
      <c r="O207" s="11"/>
    </row>
    <row r="208" spans="1:16" ht="54" hidden="1" x14ac:dyDescent="0.35">
      <c r="A208" s="1" t="s">
        <v>193</v>
      </c>
      <c r="B208" s="44" t="s">
        <v>248</v>
      </c>
      <c r="C208" s="6" t="s">
        <v>32</v>
      </c>
      <c r="D208" s="36">
        <v>0</v>
      </c>
      <c r="E208" s="47"/>
      <c r="F208" s="36">
        <f t="shared" si="51"/>
        <v>0</v>
      </c>
      <c r="G208" s="36">
        <v>7172.4</v>
      </c>
      <c r="H208" s="47">
        <v>-7172.4</v>
      </c>
      <c r="I208" s="36">
        <f t="shared" si="52"/>
        <v>0</v>
      </c>
      <c r="J208" s="36">
        <v>0</v>
      </c>
      <c r="K208" s="47"/>
      <c r="L208" s="36">
        <f t="shared" si="53"/>
        <v>0</v>
      </c>
      <c r="M208" s="30" t="s">
        <v>298</v>
      </c>
      <c r="N208" s="24" t="s">
        <v>50</v>
      </c>
      <c r="O208" s="11"/>
    </row>
    <row r="209" spans="1:16" ht="54" x14ac:dyDescent="0.35">
      <c r="A209" s="1" t="s">
        <v>193</v>
      </c>
      <c r="B209" s="50" t="s">
        <v>249</v>
      </c>
      <c r="C209" s="6" t="s">
        <v>32</v>
      </c>
      <c r="D209" s="36">
        <v>0</v>
      </c>
      <c r="E209" s="47"/>
      <c r="F209" s="36">
        <f t="shared" si="51"/>
        <v>0</v>
      </c>
      <c r="G209" s="36">
        <v>7172.4</v>
      </c>
      <c r="H209" s="47">
        <v>-1574.9</v>
      </c>
      <c r="I209" s="36">
        <f t="shared" si="52"/>
        <v>5597.5</v>
      </c>
      <c r="J209" s="36">
        <v>0</v>
      </c>
      <c r="K209" s="47"/>
      <c r="L209" s="36">
        <f t="shared" si="53"/>
        <v>0</v>
      </c>
      <c r="M209" s="30" t="s">
        <v>299</v>
      </c>
      <c r="O209" s="11"/>
    </row>
    <row r="210" spans="1:16" ht="54" x14ac:dyDescent="0.35">
      <c r="A210" s="1" t="s">
        <v>194</v>
      </c>
      <c r="B210" s="50" t="s">
        <v>250</v>
      </c>
      <c r="C210" s="6" t="s">
        <v>32</v>
      </c>
      <c r="D210" s="36">
        <v>2261.4</v>
      </c>
      <c r="E210" s="47"/>
      <c r="F210" s="36">
        <f t="shared" si="51"/>
        <v>2261.4</v>
      </c>
      <c r="G210" s="36">
        <v>0</v>
      </c>
      <c r="H210" s="47"/>
      <c r="I210" s="36">
        <f t="shared" si="52"/>
        <v>0</v>
      </c>
      <c r="J210" s="36">
        <v>0</v>
      </c>
      <c r="K210" s="47"/>
      <c r="L210" s="36">
        <f t="shared" si="53"/>
        <v>0</v>
      </c>
      <c r="M210" s="30" t="s">
        <v>300</v>
      </c>
      <c r="O210" s="11"/>
    </row>
    <row r="211" spans="1:16" ht="54" hidden="1" x14ac:dyDescent="0.35">
      <c r="A211" s="1" t="s">
        <v>259</v>
      </c>
      <c r="B211" s="44" t="s">
        <v>251</v>
      </c>
      <c r="C211" s="6" t="s">
        <v>32</v>
      </c>
      <c r="D211" s="36">
        <v>574.9</v>
      </c>
      <c r="E211" s="47">
        <v>-574.9</v>
      </c>
      <c r="F211" s="36">
        <f t="shared" si="51"/>
        <v>0</v>
      </c>
      <c r="G211" s="36">
        <v>0</v>
      </c>
      <c r="H211" s="47"/>
      <c r="I211" s="36">
        <f t="shared" si="52"/>
        <v>0</v>
      </c>
      <c r="J211" s="36">
        <v>7574</v>
      </c>
      <c r="K211" s="47">
        <v>-7574</v>
      </c>
      <c r="L211" s="36">
        <f t="shared" si="53"/>
        <v>0</v>
      </c>
      <c r="M211" s="30" t="s">
        <v>301</v>
      </c>
      <c r="N211" s="24" t="s">
        <v>50</v>
      </c>
      <c r="O211" s="11"/>
    </row>
    <row r="212" spans="1:16" ht="54" x14ac:dyDescent="0.35">
      <c r="A212" s="1" t="s">
        <v>258</v>
      </c>
      <c r="B212" s="50" t="s">
        <v>252</v>
      </c>
      <c r="C212" s="6" t="s">
        <v>32</v>
      </c>
      <c r="D212" s="36">
        <v>0</v>
      </c>
      <c r="E212" s="47"/>
      <c r="F212" s="36">
        <f t="shared" si="51"/>
        <v>0</v>
      </c>
      <c r="G212" s="36">
        <v>0</v>
      </c>
      <c r="H212" s="47"/>
      <c r="I212" s="36">
        <f t="shared" si="52"/>
        <v>0</v>
      </c>
      <c r="J212" s="36">
        <v>640.5</v>
      </c>
      <c r="K212" s="47"/>
      <c r="L212" s="36">
        <f t="shared" si="53"/>
        <v>640.5</v>
      </c>
      <c r="M212" s="30" t="s">
        <v>302</v>
      </c>
      <c r="O212" s="11"/>
    </row>
    <row r="213" spans="1:16" ht="54" x14ac:dyDescent="0.35">
      <c r="A213" s="1" t="s">
        <v>259</v>
      </c>
      <c r="B213" s="50" t="s">
        <v>253</v>
      </c>
      <c r="C213" s="6" t="s">
        <v>32</v>
      </c>
      <c r="D213" s="36">
        <v>0</v>
      </c>
      <c r="E213" s="47"/>
      <c r="F213" s="36">
        <f t="shared" si="51"/>
        <v>0</v>
      </c>
      <c r="G213" s="36">
        <v>0</v>
      </c>
      <c r="H213" s="47">
        <v>606.5</v>
      </c>
      <c r="I213" s="36">
        <f t="shared" si="52"/>
        <v>606.5</v>
      </c>
      <c r="J213" s="36">
        <v>640.5</v>
      </c>
      <c r="K213" s="47">
        <v>6933</v>
      </c>
      <c r="L213" s="36">
        <f t="shared" si="53"/>
        <v>7573.5</v>
      </c>
      <c r="M213" s="30" t="s">
        <v>303</v>
      </c>
      <c r="O213" s="11"/>
    </row>
    <row r="214" spans="1:16" ht="54" x14ac:dyDescent="0.35">
      <c r="A214" s="1" t="s">
        <v>260</v>
      </c>
      <c r="B214" s="50" t="s">
        <v>254</v>
      </c>
      <c r="C214" s="6" t="s">
        <v>32</v>
      </c>
      <c r="D214" s="36">
        <v>574.9</v>
      </c>
      <c r="E214" s="47"/>
      <c r="F214" s="36">
        <f t="shared" si="51"/>
        <v>574.9</v>
      </c>
      <c r="G214" s="36">
        <v>0</v>
      </c>
      <c r="H214" s="47">
        <v>7172.4</v>
      </c>
      <c r="I214" s="36">
        <f t="shared" si="52"/>
        <v>7172.4</v>
      </c>
      <c r="J214" s="36">
        <v>7574</v>
      </c>
      <c r="K214" s="47">
        <v>-7574</v>
      </c>
      <c r="L214" s="36">
        <f t="shared" si="53"/>
        <v>0</v>
      </c>
      <c r="M214" s="30" t="s">
        <v>304</v>
      </c>
      <c r="O214" s="11"/>
    </row>
    <row r="215" spans="1:16" ht="54" x14ac:dyDescent="0.35">
      <c r="A215" s="1" t="s">
        <v>261</v>
      </c>
      <c r="B215" s="50" t="s">
        <v>255</v>
      </c>
      <c r="C215" s="6" t="s">
        <v>32</v>
      </c>
      <c r="D215" s="36">
        <v>7937.8</v>
      </c>
      <c r="E215" s="47"/>
      <c r="F215" s="36">
        <f t="shared" si="51"/>
        <v>7937.8</v>
      </c>
      <c r="G215" s="36">
        <v>0</v>
      </c>
      <c r="H215" s="47"/>
      <c r="I215" s="36">
        <f t="shared" si="52"/>
        <v>0</v>
      </c>
      <c r="J215" s="36">
        <v>0</v>
      </c>
      <c r="K215" s="47"/>
      <c r="L215" s="36">
        <f t="shared" si="53"/>
        <v>0</v>
      </c>
      <c r="M215" s="30" t="s">
        <v>305</v>
      </c>
      <c r="O215" s="11"/>
    </row>
    <row r="216" spans="1:16" ht="54" x14ac:dyDescent="0.35">
      <c r="A216" s="1" t="s">
        <v>262</v>
      </c>
      <c r="B216" s="50" t="s">
        <v>256</v>
      </c>
      <c r="C216" s="6" t="s">
        <v>32</v>
      </c>
      <c r="D216" s="36">
        <v>8382.9</v>
      </c>
      <c r="E216" s="47"/>
      <c r="F216" s="36">
        <f t="shared" si="51"/>
        <v>8382.9</v>
      </c>
      <c r="G216" s="36">
        <v>0</v>
      </c>
      <c r="H216" s="47"/>
      <c r="I216" s="36">
        <f t="shared" si="52"/>
        <v>0</v>
      </c>
      <c r="J216" s="36">
        <v>0</v>
      </c>
      <c r="K216" s="47"/>
      <c r="L216" s="36">
        <f t="shared" si="53"/>
        <v>0</v>
      </c>
      <c r="M216" s="30" t="s">
        <v>306</v>
      </c>
      <c r="O216" s="11"/>
    </row>
    <row r="217" spans="1:16" ht="54" x14ac:dyDescent="0.35">
      <c r="A217" s="1" t="s">
        <v>263</v>
      </c>
      <c r="B217" s="50" t="s">
        <v>257</v>
      </c>
      <c r="C217" s="6" t="s">
        <v>32</v>
      </c>
      <c r="D217" s="36">
        <v>8733.1</v>
      </c>
      <c r="E217" s="47"/>
      <c r="F217" s="36">
        <f t="shared" si="51"/>
        <v>8733.1</v>
      </c>
      <c r="G217" s="36">
        <v>0</v>
      </c>
      <c r="H217" s="47"/>
      <c r="I217" s="36">
        <f t="shared" si="52"/>
        <v>0</v>
      </c>
      <c r="J217" s="36">
        <v>0</v>
      </c>
      <c r="K217" s="47"/>
      <c r="L217" s="36">
        <f t="shared" si="53"/>
        <v>0</v>
      </c>
      <c r="M217" s="30" t="s">
        <v>307</v>
      </c>
      <c r="O217" s="11"/>
    </row>
    <row r="218" spans="1:16" ht="54" x14ac:dyDescent="0.35">
      <c r="A218" s="1" t="s">
        <v>264</v>
      </c>
      <c r="B218" s="50" t="s">
        <v>313</v>
      </c>
      <c r="C218" s="6" t="s">
        <v>32</v>
      </c>
      <c r="D218" s="36"/>
      <c r="E218" s="47">
        <v>574.9</v>
      </c>
      <c r="F218" s="36">
        <f t="shared" si="51"/>
        <v>574.9</v>
      </c>
      <c r="G218" s="36"/>
      <c r="H218" s="47"/>
      <c r="I218" s="36">
        <f t="shared" si="52"/>
        <v>0</v>
      </c>
      <c r="J218" s="36"/>
      <c r="K218" s="47">
        <v>7574</v>
      </c>
      <c r="L218" s="36">
        <f t="shared" si="53"/>
        <v>7574</v>
      </c>
      <c r="M218" s="40" t="s">
        <v>314</v>
      </c>
      <c r="O218" s="11"/>
    </row>
    <row r="219" spans="1:16" x14ac:dyDescent="0.35">
      <c r="A219" s="53"/>
      <c r="B219" s="77" t="s">
        <v>8</v>
      </c>
      <c r="C219" s="77"/>
      <c r="D219" s="38">
        <f>D13+D77+D118+D141+D188+D191+D206</f>
        <v>5390307.2000000002</v>
      </c>
      <c r="E219" s="47">
        <f>E13+E77+E118+E141+E188+E191+E206</f>
        <v>-8893.5129999999263</v>
      </c>
      <c r="F219" s="36">
        <f t="shared" si="51"/>
        <v>5381413.6869999999</v>
      </c>
      <c r="G219" s="38">
        <f>G13+G77+G118+G141+G188+G191+G206</f>
        <v>9388941.6999999993</v>
      </c>
      <c r="H219" s="47">
        <f>H13+H77+H118+H141+H188+H191+H206</f>
        <v>583481.68999999994</v>
      </c>
      <c r="I219" s="36">
        <f t="shared" si="52"/>
        <v>9972423.3899999987</v>
      </c>
      <c r="J219" s="38">
        <f>J13+J77+J118+J141+J188+J191+J206</f>
        <v>4222513.8000000007</v>
      </c>
      <c r="K219" s="47">
        <f>K13+K77+K118+K141+K188+K191+K206</f>
        <v>50756.650000000023</v>
      </c>
      <c r="L219" s="36">
        <f t="shared" si="53"/>
        <v>4273270.4500000011</v>
      </c>
      <c r="M219" s="32"/>
      <c r="N219" s="25"/>
      <c r="O219" s="18"/>
      <c r="P219" s="19"/>
    </row>
    <row r="220" spans="1:16" x14ac:dyDescent="0.35">
      <c r="A220" s="53"/>
      <c r="B220" s="78" t="s">
        <v>9</v>
      </c>
      <c r="C220" s="79"/>
      <c r="D220" s="36"/>
      <c r="E220" s="47"/>
      <c r="F220" s="36"/>
      <c r="G220" s="36"/>
      <c r="H220" s="47"/>
      <c r="I220" s="36"/>
      <c r="J220" s="36"/>
      <c r="K220" s="47"/>
      <c r="L220" s="36"/>
      <c r="M220" s="30"/>
      <c r="O220" s="11"/>
    </row>
    <row r="221" spans="1:16" x14ac:dyDescent="0.35">
      <c r="A221" s="53"/>
      <c r="B221" s="78" t="s">
        <v>20</v>
      </c>
      <c r="C221" s="80"/>
      <c r="D221" s="36">
        <f>D144</f>
        <v>621346</v>
      </c>
      <c r="E221" s="47">
        <f>E144</f>
        <v>0</v>
      </c>
      <c r="F221" s="36">
        <f t="shared" si="51"/>
        <v>621346</v>
      </c>
      <c r="G221" s="36">
        <f>G144</f>
        <v>525000</v>
      </c>
      <c r="H221" s="47">
        <f>H144</f>
        <v>0</v>
      </c>
      <c r="I221" s="36">
        <f t="shared" si="52"/>
        <v>525000</v>
      </c>
      <c r="J221" s="36">
        <f>J144</f>
        <v>1125000</v>
      </c>
      <c r="K221" s="47">
        <f>K144</f>
        <v>0</v>
      </c>
      <c r="L221" s="36">
        <f t="shared" si="53"/>
        <v>1125000</v>
      </c>
      <c r="M221" s="30"/>
      <c r="O221" s="11"/>
    </row>
    <row r="222" spans="1:16" x14ac:dyDescent="0.35">
      <c r="A222" s="53"/>
      <c r="B222" s="51" t="s">
        <v>12</v>
      </c>
      <c r="C222" s="52"/>
      <c r="D222" s="36">
        <f>D16+D80+D121+D194</f>
        <v>449555.10000000003</v>
      </c>
      <c r="E222" s="47">
        <f>E16+E80+E121+E194</f>
        <v>-66895.599999999991</v>
      </c>
      <c r="F222" s="36">
        <f t="shared" si="51"/>
        <v>382659.50000000006</v>
      </c>
      <c r="G222" s="36">
        <f>G16+G80+G121+G194</f>
        <v>283053.8</v>
      </c>
      <c r="H222" s="47">
        <f>H16+H80+H121+H194</f>
        <v>50521.599999999999</v>
      </c>
      <c r="I222" s="36">
        <f t="shared" si="52"/>
        <v>333575.39999999997</v>
      </c>
      <c r="J222" s="36">
        <f>J16+J80+J121+J194</f>
        <v>368128.70000000007</v>
      </c>
      <c r="K222" s="47">
        <f>K16+K80+K121+K194</f>
        <v>0</v>
      </c>
      <c r="L222" s="36">
        <f t="shared" si="53"/>
        <v>368128.70000000007</v>
      </c>
      <c r="M222" s="30"/>
      <c r="O222" s="11"/>
    </row>
    <row r="223" spans="1:16" x14ac:dyDescent="0.35">
      <c r="A223" s="53"/>
      <c r="B223" s="51" t="s">
        <v>19</v>
      </c>
      <c r="C223" s="52"/>
      <c r="D223" s="36">
        <f>D17+D81</f>
        <v>562558.19999999995</v>
      </c>
      <c r="E223" s="47">
        <f>E17+E81</f>
        <v>129888.70000000001</v>
      </c>
      <c r="F223" s="36">
        <f t="shared" si="51"/>
        <v>692446.89999999991</v>
      </c>
      <c r="G223" s="36">
        <f>G17+G81</f>
        <v>103845.8</v>
      </c>
      <c r="H223" s="47">
        <f>H17+H81</f>
        <v>959911</v>
      </c>
      <c r="I223" s="36">
        <f t="shared" si="52"/>
        <v>1063756.8</v>
      </c>
      <c r="J223" s="36">
        <f>J17+J81</f>
        <v>99252.7</v>
      </c>
      <c r="K223" s="47">
        <f>K17+K81</f>
        <v>0</v>
      </c>
      <c r="L223" s="36">
        <f t="shared" si="53"/>
        <v>99252.7</v>
      </c>
      <c r="M223" s="30"/>
      <c r="O223" s="11"/>
    </row>
    <row r="224" spans="1:16" x14ac:dyDescent="0.35">
      <c r="A224" s="53"/>
      <c r="B224" s="77" t="s">
        <v>26</v>
      </c>
      <c r="C224" s="82"/>
      <c r="D224" s="36">
        <f>D82</f>
        <v>1138038.3</v>
      </c>
      <c r="E224" s="47">
        <f>E82</f>
        <v>-344676.79999999993</v>
      </c>
      <c r="F224" s="36">
        <f t="shared" si="51"/>
        <v>793361.50000000012</v>
      </c>
      <c r="G224" s="36">
        <f>G82</f>
        <v>4740174.3999999994</v>
      </c>
      <c r="H224" s="47">
        <f>H82</f>
        <v>-250718.5</v>
      </c>
      <c r="I224" s="36">
        <f t="shared" si="52"/>
        <v>4489455.8999999994</v>
      </c>
      <c r="J224" s="36">
        <f>J82</f>
        <v>0</v>
      </c>
      <c r="K224" s="47">
        <f>K82</f>
        <v>0</v>
      </c>
      <c r="L224" s="36">
        <f t="shared" si="53"/>
        <v>0</v>
      </c>
      <c r="M224" s="30"/>
      <c r="O224" s="11"/>
    </row>
    <row r="225" spans="1:15" x14ac:dyDescent="0.35">
      <c r="A225" s="53"/>
      <c r="B225" s="77" t="s">
        <v>10</v>
      </c>
      <c r="C225" s="77"/>
      <c r="D225" s="36"/>
      <c r="E225" s="47"/>
      <c r="F225" s="36"/>
      <c r="G225" s="47">
        <f t="shared" ref="G225:K225" si="75">G219-G221-G222-G223-G224</f>
        <v>3736867.6999999983</v>
      </c>
      <c r="H225" s="47">
        <f t="shared" si="75"/>
        <v>-176232.41000000003</v>
      </c>
      <c r="I225" s="36"/>
      <c r="J225" s="47">
        <f t="shared" si="75"/>
        <v>2630132.4000000004</v>
      </c>
      <c r="K225" s="47">
        <f t="shared" si="75"/>
        <v>50756.650000000023</v>
      </c>
      <c r="L225" s="36"/>
      <c r="M225" s="30"/>
      <c r="O225" s="11"/>
    </row>
    <row r="226" spans="1:15" x14ac:dyDescent="0.35">
      <c r="A226" s="53"/>
      <c r="B226" s="87" t="s">
        <v>14</v>
      </c>
      <c r="C226" s="87"/>
      <c r="D226" s="36">
        <f>D83+D84+D85+D86+D88+D89+D90+D91+D92+D93+D94+D18+D19+D20+D21+D25+D34+D40+D45+D46+D47+D48+D49+D53+D58+D70+D72+D74+D76+D96+D134+D189+D195+D202+D203+D204+D205+D207+D102+D136+D208+D209+D210+D211+D212+D213+D214+D215+D216+D217+D198</f>
        <v>2342969.5999999996</v>
      </c>
      <c r="E226" s="47">
        <f>E83+E84+E85+E86+E88+E89+E90+E91+E92+E93+E94+E18+E19+E20+E21+E25+E34+E40+E45+E46+E47+E48+E49+E53+E58+E70+E72+E74+E76+E96+E134+E189+E195+E202+E203+E204+E205+E207+E102+E136+E208+E209+E210+E211+E212+E213+E214+E215+E216+E217+E198+E218+E115+E112</f>
        <v>56204.829000000012</v>
      </c>
      <c r="F226" s="36">
        <f t="shared" si="51"/>
        <v>2399174.4289999995</v>
      </c>
      <c r="G226" s="36">
        <f t="shared" ref="G226:K226" si="76">G83+G84+G85+G86+G88+G89+G90+G91+G92+G93+G94+G18+G19+G20+G21+G25+G34+G40+G45+G46+G47+G48+G49+G53+G58+G70+G72+G74+G76+G96+G134+G189+G195+G202+G203+G204+G205+G207+G102+G136+G208+G209+G210+G211+G212+G213+G214+G215+G216+G217+G198+G218+G115+G112</f>
        <v>3170945.1999999993</v>
      </c>
      <c r="H226" s="47">
        <f t="shared" si="76"/>
        <v>1950964.39</v>
      </c>
      <c r="I226" s="36">
        <f t="shared" si="52"/>
        <v>5121909.5899999989</v>
      </c>
      <c r="J226" s="36">
        <f t="shared" si="76"/>
        <v>1459698.1</v>
      </c>
      <c r="K226" s="47">
        <f t="shared" si="76"/>
        <v>50756.650000000023</v>
      </c>
      <c r="L226" s="36">
        <f t="shared" si="53"/>
        <v>1510454.75</v>
      </c>
      <c r="M226" s="30"/>
      <c r="O226" s="11"/>
    </row>
    <row r="227" spans="1:15" x14ac:dyDescent="0.35">
      <c r="A227" s="53"/>
      <c r="B227" s="88" t="s">
        <v>3</v>
      </c>
      <c r="C227" s="82"/>
      <c r="D227" s="36">
        <f>D97+D105+D108</f>
        <v>1339312.3999999999</v>
      </c>
      <c r="E227" s="47">
        <f>E97+E105+E108</f>
        <v>-367677.39999999997</v>
      </c>
      <c r="F227" s="36">
        <f t="shared" si="51"/>
        <v>971635</v>
      </c>
      <c r="G227" s="36">
        <f>G97+G105+G108</f>
        <v>4798565.1999999993</v>
      </c>
      <c r="H227" s="47">
        <f>H97+H105+H108</f>
        <v>-1417383.4</v>
      </c>
      <c r="I227" s="36">
        <f t="shared" si="52"/>
        <v>3381181.7999999993</v>
      </c>
      <c r="J227" s="36">
        <f>J97+J105+J108</f>
        <v>860608.79999999993</v>
      </c>
      <c r="K227" s="47">
        <f>K97+K105+K108</f>
        <v>0</v>
      </c>
      <c r="L227" s="36">
        <f t="shared" si="53"/>
        <v>860608.79999999993</v>
      </c>
      <c r="M227" s="30"/>
      <c r="O227" s="11"/>
    </row>
    <row r="228" spans="1:15" x14ac:dyDescent="0.35">
      <c r="A228" s="53"/>
      <c r="B228" s="77" t="s">
        <v>28</v>
      </c>
      <c r="C228" s="82"/>
      <c r="D228" s="36">
        <f>D122+D126+D127+D128+D129+D130+D131+D132+D133+D145+D146+D147+D148+D149+D150+D151+D152+D156+D160+D164+D165+D169+D173+D177+D181+D185+D135</f>
        <v>1569795.6000000003</v>
      </c>
      <c r="E228" s="47">
        <f>E122+E126+E127+E128+E129+E130+E131+E132+E133+E145+E146+E147+E148+E149+E150+E151+E152+E156+E160+E164+E165+E169+E173+E177+E181+E185+E135+E137</f>
        <v>-1474.1000000000004</v>
      </c>
      <c r="F228" s="36">
        <f t="shared" si="51"/>
        <v>1568321.5000000002</v>
      </c>
      <c r="G228" s="36">
        <f t="shared" ref="G228:J228" si="77">G122+G126+G127+G128+G129+G130+G131+G132+G133+G145+G146+G147+G148+G149+G150+G151+G152+G156+G160+G164+G165+G169+G173+G177+G181+G185+G135</f>
        <v>1313990.7</v>
      </c>
      <c r="H228" s="47">
        <f>H122+H126+H127+H128+H129+H130+H131+H132+H133+H145+H146+H147+H148+H149+H150+H151+H152+H156+H160+H164+H165+H169+H173+H177+H181+H185+H135+H137</f>
        <v>-1768.8999999999996</v>
      </c>
      <c r="I228" s="36">
        <f t="shared" si="52"/>
        <v>1312221.8</v>
      </c>
      <c r="J228" s="36">
        <f t="shared" si="77"/>
        <v>1900986.6</v>
      </c>
      <c r="K228" s="47">
        <f>K122+K126+K127+K128+K129+K130+K131+K132+K133+K145+K146+K147+K148+K149+K150+K151+K152+K156+K160+K164+K165+K169+K173+K177+K181+K185+K135+K137</f>
        <v>0</v>
      </c>
      <c r="L228" s="36">
        <f t="shared" si="53"/>
        <v>1900986.6</v>
      </c>
      <c r="M228" s="30"/>
      <c r="O228" s="11"/>
    </row>
    <row r="229" spans="1:15" x14ac:dyDescent="0.35">
      <c r="A229" s="12"/>
      <c r="B229" s="77" t="s">
        <v>11</v>
      </c>
      <c r="C229" s="82"/>
      <c r="D229" s="36">
        <f>D30+D63+D64+D65+D66+D67+D68+D69+D71+D73+D75</f>
        <v>113474.1</v>
      </c>
      <c r="E229" s="47">
        <f>E30+E63+E64+E65+E66+E67+E68+E69+E71+E73+E75+E35</f>
        <v>256356.158</v>
      </c>
      <c r="F229" s="36">
        <f t="shared" si="51"/>
        <v>369830.25800000003</v>
      </c>
      <c r="G229" s="36">
        <f>G30+G63+G64+G65+G66+G67+G68+G69+G71+G73+G75</f>
        <v>50227.299999999996</v>
      </c>
      <c r="H229" s="47">
        <f>H30+H63+H64+H65+H66+H67+H68+H69+H71+H73+H75+H35</f>
        <v>0</v>
      </c>
      <c r="I229" s="36">
        <f t="shared" si="52"/>
        <v>50227.299999999996</v>
      </c>
      <c r="J229" s="36">
        <f>J30+J63+J64+J65+J66+J67+J68+J69+J71+J73+J75</f>
        <v>1220.3</v>
      </c>
      <c r="K229" s="47">
        <f>K30+K63+K64+K65+K66+K67+K68+K69+K71+K73+K75+K35</f>
        <v>0</v>
      </c>
      <c r="L229" s="36">
        <f t="shared" si="53"/>
        <v>1220.3</v>
      </c>
      <c r="M229" s="30"/>
    </row>
    <row r="230" spans="1:15" x14ac:dyDescent="0.35">
      <c r="A230" s="12"/>
      <c r="B230" s="85" t="s">
        <v>33</v>
      </c>
      <c r="C230" s="86"/>
      <c r="D230" s="36">
        <f>D190</f>
        <v>13981.8</v>
      </c>
      <c r="E230" s="47">
        <f>E190</f>
        <v>0</v>
      </c>
      <c r="F230" s="36">
        <f t="shared" si="51"/>
        <v>13981.8</v>
      </c>
      <c r="G230" s="36">
        <f t="shared" ref="G230:K230" si="78">G190</f>
        <v>0</v>
      </c>
      <c r="H230" s="47">
        <f t="shared" ref="H230" si="79">H190</f>
        <v>0</v>
      </c>
      <c r="I230" s="36">
        <f t="shared" si="52"/>
        <v>0</v>
      </c>
      <c r="J230" s="36">
        <f t="shared" si="78"/>
        <v>0</v>
      </c>
      <c r="K230" s="47">
        <f t="shared" si="78"/>
        <v>0</v>
      </c>
      <c r="L230" s="36">
        <f t="shared" si="53"/>
        <v>0</v>
      </c>
      <c r="M230" s="30"/>
    </row>
    <row r="231" spans="1:15" x14ac:dyDescent="0.35">
      <c r="A231" s="12"/>
      <c r="B231" s="85" t="s">
        <v>34</v>
      </c>
      <c r="C231" s="86"/>
      <c r="D231" s="36">
        <f>D196+D197</f>
        <v>4480.7</v>
      </c>
      <c r="E231" s="47">
        <f>E196+E197</f>
        <v>0</v>
      </c>
      <c r="F231" s="36">
        <f t="shared" si="51"/>
        <v>4480.7</v>
      </c>
      <c r="G231" s="36">
        <f t="shared" ref="G231:J231" si="80">G196+G197</f>
        <v>55213.3</v>
      </c>
      <c r="H231" s="47">
        <f t="shared" si="80"/>
        <v>0</v>
      </c>
      <c r="I231" s="36">
        <f t="shared" si="52"/>
        <v>55213.3</v>
      </c>
      <c r="J231" s="36">
        <f t="shared" si="80"/>
        <v>0</v>
      </c>
      <c r="K231" s="47">
        <f>K196+K197</f>
        <v>0</v>
      </c>
      <c r="L231" s="36">
        <f t="shared" si="53"/>
        <v>0</v>
      </c>
      <c r="M231" s="30"/>
    </row>
    <row r="232" spans="1:15" x14ac:dyDescent="0.35">
      <c r="A232" s="12"/>
      <c r="B232" s="85" t="s">
        <v>38</v>
      </c>
      <c r="C232" s="86"/>
      <c r="D232" s="36">
        <f>D87</f>
        <v>6293</v>
      </c>
      <c r="E232" s="47">
        <f>E87+E95</f>
        <v>47697</v>
      </c>
      <c r="F232" s="36">
        <f t="shared" ref="F232" si="81">D232+E232</f>
        <v>53990</v>
      </c>
      <c r="G232" s="36">
        <f>G87</f>
        <v>0</v>
      </c>
      <c r="H232" s="47">
        <f>H87+H95</f>
        <v>51669.599999999999</v>
      </c>
      <c r="I232" s="36">
        <f t="shared" ref="I232" si="82">G232+H232</f>
        <v>51669.599999999999</v>
      </c>
      <c r="J232" s="36">
        <f>J87</f>
        <v>0</v>
      </c>
      <c r="K232" s="47">
        <f>K87+K95</f>
        <v>0</v>
      </c>
      <c r="L232" s="36">
        <f t="shared" ref="L232" si="83">J232+K232</f>
        <v>0</v>
      </c>
      <c r="M232" s="30"/>
    </row>
    <row r="233" spans="1:15" x14ac:dyDescent="0.35">
      <c r="D233" s="15"/>
      <c r="E233" s="48">
        <f>E219-E226-E227-E228-E229-E230-E231-E232</f>
        <v>0</v>
      </c>
      <c r="F233" s="15"/>
      <c r="G233" s="15">
        <f t="shared" ref="G233:K233" si="84">G219-G226-G227-G228-G229-G230-G231-G232</f>
        <v>7.9307937994599342E-10</v>
      </c>
      <c r="H233" s="48">
        <f t="shared" si="84"/>
        <v>0</v>
      </c>
      <c r="I233" s="15"/>
      <c r="J233" s="15">
        <f t="shared" si="84"/>
        <v>7.4510353442747146E-10</v>
      </c>
      <c r="K233" s="48">
        <f t="shared" si="84"/>
        <v>0</v>
      </c>
      <c r="L233" s="15"/>
      <c r="M233" s="34"/>
    </row>
    <row r="234" spans="1:15" x14ac:dyDescent="0.35">
      <c r="D234" s="15"/>
      <c r="E234" s="48"/>
      <c r="F234" s="15"/>
      <c r="G234" s="15"/>
      <c r="H234" s="48"/>
      <c r="I234" s="15"/>
      <c r="J234" s="15"/>
      <c r="K234" s="48"/>
      <c r="L234" s="15"/>
      <c r="M234" s="34"/>
    </row>
    <row r="235" spans="1:15" x14ac:dyDescent="0.35">
      <c r="D235" s="15"/>
      <c r="E235" s="48"/>
      <c r="F235" s="15"/>
      <c r="G235" s="15"/>
      <c r="H235" s="48"/>
      <c r="I235" s="15"/>
      <c r="J235" s="15"/>
      <c r="K235" s="48"/>
      <c r="L235" s="15"/>
      <c r="M235" s="34"/>
    </row>
    <row r="236" spans="1:15" x14ac:dyDescent="0.35">
      <c r="D236" s="15"/>
      <c r="E236" s="48"/>
      <c r="F236" s="15"/>
      <c r="G236" s="15"/>
      <c r="H236" s="48"/>
      <c r="I236" s="15"/>
      <c r="J236" s="15"/>
      <c r="K236" s="48"/>
      <c r="L236" s="15"/>
      <c r="M236" s="34"/>
    </row>
  </sheetData>
  <sheetProtection password="CF5C" sheet="1" objects="1" scenarios="1"/>
  <autoFilter ref="A12:O233">
    <filterColumn colId="13">
      <filters blank="1"/>
    </filterColumn>
  </autoFilter>
  <mergeCells count="42">
    <mergeCell ref="I4:L4"/>
    <mergeCell ref="A94:A95"/>
    <mergeCell ref="A35:A40"/>
    <mergeCell ref="B232:C232"/>
    <mergeCell ref="B70:B71"/>
    <mergeCell ref="B72:B73"/>
    <mergeCell ref="B74:B75"/>
    <mergeCell ref="A70:A71"/>
    <mergeCell ref="A72:A73"/>
    <mergeCell ref="A74:A75"/>
    <mergeCell ref="B195:B196"/>
    <mergeCell ref="A195:A196"/>
    <mergeCell ref="B197:B198"/>
    <mergeCell ref="A197:A198"/>
    <mergeCell ref="B189:B190"/>
    <mergeCell ref="A189:A190"/>
    <mergeCell ref="B231:C231"/>
    <mergeCell ref="B230:C230"/>
    <mergeCell ref="B229:C229"/>
    <mergeCell ref="B226:C226"/>
    <mergeCell ref="B228:C228"/>
    <mergeCell ref="B227:C227"/>
    <mergeCell ref="B225:C225"/>
    <mergeCell ref="B219:C219"/>
    <mergeCell ref="B220:C220"/>
    <mergeCell ref="B221:C221"/>
    <mergeCell ref="B11:B12"/>
    <mergeCell ref="C11:C12"/>
    <mergeCell ref="B224:C224"/>
    <mergeCell ref="B94:B95"/>
    <mergeCell ref="L11:L12"/>
    <mergeCell ref="A6:L6"/>
    <mergeCell ref="A7:L8"/>
    <mergeCell ref="E11:E12"/>
    <mergeCell ref="F11:F12"/>
    <mergeCell ref="H11:H12"/>
    <mergeCell ref="I11:I12"/>
    <mergeCell ref="K11:K12"/>
    <mergeCell ref="G11:G12"/>
    <mergeCell ref="A11:A12"/>
    <mergeCell ref="J11:J12"/>
    <mergeCell ref="D11:D12"/>
  </mergeCells>
  <printOptions horizontalCentered="1"/>
  <pageMargins left="0.78740157480314965" right="0.11811023622047245" top="0.36" bottom="0.39370078740157483" header="0.37" footer="0.26"/>
  <pageSetup paperSize="9" scale="58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2021-12-22T05:18:38Z</cp:lastPrinted>
  <dcterms:created xsi:type="dcterms:W3CDTF">2014-02-04T08:37:28Z</dcterms:created>
  <dcterms:modified xsi:type="dcterms:W3CDTF">2021-12-22T05:18:58Z</dcterms:modified>
</cp:coreProperties>
</file>