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22 год\3. март\"/>
    </mc:Choice>
  </mc:AlternateContent>
  <bookViews>
    <workbookView xWindow="0" yWindow="0" windowWidth="23040" windowHeight="9375"/>
  </bookViews>
  <sheets>
    <sheet name="2022-2024" sheetId="1" r:id="rId1"/>
  </sheets>
  <definedNames>
    <definedName name="_xlnm._FilterDatabase" localSheetId="0" hidden="1">'2022-2024'!$A$14:$AG$248</definedName>
    <definedName name="_xlnm.Print_Titles" localSheetId="0">'2022-2024'!$13:$14</definedName>
    <definedName name="_xlnm.Print_Area" localSheetId="0">'2022-2024'!$A$1:$AD$246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7" i="1" l="1"/>
  <c r="AD148" i="1" l="1"/>
  <c r="U148" i="1"/>
  <c r="K146" i="1"/>
  <c r="K147" i="1"/>
  <c r="K148" i="1"/>
  <c r="L148" i="1" s="1"/>
  <c r="AD195" i="1" l="1"/>
  <c r="AD196" i="1"/>
  <c r="U195" i="1"/>
  <c r="U196" i="1"/>
  <c r="K193" i="1"/>
  <c r="H195" i="1"/>
  <c r="J195" i="1" s="1"/>
  <c r="L195" i="1" s="1"/>
  <c r="H196" i="1"/>
  <c r="J196" i="1" s="1"/>
  <c r="L196" i="1" s="1"/>
  <c r="K185" i="1" l="1"/>
  <c r="T185" i="1"/>
  <c r="AC185" i="1"/>
  <c r="AD189" i="1"/>
  <c r="U189" i="1"/>
  <c r="L189" i="1"/>
  <c r="AC140" i="1" l="1"/>
  <c r="T140" i="1"/>
  <c r="K140" i="1"/>
  <c r="K247" i="1" l="1"/>
  <c r="K246" i="1"/>
  <c r="K245" i="1"/>
  <c r="K244" i="1"/>
  <c r="K231" i="1"/>
  <c r="K216" i="1"/>
  <c r="K207" i="1"/>
  <c r="K203" i="1"/>
  <c r="K202" i="1"/>
  <c r="K197" i="1"/>
  <c r="K190" i="1"/>
  <c r="K181" i="1"/>
  <c r="K177" i="1"/>
  <c r="K173" i="1"/>
  <c r="K169" i="1"/>
  <c r="K164" i="1"/>
  <c r="K160" i="1"/>
  <c r="K156" i="1"/>
  <c r="K235" i="1"/>
  <c r="K125" i="1"/>
  <c r="K124" i="1"/>
  <c r="K123" i="1"/>
  <c r="K118" i="1"/>
  <c r="K115" i="1"/>
  <c r="K111" i="1"/>
  <c r="K108" i="1"/>
  <c r="K105" i="1"/>
  <c r="K100" i="1"/>
  <c r="K85" i="1"/>
  <c r="K238" i="1" s="1"/>
  <c r="K84" i="1"/>
  <c r="K83" i="1"/>
  <c r="K82" i="1"/>
  <c r="K60" i="1"/>
  <c r="K55" i="1"/>
  <c r="K51" i="1"/>
  <c r="K42" i="1"/>
  <c r="K37" i="1"/>
  <c r="K32" i="1"/>
  <c r="K27" i="1"/>
  <c r="K23" i="1"/>
  <c r="K19" i="1"/>
  <c r="K18" i="1"/>
  <c r="K17" i="1"/>
  <c r="AC247" i="1"/>
  <c r="AC246" i="1"/>
  <c r="AC245" i="1"/>
  <c r="AC244" i="1"/>
  <c r="AC231" i="1"/>
  <c r="AC216" i="1"/>
  <c r="AC207" i="1"/>
  <c r="AC203" i="1"/>
  <c r="AC202" i="1"/>
  <c r="AC197" i="1"/>
  <c r="AC190" i="1"/>
  <c r="AC181" i="1"/>
  <c r="AC177" i="1"/>
  <c r="AC173" i="1"/>
  <c r="AC169" i="1"/>
  <c r="AC164" i="1"/>
  <c r="AC160" i="1"/>
  <c r="AC156" i="1"/>
  <c r="AC147" i="1"/>
  <c r="AC235" i="1" s="1"/>
  <c r="AC146" i="1"/>
  <c r="AC125" i="1"/>
  <c r="AC124" i="1"/>
  <c r="AC123" i="1"/>
  <c r="AC111" i="1"/>
  <c r="AC108" i="1"/>
  <c r="AC105" i="1"/>
  <c r="AC100" i="1"/>
  <c r="AC85" i="1"/>
  <c r="AC238" i="1" s="1"/>
  <c r="AC84" i="1"/>
  <c r="AC83" i="1"/>
  <c r="AC82" i="1"/>
  <c r="AC60" i="1"/>
  <c r="AC55" i="1"/>
  <c r="AC51" i="1"/>
  <c r="AC42" i="1"/>
  <c r="AC32" i="1"/>
  <c r="AC243" i="1" s="1"/>
  <c r="AC27" i="1"/>
  <c r="AC19" i="1"/>
  <c r="AC18" i="1"/>
  <c r="AC17" i="1"/>
  <c r="T247" i="1"/>
  <c r="T246" i="1"/>
  <c r="T245" i="1"/>
  <c r="T244" i="1"/>
  <c r="T231" i="1"/>
  <c r="T216" i="1"/>
  <c r="T207" i="1"/>
  <c r="T200" i="1" s="1"/>
  <c r="T203" i="1"/>
  <c r="T202" i="1"/>
  <c r="T197" i="1"/>
  <c r="T190" i="1"/>
  <c r="T181" i="1"/>
  <c r="T177" i="1"/>
  <c r="T173" i="1"/>
  <c r="T169" i="1"/>
  <c r="T164" i="1"/>
  <c r="T160" i="1"/>
  <c r="T156" i="1"/>
  <c r="T147" i="1"/>
  <c r="T235" i="1" s="1"/>
  <c r="T146" i="1"/>
  <c r="T125" i="1"/>
  <c r="T124" i="1"/>
  <c r="T123" i="1"/>
  <c r="T118" i="1"/>
  <c r="T115" i="1"/>
  <c r="T111" i="1"/>
  <c r="T108" i="1"/>
  <c r="T105" i="1"/>
  <c r="T100" i="1"/>
  <c r="T85" i="1"/>
  <c r="T238" i="1" s="1"/>
  <c r="T84" i="1"/>
  <c r="T83" i="1"/>
  <c r="T82" i="1"/>
  <c r="T60" i="1"/>
  <c r="T55" i="1"/>
  <c r="T51" i="1"/>
  <c r="T42" i="1"/>
  <c r="T32" i="1"/>
  <c r="T243" i="1" s="1"/>
  <c r="T27" i="1"/>
  <c r="T23" i="1"/>
  <c r="T19" i="1"/>
  <c r="T18" i="1"/>
  <c r="T17" i="1"/>
  <c r="T237" i="1" l="1"/>
  <c r="AC237" i="1"/>
  <c r="K237" i="1"/>
  <c r="K144" i="1"/>
  <c r="T80" i="1"/>
  <c r="AC241" i="1"/>
  <c r="T240" i="1"/>
  <c r="T242" i="1"/>
  <c r="AC240" i="1"/>
  <c r="K121" i="1"/>
  <c r="T144" i="1"/>
  <c r="K241" i="1"/>
  <c r="K80" i="1"/>
  <c r="T236" i="1"/>
  <c r="T241" i="1"/>
  <c r="AC144" i="1"/>
  <c r="K243" i="1"/>
  <c r="AC80" i="1"/>
  <c r="AC242" i="1"/>
  <c r="K240" i="1"/>
  <c r="K242" i="1"/>
  <c r="AC200" i="1"/>
  <c r="K236" i="1"/>
  <c r="K200" i="1"/>
  <c r="K15" i="1"/>
  <c r="AC15" i="1"/>
  <c r="AC236" i="1"/>
  <c r="AC121" i="1"/>
  <c r="T15" i="1"/>
  <c r="T121" i="1"/>
  <c r="I44" i="1"/>
  <c r="K233" i="1" l="1"/>
  <c r="AC233" i="1"/>
  <c r="T233" i="1"/>
  <c r="AA247" i="1"/>
  <c r="AA246" i="1"/>
  <c r="AA245" i="1"/>
  <c r="AA244" i="1"/>
  <c r="AA231" i="1"/>
  <c r="AA216" i="1"/>
  <c r="AA207" i="1"/>
  <c r="AA200" i="1" s="1"/>
  <c r="AA203" i="1"/>
  <c r="AA202" i="1"/>
  <c r="AA197" i="1"/>
  <c r="AA190" i="1"/>
  <c r="AA185" i="1"/>
  <c r="AA181" i="1"/>
  <c r="AA177" i="1"/>
  <c r="AA173" i="1"/>
  <c r="AA169" i="1"/>
  <c r="AA164" i="1"/>
  <c r="AA160" i="1"/>
  <c r="AA156" i="1"/>
  <c r="AA147" i="1"/>
  <c r="AA235" i="1" s="1"/>
  <c r="AA146" i="1"/>
  <c r="AA125" i="1"/>
  <c r="AA121" i="1" s="1"/>
  <c r="AA124" i="1"/>
  <c r="AA123" i="1"/>
  <c r="AA111" i="1"/>
  <c r="AA108" i="1"/>
  <c r="AA105" i="1"/>
  <c r="AA100" i="1"/>
  <c r="AA85" i="1"/>
  <c r="AA238" i="1" s="1"/>
  <c r="AA84" i="1"/>
  <c r="AA83" i="1"/>
  <c r="AA82" i="1"/>
  <c r="AA60" i="1"/>
  <c r="AA55" i="1"/>
  <c r="AA51" i="1"/>
  <c r="AA42" i="1"/>
  <c r="AA32" i="1"/>
  <c r="AA243" i="1" s="1"/>
  <c r="AA27" i="1"/>
  <c r="AA19" i="1"/>
  <c r="AA18" i="1"/>
  <c r="AA17" i="1"/>
  <c r="R247" i="1"/>
  <c r="R246" i="1"/>
  <c r="R245" i="1"/>
  <c r="R244" i="1"/>
  <c r="R231" i="1"/>
  <c r="R216" i="1"/>
  <c r="R207" i="1"/>
  <c r="R200" i="1" s="1"/>
  <c r="R203" i="1"/>
  <c r="R202" i="1"/>
  <c r="R197" i="1"/>
  <c r="R190" i="1"/>
  <c r="R185" i="1"/>
  <c r="R181" i="1"/>
  <c r="R177" i="1"/>
  <c r="R173" i="1"/>
  <c r="R169" i="1"/>
  <c r="R164" i="1"/>
  <c r="R160" i="1"/>
  <c r="R156" i="1"/>
  <c r="R147" i="1"/>
  <c r="R235" i="1" s="1"/>
  <c r="R146" i="1"/>
  <c r="R140" i="1"/>
  <c r="R125" i="1"/>
  <c r="R124" i="1"/>
  <c r="R123" i="1"/>
  <c r="R118" i="1"/>
  <c r="R115" i="1"/>
  <c r="R111" i="1"/>
  <c r="R108" i="1"/>
  <c r="R105" i="1"/>
  <c r="R100" i="1"/>
  <c r="R85" i="1"/>
  <c r="R238" i="1" s="1"/>
  <c r="R84" i="1"/>
  <c r="R83" i="1"/>
  <c r="R82" i="1"/>
  <c r="R60" i="1"/>
  <c r="R55" i="1"/>
  <c r="R51" i="1"/>
  <c r="R42" i="1"/>
  <c r="R32" i="1"/>
  <c r="R243" i="1" s="1"/>
  <c r="R27" i="1"/>
  <c r="R23" i="1"/>
  <c r="R19" i="1"/>
  <c r="R18" i="1"/>
  <c r="R17" i="1"/>
  <c r="I247" i="1"/>
  <c r="I246" i="1"/>
  <c r="I245" i="1"/>
  <c r="I244" i="1"/>
  <c r="I231" i="1"/>
  <c r="I216" i="1"/>
  <c r="I207" i="1"/>
  <c r="I203" i="1"/>
  <c r="I197" i="1"/>
  <c r="I190" i="1"/>
  <c r="I185" i="1"/>
  <c r="I181" i="1"/>
  <c r="I177" i="1"/>
  <c r="I173" i="1"/>
  <c r="I169" i="1"/>
  <c r="I164" i="1"/>
  <c r="I160" i="1"/>
  <c r="I156" i="1"/>
  <c r="I147" i="1"/>
  <c r="I235" i="1" s="1"/>
  <c r="I140" i="1"/>
  <c r="I125" i="1"/>
  <c r="I124" i="1"/>
  <c r="I123" i="1"/>
  <c r="I118" i="1"/>
  <c r="I115" i="1"/>
  <c r="I111" i="1"/>
  <c r="I108" i="1"/>
  <c r="I105" i="1"/>
  <c r="I100" i="1"/>
  <c r="I85" i="1"/>
  <c r="I238" i="1" s="1"/>
  <c r="I84" i="1"/>
  <c r="I83" i="1"/>
  <c r="I60" i="1"/>
  <c r="I55" i="1"/>
  <c r="I51" i="1"/>
  <c r="I42" i="1"/>
  <c r="I37" i="1"/>
  <c r="I32" i="1"/>
  <c r="I27" i="1"/>
  <c r="I23" i="1"/>
  <c r="I19" i="1"/>
  <c r="I18" i="1"/>
  <c r="K248" i="1" l="1"/>
  <c r="AC248" i="1"/>
  <c r="T248" i="1"/>
  <c r="R237" i="1"/>
  <c r="R80" i="1"/>
  <c r="I121" i="1"/>
  <c r="R241" i="1"/>
  <c r="AA236" i="1"/>
  <c r="I243" i="1"/>
  <c r="AA144" i="1"/>
  <c r="I236" i="1"/>
  <c r="R144" i="1"/>
  <c r="I237" i="1"/>
  <c r="I241" i="1"/>
  <c r="R236" i="1"/>
  <c r="AA237" i="1"/>
  <c r="AA240" i="1"/>
  <c r="R242" i="1"/>
  <c r="AA241" i="1"/>
  <c r="AA242" i="1"/>
  <c r="AA15" i="1"/>
  <c r="AA80" i="1"/>
  <c r="R240" i="1"/>
  <c r="R15" i="1"/>
  <c r="R121" i="1"/>
  <c r="I242" i="1"/>
  <c r="I240" i="1"/>
  <c r="I15" i="1"/>
  <c r="I17" i="1"/>
  <c r="I80" i="1"/>
  <c r="I82" i="1"/>
  <c r="I144" i="1"/>
  <c r="I146" i="1"/>
  <c r="I200" i="1"/>
  <c r="I202" i="1"/>
  <c r="G102" i="1"/>
  <c r="AA233" i="1" l="1"/>
  <c r="R233" i="1"/>
  <c r="I233" i="1"/>
  <c r="Y202" i="1"/>
  <c r="P202" i="1"/>
  <c r="AA248" i="1" l="1"/>
  <c r="R248" i="1"/>
  <c r="I248" i="1"/>
  <c r="G209" i="1"/>
  <c r="G202" i="1" s="1"/>
  <c r="G198" i="1"/>
  <c r="G44" i="1"/>
  <c r="G25" i="1"/>
  <c r="Y247" i="1"/>
  <c r="Z247" i="1" s="1"/>
  <c r="AB247" i="1" s="1"/>
  <c r="AD247" i="1" s="1"/>
  <c r="P247" i="1"/>
  <c r="Q247" i="1" s="1"/>
  <c r="S247" i="1" s="1"/>
  <c r="U247" i="1" s="1"/>
  <c r="G247" i="1"/>
  <c r="H247" i="1" s="1"/>
  <c r="J247" i="1" s="1"/>
  <c r="L247" i="1" s="1"/>
  <c r="Y231" i="1"/>
  <c r="M231" i="1"/>
  <c r="N231" i="1"/>
  <c r="P231" i="1"/>
  <c r="G231" i="1"/>
  <c r="Z232" i="1"/>
  <c r="Q232" i="1"/>
  <c r="H232" i="1"/>
  <c r="G96" i="1"/>
  <c r="G166" i="1"/>
  <c r="G146" i="1" s="1"/>
  <c r="Z215" i="1"/>
  <c r="AB215" i="1" s="1"/>
  <c r="AD215" i="1" s="1"/>
  <c r="Q215" i="1"/>
  <c r="S215" i="1" s="1"/>
  <c r="U215" i="1" s="1"/>
  <c r="H215" i="1"/>
  <c r="J215" i="1" s="1"/>
  <c r="L215" i="1" s="1"/>
  <c r="Y17" i="1"/>
  <c r="P17" i="1"/>
  <c r="G17" i="1"/>
  <c r="Z79" i="1"/>
  <c r="AB79" i="1" s="1"/>
  <c r="AD79" i="1" s="1"/>
  <c r="Q79" i="1"/>
  <c r="S79" i="1" s="1"/>
  <c r="U79" i="1" s="1"/>
  <c r="H79" i="1"/>
  <c r="J79" i="1" s="1"/>
  <c r="L79" i="1" s="1"/>
  <c r="Y216" i="1"/>
  <c r="P216" i="1"/>
  <c r="G216" i="1"/>
  <c r="Z230" i="1"/>
  <c r="AB230" i="1" s="1"/>
  <c r="AD230" i="1" s="1"/>
  <c r="Q230" i="1"/>
  <c r="S230" i="1" s="1"/>
  <c r="U230" i="1" s="1"/>
  <c r="H230" i="1"/>
  <c r="J230" i="1" s="1"/>
  <c r="L230" i="1" s="1"/>
  <c r="Z229" i="1"/>
  <c r="AB229" i="1" s="1"/>
  <c r="AD229" i="1" s="1"/>
  <c r="Q229" i="1"/>
  <c r="S229" i="1" s="1"/>
  <c r="U229" i="1" s="1"/>
  <c r="H229" i="1"/>
  <c r="J229" i="1" s="1"/>
  <c r="L229" i="1" s="1"/>
  <c r="Y146" i="1"/>
  <c r="P146" i="1"/>
  <c r="Z193" i="1"/>
  <c r="AB193" i="1" s="1"/>
  <c r="AD193" i="1" s="1"/>
  <c r="Q193" i="1"/>
  <c r="S193" i="1" s="1"/>
  <c r="U193" i="1" s="1"/>
  <c r="H193" i="1"/>
  <c r="J193" i="1" s="1"/>
  <c r="L193" i="1" s="1"/>
  <c r="Z231" i="1" l="1"/>
  <c r="AB232" i="1"/>
  <c r="Q231" i="1"/>
  <c r="S232" i="1"/>
  <c r="H231" i="1"/>
  <c r="J232" i="1"/>
  <c r="Y246" i="1"/>
  <c r="Y245" i="1"/>
  <c r="Y244" i="1"/>
  <c r="Y207" i="1"/>
  <c r="Y200" i="1" s="1"/>
  <c r="Y203" i="1"/>
  <c r="Y197" i="1"/>
  <c r="Y190" i="1"/>
  <c r="Y185" i="1"/>
  <c r="Y181" i="1"/>
  <c r="Y177" i="1"/>
  <c r="Y173" i="1"/>
  <c r="Y169" i="1"/>
  <c r="Y164" i="1"/>
  <c r="Y160" i="1"/>
  <c r="Y156" i="1"/>
  <c r="Y147" i="1"/>
  <c r="Y235" i="1" s="1"/>
  <c r="Y125" i="1"/>
  <c r="Y124" i="1"/>
  <c r="Y123" i="1"/>
  <c r="Y111" i="1"/>
  <c r="Y108" i="1"/>
  <c r="Y105" i="1"/>
  <c r="Y100" i="1"/>
  <c r="Y85" i="1"/>
  <c r="Y84" i="1"/>
  <c r="Y83" i="1"/>
  <c r="Y82" i="1"/>
  <c r="Y60" i="1"/>
  <c r="Y55" i="1"/>
  <c r="Y51" i="1"/>
  <c r="Y42" i="1"/>
  <c r="Y32" i="1"/>
  <c r="Y243" i="1" s="1"/>
  <c r="Y27" i="1"/>
  <c r="Y19" i="1"/>
  <c r="Y18" i="1"/>
  <c r="P246" i="1"/>
  <c r="P245" i="1"/>
  <c r="P244" i="1"/>
  <c r="P207" i="1"/>
  <c r="P200" i="1" s="1"/>
  <c r="P203" i="1"/>
  <c r="P197" i="1"/>
  <c r="P190" i="1"/>
  <c r="P185" i="1"/>
  <c r="P181" i="1"/>
  <c r="P177" i="1"/>
  <c r="P173" i="1"/>
  <c r="P169" i="1"/>
  <c r="P164" i="1"/>
  <c r="P160" i="1"/>
  <c r="P156" i="1"/>
  <c r="P147" i="1"/>
  <c r="P235" i="1" s="1"/>
  <c r="P140" i="1"/>
  <c r="P125" i="1"/>
  <c r="P124" i="1"/>
  <c r="P123" i="1"/>
  <c r="P118" i="1"/>
  <c r="P115" i="1"/>
  <c r="P111" i="1"/>
  <c r="P108" i="1"/>
  <c r="P105" i="1"/>
  <c r="P100" i="1"/>
  <c r="P85" i="1"/>
  <c r="P238" i="1" s="1"/>
  <c r="P84" i="1"/>
  <c r="P83" i="1"/>
  <c r="P82" i="1"/>
  <c r="P60" i="1"/>
  <c r="P55" i="1"/>
  <c r="P51" i="1"/>
  <c r="P42" i="1"/>
  <c r="P32" i="1"/>
  <c r="P243" i="1" s="1"/>
  <c r="P27" i="1"/>
  <c r="P23" i="1"/>
  <c r="P19" i="1"/>
  <c r="P18" i="1"/>
  <c r="G246" i="1"/>
  <c r="G245" i="1"/>
  <c r="G244" i="1"/>
  <c r="G207" i="1"/>
  <c r="G200" i="1" s="1"/>
  <c r="G203" i="1"/>
  <c r="G197" i="1"/>
  <c r="G190" i="1"/>
  <c r="G185" i="1"/>
  <c r="G181" i="1"/>
  <c r="G177" i="1"/>
  <c r="G173" i="1"/>
  <c r="G169" i="1"/>
  <c r="G164" i="1"/>
  <c r="G160" i="1"/>
  <c r="G156" i="1"/>
  <c r="G147" i="1"/>
  <c r="G235" i="1" s="1"/>
  <c r="G140" i="1"/>
  <c r="G125" i="1"/>
  <c r="G124" i="1"/>
  <c r="G123" i="1"/>
  <c r="G118" i="1"/>
  <c r="G115" i="1"/>
  <c r="G111" i="1"/>
  <c r="G108" i="1"/>
  <c r="G105" i="1"/>
  <c r="G100" i="1"/>
  <c r="G85" i="1"/>
  <c r="G238" i="1" s="1"/>
  <c r="G84" i="1"/>
  <c r="G83" i="1"/>
  <c r="G82" i="1"/>
  <c r="G60" i="1"/>
  <c r="G55" i="1"/>
  <c r="G51" i="1"/>
  <c r="G37" i="1"/>
  <c r="G32" i="1"/>
  <c r="G18" i="1"/>
  <c r="G23" i="1"/>
  <c r="G19" i="1"/>
  <c r="M17" i="1"/>
  <c r="M18" i="1"/>
  <c r="M19" i="1"/>
  <c r="N19" i="1"/>
  <c r="N25" i="1"/>
  <c r="N23" i="1" s="1"/>
  <c r="N27" i="1"/>
  <c r="M32" i="1"/>
  <c r="M243" i="1" s="1"/>
  <c r="N32" i="1"/>
  <c r="N243" i="1" s="1"/>
  <c r="M42" i="1"/>
  <c r="N42" i="1"/>
  <c r="M51" i="1"/>
  <c r="N51" i="1"/>
  <c r="N55" i="1"/>
  <c r="M60" i="1"/>
  <c r="N63" i="1"/>
  <c r="M82" i="1"/>
  <c r="N82" i="1"/>
  <c r="M83" i="1"/>
  <c r="N83" i="1"/>
  <c r="M84" i="1"/>
  <c r="N84" i="1"/>
  <c r="M85" i="1"/>
  <c r="M238" i="1" s="1"/>
  <c r="M100" i="1"/>
  <c r="N104" i="1"/>
  <c r="N100" i="1" s="1"/>
  <c r="M105" i="1"/>
  <c r="N105" i="1"/>
  <c r="M108" i="1"/>
  <c r="N108" i="1"/>
  <c r="M111" i="1"/>
  <c r="N111" i="1"/>
  <c r="N115" i="1"/>
  <c r="N118" i="1"/>
  <c r="M123" i="1"/>
  <c r="N123" i="1"/>
  <c r="M124" i="1"/>
  <c r="N124" i="1"/>
  <c r="M125" i="1"/>
  <c r="M121" i="1" s="1"/>
  <c r="N125" i="1"/>
  <c r="N140" i="1"/>
  <c r="M146" i="1"/>
  <c r="N146" i="1"/>
  <c r="M147" i="1"/>
  <c r="M235" i="1" s="1"/>
  <c r="N147" i="1"/>
  <c r="N235" i="1" s="1"/>
  <c r="M156" i="1"/>
  <c r="N156" i="1"/>
  <c r="M160" i="1"/>
  <c r="N160" i="1"/>
  <c r="M164" i="1"/>
  <c r="N164" i="1"/>
  <c r="M169" i="1"/>
  <c r="N169" i="1"/>
  <c r="M173" i="1"/>
  <c r="N173" i="1"/>
  <c r="M177" i="1"/>
  <c r="N177" i="1"/>
  <c r="M181" i="1"/>
  <c r="N181" i="1"/>
  <c r="M185" i="1"/>
  <c r="N185" i="1"/>
  <c r="M190" i="1"/>
  <c r="N190" i="1"/>
  <c r="M197" i="1"/>
  <c r="N197" i="1"/>
  <c r="M202" i="1"/>
  <c r="N202" i="1"/>
  <c r="M203" i="1"/>
  <c r="N203" i="1"/>
  <c r="M207" i="1"/>
  <c r="M200" i="1" s="1"/>
  <c r="N207" i="1"/>
  <c r="N200" i="1" s="1"/>
  <c r="M216" i="1"/>
  <c r="N216" i="1"/>
  <c r="M244" i="1"/>
  <c r="N244" i="1"/>
  <c r="M245" i="1"/>
  <c r="N245" i="1"/>
  <c r="M246" i="1"/>
  <c r="N246" i="1"/>
  <c r="J231" i="1" l="1"/>
  <c r="L232" i="1"/>
  <c r="L231" i="1" s="1"/>
  <c r="AB231" i="1"/>
  <c r="AD232" i="1"/>
  <c r="AD231" i="1" s="1"/>
  <c r="S231" i="1"/>
  <c r="U232" i="1"/>
  <c r="U231" i="1" s="1"/>
  <c r="P242" i="1"/>
  <c r="Y240" i="1"/>
  <c r="Y144" i="1"/>
  <c r="G242" i="1"/>
  <c r="P240" i="1"/>
  <c r="Y15" i="1"/>
  <c r="P15" i="1"/>
  <c r="Y121" i="1"/>
  <c r="Y242" i="1"/>
  <c r="G144" i="1"/>
  <c r="P144" i="1"/>
  <c r="G237" i="1"/>
  <c r="Y241" i="1"/>
  <c r="P236" i="1"/>
  <c r="P241" i="1"/>
  <c r="N237" i="1"/>
  <c r="G243" i="1"/>
  <c r="P121" i="1"/>
  <c r="G241" i="1"/>
  <c r="P80" i="1"/>
  <c r="Y236" i="1"/>
  <c r="Y80" i="1"/>
  <c r="Y238" i="1"/>
  <c r="Y237" i="1"/>
  <c r="P237" i="1"/>
  <c r="G121" i="1"/>
  <c r="G80" i="1"/>
  <c r="G236" i="1"/>
  <c r="G27" i="1"/>
  <c r="G42" i="1"/>
  <c r="N121" i="1"/>
  <c r="N85" i="1"/>
  <c r="N238" i="1" s="1"/>
  <c r="N18" i="1"/>
  <c r="N236" i="1" s="1"/>
  <c r="N60" i="1"/>
  <c r="N15" i="1" s="1"/>
  <c r="M241" i="1"/>
  <c r="M237" i="1"/>
  <c r="N144" i="1"/>
  <c r="M242" i="1"/>
  <c r="M236" i="1"/>
  <c r="M80" i="1"/>
  <c r="M144" i="1"/>
  <c r="M15" i="1"/>
  <c r="M240" i="1"/>
  <c r="N80" i="1"/>
  <c r="N241" i="1"/>
  <c r="N240" i="1"/>
  <c r="N17" i="1"/>
  <c r="N242" i="1"/>
  <c r="W245" i="1"/>
  <c r="V245" i="1"/>
  <c r="E245" i="1"/>
  <c r="D245" i="1"/>
  <c r="G240" i="1" l="1"/>
  <c r="P233" i="1"/>
  <c r="P248" i="1" s="1"/>
  <c r="Y233" i="1"/>
  <c r="Y248" i="1" s="1"/>
  <c r="G15" i="1"/>
  <c r="G233" i="1" s="1"/>
  <c r="M233" i="1"/>
  <c r="M248" i="1" s="1"/>
  <c r="N233" i="1"/>
  <c r="N248" i="1" s="1"/>
  <c r="E216" i="1"/>
  <c r="E45" i="1"/>
  <c r="E40" i="1"/>
  <c r="G248" i="1" l="1"/>
  <c r="M239" i="1"/>
  <c r="N239" i="1"/>
  <c r="E83" i="1"/>
  <c r="E82" i="1"/>
  <c r="X41" i="1"/>
  <c r="Z41" i="1" s="1"/>
  <c r="AB41" i="1" s="1"/>
  <c r="AD41" i="1" s="1"/>
  <c r="O41" i="1"/>
  <c r="Q41" i="1" s="1"/>
  <c r="S41" i="1" s="1"/>
  <c r="U41" i="1" s="1"/>
  <c r="W19" i="1"/>
  <c r="W18" i="1"/>
  <c r="W17" i="1"/>
  <c r="E19" i="1"/>
  <c r="E17" i="1"/>
  <c r="W60" i="1" l="1"/>
  <c r="E60" i="1"/>
  <c r="W55" i="1"/>
  <c r="X57" i="1"/>
  <c r="Z57" i="1" s="1"/>
  <c r="AB57" i="1" s="1"/>
  <c r="AD57" i="1" s="1"/>
  <c r="X58" i="1"/>
  <c r="Z58" i="1" s="1"/>
  <c r="AB58" i="1" s="1"/>
  <c r="AD58" i="1" s="1"/>
  <c r="X59" i="1"/>
  <c r="Z59" i="1" s="1"/>
  <c r="AB59" i="1" s="1"/>
  <c r="AD59" i="1" s="1"/>
  <c r="O57" i="1"/>
  <c r="Q57" i="1" s="1"/>
  <c r="S57" i="1" s="1"/>
  <c r="U57" i="1" s="1"/>
  <c r="O58" i="1"/>
  <c r="Q58" i="1" s="1"/>
  <c r="S58" i="1" s="1"/>
  <c r="U58" i="1" s="1"/>
  <c r="O59" i="1"/>
  <c r="Q59" i="1" s="1"/>
  <c r="S59" i="1" s="1"/>
  <c r="U59" i="1" s="1"/>
  <c r="E55" i="1"/>
  <c r="F57" i="1"/>
  <c r="H57" i="1" s="1"/>
  <c r="J57" i="1" s="1"/>
  <c r="L57" i="1" s="1"/>
  <c r="F58" i="1"/>
  <c r="H58" i="1" s="1"/>
  <c r="J58" i="1" s="1"/>
  <c r="L58" i="1" s="1"/>
  <c r="F59" i="1"/>
  <c r="H59" i="1" s="1"/>
  <c r="J59" i="1" s="1"/>
  <c r="L59" i="1" s="1"/>
  <c r="X64" i="1"/>
  <c r="Z64" i="1" s="1"/>
  <c r="AB64" i="1" s="1"/>
  <c r="AD64" i="1" s="1"/>
  <c r="O64" i="1"/>
  <c r="Q64" i="1" s="1"/>
  <c r="S64" i="1" s="1"/>
  <c r="U64" i="1" s="1"/>
  <c r="F63" i="1"/>
  <c r="H63" i="1" s="1"/>
  <c r="J63" i="1" s="1"/>
  <c r="L63" i="1" s="1"/>
  <c r="F64" i="1"/>
  <c r="H64" i="1" s="1"/>
  <c r="J64" i="1" s="1"/>
  <c r="L64" i="1" s="1"/>
  <c r="F41" i="1" l="1"/>
  <c r="H41" i="1" s="1"/>
  <c r="J41" i="1" s="1"/>
  <c r="L41" i="1" s="1"/>
  <c r="E37" i="1"/>
  <c r="W124" i="1" l="1"/>
  <c r="W123" i="1"/>
  <c r="E124" i="1"/>
  <c r="E123" i="1"/>
  <c r="O140" i="1"/>
  <c r="Q140" i="1" s="1"/>
  <c r="S140" i="1" s="1"/>
  <c r="U140" i="1" s="1"/>
  <c r="X140" i="1"/>
  <c r="Z140" i="1" s="1"/>
  <c r="AB140" i="1" s="1"/>
  <c r="AD140" i="1" s="1"/>
  <c r="X142" i="1"/>
  <c r="Z142" i="1" s="1"/>
  <c r="AB142" i="1" s="1"/>
  <c r="AD142" i="1" s="1"/>
  <c r="X143" i="1"/>
  <c r="Z143" i="1" s="1"/>
  <c r="AB143" i="1" s="1"/>
  <c r="AD143" i="1" s="1"/>
  <c r="O142" i="1"/>
  <c r="Q142" i="1" s="1"/>
  <c r="S142" i="1" s="1"/>
  <c r="U142" i="1" s="1"/>
  <c r="O143" i="1"/>
  <c r="Q143" i="1" s="1"/>
  <c r="S143" i="1" s="1"/>
  <c r="U143" i="1" s="1"/>
  <c r="F142" i="1"/>
  <c r="H142" i="1" s="1"/>
  <c r="J142" i="1" s="1"/>
  <c r="L142" i="1" s="1"/>
  <c r="F143" i="1"/>
  <c r="H143" i="1" s="1"/>
  <c r="J143" i="1" s="1"/>
  <c r="L143" i="1" s="1"/>
  <c r="E140" i="1"/>
  <c r="F140" i="1" s="1"/>
  <c r="H140" i="1" s="1"/>
  <c r="J140" i="1" s="1"/>
  <c r="L140" i="1" s="1"/>
  <c r="X39" i="1"/>
  <c r="Z39" i="1" s="1"/>
  <c r="AB39" i="1" s="1"/>
  <c r="AD39" i="1" s="1"/>
  <c r="X40" i="1"/>
  <c r="Z40" i="1" s="1"/>
  <c r="AB40" i="1" s="1"/>
  <c r="AD40" i="1" s="1"/>
  <c r="O39" i="1"/>
  <c r="Q39" i="1" s="1"/>
  <c r="S39" i="1" s="1"/>
  <c r="U39" i="1" s="1"/>
  <c r="O40" i="1"/>
  <c r="Q40" i="1" s="1"/>
  <c r="S40" i="1" s="1"/>
  <c r="U40" i="1" s="1"/>
  <c r="F39" i="1"/>
  <c r="H39" i="1" s="1"/>
  <c r="J39" i="1" s="1"/>
  <c r="L39" i="1" s="1"/>
  <c r="F40" i="1"/>
  <c r="H40" i="1" s="1"/>
  <c r="J40" i="1" s="1"/>
  <c r="L40" i="1" s="1"/>
  <c r="X37" i="1"/>
  <c r="Z37" i="1" s="1"/>
  <c r="AB37" i="1" s="1"/>
  <c r="AD37" i="1" s="1"/>
  <c r="O37" i="1"/>
  <c r="Q37" i="1" s="1"/>
  <c r="S37" i="1" s="1"/>
  <c r="U37" i="1" s="1"/>
  <c r="W246" i="1"/>
  <c r="E246" i="1"/>
  <c r="W82" i="1"/>
  <c r="X98" i="1"/>
  <c r="Z98" i="1" s="1"/>
  <c r="AB98" i="1" s="1"/>
  <c r="AD98" i="1" s="1"/>
  <c r="O98" i="1"/>
  <c r="Q98" i="1" s="1"/>
  <c r="S98" i="1" s="1"/>
  <c r="U98" i="1" s="1"/>
  <c r="F98" i="1"/>
  <c r="H98" i="1" s="1"/>
  <c r="J98" i="1" s="1"/>
  <c r="L98" i="1" s="1"/>
  <c r="W217" i="1"/>
  <c r="W216" i="1" s="1"/>
  <c r="X228" i="1"/>
  <c r="Z228" i="1" s="1"/>
  <c r="AB228" i="1" s="1"/>
  <c r="AD228" i="1" s="1"/>
  <c r="O228" i="1"/>
  <c r="Q228" i="1" s="1"/>
  <c r="S228" i="1" s="1"/>
  <c r="U228" i="1" s="1"/>
  <c r="F228" i="1"/>
  <c r="H228" i="1" s="1"/>
  <c r="J228" i="1" s="1"/>
  <c r="L228" i="1" s="1"/>
  <c r="W27" i="1"/>
  <c r="F37" i="1" l="1"/>
  <c r="H37" i="1" s="1"/>
  <c r="J37" i="1" s="1"/>
  <c r="L37" i="1" s="1"/>
  <c r="X29" i="1" l="1"/>
  <c r="Z29" i="1" s="1"/>
  <c r="AB29" i="1" s="1"/>
  <c r="AD29" i="1" s="1"/>
  <c r="O29" i="1"/>
  <c r="Q29" i="1" s="1"/>
  <c r="S29" i="1" s="1"/>
  <c r="U29" i="1" s="1"/>
  <c r="F29" i="1"/>
  <c r="H29" i="1" s="1"/>
  <c r="J29" i="1" s="1"/>
  <c r="L29" i="1" s="1"/>
  <c r="E23" i="1" l="1"/>
  <c r="W85" i="1" l="1"/>
  <c r="D85" i="1"/>
  <c r="D82" i="1"/>
  <c r="O115" i="1"/>
  <c r="Q115" i="1" s="1"/>
  <c r="S115" i="1" s="1"/>
  <c r="U115" i="1" s="1"/>
  <c r="O118" i="1"/>
  <c r="Q118" i="1" s="1"/>
  <c r="S118" i="1" s="1"/>
  <c r="U118" i="1" s="1"/>
  <c r="E118" i="1"/>
  <c r="F118" i="1" s="1"/>
  <c r="H118" i="1" s="1"/>
  <c r="J118" i="1" s="1"/>
  <c r="L118" i="1" s="1"/>
  <c r="E115" i="1"/>
  <c r="F115" i="1" s="1"/>
  <c r="H115" i="1" s="1"/>
  <c r="J115" i="1" s="1"/>
  <c r="L115" i="1" s="1"/>
  <c r="X115" i="1"/>
  <c r="Z115" i="1" s="1"/>
  <c r="AB115" i="1" s="1"/>
  <c r="AD115" i="1" s="1"/>
  <c r="X117" i="1"/>
  <c r="Z117" i="1" s="1"/>
  <c r="AB117" i="1" s="1"/>
  <c r="AD117" i="1" s="1"/>
  <c r="X118" i="1"/>
  <c r="Z118" i="1" s="1"/>
  <c r="AB118" i="1" s="1"/>
  <c r="AD118" i="1" s="1"/>
  <c r="X120" i="1"/>
  <c r="Z120" i="1" s="1"/>
  <c r="AB120" i="1" s="1"/>
  <c r="AD120" i="1" s="1"/>
  <c r="O117" i="1"/>
  <c r="Q117" i="1" s="1"/>
  <c r="S117" i="1" s="1"/>
  <c r="U117" i="1" s="1"/>
  <c r="O120" i="1"/>
  <c r="Q120" i="1" s="1"/>
  <c r="S120" i="1" s="1"/>
  <c r="U120" i="1" s="1"/>
  <c r="F117" i="1"/>
  <c r="H117" i="1" s="1"/>
  <c r="J117" i="1" s="1"/>
  <c r="L117" i="1" s="1"/>
  <c r="F120" i="1"/>
  <c r="H120" i="1" s="1"/>
  <c r="J120" i="1" s="1"/>
  <c r="L120" i="1" s="1"/>
  <c r="E104" i="1" l="1"/>
  <c r="E85" i="1" s="1"/>
  <c r="E30" i="1" l="1"/>
  <c r="D18" i="1"/>
  <c r="D17" i="1"/>
  <c r="F25" i="1"/>
  <c r="H25" i="1" s="1"/>
  <c r="J25" i="1" s="1"/>
  <c r="L25" i="1" s="1"/>
  <c r="F26" i="1"/>
  <c r="H26" i="1" s="1"/>
  <c r="J26" i="1" s="1"/>
  <c r="L26" i="1" s="1"/>
  <c r="X25" i="1"/>
  <c r="Z25" i="1" s="1"/>
  <c r="AB25" i="1" s="1"/>
  <c r="AD25" i="1" s="1"/>
  <c r="X26" i="1"/>
  <c r="Z26" i="1" s="1"/>
  <c r="AB26" i="1" s="1"/>
  <c r="AD26" i="1" s="1"/>
  <c r="O25" i="1"/>
  <c r="Q25" i="1" s="1"/>
  <c r="S25" i="1" s="1"/>
  <c r="U25" i="1" s="1"/>
  <c r="O26" i="1"/>
  <c r="Q26" i="1" s="1"/>
  <c r="S26" i="1" s="1"/>
  <c r="U26" i="1" s="1"/>
  <c r="E18" i="1" l="1"/>
  <c r="F18" i="1" s="1"/>
  <c r="H18" i="1" s="1"/>
  <c r="J18" i="1" s="1"/>
  <c r="L18" i="1" s="1"/>
  <c r="E27" i="1"/>
  <c r="W32" i="1"/>
  <c r="W244" i="1"/>
  <c r="W207" i="1"/>
  <c r="W203" i="1"/>
  <c r="W202" i="1"/>
  <c r="W197" i="1"/>
  <c r="W190" i="1"/>
  <c r="W185" i="1"/>
  <c r="W181" i="1"/>
  <c r="W177" i="1"/>
  <c r="W173" i="1"/>
  <c r="W169" i="1"/>
  <c r="W164" i="1"/>
  <c r="W160" i="1"/>
  <c r="W156" i="1"/>
  <c r="W147" i="1"/>
  <c r="W235" i="1" s="1"/>
  <c r="W146" i="1"/>
  <c r="W125" i="1"/>
  <c r="W111" i="1"/>
  <c r="W108" i="1"/>
  <c r="W105" i="1"/>
  <c r="W100" i="1"/>
  <c r="W238" i="1"/>
  <c r="W84" i="1"/>
  <c r="W83" i="1"/>
  <c r="W51" i="1"/>
  <c r="W42" i="1"/>
  <c r="X227" i="1"/>
  <c r="Z227" i="1" s="1"/>
  <c r="AB227" i="1" s="1"/>
  <c r="AD227" i="1" s="1"/>
  <c r="X226" i="1"/>
  <c r="Z226" i="1" s="1"/>
  <c r="AB226" i="1" s="1"/>
  <c r="AD226" i="1" s="1"/>
  <c r="X225" i="1"/>
  <c r="Z225" i="1" s="1"/>
  <c r="AB225" i="1" s="1"/>
  <c r="AD225" i="1" s="1"/>
  <c r="X224" i="1"/>
  <c r="Z224" i="1" s="1"/>
  <c r="AB224" i="1" s="1"/>
  <c r="AD224" i="1" s="1"/>
  <c r="X223" i="1"/>
  <c r="Z223" i="1" s="1"/>
  <c r="AB223" i="1" s="1"/>
  <c r="AD223" i="1" s="1"/>
  <c r="X222" i="1"/>
  <c r="Z222" i="1" s="1"/>
  <c r="AB222" i="1" s="1"/>
  <c r="AD222" i="1" s="1"/>
  <c r="X221" i="1"/>
  <c r="Z221" i="1" s="1"/>
  <c r="AB221" i="1" s="1"/>
  <c r="AD221" i="1" s="1"/>
  <c r="X220" i="1"/>
  <c r="Z220" i="1" s="1"/>
  <c r="AB220" i="1" s="1"/>
  <c r="AD220" i="1" s="1"/>
  <c r="X219" i="1"/>
  <c r="Z219" i="1" s="1"/>
  <c r="AB219" i="1" s="1"/>
  <c r="AD219" i="1" s="1"/>
  <c r="X218" i="1"/>
  <c r="Z218" i="1" s="1"/>
  <c r="AB218" i="1" s="1"/>
  <c r="AD218" i="1" s="1"/>
  <c r="X217" i="1"/>
  <c r="Z217" i="1" s="1"/>
  <c r="AB217" i="1" s="1"/>
  <c r="AD217" i="1" s="1"/>
  <c r="X214" i="1"/>
  <c r="Z214" i="1" s="1"/>
  <c r="AB214" i="1" s="1"/>
  <c r="AD214" i="1" s="1"/>
  <c r="X213" i="1"/>
  <c r="Z213" i="1" s="1"/>
  <c r="AB213" i="1" s="1"/>
  <c r="AD213" i="1" s="1"/>
  <c r="X212" i="1"/>
  <c r="Z212" i="1" s="1"/>
  <c r="AB212" i="1" s="1"/>
  <c r="AD212" i="1" s="1"/>
  <c r="X211" i="1"/>
  <c r="Z211" i="1" s="1"/>
  <c r="AB211" i="1" s="1"/>
  <c r="AD211" i="1" s="1"/>
  <c r="X210" i="1"/>
  <c r="Z210" i="1" s="1"/>
  <c r="AB210" i="1" s="1"/>
  <c r="AD210" i="1" s="1"/>
  <c r="X209" i="1"/>
  <c r="Z209" i="1" s="1"/>
  <c r="AB209" i="1" s="1"/>
  <c r="AD209" i="1" s="1"/>
  <c r="X206" i="1"/>
  <c r="Z206" i="1" s="1"/>
  <c r="AB206" i="1" s="1"/>
  <c r="AD206" i="1" s="1"/>
  <c r="X205" i="1"/>
  <c r="Z205" i="1" s="1"/>
  <c r="AB205" i="1" s="1"/>
  <c r="AD205" i="1" s="1"/>
  <c r="X204" i="1"/>
  <c r="Z204" i="1" s="1"/>
  <c r="AB204" i="1" s="1"/>
  <c r="AD204" i="1" s="1"/>
  <c r="X199" i="1"/>
  <c r="Z199" i="1" s="1"/>
  <c r="AB199" i="1" s="1"/>
  <c r="AD199" i="1" s="1"/>
  <c r="X198" i="1"/>
  <c r="Z198" i="1" s="1"/>
  <c r="AB198" i="1" s="1"/>
  <c r="AD198" i="1" s="1"/>
  <c r="X192" i="1"/>
  <c r="Z192" i="1" s="1"/>
  <c r="AB192" i="1" s="1"/>
  <c r="AD192" i="1" s="1"/>
  <c r="X188" i="1"/>
  <c r="Z188" i="1" s="1"/>
  <c r="AB188" i="1" s="1"/>
  <c r="AD188" i="1" s="1"/>
  <c r="X187" i="1"/>
  <c r="Z187" i="1" s="1"/>
  <c r="AB187" i="1" s="1"/>
  <c r="AD187" i="1" s="1"/>
  <c r="X184" i="1"/>
  <c r="Z184" i="1" s="1"/>
  <c r="AB184" i="1" s="1"/>
  <c r="AD184" i="1" s="1"/>
  <c r="X183" i="1"/>
  <c r="Z183" i="1" s="1"/>
  <c r="AB183" i="1" s="1"/>
  <c r="AD183" i="1" s="1"/>
  <c r="X180" i="1"/>
  <c r="Z180" i="1" s="1"/>
  <c r="AB180" i="1" s="1"/>
  <c r="AD180" i="1" s="1"/>
  <c r="X179" i="1"/>
  <c r="Z179" i="1" s="1"/>
  <c r="AB179" i="1" s="1"/>
  <c r="AD179" i="1" s="1"/>
  <c r="X176" i="1"/>
  <c r="Z176" i="1" s="1"/>
  <c r="AB176" i="1" s="1"/>
  <c r="AD176" i="1" s="1"/>
  <c r="X175" i="1"/>
  <c r="Z175" i="1" s="1"/>
  <c r="AB175" i="1" s="1"/>
  <c r="AD175" i="1" s="1"/>
  <c r="X172" i="1"/>
  <c r="Z172" i="1" s="1"/>
  <c r="AB172" i="1" s="1"/>
  <c r="AD172" i="1" s="1"/>
  <c r="X171" i="1"/>
  <c r="Z171" i="1" s="1"/>
  <c r="AB171" i="1" s="1"/>
  <c r="AD171" i="1" s="1"/>
  <c r="X168" i="1"/>
  <c r="Z168" i="1" s="1"/>
  <c r="AB168" i="1" s="1"/>
  <c r="AD168" i="1" s="1"/>
  <c r="X167" i="1"/>
  <c r="Z167" i="1" s="1"/>
  <c r="AB167" i="1" s="1"/>
  <c r="AD167" i="1" s="1"/>
  <c r="X166" i="1"/>
  <c r="Z166" i="1" s="1"/>
  <c r="AB166" i="1" s="1"/>
  <c r="AD166" i="1" s="1"/>
  <c r="X163" i="1"/>
  <c r="Z163" i="1" s="1"/>
  <c r="AB163" i="1" s="1"/>
  <c r="AD163" i="1" s="1"/>
  <c r="X162" i="1"/>
  <c r="Z162" i="1" s="1"/>
  <c r="AB162" i="1" s="1"/>
  <c r="AD162" i="1" s="1"/>
  <c r="X159" i="1"/>
  <c r="Z159" i="1" s="1"/>
  <c r="AB159" i="1" s="1"/>
  <c r="AD159" i="1" s="1"/>
  <c r="X158" i="1"/>
  <c r="Z158" i="1" s="1"/>
  <c r="AB158" i="1" s="1"/>
  <c r="AD158" i="1" s="1"/>
  <c r="X155" i="1"/>
  <c r="Z155" i="1" s="1"/>
  <c r="AB155" i="1" s="1"/>
  <c r="AD155" i="1" s="1"/>
  <c r="X154" i="1"/>
  <c r="Z154" i="1" s="1"/>
  <c r="AB154" i="1" s="1"/>
  <c r="AD154" i="1" s="1"/>
  <c r="X153" i="1"/>
  <c r="Z153" i="1" s="1"/>
  <c r="AB153" i="1" s="1"/>
  <c r="AD153" i="1" s="1"/>
  <c r="X152" i="1"/>
  <c r="Z152" i="1" s="1"/>
  <c r="AB152" i="1" s="1"/>
  <c r="AD152" i="1" s="1"/>
  <c r="X151" i="1"/>
  <c r="Z151" i="1" s="1"/>
  <c r="AB151" i="1" s="1"/>
  <c r="AD151" i="1" s="1"/>
  <c r="X150" i="1"/>
  <c r="Z150" i="1" s="1"/>
  <c r="AB150" i="1" s="1"/>
  <c r="AD150" i="1" s="1"/>
  <c r="X149" i="1"/>
  <c r="Z149" i="1" s="1"/>
  <c r="AB149" i="1" s="1"/>
  <c r="AD149" i="1" s="1"/>
  <c r="X139" i="1"/>
  <c r="Z139" i="1" s="1"/>
  <c r="AB139" i="1" s="1"/>
  <c r="AD139" i="1" s="1"/>
  <c r="X138" i="1"/>
  <c r="Z138" i="1" s="1"/>
  <c r="AB138" i="1" s="1"/>
  <c r="AD138" i="1" s="1"/>
  <c r="X137" i="1"/>
  <c r="Z137" i="1" s="1"/>
  <c r="AB137" i="1" s="1"/>
  <c r="AD137" i="1" s="1"/>
  <c r="X136" i="1"/>
  <c r="Z136" i="1" s="1"/>
  <c r="AB136" i="1" s="1"/>
  <c r="AD136" i="1" s="1"/>
  <c r="X135" i="1"/>
  <c r="Z135" i="1" s="1"/>
  <c r="AB135" i="1" s="1"/>
  <c r="AD135" i="1" s="1"/>
  <c r="X134" i="1"/>
  <c r="Z134" i="1" s="1"/>
  <c r="AB134" i="1" s="1"/>
  <c r="AD134" i="1" s="1"/>
  <c r="X133" i="1"/>
  <c r="Z133" i="1" s="1"/>
  <c r="AB133" i="1" s="1"/>
  <c r="AD133" i="1" s="1"/>
  <c r="X132" i="1"/>
  <c r="Z132" i="1" s="1"/>
  <c r="AB132" i="1" s="1"/>
  <c r="AD132" i="1" s="1"/>
  <c r="X131" i="1"/>
  <c r="Z131" i="1" s="1"/>
  <c r="AB131" i="1" s="1"/>
  <c r="AD131" i="1" s="1"/>
  <c r="X130" i="1"/>
  <c r="Z130" i="1" s="1"/>
  <c r="AB130" i="1" s="1"/>
  <c r="AD130" i="1" s="1"/>
  <c r="X129" i="1"/>
  <c r="Z129" i="1" s="1"/>
  <c r="AB129" i="1" s="1"/>
  <c r="AD129" i="1" s="1"/>
  <c r="X128" i="1"/>
  <c r="Z128" i="1" s="1"/>
  <c r="AB128" i="1" s="1"/>
  <c r="AD128" i="1" s="1"/>
  <c r="X127" i="1"/>
  <c r="Z127" i="1" s="1"/>
  <c r="AB127" i="1" s="1"/>
  <c r="AD127" i="1" s="1"/>
  <c r="X114" i="1"/>
  <c r="Z114" i="1" s="1"/>
  <c r="AB114" i="1" s="1"/>
  <c r="AD114" i="1" s="1"/>
  <c r="X113" i="1"/>
  <c r="Z113" i="1" s="1"/>
  <c r="AB113" i="1" s="1"/>
  <c r="AD113" i="1" s="1"/>
  <c r="X110" i="1"/>
  <c r="Z110" i="1" s="1"/>
  <c r="AB110" i="1" s="1"/>
  <c r="AD110" i="1" s="1"/>
  <c r="X107" i="1"/>
  <c r="Z107" i="1" s="1"/>
  <c r="AB107" i="1" s="1"/>
  <c r="AD107" i="1" s="1"/>
  <c r="X104" i="1"/>
  <c r="Z104" i="1" s="1"/>
  <c r="AB104" i="1" s="1"/>
  <c r="AD104" i="1" s="1"/>
  <c r="X103" i="1"/>
  <c r="Z103" i="1" s="1"/>
  <c r="AB103" i="1" s="1"/>
  <c r="AD103" i="1" s="1"/>
  <c r="X102" i="1"/>
  <c r="Z102" i="1" s="1"/>
  <c r="AB102" i="1" s="1"/>
  <c r="AD102" i="1" s="1"/>
  <c r="X99" i="1"/>
  <c r="Z99" i="1" s="1"/>
  <c r="AB99" i="1" s="1"/>
  <c r="AD99" i="1" s="1"/>
  <c r="X97" i="1"/>
  <c r="Z97" i="1" s="1"/>
  <c r="AB97" i="1" s="1"/>
  <c r="AD97" i="1" s="1"/>
  <c r="X96" i="1"/>
  <c r="Z96" i="1" s="1"/>
  <c r="AB96" i="1" s="1"/>
  <c r="AD96" i="1" s="1"/>
  <c r="X95" i="1"/>
  <c r="Z95" i="1" s="1"/>
  <c r="AB95" i="1" s="1"/>
  <c r="AD95" i="1" s="1"/>
  <c r="X94" i="1"/>
  <c r="Z94" i="1" s="1"/>
  <c r="AB94" i="1" s="1"/>
  <c r="AD94" i="1" s="1"/>
  <c r="X93" i="1"/>
  <c r="Z93" i="1" s="1"/>
  <c r="AB93" i="1" s="1"/>
  <c r="AD93" i="1" s="1"/>
  <c r="X92" i="1"/>
  <c r="Z92" i="1" s="1"/>
  <c r="AB92" i="1" s="1"/>
  <c r="AD92" i="1" s="1"/>
  <c r="X91" i="1"/>
  <c r="Z91" i="1" s="1"/>
  <c r="AB91" i="1" s="1"/>
  <c r="AD91" i="1" s="1"/>
  <c r="X90" i="1"/>
  <c r="Z90" i="1" s="1"/>
  <c r="AB90" i="1" s="1"/>
  <c r="AD90" i="1" s="1"/>
  <c r="X89" i="1"/>
  <c r="Z89" i="1" s="1"/>
  <c r="AB89" i="1" s="1"/>
  <c r="AD89" i="1" s="1"/>
  <c r="X88" i="1"/>
  <c r="Z88" i="1" s="1"/>
  <c r="AB88" i="1" s="1"/>
  <c r="AD88" i="1" s="1"/>
  <c r="X87" i="1"/>
  <c r="Z87" i="1" s="1"/>
  <c r="AB87" i="1" s="1"/>
  <c r="AD87" i="1" s="1"/>
  <c r="X86" i="1"/>
  <c r="Z86" i="1" s="1"/>
  <c r="AB86" i="1" s="1"/>
  <c r="AD86" i="1" s="1"/>
  <c r="X78" i="1"/>
  <c r="Z78" i="1" s="1"/>
  <c r="AB78" i="1" s="1"/>
  <c r="AD78" i="1" s="1"/>
  <c r="X77" i="1"/>
  <c r="Z77" i="1" s="1"/>
  <c r="AB77" i="1" s="1"/>
  <c r="AD77" i="1" s="1"/>
  <c r="X76" i="1"/>
  <c r="Z76" i="1" s="1"/>
  <c r="AB76" i="1" s="1"/>
  <c r="AD76" i="1" s="1"/>
  <c r="X75" i="1"/>
  <c r="Z75" i="1" s="1"/>
  <c r="AB75" i="1" s="1"/>
  <c r="AD75" i="1" s="1"/>
  <c r="X74" i="1"/>
  <c r="Z74" i="1" s="1"/>
  <c r="AB74" i="1" s="1"/>
  <c r="AD74" i="1" s="1"/>
  <c r="X73" i="1"/>
  <c r="Z73" i="1" s="1"/>
  <c r="AB73" i="1" s="1"/>
  <c r="AD73" i="1" s="1"/>
  <c r="X72" i="1"/>
  <c r="Z72" i="1" s="1"/>
  <c r="AB72" i="1" s="1"/>
  <c r="AD72" i="1" s="1"/>
  <c r="X71" i="1"/>
  <c r="Z71" i="1" s="1"/>
  <c r="AB71" i="1" s="1"/>
  <c r="AD71" i="1" s="1"/>
  <c r="X70" i="1"/>
  <c r="Z70" i="1" s="1"/>
  <c r="AB70" i="1" s="1"/>
  <c r="AD70" i="1" s="1"/>
  <c r="X69" i="1"/>
  <c r="Z69" i="1" s="1"/>
  <c r="AB69" i="1" s="1"/>
  <c r="AD69" i="1" s="1"/>
  <c r="X68" i="1"/>
  <c r="Z68" i="1" s="1"/>
  <c r="AB68" i="1" s="1"/>
  <c r="AD68" i="1" s="1"/>
  <c r="X67" i="1"/>
  <c r="Z67" i="1" s="1"/>
  <c r="AB67" i="1" s="1"/>
  <c r="AD67" i="1" s="1"/>
  <c r="X66" i="1"/>
  <c r="Z66" i="1" s="1"/>
  <c r="AB66" i="1" s="1"/>
  <c r="AD66" i="1" s="1"/>
  <c r="X65" i="1"/>
  <c r="Z65" i="1" s="1"/>
  <c r="AB65" i="1" s="1"/>
  <c r="AD65" i="1" s="1"/>
  <c r="X63" i="1"/>
  <c r="Z63" i="1" s="1"/>
  <c r="AB63" i="1" s="1"/>
  <c r="AD63" i="1" s="1"/>
  <c r="X62" i="1"/>
  <c r="Z62" i="1" s="1"/>
  <c r="AB62" i="1" s="1"/>
  <c r="AD62" i="1" s="1"/>
  <c r="X55" i="1"/>
  <c r="Z55" i="1" s="1"/>
  <c r="AB55" i="1" s="1"/>
  <c r="AD55" i="1" s="1"/>
  <c r="X54" i="1"/>
  <c r="Z54" i="1" s="1"/>
  <c r="AB54" i="1" s="1"/>
  <c r="AD54" i="1" s="1"/>
  <c r="X53" i="1"/>
  <c r="Z53" i="1" s="1"/>
  <c r="AB53" i="1" s="1"/>
  <c r="AD53" i="1" s="1"/>
  <c r="X50" i="1"/>
  <c r="Z50" i="1" s="1"/>
  <c r="AB50" i="1" s="1"/>
  <c r="AD50" i="1" s="1"/>
  <c r="X49" i="1"/>
  <c r="Z49" i="1" s="1"/>
  <c r="AB49" i="1" s="1"/>
  <c r="AD49" i="1" s="1"/>
  <c r="X48" i="1"/>
  <c r="Z48" i="1" s="1"/>
  <c r="AB48" i="1" s="1"/>
  <c r="AD48" i="1" s="1"/>
  <c r="X47" i="1"/>
  <c r="Z47" i="1" s="1"/>
  <c r="AB47" i="1" s="1"/>
  <c r="AD47" i="1" s="1"/>
  <c r="X46" i="1"/>
  <c r="Z46" i="1" s="1"/>
  <c r="AB46" i="1" s="1"/>
  <c r="AD46" i="1" s="1"/>
  <c r="X45" i="1"/>
  <c r="Z45" i="1" s="1"/>
  <c r="AB45" i="1" s="1"/>
  <c r="AD45" i="1" s="1"/>
  <c r="X44" i="1"/>
  <c r="Z44" i="1" s="1"/>
  <c r="AB44" i="1" s="1"/>
  <c r="AD44" i="1" s="1"/>
  <c r="X36" i="1"/>
  <c r="Z36" i="1" s="1"/>
  <c r="AB36" i="1" s="1"/>
  <c r="AD36" i="1" s="1"/>
  <c r="X35" i="1"/>
  <c r="Z35" i="1" s="1"/>
  <c r="AB35" i="1" s="1"/>
  <c r="AD35" i="1" s="1"/>
  <c r="X34" i="1"/>
  <c r="Z34" i="1" s="1"/>
  <c r="AB34" i="1" s="1"/>
  <c r="AD34" i="1" s="1"/>
  <c r="X31" i="1"/>
  <c r="Z31" i="1" s="1"/>
  <c r="AB31" i="1" s="1"/>
  <c r="AD31" i="1" s="1"/>
  <c r="X30" i="1"/>
  <c r="Z30" i="1" s="1"/>
  <c r="AB30" i="1" s="1"/>
  <c r="AD30" i="1" s="1"/>
  <c r="X27" i="1"/>
  <c r="Z27" i="1" s="1"/>
  <c r="AB27" i="1" s="1"/>
  <c r="AD27" i="1" s="1"/>
  <c r="X23" i="1"/>
  <c r="Z23" i="1" s="1"/>
  <c r="AB23" i="1" s="1"/>
  <c r="AD23" i="1" s="1"/>
  <c r="X22" i="1"/>
  <c r="Z22" i="1" s="1"/>
  <c r="AB22" i="1" s="1"/>
  <c r="AD22" i="1" s="1"/>
  <c r="X21" i="1"/>
  <c r="Z21" i="1" s="1"/>
  <c r="AB21" i="1" s="1"/>
  <c r="AD21" i="1" s="1"/>
  <c r="X20" i="1"/>
  <c r="Z20" i="1" s="1"/>
  <c r="AB20" i="1" s="1"/>
  <c r="AD20" i="1" s="1"/>
  <c r="O227" i="1"/>
  <c r="Q227" i="1" s="1"/>
  <c r="S227" i="1" s="1"/>
  <c r="U227" i="1" s="1"/>
  <c r="O226" i="1"/>
  <c r="Q226" i="1" s="1"/>
  <c r="S226" i="1" s="1"/>
  <c r="U226" i="1" s="1"/>
  <c r="O225" i="1"/>
  <c r="Q225" i="1" s="1"/>
  <c r="S225" i="1" s="1"/>
  <c r="U225" i="1" s="1"/>
  <c r="O224" i="1"/>
  <c r="Q224" i="1" s="1"/>
  <c r="S224" i="1" s="1"/>
  <c r="U224" i="1" s="1"/>
  <c r="O223" i="1"/>
  <c r="Q223" i="1" s="1"/>
  <c r="S223" i="1" s="1"/>
  <c r="U223" i="1" s="1"/>
  <c r="O222" i="1"/>
  <c r="Q222" i="1" s="1"/>
  <c r="S222" i="1" s="1"/>
  <c r="U222" i="1" s="1"/>
  <c r="O221" i="1"/>
  <c r="Q221" i="1" s="1"/>
  <c r="S221" i="1" s="1"/>
  <c r="U221" i="1" s="1"/>
  <c r="O220" i="1"/>
  <c r="Q220" i="1" s="1"/>
  <c r="S220" i="1" s="1"/>
  <c r="U220" i="1" s="1"/>
  <c r="O219" i="1"/>
  <c r="Q219" i="1" s="1"/>
  <c r="S219" i="1" s="1"/>
  <c r="U219" i="1" s="1"/>
  <c r="O218" i="1"/>
  <c r="Q218" i="1" s="1"/>
  <c r="S218" i="1" s="1"/>
  <c r="U218" i="1" s="1"/>
  <c r="O217" i="1"/>
  <c r="Q217" i="1" s="1"/>
  <c r="S217" i="1" s="1"/>
  <c r="U217" i="1" s="1"/>
  <c r="O214" i="1"/>
  <c r="Q214" i="1" s="1"/>
  <c r="S214" i="1" s="1"/>
  <c r="U214" i="1" s="1"/>
  <c r="O213" i="1"/>
  <c r="Q213" i="1" s="1"/>
  <c r="S213" i="1" s="1"/>
  <c r="U213" i="1" s="1"/>
  <c r="O212" i="1"/>
  <c r="Q212" i="1" s="1"/>
  <c r="S212" i="1" s="1"/>
  <c r="U212" i="1" s="1"/>
  <c r="O211" i="1"/>
  <c r="Q211" i="1" s="1"/>
  <c r="S211" i="1" s="1"/>
  <c r="U211" i="1" s="1"/>
  <c r="O210" i="1"/>
  <c r="Q210" i="1" s="1"/>
  <c r="S210" i="1" s="1"/>
  <c r="U210" i="1" s="1"/>
  <c r="O209" i="1"/>
  <c r="Q209" i="1" s="1"/>
  <c r="S209" i="1" s="1"/>
  <c r="U209" i="1" s="1"/>
  <c r="O206" i="1"/>
  <c r="Q206" i="1" s="1"/>
  <c r="S206" i="1" s="1"/>
  <c r="U206" i="1" s="1"/>
  <c r="O205" i="1"/>
  <c r="Q205" i="1" s="1"/>
  <c r="S205" i="1" s="1"/>
  <c r="U205" i="1" s="1"/>
  <c r="O204" i="1"/>
  <c r="Q204" i="1" s="1"/>
  <c r="S204" i="1" s="1"/>
  <c r="U204" i="1" s="1"/>
  <c r="O199" i="1"/>
  <c r="Q199" i="1" s="1"/>
  <c r="S199" i="1" s="1"/>
  <c r="U199" i="1" s="1"/>
  <c r="O198" i="1"/>
  <c r="Q198" i="1" s="1"/>
  <c r="S198" i="1" s="1"/>
  <c r="U198" i="1" s="1"/>
  <c r="O192" i="1"/>
  <c r="Q192" i="1" s="1"/>
  <c r="S192" i="1" s="1"/>
  <c r="U192" i="1" s="1"/>
  <c r="O188" i="1"/>
  <c r="Q188" i="1" s="1"/>
  <c r="S188" i="1" s="1"/>
  <c r="U188" i="1" s="1"/>
  <c r="O187" i="1"/>
  <c r="Q187" i="1" s="1"/>
  <c r="S187" i="1" s="1"/>
  <c r="U187" i="1" s="1"/>
  <c r="O184" i="1"/>
  <c r="Q184" i="1" s="1"/>
  <c r="S184" i="1" s="1"/>
  <c r="U184" i="1" s="1"/>
  <c r="O183" i="1"/>
  <c r="Q183" i="1" s="1"/>
  <c r="S183" i="1" s="1"/>
  <c r="U183" i="1" s="1"/>
  <c r="O180" i="1"/>
  <c r="Q180" i="1" s="1"/>
  <c r="S180" i="1" s="1"/>
  <c r="U180" i="1" s="1"/>
  <c r="O179" i="1"/>
  <c r="Q179" i="1" s="1"/>
  <c r="S179" i="1" s="1"/>
  <c r="U179" i="1" s="1"/>
  <c r="O176" i="1"/>
  <c r="Q176" i="1" s="1"/>
  <c r="S176" i="1" s="1"/>
  <c r="U176" i="1" s="1"/>
  <c r="O175" i="1"/>
  <c r="Q175" i="1" s="1"/>
  <c r="S175" i="1" s="1"/>
  <c r="U175" i="1" s="1"/>
  <c r="O172" i="1"/>
  <c r="Q172" i="1" s="1"/>
  <c r="S172" i="1" s="1"/>
  <c r="U172" i="1" s="1"/>
  <c r="O171" i="1"/>
  <c r="Q171" i="1" s="1"/>
  <c r="S171" i="1" s="1"/>
  <c r="U171" i="1" s="1"/>
  <c r="O168" i="1"/>
  <c r="Q168" i="1" s="1"/>
  <c r="S168" i="1" s="1"/>
  <c r="U168" i="1" s="1"/>
  <c r="O167" i="1"/>
  <c r="Q167" i="1" s="1"/>
  <c r="S167" i="1" s="1"/>
  <c r="U167" i="1" s="1"/>
  <c r="O166" i="1"/>
  <c r="Q166" i="1" s="1"/>
  <c r="S166" i="1" s="1"/>
  <c r="U166" i="1" s="1"/>
  <c r="O163" i="1"/>
  <c r="Q163" i="1" s="1"/>
  <c r="S163" i="1" s="1"/>
  <c r="U163" i="1" s="1"/>
  <c r="O162" i="1"/>
  <c r="Q162" i="1" s="1"/>
  <c r="S162" i="1" s="1"/>
  <c r="U162" i="1" s="1"/>
  <c r="O159" i="1"/>
  <c r="Q159" i="1" s="1"/>
  <c r="S159" i="1" s="1"/>
  <c r="U159" i="1" s="1"/>
  <c r="O158" i="1"/>
  <c r="Q158" i="1" s="1"/>
  <c r="S158" i="1" s="1"/>
  <c r="U158" i="1" s="1"/>
  <c r="O155" i="1"/>
  <c r="Q155" i="1" s="1"/>
  <c r="S155" i="1" s="1"/>
  <c r="U155" i="1" s="1"/>
  <c r="O154" i="1"/>
  <c r="Q154" i="1" s="1"/>
  <c r="S154" i="1" s="1"/>
  <c r="U154" i="1" s="1"/>
  <c r="O153" i="1"/>
  <c r="Q153" i="1" s="1"/>
  <c r="S153" i="1" s="1"/>
  <c r="U153" i="1" s="1"/>
  <c r="O152" i="1"/>
  <c r="Q152" i="1" s="1"/>
  <c r="S152" i="1" s="1"/>
  <c r="U152" i="1" s="1"/>
  <c r="O151" i="1"/>
  <c r="Q151" i="1" s="1"/>
  <c r="S151" i="1" s="1"/>
  <c r="U151" i="1" s="1"/>
  <c r="O150" i="1"/>
  <c r="Q150" i="1" s="1"/>
  <c r="S150" i="1" s="1"/>
  <c r="U150" i="1" s="1"/>
  <c r="O149" i="1"/>
  <c r="Q149" i="1" s="1"/>
  <c r="S149" i="1" s="1"/>
  <c r="U149" i="1" s="1"/>
  <c r="O139" i="1"/>
  <c r="Q139" i="1" s="1"/>
  <c r="S139" i="1" s="1"/>
  <c r="U139" i="1" s="1"/>
  <c r="O138" i="1"/>
  <c r="Q138" i="1" s="1"/>
  <c r="S138" i="1" s="1"/>
  <c r="U138" i="1" s="1"/>
  <c r="O137" i="1"/>
  <c r="Q137" i="1" s="1"/>
  <c r="S137" i="1" s="1"/>
  <c r="U137" i="1" s="1"/>
  <c r="O136" i="1"/>
  <c r="Q136" i="1" s="1"/>
  <c r="S136" i="1" s="1"/>
  <c r="U136" i="1" s="1"/>
  <c r="O135" i="1"/>
  <c r="Q135" i="1" s="1"/>
  <c r="S135" i="1" s="1"/>
  <c r="U135" i="1" s="1"/>
  <c r="O134" i="1"/>
  <c r="Q134" i="1" s="1"/>
  <c r="S134" i="1" s="1"/>
  <c r="U134" i="1" s="1"/>
  <c r="O133" i="1"/>
  <c r="Q133" i="1" s="1"/>
  <c r="S133" i="1" s="1"/>
  <c r="U133" i="1" s="1"/>
  <c r="O132" i="1"/>
  <c r="Q132" i="1" s="1"/>
  <c r="S132" i="1" s="1"/>
  <c r="U132" i="1" s="1"/>
  <c r="O131" i="1"/>
  <c r="Q131" i="1" s="1"/>
  <c r="S131" i="1" s="1"/>
  <c r="U131" i="1" s="1"/>
  <c r="O130" i="1"/>
  <c r="Q130" i="1" s="1"/>
  <c r="S130" i="1" s="1"/>
  <c r="U130" i="1" s="1"/>
  <c r="O129" i="1"/>
  <c r="Q129" i="1" s="1"/>
  <c r="S129" i="1" s="1"/>
  <c r="U129" i="1" s="1"/>
  <c r="O128" i="1"/>
  <c r="Q128" i="1" s="1"/>
  <c r="S128" i="1" s="1"/>
  <c r="U128" i="1" s="1"/>
  <c r="O127" i="1"/>
  <c r="Q127" i="1" s="1"/>
  <c r="S127" i="1" s="1"/>
  <c r="U127" i="1" s="1"/>
  <c r="O114" i="1"/>
  <c r="Q114" i="1" s="1"/>
  <c r="S114" i="1" s="1"/>
  <c r="U114" i="1" s="1"/>
  <c r="O113" i="1"/>
  <c r="Q113" i="1" s="1"/>
  <c r="S113" i="1" s="1"/>
  <c r="U113" i="1" s="1"/>
  <c r="O110" i="1"/>
  <c r="Q110" i="1" s="1"/>
  <c r="S110" i="1" s="1"/>
  <c r="U110" i="1" s="1"/>
  <c r="O107" i="1"/>
  <c r="Q107" i="1" s="1"/>
  <c r="S107" i="1" s="1"/>
  <c r="U107" i="1" s="1"/>
  <c r="O104" i="1"/>
  <c r="Q104" i="1" s="1"/>
  <c r="S104" i="1" s="1"/>
  <c r="U104" i="1" s="1"/>
  <c r="O103" i="1"/>
  <c r="Q103" i="1" s="1"/>
  <c r="S103" i="1" s="1"/>
  <c r="U103" i="1" s="1"/>
  <c r="O102" i="1"/>
  <c r="Q102" i="1" s="1"/>
  <c r="S102" i="1" s="1"/>
  <c r="U102" i="1" s="1"/>
  <c r="O99" i="1"/>
  <c r="Q99" i="1" s="1"/>
  <c r="S99" i="1" s="1"/>
  <c r="U99" i="1" s="1"/>
  <c r="O97" i="1"/>
  <c r="Q97" i="1" s="1"/>
  <c r="S97" i="1" s="1"/>
  <c r="U97" i="1" s="1"/>
  <c r="O96" i="1"/>
  <c r="Q96" i="1" s="1"/>
  <c r="S96" i="1" s="1"/>
  <c r="U96" i="1" s="1"/>
  <c r="O95" i="1"/>
  <c r="Q95" i="1" s="1"/>
  <c r="S95" i="1" s="1"/>
  <c r="U95" i="1" s="1"/>
  <c r="O94" i="1"/>
  <c r="Q94" i="1" s="1"/>
  <c r="S94" i="1" s="1"/>
  <c r="U94" i="1" s="1"/>
  <c r="O93" i="1"/>
  <c r="Q93" i="1" s="1"/>
  <c r="S93" i="1" s="1"/>
  <c r="U93" i="1" s="1"/>
  <c r="O92" i="1"/>
  <c r="Q92" i="1" s="1"/>
  <c r="S92" i="1" s="1"/>
  <c r="U92" i="1" s="1"/>
  <c r="O91" i="1"/>
  <c r="Q91" i="1" s="1"/>
  <c r="S91" i="1" s="1"/>
  <c r="U91" i="1" s="1"/>
  <c r="O90" i="1"/>
  <c r="Q90" i="1" s="1"/>
  <c r="S90" i="1" s="1"/>
  <c r="U90" i="1" s="1"/>
  <c r="O89" i="1"/>
  <c r="Q89" i="1" s="1"/>
  <c r="S89" i="1" s="1"/>
  <c r="U89" i="1" s="1"/>
  <c r="O88" i="1"/>
  <c r="Q88" i="1" s="1"/>
  <c r="S88" i="1" s="1"/>
  <c r="U88" i="1" s="1"/>
  <c r="O87" i="1"/>
  <c r="Q87" i="1" s="1"/>
  <c r="S87" i="1" s="1"/>
  <c r="U87" i="1" s="1"/>
  <c r="O86" i="1"/>
  <c r="Q86" i="1" s="1"/>
  <c r="S86" i="1" s="1"/>
  <c r="U86" i="1" s="1"/>
  <c r="O78" i="1"/>
  <c r="Q78" i="1" s="1"/>
  <c r="S78" i="1" s="1"/>
  <c r="U78" i="1" s="1"/>
  <c r="O77" i="1"/>
  <c r="Q77" i="1" s="1"/>
  <c r="S77" i="1" s="1"/>
  <c r="U77" i="1" s="1"/>
  <c r="O76" i="1"/>
  <c r="Q76" i="1" s="1"/>
  <c r="S76" i="1" s="1"/>
  <c r="U76" i="1" s="1"/>
  <c r="O75" i="1"/>
  <c r="Q75" i="1" s="1"/>
  <c r="S75" i="1" s="1"/>
  <c r="U75" i="1" s="1"/>
  <c r="O74" i="1"/>
  <c r="Q74" i="1" s="1"/>
  <c r="S74" i="1" s="1"/>
  <c r="U74" i="1" s="1"/>
  <c r="O73" i="1"/>
  <c r="Q73" i="1" s="1"/>
  <c r="S73" i="1" s="1"/>
  <c r="U73" i="1" s="1"/>
  <c r="O72" i="1"/>
  <c r="Q72" i="1" s="1"/>
  <c r="S72" i="1" s="1"/>
  <c r="U72" i="1" s="1"/>
  <c r="O71" i="1"/>
  <c r="Q71" i="1" s="1"/>
  <c r="S71" i="1" s="1"/>
  <c r="U71" i="1" s="1"/>
  <c r="O70" i="1"/>
  <c r="Q70" i="1" s="1"/>
  <c r="S70" i="1" s="1"/>
  <c r="U70" i="1" s="1"/>
  <c r="O69" i="1"/>
  <c r="Q69" i="1" s="1"/>
  <c r="S69" i="1" s="1"/>
  <c r="U69" i="1" s="1"/>
  <c r="O68" i="1"/>
  <c r="Q68" i="1" s="1"/>
  <c r="S68" i="1" s="1"/>
  <c r="U68" i="1" s="1"/>
  <c r="O67" i="1"/>
  <c r="Q67" i="1" s="1"/>
  <c r="S67" i="1" s="1"/>
  <c r="U67" i="1" s="1"/>
  <c r="O66" i="1"/>
  <c r="Q66" i="1" s="1"/>
  <c r="S66" i="1" s="1"/>
  <c r="U66" i="1" s="1"/>
  <c r="O65" i="1"/>
  <c r="Q65" i="1" s="1"/>
  <c r="S65" i="1" s="1"/>
  <c r="U65" i="1" s="1"/>
  <c r="O63" i="1"/>
  <c r="Q63" i="1" s="1"/>
  <c r="S63" i="1" s="1"/>
  <c r="U63" i="1" s="1"/>
  <c r="O62" i="1"/>
  <c r="Q62" i="1" s="1"/>
  <c r="S62" i="1" s="1"/>
  <c r="U62" i="1" s="1"/>
  <c r="O55" i="1"/>
  <c r="Q55" i="1" s="1"/>
  <c r="S55" i="1" s="1"/>
  <c r="U55" i="1" s="1"/>
  <c r="O54" i="1"/>
  <c r="Q54" i="1" s="1"/>
  <c r="S54" i="1" s="1"/>
  <c r="U54" i="1" s="1"/>
  <c r="O53" i="1"/>
  <c r="Q53" i="1" s="1"/>
  <c r="S53" i="1" s="1"/>
  <c r="U53" i="1" s="1"/>
  <c r="O50" i="1"/>
  <c r="Q50" i="1" s="1"/>
  <c r="S50" i="1" s="1"/>
  <c r="U50" i="1" s="1"/>
  <c r="O49" i="1"/>
  <c r="Q49" i="1" s="1"/>
  <c r="S49" i="1" s="1"/>
  <c r="U49" i="1" s="1"/>
  <c r="O48" i="1"/>
  <c r="Q48" i="1" s="1"/>
  <c r="S48" i="1" s="1"/>
  <c r="U48" i="1" s="1"/>
  <c r="O47" i="1"/>
  <c r="Q47" i="1" s="1"/>
  <c r="S47" i="1" s="1"/>
  <c r="U47" i="1" s="1"/>
  <c r="O46" i="1"/>
  <c r="Q46" i="1" s="1"/>
  <c r="S46" i="1" s="1"/>
  <c r="U46" i="1" s="1"/>
  <c r="O45" i="1"/>
  <c r="Q45" i="1" s="1"/>
  <c r="S45" i="1" s="1"/>
  <c r="U45" i="1" s="1"/>
  <c r="O44" i="1"/>
  <c r="Q44" i="1" s="1"/>
  <c r="S44" i="1" s="1"/>
  <c r="U44" i="1" s="1"/>
  <c r="O36" i="1"/>
  <c r="Q36" i="1" s="1"/>
  <c r="S36" i="1" s="1"/>
  <c r="U36" i="1" s="1"/>
  <c r="O35" i="1"/>
  <c r="Q35" i="1" s="1"/>
  <c r="S35" i="1" s="1"/>
  <c r="U35" i="1" s="1"/>
  <c r="O34" i="1"/>
  <c r="Q34" i="1" s="1"/>
  <c r="S34" i="1" s="1"/>
  <c r="U34" i="1" s="1"/>
  <c r="O31" i="1"/>
  <c r="Q31" i="1" s="1"/>
  <c r="S31" i="1" s="1"/>
  <c r="U31" i="1" s="1"/>
  <c r="O30" i="1"/>
  <c r="Q30" i="1" s="1"/>
  <c r="S30" i="1" s="1"/>
  <c r="U30" i="1" s="1"/>
  <c r="O27" i="1"/>
  <c r="Q27" i="1" s="1"/>
  <c r="S27" i="1" s="1"/>
  <c r="U27" i="1" s="1"/>
  <c r="O23" i="1"/>
  <c r="Q23" i="1" s="1"/>
  <c r="S23" i="1" s="1"/>
  <c r="U23" i="1" s="1"/>
  <c r="O22" i="1"/>
  <c r="Q22" i="1" s="1"/>
  <c r="S22" i="1" s="1"/>
  <c r="U22" i="1" s="1"/>
  <c r="O21" i="1"/>
  <c r="Q21" i="1" s="1"/>
  <c r="S21" i="1" s="1"/>
  <c r="U21" i="1" s="1"/>
  <c r="O20" i="1"/>
  <c r="Q20" i="1" s="1"/>
  <c r="S20" i="1" s="1"/>
  <c r="U20" i="1" s="1"/>
  <c r="F227" i="1"/>
  <c r="H227" i="1" s="1"/>
  <c r="J227" i="1" s="1"/>
  <c r="L227" i="1" s="1"/>
  <c r="F226" i="1"/>
  <c r="H226" i="1" s="1"/>
  <c r="J226" i="1" s="1"/>
  <c r="L226" i="1" s="1"/>
  <c r="F225" i="1"/>
  <c r="H225" i="1" s="1"/>
  <c r="J225" i="1" s="1"/>
  <c r="L225" i="1" s="1"/>
  <c r="F224" i="1"/>
  <c r="H224" i="1" s="1"/>
  <c r="J224" i="1" s="1"/>
  <c r="L224" i="1" s="1"/>
  <c r="F223" i="1"/>
  <c r="H223" i="1" s="1"/>
  <c r="J223" i="1" s="1"/>
  <c r="L223" i="1" s="1"/>
  <c r="F222" i="1"/>
  <c r="H222" i="1" s="1"/>
  <c r="J222" i="1" s="1"/>
  <c r="L222" i="1" s="1"/>
  <c r="F221" i="1"/>
  <c r="H221" i="1" s="1"/>
  <c r="J221" i="1" s="1"/>
  <c r="L221" i="1" s="1"/>
  <c r="F220" i="1"/>
  <c r="H220" i="1" s="1"/>
  <c r="J220" i="1" s="1"/>
  <c r="L220" i="1" s="1"/>
  <c r="F219" i="1"/>
  <c r="H219" i="1" s="1"/>
  <c r="J219" i="1" s="1"/>
  <c r="L219" i="1" s="1"/>
  <c r="F218" i="1"/>
  <c r="H218" i="1" s="1"/>
  <c r="J218" i="1" s="1"/>
  <c r="L218" i="1" s="1"/>
  <c r="F217" i="1"/>
  <c r="H217" i="1" s="1"/>
  <c r="J217" i="1" s="1"/>
  <c r="L217" i="1" s="1"/>
  <c r="F214" i="1"/>
  <c r="H214" i="1" s="1"/>
  <c r="J214" i="1" s="1"/>
  <c r="L214" i="1" s="1"/>
  <c r="F213" i="1"/>
  <c r="H213" i="1" s="1"/>
  <c r="J213" i="1" s="1"/>
  <c r="L213" i="1" s="1"/>
  <c r="F212" i="1"/>
  <c r="H212" i="1" s="1"/>
  <c r="J212" i="1" s="1"/>
  <c r="L212" i="1" s="1"/>
  <c r="F211" i="1"/>
  <c r="H211" i="1" s="1"/>
  <c r="J211" i="1" s="1"/>
  <c r="L211" i="1" s="1"/>
  <c r="F210" i="1"/>
  <c r="H210" i="1" s="1"/>
  <c r="J210" i="1" s="1"/>
  <c r="L210" i="1" s="1"/>
  <c r="F209" i="1"/>
  <c r="H209" i="1" s="1"/>
  <c r="J209" i="1" s="1"/>
  <c r="L209" i="1" s="1"/>
  <c r="F206" i="1"/>
  <c r="H206" i="1" s="1"/>
  <c r="J206" i="1" s="1"/>
  <c r="L206" i="1" s="1"/>
  <c r="F205" i="1"/>
  <c r="H205" i="1" s="1"/>
  <c r="J205" i="1" s="1"/>
  <c r="L205" i="1" s="1"/>
  <c r="F204" i="1"/>
  <c r="H204" i="1" s="1"/>
  <c r="J204" i="1" s="1"/>
  <c r="L204" i="1" s="1"/>
  <c r="F199" i="1"/>
  <c r="H199" i="1" s="1"/>
  <c r="J199" i="1" s="1"/>
  <c r="L199" i="1" s="1"/>
  <c r="F198" i="1"/>
  <c r="H198" i="1" s="1"/>
  <c r="J198" i="1" s="1"/>
  <c r="L198" i="1" s="1"/>
  <c r="F192" i="1"/>
  <c r="H192" i="1" s="1"/>
  <c r="J192" i="1" s="1"/>
  <c r="L192" i="1" s="1"/>
  <c r="F188" i="1"/>
  <c r="H188" i="1" s="1"/>
  <c r="J188" i="1" s="1"/>
  <c r="L188" i="1" s="1"/>
  <c r="F187" i="1"/>
  <c r="H187" i="1" s="1"/>
  <c r="J187" i="1" s="1"/>
  <c r="L187" i="1" s="1"/>
  <c r="F184" i="1"/>
  <c r="H184" i="1" s="1"/>
  <c r="J184" i="1" s="1"/>
  <c r="L184" i="1" s="1"/>
  <c r="F183" i="1"/>
  <c r="H183" i="1" s="1"/>
  <c r="J183" i="1" s="1"/>
  <c r="L183" i="1" s="1"/>
  <c r="F180" i="1"/>
  <c r="H180" i="1" s="1"/>
  <c r="J180" i="1" s="1"/>
  <c r="L180" i="1" s="1"/>
  <c r="F179" i="1"/>
  <c r="H179" i="1" s="1"/>
  <c r="J179" i="1" s="1"/>
  <c r="L179" i="1" s="1"/>
  <c r="F176" i="1"/>
  <c r="H176" i="1" s="1"/>
  <c r="J176" i="1" s="1"/>
  <c r="L176" i="1" s="1"/>
  <c r="F175" i="1"/>
  <c r="H175" i="1" s="1"/>
  <c r="J175" i="1" s="1"/>
  <c r="L175" i="1" s="1"/>
  <c r="F172" i="1"/>
  <c r="H172" i="1" s="1"/>
  <c r="J172" i="1" s="1"/>
  <c r="L172" i="1" s="1"/>
  <c r="F171" i="1"/>
  <c r="H171" i="1" s="1"/>
  <c r="J171" i="1" s="1"/>
  <c r="L171" i="1" s="1"/>
  <c r="F168" i="1"/>
  <c r="H168" i="1" s="1"/>
  <c r="J168" i="1" s="1"/>
  <c r="L168" i="1" s="1"/>
  <c r="F167" i="1"/>
  <c r="H167" i="1" s="1"/>
  <c r="J167" i="1" s="1"/>
  <c r="L167" i="1" s="1"/>
  <c r="F166" i="1"/>
  <c r="H166" i="1" s="1"/>
  <c r="J166" i="1" s="1"/>
  <c r="L166" i="1" s="1"/>
  <c r="F163" i="1"/>
  <c r="H163" i="1" s="1"/>
  <c r="J163" i="1" s="1"/>
  <c r="L163" i="1" s="1"/>
  <c r="F162" i="1"/>
  <c r="H162" i="1" s="1"/>
  <c r="J162" i="1" s="1"/>
  <c r="L162" i="1" s="1"/>
  <c r="F159" i="1"/>
  <c r="H159" i="1" s="1"/>
  <c r="J159" i="1" s="1"/>
  <c r="L159" i="1" s="1"/>
  <c r="F158" i="1"/>
  <c r="H158" i="1" s="1"/>
  <c r="J158" i="1" s="1"/>
  <c r="L158" i="1" s="1"/>
  <c r="F155" i="1"/>
  <c r="H155" i="1" s="1"/>
  <c r="J155" i="1" s="1"/>
  <c r="L155" i="1" s="1"/>
  <c r="F154" i="1"/>
  <c r="H154" i="1" s="1"/>
  <c r="J154" i="1" s="1"/>
  <c r="L154" i="1" s="1"/>
  <c r="F153" i="1"/>
  <c r="H153" i="1" s="1"/>
  <c r="J153" i="1" s="1"/>
  <c r="L153" i="1" s="1"/>
  <c r="F152" i="1"/>
  <c r="H152" i="1" s="1"/>
  <c r="J152" i="1" s="1"/>
  <c r="L152" i="1" s="1"/>
  <c r="F151" i="1"/>
  <c r="H151" i="1" s="1"/>
  <c r="J151" i="1" s="1"/>
  <c r="L151" i="1" s="1"/>
  <c r="F150" i="1"/>
  <c r="H150" i="1" s="1"/>
  <c r="J150" i="1" s="1"/>
  <c r="L150" i="1" s="1"/>
  <c r="F149" i="1"/>
  <c r="H149" i="1" s="1"/>
  <c r="J149" i="1" s="1"/>
  <c r="L149" i="1" s="1"/>
  <c r="F139" i="1"/>
  <c r="H139" i="1" s="1"/>
  <c r="J139" i="1" s="1"/>
  <c r="L139" i="1" s="1"/>
  <c r="F138" i="1"/>
  <c r="H138" i="1" s="1"/>
  <c r="J138" i="1" s="1"/>
  <c r="L138" i="1" s="1"/>
  <c r="F137" i="1"/>
  <c r="H137" i="1" s="1"/>
  <c r="J137" i="1" s="1"/>
  <c r="L137" i="1" s="1"/>
  <c r="F136" i="1"/>
  <c r="H136" i="1" s="1"/>
  <c r="J136" i="1" s="1"/>
  <c r="L136" i="1" s="1"/>
  <c r="F135" i="1"/>
  <c r="H135" i="1" s="1"/>
  <c r="J135" i="1" s="1"/>
  <c r="L135" i="1" s="1"/>
  <c r="F134" i="1"/>
  <c r="H134" i="1" s="1"/>
  <c r="J134" i="1" s="1"/>
  <c r="L134" i="1" s="1"/>
  <c r="F133" i="1"/>
  <c r="H133" i="1" s="1"/>
  <c r="J133" i="1" s="1"/>
  <c r="L133" i="1" s="1"/>
  <c r="F132" i="1"/>
  <c r="H132" i="1" s="1"/>
  <c r="J132" i="1" s="1"/>
  <c r="L132" i="1" s="1"/>
  <c r="F131" i="1"/>
  <c r="H131" i="1" s="1"/>
  <c r="J131" i="1" s="1"/>
  <c r="L131" i="1" s="1"/>
  <c r="F130" i="1"/>
  <c r="H130" i="1" s="1"/>
  <c r="J130" i="1" s="1"/>
  <c r="L130" i="1" s="1"/>
  <c r="F129" i="1"/>
  <c r="H129" i="1" s="1"/>
  <c r="J129" i="1" s="1"/>
  <c r="L129" i="1" s="1"/>
  <c r="F128" i="1"/>
  <c r="H128" i="1" s="1"/>
  <c r="J128" i="1" s="1"/>
  <c r="L128" i="1" s="1"/>
  <c r="F127" i="1"/>
  <c r="H127" i="1" s="1"/>
  <c r="J127" i="1" s="1"/>
  <c r="L127" i="1" s="1"/>
  <c r="F114" i="1"/>
  <c r="H114" i="1" s="1"/>
  <c r="J114" i="1" s="1"/>
  <c r="L114" i="1" s="1"/>
  <c r="F113" i="1"/>
  <c r="H113" i="1" s="1"/>
  <c r="J113" i="1" s="1"/>
  <c r="L113" i="1" s="1"/>
  <c r="F110" i="1"/>
  <c r="H110" i="1" s="1"/>
  <c r="J110" i="1" s="1"/>
  <c r="L110" i="1" s="1"/>
  <c r="F107" i="1"/>
  <c r="H107" i="1" s="1"/>
  <c r="J107" i="1" s="1"/>
  <c r="L107" i="1" s="1"/>
  <c r="F104" i="1"/>
  <c r="H104" i="1" s="1"/>
  <c r="J104" i="1" s="1"/>
  <c r="L104" i="1" s="1"/>
  <c r="F103" i="1"/>
  <c r="H103" i="1" s="1"/>
  <c r="J103" i="1" s="1"/>
  <c r="L103" i="1" s="1"/>
  <c r="F102" i="1"/>
  <c r="H102" i="1" s="1"/>
  <c r="J102" i="1" s="1"/>
  <c r="L102" i="1" s="1"/>
  <c r="F99" i="1"/>
  <c r="H99" i="1" s="1"/>
  <c r="J99" i="1" s="1"/>
  <c r="L99" i="1" s="1"/>
  <c r="F97" i="1"/>
  <c r="H97" i="1" s="1"/>
  <c r="J97" i="1" s="1"/>
  <c r="L97" i="1" s="1"/>
  <c r="F96" i="1"/>
  <c r="H96" i="1" s="1"/>
  <c r="J96" i="1" s="1"/>
  <c r="L96" i="1" s="1"/>
  <c r="F95" i="1"/>
  <c r="H95" i="1" s="1"/>
  <c r="J95" i="1" s="1"/>
  <c r="L95" i="1" s="1"/>
  <c r="F94" i="1"/>
  <c r="H94" i="1" s="1"/>
  <c r="J94" i="1" s="1"/>
  <c r="L94" i="1" s="1"/>
  <c r="F93" i="1"/>
  <c r="H93" i="1" s="1"/>
  <c r="J93" i="1" s="1"/>
  <c r="L93" i="1" s="1"/>
  <c r="F92" i="1"/>
  <c r="H92" i="1" s="1"/>
  <c r="J92" i="1" s="1"/>
  <c r="L92" i="1" s="1"/>
  <c r="F91" i="1"/>
  <c r="H91" i="1" s="1"/>
  <c r="J91" i="1" s="1"/>
  <c r="L91" i="1" s="1"/>
  <c r="F90" i="1"/>
  <c r="H90" i="1" s="1"/>
  <c r="J90" i="1" s="1"/>
  <c r="L90" i="1" s="1"/>
  <c r="F89" i="1"/>
  <c r="H89" i="1" s="1"/>
  <c r="J89" i="1" s="1"/>
  <c r="L89" i="1" s="1"/>
  <c r="F88" i="1"/>
  <c r="H88" i="1" s="1"/>
  <c r="J88" i="1" s="1"/>
  <c r="L88" i="1" s="1"/>
  <c r="F87" i="1"/>
  <c r="H87" i="1" s="1"/>
  <c r="J87" i="1" s="1"/>
  <c r="L87" i="1" s="1"/>
  <c r="F86" i="1"/>
  <c r="H86" i="1" s="1"/>
  <c r="J86" i="1" s="1"/>
  <c r="L86" i="1" s="1"/>
  <c r="F78" i="1"/>
  <c r="H78" i="1" s="1"/>
  <c r="J78" i="1" s="1"/>
  <c r="L78" i="1" s="1"/>
  <c r="F77" i="1"/>
  <c r="H77" i="1" s="1"/>
  <c r="J77" i="1" s="1"/>
  <c r="L77" i="1" s="1"/>
  <c r="F76" i="1"/>
  <c r="H76" i="1" s="1"/>
  <c r="J76" i="1" s="1"/>
  <c r="L76" i="1" s="1"/>
  <c r="F75" i="1"/>
  <c r="H75" i="1" s="1"/>
  <c r="J75" i="1" s="1"/>
  <c r="L75" i="1" s="1"/>
  <c r="F74" i="1"/>
  <c r="H74" i="1" s="1"/>
  <c r="J74" i="1" s="1"/>
  <c r="L74" i="1" s="1"/>
  <c r="F73" i="1"/>
  <c r="H73" i="1" s="1"/>
  <c r="J73" i="1" s="1"/>
  <c r="L73" i="1" s="1"/>
  <c r="F72" i="1"/>
  <c r="H72" i="1" s="1"/>
  <c r="J72" i="1" s="1"/>
  <c r="L72" i="1" s="1"/>
  <c r="F71" i="1"/>
  <c r="H71" i="1" s="1"/>
  <c r="J71" i="1" s="1"/>
  <c r="L71" i="1" s="1"/>
  <c r="F70" i="1"/>
  <c r="H70" i="1" s="1"/>
  <c r="J70" i="1" s="1"/>
  <c r="L70" i="1" s="1"/>
  <c r="F69" i="1"/>
  <c r="H69" i="1" s="1"/>
  <c r="J69" i="1" s="1"/>
  <c r="L69" i="1" s="1"/>
  <c r="F68" i="1"/>
  <c r="H68" i="1" s="1"/>
  <c r="J68" i="1" s="1"/>
  <c r="L68" i="1" s="1"/>
  <c r="F67" i="1"/>
  <c r="H67" i="1" s="1"/>
  <c r="J67" i="1" s="1"/>
  <c r="L67" i="1" s="1"/>
  <c r="F66" i="1"/>
  <c r="H66" i="1" s="1"/>
  <c r="J66" i="1" s="1"/>
  <c r="L66" i="1" s="1"/>
  <c r="F65" i="1"/>
  <c r="H65" i="1" s="1"/>
  <c r="J65" i="1" s="1"/>
  <c r="L65" i="1" s="1"/>
  <c r="F62" i="1"/>
  <c r="H62" i="1" s="1"/>
  <c r="J62" i="1" s="1"/>
  <c r="L62" i="1" s="1"/>
  <c r="F55" i="1"/>
  <c r="H55" i="1" s="1"/>
  <c r="J55" i="1" s="1"/>
  <c r="L55" i="1" s="1"/>
  <c r="F54" i="1"/>
  <c r="H54" i="1" s="1"/>
  <c r="J54" i="1" s="1"/>
  <c r="L54" i="1" s="1"/>
  <c r="F53" i="1"/>
  <c r="H53" i="1" s="1"/>
  <c r="J53" i="1" s="1"/>
  <c r="L53" i="1" s="1"/>
  <c r="F50" i="1"/>
  <c r="H50" i="1" s="1"/>
  <c r="J50" i="1" s="1"/>
  <c r="L50" i="1" s="1"/>
  <c r="F49" i="1"/>
  <c r="H49" i="1" s="1"/>
  <c r="J49" i="1" s="1"/>
  <c r="L49" i="1" s="1"/>
  <c r="F48" i="1"/>
  <c r="H48" i="1" s="1"/>
  <c r="J48" i="1" s="1"/>
  <c r="L48" i="1" s="1"/>
  <c r="F47" i="1"/>
  <c r="H47" i="1" s="1"/>
  <c r="J47" i="1" s="1"/>
  <c r="L47" i="1" s="1"/>
  <c r="F46" i="1"/>
  <c r="H46" i="1" s="1"/>
  <c r="J46" i="1" s="1"/>
  <c r="L46" i="1" s="1"/>
  <c r="F45" i="1"/>
  <c r="H45" i="1" s="1"/>
  <c r="J45" i="1" s="1"/>
  <c r="L45" i="1" s="1"/>
  <c r="F44" i="1"/>
  <c r="H44" i="1" s="1"/>
  <c r="J44" i="1" s="1"/>
  <c r="L44" i="1" s="1"/>
  <c r="F36" i="1"/>
  <c r="H36" i="1" s="1"/>
  <c r="J36" i="1" s="1"/>
  <c r="L36" i="1" s="1"/>
  <c r="F35" i="1"/>
  <c r="H35" i="1" s="1"/>
  <c r="J35" i="1" s="1"/>
  <c r="L35" i="1" s="1"/>
  <c r="F34" i="1"/>
  <c r="H34" i="1" s="1"/>
  <c r="J34" i="1" s="1"/>
  <c r="L34" i="1" s="1"/>
  <c r="F31" i="1"/>
  <c r="H31" i="1" s="1"/>
  <c r="J31" i="1" s="1"/>
  <c r="L31" i="1" s="1"/>
  <c r="F30" i="1"/>
  <c r="H30" i="1" s="1"/>
  <c r="J30" i="1" s="1"/>
  <c r="L30" i="1" s="1"/>
  <c r="F23" i="1"/>
  <c r="H23" i="1" s="1"/>
  <c r="J23" i="1" s="1"/>
  <c r="L23" i="1" s="1"/>
  <c r="F22" i="1"/>
  <c r="H22" i="1" s="1"/>
  <c r="J22" i="1" s="1"/>
  <c r="L22" i="1" s="1"/>
  <c r="F21" i="1"/>
  <c r="H21" i="1" s="1"/>
  <c r="J21" i="1" s="1"/>
  <c r="L21" i="1" s="1"/>
  <c r="F20" i="1"/>
  <c r="H20" i="1" s="1"/>
  <c r="J20" i="1" s="1"/>
  <c r="L20" i="1" s="1"/>
  <c r="E244" i="1"/>
  <c r="E207" i="1"/>
  <c r="E200" i="1" s="1"/>
  <c r="E203" i="1"/>
  <c r="E202" i="1"/>
  <c r="E197" i="1"/>
  <c r="E190" i="1"/>
  <c r="E185" i="1"/>
  <c r="E181" i="1"/>
  <c r="E177" i="1"/>
  <c r="E173" i="1"/>
  <c r="E169" i="1"/>
  <c r="E164" i="1"/>
  <c r="E160" i="1"/>
  <c r="E156" i="1"/>
  <c r="E147" i="1"/>
  <c r="E235" i="1" s="1"/>
  <c r="E146" i="1"/>
  <c r="E125" i="1"/>
  <c r="E111" i="1"/>
  <c r="E108" i="1"/>
  <c r="E105" i="1"/>
  <c r="E100" i="1"/>
  <c r="E238" i="1"/>
  <c r="E84" i="1"/>
  <c r="E51" i="1"/>
  <c r="E42" i="1"/>
  <c r="E32" i="1"/>
  <c r="E243" i="1" s="1"/>
  <c r="W240" i="1" l="1"/>
  <c r="E240" i="1"/>
  <c r="E80" i="1"/>
  <c r="E121" i="1"/>
  <c r="E242" i="1"/>
  <c r="W80" i="1"/>
  <c r="W121" i="1"/>
  <c r="W242" i="1"/>
  <c r="E15" i="1"/>
  <c r="W243" i="1"/>
  <c r="W15" i="1"/>
  <c r="E237" i="1"/>
  <c r="W237" i="1"/>
  <c r="W241" i="1"/>
  <c r="W200" i="1"/>
  <c r="W144" i="1"/>
  <c r="W236" i="1"/>
  <c r="E236" i="1"/>
  <c r="E144" i="1"/>
  <c r="E241" i="1"/>
  <c r="O216" i="1"/>
  <c r="Q216" i="1" s="1"/>
  <c r="S216" i="1" s="1"/>
  <c r="U216" i="1" s="1"/>
  <c r="V216" i="1"/>
  <c r="X216" i="1" s="1"/>
  <c r="Z216" i="1" s="1"/>
  <c r="AB216" i="1" s="1"/>
  <c r="AD216" i="1" s="1"/>
  <c r="D216" i="1"/>
  <c r="F216" i="1" s="1"/>
  <c r="H216" i="1" s="1"/>
  <c r="J216" i="1" s="1"/>
  <c r="L216" i="1" s="1"/>
  <c r="W233" i="1" l="1"/>
  <c r="W248" i="1" s="1"/>
  <c r="E233" i="1"/>
  <c r="E248" i="1" s="1"/>
  <c r="O146" i="1"/>
  <c r="Q146" i="1" s="1"/>
  <c r="S146" i="1" s="1"/>
  <c r="U146" i="1" s="1"/>
  <c r="V146" i="1"/>
  <c r="X146" i="1" s="1"/>
  <c r="Z146" i="1" s="1"/>
  <c r="AB146" i="1" s="1"/>
  <c r="AD146" i="1" s="1"/>
  <c r="O147" i="1"/>
  <c r="Q147" i="1" s="1"/>
  <c r="S147" i="1" s="1"/>
  <c r="U147" i="1" s="1"/>
  <c r="V147" i="1"/>
  <c r="X147" i="1" s="1"/>
  <c r="Z147" i="1" s="1"/>
  <c r="AB147" i="1" s="1"/>
  <c r="AD147" i="1" s="1"/>
  <c r="D146" i="1"/>
  <c r="F146" i="1" s="1"/>
  <c r="H146" i="1" s="1"/>
  <c r="J146" i="1" s="1"/>
  <c r="L146" i="1" s="1"/>
  <c r="D147" i="1"/>
  <c r="F147" i="1" s="1"/>
  <c r="H147" i="1" s="1"/>
  <c r="J147" i="1" s="1"/>
  <c r="L147" i="1" s="1"/>
  <c r="O185" i="1"/>
  <c r="Q185" i="1" s="1"/>
  <c r="S185" i="1" s="1"/>
  <c r="U185" i="1" s="1"/>
  <c r="V185" i="1"/>
  <c r="X185" i="1" s="1"/>
  <c r="Z185" i="1" s="1"/>
  <c r="AB185" i="1" s="1"/>
  <c r="AD185" i="1" s="1"/>
  <c r="D185" i="1"/>
  <c r="F185" i="1" s="1"/>
  <c r="H185" i="1" s="1"/>
  <c r="J185" i="1" s="1"/>
  <c r="L185" i="1" s="1"/>
  <c r="W239" i="1" l="1"/>
  <c r="O123" i="1"/>
  <c r="Q123" i="1" s="1"/>
  <c r="S123" i="1" s="1"/>
  <c r="U123" i="1" s="1"/>
  <c r="V123" i="1"/>
  <c r="X123" i="1" s="1"/>
  <c r="Z123" i="1" s="1"/>
  <c r="AB123" i="1" s="1"/>
  <c r="AD123" i="1" s="1"/>
  <c r="D123" i="1"/>
  <c r="F123" i="1" s="1"/>
  <c r="H123" i="1" s="1"/>
  <c r="J123" i="1" s="1"/>
  <c r="L123" i="1" s="1"/>
  <c r="V85" i="1" l="1"/>
  <c r="O84" i="1"/>
  <c r="Q84" i="1" s="1"/>
  <c r="S84" i="1" s="1"/>
  <c r="U84" i="1" s="1"/>
  <c r="V84" i="1"/>
  <c r="X84" i="1" s="1"/>
  <c r="Z84" i="1" s="1"/>
  <c r="AB84" i="1" s="1"/>
  <c r="AD84" i="1" s="1"/>
  <c r="D84" i="1"/>
  <c r="F84" i="1" s="1"/>
  <c r="H84" i="1" s="1"/>
  <c r="J84" i="1" s="1"/>
  <c r="L84" i="1" s="1"/>
  <c r="O83" i="1"/>
  <c r="Q83" i="1" s="1"/>
  <c r="S83" i="1" s="1"/>
  <c r="U83" i="1" s="1"/>
  <c r="V83" i="1"/>
  <c r="X83" i="1" s="1"/>
  <c r="Z83" i="1" s="1"/>
  <c r="AB83" i="1" s="1"/>
  <c r="AD83" i="1" s="1"/>
  <c r="D83" i="1"/>
  <c r="F83" i="1" s="1"/>
  <c r="H83" i="1" s="1"/>
  <c r="J83" i="1" s="1"/>
  <c r="L83" i="1" s="1"/>
  <c r="O82" i="1"/>
  <c r="Q82" i="1" s="1"/>
  <c r="S82" i="1" s="1"/>
  <c r="U82" i="1" s="1"/>
  <c r="V82" i="1"/>
  <c r="X82" i="1" s="1"/>
  <c r="Z82" i="1" s="1"/>
  <c r="AB82" i="1" s="1"/>
  <c r="AD82" i="1" s="1"/>
  <c r="F82" i="1"/>
  <c r="H82" i="1" s="1"/>
  <c r="J82" i="1" s="1"/>
  <c r="L82" i="1" s="1"/>
  <c r="O111" i="1"/>
  <c r="Q111" i="1" s="1"/>
  <c r="S111" i="1" s="1"/>
  <c r="U111" i="1" s="1"/>
  <c r="V111" i="1"/>
  <c r="X111" i="1" s="1"/>
  <c r="Z111" i="1" s="1"/>
  <c r="AB111" i="1" s="1"/>
  <c r="AD111" i="1" s="1"/>
  <c r="D111" i="1"/>
  <c r="F111" i="1" s="1"/>
  <c r="H111" i="1" s="1"/>
  <c r="J111" i="1" s="1"/>
  <c r="L111" i="1" s="1"/>
  <c r="O108" i="1"/>
  <c r="Q108" i="1" s="1"/>
  <c r="S108" i="1" s="1"/>
  <c r="U108" i="1" s="1"/>
  <c r="V108" i="1"/>
  <c r="X108" i="1" s="1"/>
  <c r="Z108" i="1" s="1"/>
  <c r="AB108" i="1" s="1"/>
  <c r="AD108" i="1" s="1"/>
  <c r="D108" i="1"/>
  <c r="F108" i="1" s="1"/>
  <c r="H108" i="1" s="1"/>
  <c r="J108" i="1" s="1"/>
  <c r="L108" i="1" s="1"/>
  <c r="O105" i="1"/>
  <c r="Q105" i="1" s="1"/>
  <c r="S105" i="1" s="1"/>
  <c r="U105" i="1" s="1"/>
  <c r="V105" i="1"/>
  <c r="X105" i="1" s="1"/>
  <c r="Z105" i="1" s="1"/>
  <c r="AB105" i="1" s="1"/>
  <c r="AD105" i="1" s="1"/>
  <c r="D105" i="1"/>
  <c r="F105" i="1" s="1"/>
  <c r="H105" i="1" s="1"/>
  <c r="J105" i="1" s="1"/>
  <c r="L105" i="1" s="1"/>
  <c r="O100" i="1"/>
  <c r="Q100" i="1" s="1"/>
  <c r="S100" i="1" s="1"/>
  <c r="U100" i="1" s="1"/>
  <c r="V100" i="1"/>
  <c r="X100" i="1" s="1"/>
  <c r="Z100" i="1" s="1"/>
  <c r="AB100" i="1" s="1"/>
  <c r="AD100" i="1" s="1"/>
  <c r="D100" i="1"/>
  <c r="F100" i="1" s="1"/>
  <c r="H100" i="1" s="1"/>
  <c r="J100" i="1" s="1"/>
  <c r="L100" i="1" s="1"/>
  <c r="V238" i="1" l="1"/>
  <c r="X238" i="1" s="1"/>
  <c r="Z238" i="1" s="1"/>
  <c r="AB238" i="1" s="1"/>
  <c r="AD238" i="1" s="1"/>
  <c r="X85" i="1"/>
  <c r="Z85" i="1" s="1"/>
  <c r="AB85" i="1" s="1"/>
  <c r="AD85" i="1" s="1"/>
  <c r="O238" i="1"/>
  <c r="Q238" i="1" s="1"/>
  <c r="S238" i="1" s="1"/>
  <c r="U238" i="1" s="1"/>
  <c r="O85" i="1"/>
  <c r="Q85" i="1" s="1"/>
  <c r="S85" i="1" s="1"/>
  <c r="U85" i="1" s="1"/>
  <c r="D238" i="1"/>
  <c r="F238" i="1" s="1"/>
  <c r="H238" i="1" s="1"/>
  <c r="J238" i="1" s="1"/>
  <c r="L238" i="1" s="1"/>
  <c r="F85" i="1"/>
  <c r="H85" i="1" s="1"/>
  <c r="J85" i="1" s="1"/>
  <c r="L85" i="1" s="1"/>
  <c r="V80" i="1"/>
  <c r="X80" i="1" s="1"/>
  <c r="Z80" i="1" s="1"/>
  <c r="AB80" i="1" s="1"/>
  <c r="AD80" i="1" s="1"/>
  <c r="D241" i="1"/>
  <c r="F241" i="1" s="1"/>
  <c r="H241" i="1" s="1"/>
  <c r="J241" i="1" s="1"/>
  <c r="L241" i="1" s="1"/>
  <c r="V241" i="1"/>
  <c r="X241" i="1" s="1"/>
  <c r="Z241" i="1" s="1"/>
  <c r="AB241" i="1" s="1"/>
  <c r="AD241" i="1" s="1"/>
  <c r="O80" i="1"/>
  <c r="Q80" i="1" s="1"/>
  <c r="S80" i="1" s="1"/>
  <c r="U80" i="1" s="1"/>
  <c r="D80" i="1"/>
  <c r="F80" i="1" s="1"/>
  <c r="H80" i="1" s="1"/>
  <c r="J80" i="1" s="1"/>
  <c r="L80" i="1" s="1"/>
  <c r="O241" i="1"/>
  <c r="Q241" i="1" s="1"/>
  <c r="S241" i="1" s="1"/>
  <c r="U241" i="1" s="1"/>
  <c r="O203" i="1" l="1"/>
  <c r="Q203" i="1" s="1"/>
  <c r="S203" i="1" s="1"/>
  <c r="U203" i="1" s="1"/>
  <c r="V203" i="1"/>
  <c r="X203" i="1" s="1"/>
  <c r="Z203" i="1" s="1"/>
  <c r="AB203" i="1" s="1"/>
  <c r="AD203" i="1" s="1"/>
  <c r="D203" i="1"/>
  <c r="F203" i="1" s="1"/>
  <c r="H203" i="1" s="1"/>
  <c r="J203" i="1" s="1"/>
  <c r="L203" i="1" s="1"/>
  <c r="O202" i="1"/>
  <c r="Q202" i="1" s="1"/>
  <c r="S202" i="1" s="1"/>
  <c r="U202" i="1" s="1"/>
  <c r="V202" i="1"/>
  <c r="X202" i="1" s="1"/>
  <c r="Z202" i="1" s="1"/>
  <c r="AB202" i="1" s="1"/>
  <c r="AD202" i="1" s="1"/>
  <c r="D202" i="1"/>
  <c r="F202" i="1" s="1"/>
  <c r="H202" i="1" s="1"/>
  <c r="J202" i="1" s="1"/>
  <c r="L202" i="1" s="1"/>
  <c r="V207" i="1"/>
  <c r="D207" i="1"/>
  <c r="X245" i="1" l="1"/>
  <c r="Z245" i="1" s="1"/>
  <c r="AB245" i="1" s="1"/>
  <c r="AD245" i="1" s="1"/>
  <c r="X207" i="1"/>
  <c r="Z207" i="1" s="1"/>
  <c r="AB207" i="1" s="1"/>
  <c r="AD207" i="1" s="1"/>
  <c r="O200" i="1"/>
  <c r="Q200" i="1" s="1"/>
  <c r="S200" i="1" s="1"/>
  <c r="U200" i="1" s="1"/>
  <c r="O207" i="1"/>
  <c r="Q207" i="1" s="1"/>
  <c r="S207" i="1" s="1"/>
  <c r="U207" i="1" s="1"/>
  <c r="D200" i="1"/>
  <c r="F200" i="1" s="1"/>
  <c r="H200" i="1" s="1"/>
  <c r="J200" i="1" s="1"/>
  <c r="L200" i="1" s="1"/>
  <c r="F207" i="1"/>
  <c r="H207" i="1" s="1"/>
  <c r="J207" i="1" s="1"/>
  <c r="L207" i="1" s="1"/>
  <c r="V200" i="1"/>
  <c r="X200" i="1" s="1"/>
  <c r="Z200" i="1" s="1"/>
  <c r="AB200" i="1" s="1"/>
  <c r="AD200" i="1" s="1"/>
  <c r="O245" i="1"/>
  <c r="Q245" i="1" s="1"/>
  <c r="S245" i="1" s="1"/>
  <c r="U245" i="1" s="1"/>
  <c r="F245" i="1"/>
  <c r="H245" i="1" s="1"/>
  <c r="J245" i="1" s="1"/>
  <c r="L245" i="1" s="1"/>
  <c r="O244" i="1" l="1"/>
  <c r="Q244" i="1" s="1"/>
  <c r="S244" i="1" s="1"/>
  <c r="U244" i="1" s="1"/>
  <c r="V244" i="1"/>
  <c r="X244" i="1" s="1"/>
  <c r="Z244" i="1" s="1"/>
  <c r="AB244" i="1" s="1"/>
  <c r="AD244" i="1" s="1"/>
  <c r="D244" i="1"/>
  <c r="F244" i="1" s="1"/>
  <c r="H244" i="1" s="1"/>
  <c r="J244" i="1" s="1"/>
  <c r="L244" i="1" s="1"/>
  <c r="O197" i="1"/>
  <c r="Q197" i="1" s="1"/>
  <c r="S197" i="1" s="1"/>
  <c r="U197" i="1" s="1"/>
  <c r="V197" i="1"/>
  <c r="X197" i="1" s="1"/>
  <c r="Z197" i="1" s="1"/>
  <c r="AB197" i="1" s="1"/>
  <c r="AD197" i="1" s="1"/>
  <c r="D197" i="1"/>
  <c r="F197" i="1" s="1"/>
  <c r="H197" i="1" s="1"/>
  <c r="J197" i="1" s="1"/>
  <c r="L197" i="1" s="1"/>
  <c r="O235" i="1" l="1"/>
  <c r="Q235" i="1" s="1"/>
  <c r="S235" i="1" s="1"/>
  <c r="U235" i="1" s="1"/>
  <c r="V235" i="1"/>
  <c r="X235" i="1" s="1"/>
  <c r="Z235" i="1" s="1"/>
  <c r="AB235" i="1" s="1"/>
  <c r="AD235" i="1" s="1"/>
  <c r="D235" i="1"/>
  <c r="F235" i="1" s="1"/>
  <c r="H235" i="1" s="1"/>
  <c r="J235" i="1" s="1"/>
  <c r="L235" i="1" s="1"/>
  <c r="O190" i="1"/>
  <c r="Q190" i="1" s="1"/>
  <c r="S190" i="1" s="1"/>
  <c r="U190" i="1" s="1"/>
  <c r="V190" i="1"/>
  <c r="X190" i="1" s="1"/>
  <c r="Z190" i="1" s="1"/>
  <c r="AB190" i="1" s="1"/>
  <c r="AD190" i="1" s="1"/>
  <c r="D190" i="1"/>
  <c r="F190" i="1" s="1"/>
  <c r="H190" i="1" s="1"/>
  <c r="J190" i="1" s="1"/>
  <c r="L190" i="1" s="1"/>
  <c r="O181" i="1"/>
  <c r="Q181" i="1" s="1"/>
  <c r="S181" i="1" s="1"/>
  <c r="U181" i="1" s="1"/>
  <c r="V181" i="1"/>
  <c r="X181" i="1" s="1"/>
  <c r="Z181" i="1" s="1"/>
  <c r="AB181" i="1" s="1"/>
  <c r="AD181" i="1" s="1"/>
  <c r="D181" i="1"/>
  <c r="F181" i="1" s="1"/>
  <c r="H181" i="1" s="1"/>
  <c r="J181" i="1" s="1"/>
  <c r="L181" i="1" s="1"/>
  <c r="O177" i="1"/>
  <c r="Q177" i="1" s="1"/>
  <c r="S177" i="1" s="1"/>
  <c r="U177" i="1" s="1"/>
  <c r="V177" i="1"/>
  <c r="X177" i="1" s="1"/>
  <c r="Z177" i="1" s="1"/>
  <c r="AB177" i="1" s="1"/>
  <c r="AD177" i="1" s="1"/>
  <c r="D177" i="1"/>
  <c r="F177" i="1" s="1"/>
  <c r="H177" i="1" s="1"/>
  <c r="J177" i="1" s="1"/>
  <c r="L177" i="1" s="1"/>
  <c r="O173" i="1"/>
  <c r="Q173" i="1" s="1"/>
  <c r="S173" i="1" s="1"/>
  <c r="U173" i="1" s="1"/>
  <c r="V173" i="1"/>
  <c r="X173" i="1" s="1"/>
  <c r="Z173" i="1" s="1"/>
  <c r="AB173" i="1" s="1"/>
  <c r="AD173" i="1" s="1"/>
  <c r="D173" i="1"/>
  <c r="F173" i="1" s="1"/>
  <c r="H173" i="1" s="1"/>
  <c r="J173" i="1" s="1"/>
  <c r="L173" i="1" s="1"/>
  <c r="O169" i="1"/>
  <c r="Q169" i="1" s="1"/>
  <c r="S169" i="1" s="1"/>
  <c r="U169" i="1" s="1"/>
  <c r="V169" i="1"/>
  <c r="X169" i="1" s="1"/>
  <c r="Z169" i="1" s="1"/>
  <c r="AB169" i="1" s="1"/>
  <c r="AD169" i="1" s="1"/>
  <c r="D169" i="1"/>
  <c r="F169" i="1" s="1"/>
  <c r="H169" i="1" s="1"/>
  <c r="J169" i="1" s="1"/>
  <c r="L169" i="1" s="1"/>
  <c r="O164" i="1"/>
  <c r="Q164" i="1" s="1"/>
  <c r="S164" i="1" s="1"/>
  <c r="U164" i="1" s="1"/>
  <c r="V164" i="1"/>
  <c r="X164" i="1" s="1"/>
  <c r="Z164" i="1" s="1"/>
  <c r="AB164" i="1" s="1"/>
  <c r="AD164" i="1" s="1"/>
  <c r="D164" i="1"/>
  <c r="F164" i="1" s="1"/>
  <c r="H164" i="1" s="1"/>
  <c r="J164" i="1" s="1"/>
  <c r="L164" i="1" s="1"/>
  <c r="O160" i="1"/>
  <c r="Q160" i="1" s="1"/>
  <c r="S160" i="1" s="1"/>
  <c r="U160" i="1" s="1"/>
  <c r="V160" i="1"/>
  <c r="X160" i="1" s="1"/>
  <c r="Z160" i="1" s="1"/>
  <c r="AB160" i="1" s="1"/>
  <c r="AD160" i="1" s="1"/>
  <c r="D160" i="1"/>
  <c r="F160" i="1" s="1"/>
  <c r="H160" i="1" s="1"/>
  <c r="J160" i="1" s="1"/>
  <c r="L160" i="1" s="1"/>
  <c r="O156" i="1"/>
  <c r="Q156" i="1" s="1"/>
  <c r="S156" i="1" s="1"/>
  <c r="U156" i="1" s="1"/>
  <c r="V156" i="1"/>
  <c r="X156" i="1" s="1"/>
  <c r="Z156" i="1" s="1"/>
  <c r="AB156" i="1" s="1"/>
  <c r="AD156" i="1" s="1"/>
  <c r="D156" i="1"/>
  <c r="F156" i="1" s="1"/>
  <c r="H156" i="1" s="1"/>
  <c r="J156" i="1" s="1"/>
  <c r="L156" i="1" s="1"/>
  <c r="O124" i="1"/>
  <c r="Q124" i="1" s="1"/>
  <c r="S124" i="1" s="1"/>
  <c r="U124" i="1" s="1"/>
  <c r="V124" i="1"/>
  <c r="X124" i="1" s="1"/>
  <c r="Z124" i="1" s="1"/>
  <c r="AB124" i="1" s="1"/>
  <c r="AD124" i="1" s="1"/>
  <c r="D124" i="1"/>
  <c r="F124" i="1" s="1"/>
  <c r="H124" i="1" s="1"/>
  <c r="J124" i="1" s="1"/>
  <c r="L124" i="1" s="1"/>
  <c r="O125" i="1"/>
  <c r="Q125" i="1" s="1"/>
  <c r="S125" i="1" s="1"/>
  <c r="U125" i="1" s="1"/>
  <c r="V125" i="1"/>
  <c r="X125" i="1" s="1"/>
  <c r="Z125" i="1" s="1"/>
  <c r="AB125" i="1" s="1"/>
  <c r="AD125" i="1" s="1"/>
  <c r="D125" i="1"/>
  <c r="F125" i="1" s="1"/>
  <c r="H125" i="1" s="1"/>
  <c r="J125" i="1" s="1"/>
  <c r="L125" i="1" s="1"/>
  <c r="O242" i="1" l="1"/>
  <c r="Q242" i="1" s="1"/>
  <c r="S242" i="1" s="1"/>
  <c r="U242" i="1" s="1"/>
  <c r="D144" i="1"/>
  <c r="F144" i="1" s="1"/>
  <c r="H144" i="1" s="1"/>
  <c r="J144" i="1" s="1"/>
  <c r="L144" i="1" s="1"/>
  <c r="V121" i="1"/>
  <c r="X121" i="1" s="1"/>
  <c r="Z121" i="1" s="1"/>
  <c r="AB121" i="1" s="1"/>
  <c r="AD121" i="1" s="1"/>
  <c r="V242" i="1"/>
  <c r="X242" i="1" s="1"/>
  <c r="Z242" i="1" s="1"/>
  <c r="AB242" i="1" s="1"/>
  <c r="AD242" i="1" s="1"/>
  <c r="V144" i="1"/>
  <c r="X144" i="1" s="1"/>
  <c r="Z144" i="1" s="1"/>
  <c r="AB144" i="1" s="1"/>
  <c r="AD144" i="1" s="1"/>
  <c r="D121" i="1"/>
  <c r="F121" i="1" s="1"/>
  <c r="H121" i="1" s="1"/>
  <c r="J121" i="1" s="1"/>
  <c r="L121" i="1" s="1"/>
  <c r="D242" i="1"/>
  <c r="F242" i="1" s="1"/>
  <c r="H242" i="1" s="1"/>
  <c r="J242" i="1" s="1"/>
  <c r="L242" i="1" s="1"/>
  <c r="O144" i="1"/>
  <c r="Q144" i="1" s="1"/>
  <c r="S144" i="1" s="1"/>
  <c r="U144" i="1" s="1"/>
  <c r="O121" i="1"/>
  <c r="Q121" i="1" s="1"/>
  <c r="S121" i="1" s="1"/>
  <c r="U121" i="1" s="1"/>
  <c r="V19" i="1"/>
  <c r="D19" i="1"/>
  <c r="V18" i="1"/>
  <c r="O17" i="1"/>
  <c r="Q17" i="1" s="1"/>
  <c r="S17" i="1" s="1"/>
  <c r="U17" i="1" s="1"/>
  <c r="V17" i="1"/>
  <c r="X17" i="1" s="1"/>
  <c r="Z17" i="1" s="1"/>
  <c r="AB17" i="1" s="1"/>
  <c r="AD17" i="1" s="1"/>
  <c r="F17" i="1"/>
  <c r="H17" i="1" s="1"/>
  <c r="J17" i="1" s="1"/>
  <c r="L17" i="1" s="1"/>
  <c r="O60" i="1"/>
  <c r="Q60" i="1" s="1"/>
  <c r="S60" i="1" s="1"/>
  <c r="U60" i="1" s="1"/>
  <c r="V60" i="1"/>
  <c r="X60" i="1" s="1"/>
  <c r="Z60" i="1" s="1"/>
  <c r="AB60" i="1" s="1"/>
  <c r="AD60" i="1" s="1"/>
  <c r="D60" i="1"/>
  <c r="F60" i="1" s="1"/>
  <c r="H60" i="1" s="1"/>
  <c r="J60" i="1" s="1"/>
  <c r="L60" i="1" s="1"/>
  <c r="O51" i="1"/>
  <c r="Q51" i="1" s="1"/>
  <c r="S51" i="1" s="1"/>
  <c r="U51" i="1" s="1"/>
  <c r="V51" i="1"/>
  <c r="X51" i="1" s="1"/>
  <c r="Z51" i="1" s="1"/>
  <c r="AB51" i="1" s="1"/>
  <c r="AD51" i="1" s="1"/>
  <c r="D51" i="1"/>
  <c r="F51" i="1" s="1"/>
  <c r="H51" i="1" s="1"/>
  <c r="J51" i="1" s="1"/>
  <c r="L51" i="1" s="1"/>
  <c r="V42" i="1"/>
  <c r="D42" i="1"/>
  <c r="F42" i="1" s="1"/>
  <c r="H42" i="1" s="1"/>
  <c r="J42" i="1" s="1"/>
  <c r="L42" i="1" s="1"/>
  <c r="V32" i="1"/>
  <c r="D32" i="1"/>
  <c r="D27" i="1"/>
  <c r="V240" i="1" l="1"/>
  <c r="X240" i="1" s="1"/>
  <c r="Z240" i="1" s="1"/>
  <c r="AB240" i="1" s="1"/>
  <c r="AD240" i="1" s="1"/>
  <c r="F27" i="1"/>
  <c r="H27" i="1" s="1"/>
  <c r="J27" i="1" s="1"/>
  <c r="L27" i="1" s="1"/>
  <c r="D240" i="1"/>
  <c r="F240" i="1" s="1"/>
  <c r="H240" i="1" s="1"/>
  <c r="J240" i="1" s="1"/>
  <c r="L240" i="1" s="1"/>
  <c r="O42" i="1"/>
  <c r="Q42" i="1" s="1"/>
  <c r="S42" i="1" s="1"/>
  <c r="U42" i="1" s="1"/>
  <c r="O240" i="1"/>
  <c r="Q240" i="1" s="1"/>
  <c r="S240" i="1" s="1"/>
  <c r="U240" i="1" s="1"/>
  <c r="X42" i="1"/>
  <c r="Z42" i="1" s="1"/>
  <c r="AB42" i="1" s="1"/>
  <c r="AD42" i="1" s="1"/>
  <c r="O243" i="1"/>
  <c r="Q243" i="1" s="1"/>
  <c r="S243" i="1" s="1"/>
  <c r="U243" i="1" s="1"/>
  <c r="O32" i="1"/>
  <c r="Q32" i="1" s="1"/>
  <c r="S32" i="1" s="1"/>
  <c r="U32" i="1" s="1"/>
  <c r="V236" i="1"/>
  <c r="X236" i="1" s="1"/>
  <c r="Z236" i="1" s="1"/>
  <c r="AB236" i="1" s="1"/>
  <c r="AD236" i="1" s="1"/>
  <c r="X18" i="1"/>
  <c r="Z18" i="1" s="1"/>
  <c r="AB18" i="1" s="1"/>
  <c r="AD18" i="1" s="1"/>
  <c r="O237" i="1"/>
  <c r="Q237" i="1" s="1"/>
  <c r="S237" i="1" s="1"/>
  <c r="U237" i="1" s="1"/>
  <c r="O19" i="1"/>
  <c r="Q19" i="1" s="1"/>
  <c r="S19" i="1" s="1"/>
  <c r="U19" i="1" s="1"/>
  <c r="V237" i="1"/>
  <c r="X237" i="1" s="1"/>
  <c r="Z237" i="1" s="1"/>
  <c r="AB237" i="1" s="1"/>
  <c r="AD237" i="1" s="1"/>
  <c r="X19" i="1"/>
  <c r="Z19" i="1" s="1"/>
  <c r="AB19" i="1" s="1"/>
  <c r="AD19" i="1" s="1"/>
  <c r="V243" i="1"/>
  <c r="X243" i="1" s="1"/>
  <c r="Z243" i="1" s="1"/>
  <c r="AB243" i="1" s="1"/>
  <c r="AD243" i="1" s="1"/>
  <c r="X32" i="1"/>
  <c r="Z32" i="1" s="1"/>
  <c r="AB32" i="1" s="1"/>
  <c r="AD32" i="1" s="1"/>
  <c r="O236" i="1"/>
  <c r="Q236" i="1" s="1"/>
  <c r="S236" i="1" s="1"/>
  <c r="U236" i="1" s="1"/>
  <c r="O18" i="1"/>
  <c r="Q18" i="1" s="1"/>
  <c r="S18" i="1" s="1"/>
  <c r="U18" i="1" s="1"/>
  <c r="D237" i="1"/>
  <c r="F237" i="1" s="1"/>
  <c r="H237" i="1" s="1"/>
  <c r="J237" i="1" s="1"/>
  <c r="L237" i="1" s="1"/>
  <c r="F19" i="1"/>
  <c r="H19" i="1" s="1"/>
  <c r="J19" i="1" s="1"/>
  <c r="L19" i="1" s="1"/>
  <c r="D243" i="1"/>
  <c r="F243" i="1" s="1"/>
  <c r="H243" i="1" s="1"/>
  <c r="J243" i="1" s="1"/>
  <c r="L243" i="1" s="1"/>
  <c r="F32" i="1"/>
  <c r="H32" i="1" s="1"/>
  <c r="J32" i="1" s="1"/>
  <c r="L32" i="1" s="1"/>
  <c r="D236" i="1"/>
  <c r="F236" i="1" s="1"/>
  <c r="H236" i="1" s="1"/>
  <c r="J236" i="1" s="1"/>
  <c r="L236" i="1" s="1"/>
  <c r="D15" i="1"/>
  <c r="V15" i="1"/>
  <c r="O246" i="1"/>
  <c r="Q246" i="1" s="1"/>
  <c r="S246" i="1" s="1"/>
  <c r="U246" i="1" s="1"/>
  <c r="V246" i="1"/>
  <c r="X246" i="1" s="1"/>
  <c r="Z246" i="1" s="1"/>
  <c r="AB246" i="1" s="1"/>
  <c r="AD246" i="1" s="1"/>
  <c r="D246" i="1"/>
  <c r="F246" i="1" s="1"/>
  <c r="H246" i="1" s="1"/>
  <c r="J246" i="1" s="1"/>
  <c r="L246" i="1" s="1"/>
  <c r="V233" i="1" l="1"/>
  <c r="V248" i="1" s="1"/>
  <c r="X15" i="1"/>
  <c r="Z15" i="1" s="1"/>
  <c r="AB15" i="1" s="1"/>
  <c r="AD15" i="1" s="1"/>
  <c r="O15" i="1"/>
  <c r="Q15" i="1" s="1"/>
  <c r="S15" i="1" s="1"/>
  <c r="U15" i="1" s="1"/>
  <c r="D233" i="1"/>
  <c r="F233" i="1" s="1"/>
  <c r="H233" i="1" s="1"/>
  <c r="J233" i="1" s="1"/>
  <c r="L233" i="1" s="1"/>
  <c r="F15" i="1"/>
  <c r="H15" i="1" s="1"/>
  <c r="J15" i="1" s="1"/>
  <c r="L15" i="1" s="1"/>
  <c r="V239" i="1" l="1"/>
  <c r="O233" i="1"/>
  <c r="O248" i="1" s="1"/>
  <c r="X233" i="1"/>
  <c r="X248" i="1" s="1"/>
  <c r="Z233" i="1" l="1"/>
  <c r="AB233" i="1" s="1"/>
  <c r="AD233" i="1" s="1"/>
  <c r="Q233" i="1"/>
  <c r="S233" i="1" s="1"/>
  <c r="U233" i="1" s="1"/>
</calcChain>
</file>

<file path=xl/sharedStrings.xml><?xml version="1.0" encoding="utf-8"?>
<sst xmlns="http://schemas.openxmlformats.org/spreadsheetml/2006/main" count="656" uniqueCount="346">
  <si>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</si>
  <si>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</si>
  <si>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</si>
  <si>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</si>
  <si>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</si>
  <si>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</si>
  <si>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</si>
  <si>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</si>
  <si>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</si>
  <si>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</si>
  <si>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</si>
  <si>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</si>
  <si>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</si>
  <si>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</si>
  <si>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</si>
  <si>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</si>
  <si>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</si>
  <si>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</si>
  <si>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</si>
  <si>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</si>
  <si>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</si>
  <si>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</si>
  <si>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</si>
  <si>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2022 год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</si>
  <si>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</si>
  <si>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</si>
  <si>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</si>
  <si>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</si>
  <si>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</si>
  <si>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</si>
  <si>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</si>
  <si>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>Строительство газопроводов в микрорайонах индивидуальной застройки города Перми</t>
  </si>
  <si>
    <t>Управление капитального строительства</t>
  </si>
  <si>
    <t>Департамент культуры и молодежной политики</t>
  </si>
  <si>
    <t xml:space="preserve">Комитет по физической культуре и спорту 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</si>
  <si>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2022 год и на плановый период 2023 и 2024 годов</t>
  </si>
  <si>
    <t>2024 год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</si>
  <si>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</si>
  <si>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</si>
  <si>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</si>
  <si>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Санация и строительство 2-й нитки водовода Гайва-Заозерье</t>
  </si>
  <si>
    <t>Строительство сетей водоснабжения в микрорайонах города Перми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</si>
  <si>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</si>
  <si>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</si>
  <si>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1.</t>
  </si>
  <si>
    <t>2.</t>
  </si>
  <si>
    <t>Строительство здания для размещения дошкольного образовательного учреждения по ул. Цимлянская, 4</t>
  </si>
  <si>
    <t>Строительство здания для размещения дошкольного образовательного учреждения по ул. Овчинникова/Ползунова</t>
  </si>
  <si>
    <t>Реконструкция здания под размещение общеобразовательной организации по ул. Целинной, 15</t>
  </si>
  <si>
    <t>Реконструкция ледовой арены МАУ ДО «ДЮЦ «Здоровье»</t>
  </si>
  <si>
    <t>Реконструкция здания МАОУ «Гимназия № 17» г. Перми (пристройка нового корпуса)</t>
  </si>
  <si>
    <t>0</t>
  </si>
  <si>
    <t>Строительство нового корпуса здания МАОУ «СОШ № 82» г. Перми</t>
  </si>
  <si>
    <t>Строительство здания общеобразовательного учреждения в Индустриальном районе города Перми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</si>
  <si>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</si>
  <si>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здания для размещения общеобразовательного учреждения в районе ДКЖ</t>
  </si>
  <si>
    <t>Реконструкция общежития по ул. Уральской,110 для размещения общеобразовательной организации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</si>
  <si>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</si>
  <si>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</si>
  <si>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</si>
  <si>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</si>
  <si>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Строительство спортивной площадки МАОУ «Школа бизнеса и предпринимательства» г. Перми</t>
  </si>
  <si>
    <t>Строительство спортивной площадки МАОУ «Многопрофильная школа «Приоритет» г. Перми по ул.Мильчакова, 22</t>
  </si>
  <si>
    <t>Строительство спортивной площадки МАОУ «СОШ № 55»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</si>
  <si>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</si>
  <si>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</si>
  <si>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</si>
  <si>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Строительство спортивного зала МАОУ Гимназия № 10 г. Перми</t>
  </si>
  <si>
    <t>3.</t>
  </si>
  <si>
    <t>4.</t>
  </si>
  <si>
    <t>5.</t>
  </si>
  <si>
    <t>8.</t>
  </si>
  <si>
    <t>9.</t>
  </si>
  <si>
    <t>7.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</si>
  <si>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</si>
  <si>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</si>
  <si>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</si>
  <si>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</si>
  <si>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</si>
  <si>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</si>
  <si>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</si>
  <si>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</si>
  <si>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</si>
  <si>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</si>
  <si>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</si>
  <si>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</si>
  <si>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</si>
  <si>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</si>
  <si>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</si>
  <si>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</si>
  <si>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</si>
  <si>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</si>
  <si>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Строительство водопроводных сетей в микрорайоне «Висим» Мотовилихинского района города Перми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</si>
  <si>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</si>
  <si>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</si>
  <si>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</si>
  <si>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</si>
  <si>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</si>
  <si>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</si>
  <si>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(реконструкция) сетей наружного освещения</t>
  </si>
  <si>
    <t>Строительство (реконструкция) сетей наружного освещения на автомобильных дорогах города Перми</t>
  </si>
  <si>
    <t>Строительство сквера по ул. Яблочкова</t>
  </si>
  <si>
    <t>Строительство сквера по ул. Калгановской, 62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</si>
  <si>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</si>
  <si>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</si>
  <si>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</si>
  <si>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</si>
  <si>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места отвала снега по ул. Промышленной</t>
  </si>
  <si>
    <t>Строительство подпорной стенки с устройством противопожарного проезда по ул. Льва Шатрова, 35</t>
  </si>
  <si>
    <t>Строительство крематория на кладбище «Восточное» города Перми</t>
  </si>
  <si>
    <t>Реконструкция пересечения ул. Героев Хасана и Транссибирской магистрали (включая тоннель)</t>
  </si>
  <si>
    <t>Департамент дорог и благоустройства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</si>
  <si>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</si>
  <si>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Реконструкция автомобильной дороги в микрорайоне «Нижнее Васильево»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</si>
  <si>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</si>
  <si>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</si>
  <si>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</si>
  <si>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</si>
  <si>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</si>
  <si>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Реконструкция ул. Карпинского от ул. Мира до шоссе Космонавтов</t>
  </si>
  <si>
    <t>Строительство автомобильной дороги по Ивинскому проспекту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</si>
  <si>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</si>
  <si>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автомобильной дороги по ул. Агатовой</t>
  </si>
  <si>
    <t>Строительство автомобильной дороги по ул. Топазной</t>
  </si>
  <si>
    <t>Реконструкция ул. Грибоедова от ул. Уинской до ул. Лесной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</si>
  <si>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</si>
  <si>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Карпинского от ул. Архитектора Свиязева до ул. Советской Армии</t>
  </si>
  <si>
    <t>Строительство плавательного бассейна по адресу: ул. Гашкова, 20а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</si>
  <si>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</si>
  <si>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</si>
  <si>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Строительство спортивной трассы для велосипедов, лыжероллеров по адресу: г. Пермь, ул. Агрономическая, 23</t>
  </si>
  <si>
    <t>Реконструкция здания МАУ «Дворец молодежи» г. Перми</t>
  </si>
  <si>
    <t>Реконструкция здания по ул. Ижевской, 25 (литер А, А1)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</si>
  <si>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</si>
  <si>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д. 11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</si>
  <si>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</si>
  <si>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</si>
  <si>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Строительство питомника растений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</si>
  <si>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</si>
  <si>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</si>
  <si>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</si>
  <si>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</si>
  <si>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</si>
  <si>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</si>
  <si>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</si>
  <si>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</si>
  <si>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</si>
  <si>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</si>
  <si>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</si>
  <si>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</si>
  <si>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</si>
  <si>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</si>
  <si>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</si>
  <si>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</si>
  <si>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</si>
  <si>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</si>
  <si>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</si>
  <si>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</si>
  <si>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</si>
  <si>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</si>
  <si>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</si>
  <si>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</si>
  <si>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</si>
  <si>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</si>
  <si>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</si>
  <si>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</si>
  <si>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</si>
  <si>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</si>
  <si>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</si>
  <si>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</si>
  <si>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</si>
  <si>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</si>
  <si>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</si>
  <si>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</si>
  <si>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</si>
  <si>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</si>
  <si>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</si>
  <si>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</si>
  <si>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</si>
  <si>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</si>
  <si>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</si>
  <si>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</si>
  <si>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</si>
  <si>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</si>
  <si>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</si>
  <si>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</si>
  <si>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</si>
  <si>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</si>
  <si>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</si>
  <si>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</si>
  <si>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</si>
  <si>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</si>
  <si>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</si>
  <si>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</si>
  <si>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ПРИЛОЖЕНИЕ 4</t>
  </si>
  <si>
    <t>0820141160</t>
  </si>
  <si>
    <t>0810143350</t>
  </si>
  <si>
    <t>0810141050</t>
  </si>
  <si>
    <t>0810141060</t>
  </si>
  <si>
    <t>0820141300</t>
  </si>
  <si>
    <t>08201SН074</t>
  </si>
  <si>
    <t>0820142540</t>
  </si>
  <si>
    <t>0820142550</t>
  </si>
  <si>
    <t>0820142510</t>
  </si>
  <si>
    <t>0820141230</t>
  </si>
  <si>
    <t>0820143360</t>
  </si>
  <si>
    <t>0820143490</t>
  </si>
  <si>
    <t>0820143500</t>
  </si>
  <si>
    <t>0820242190</t>
  </si>
  <si>
    <t>0820242220</t>
  </si>
  <si>
    <t>0820242210</t>
  </si>
  <si>
    <t>0820242230</t>
  </si>
  <si>
    <t>0820242620</t>
  </si>
  <si>
    <t>0820242240</t>
  </si>
  <si>
    <t>0820243540</t>
  </si>
  <si>
    <t>0820243510</t>
  </si>
  <si>
    <t>0820243520</t>
  </si>
  <si>
    <t>0820242640</t>
  </si>
  <si>
    <t>0820243240</t>
  </si>
  <si>
    <t>082E155200</t>
  </si>
  <si>
    <t>08201SН070, 082E155200</t>
  </si>
  <si>
    <t>1710141090</t>
  </si>
  <si>
    <t>1710141130</t>
  </si>
  <si>
    <t>1710141210</t>
  </si>
  <si>
    <t>1710141220</t>
  </si>
  <si>
    <t>1710141320</t>
  </si>
  <si>
    <t>1710142260</t>
  </si>
  <si>
    <t>1710143480</t>
  </si>
  <si>
    <t>1710142370</t>
  </si>
  <si>
    <t>1710241100</t>
  </si>
  <si>
    <t>1710142410</t>
  </si>
  <si>
    <t>1710142180</t>
  </si>
  <si>
    <t>1710143310</t>
  </si>
  <si>
    <t>1130242760</t>
  </si>
  <si>
    <t>153012С080</t>
  </si>
  <si>
    <t>15301R0820</t>
  </si>
  <si>
    <t>151F367483</t>
  </si>
  <si>
    <t>151F367484</t>
  </si>
  <si>
    <t>2010443670</t>
  </si>
  <si>
    <t>2010443370</t>
  </si>
  <si>
    <t>1110542270</t>
  </si>
  <si>
    <t>1110541810</t>
  </si>
  <si>
    <t>1110541780</t>
  </si>
  <si>
    <t>1110541820</t>
  </si>
  <si>
    <t>1110541830</t>
  </si>
  <si>
    <t>1110541850</t>
  </si>
  <si>
    <t>Строительство пожарного водоема в микрорайоне Верхняя Курья по ул. 10-й Линии, 50 Мотовилихинского района города Перми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</si>
  <si>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</si>
  <si>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Средняя Курья по ул. Торфяной Ленинского района города Перми</t>
  </si>
  <si>
    <t>Строительство пожарного водоема в микрорайоне Малые реки, по ул. Логовая-Токарева Орджоникидзевского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</si>
  <si>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</si>
  <si>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</si>
  <si>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д. Ласьвинские хутора Кировского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</si>
  <si>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</si>
  <si>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 Кировского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</si>
  <si>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</si>
  <si>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83.</t>
  </si>
  <si>
    <t>84.</t>
  </si>
  <si>
    <t>85.</t>
  </si>
  <si>
    <t>86.</t>
  </si>
  <si>
    <t>87.</t>
  </si>
  <si>
    <t>88.</t>
  </si>
  <si>
    <t>89.</t>
  </si>
  <si>
    <t>2010243460</t>
  </si>
  <si>
    <t>2010343340</t>
  </si>
  <si>
    <t>1120441120</t>
  </si>
  <si>
    <t>1410743570</t>
  </si>
  <si>
    <t>20104SЖ410</t>
  </si>
  <si>
    <t>2010141920</t>
  </si>
  <si>
    <t>2010143380</t>
  </si>
  <si>
    <t>2010143410</t>
  </si>
  <si>
    <t>2010143420</t>
  </si>
  <si>
    <t>2010143430</t>
  </si>
  <si>
    <t>2010143440</t>
  </si>
  <si>
    <t>2010143450</t>
  </si>
  <si>
    <t>20101ST04V</t>
  </si>
  <si>
    <t>Реконструкция ул. Революции: 2 очередь моста через реку Егошиху</t>
  </si>
  <si>
    <t>20101ST04T</t>
  </si>
  <si>
    <t>20101ST04N</t>
  </si>
  <si>
    <t>20101ST04I</t>
  </si>
  <si>
    <t>20101ST04В</t>
  </si>
  <si>
    <t>20101ST04S</t>
  </si>
  <si>
    <t>20101ST04R</t>
  </si>
  <si>
    <t>20101ST04Z</t>
  </si>
  <si>
    <t>20101ST040</t>
  </si>
  <si>
    <t>0410241910</t>
  </si>
  <si>
    <t>0510141470</t>
  </si>
  <si>
    <t>Реконструкция физкультурно-оздоровительного комплекса по адресу: г. Пермь, ул. Рабочая, 9</t>
  </si>
  <si>
    <t>051012Ф280</t>
  </si>
  <si>
    <t>0510141880</t>
  </si>
  <si>
    <t>0510143660</t>
  </si>
  <si>
    <t>Строительство центра сложнокоординационных видов спорта по адресу: г.Пермь,ул.Нефтяников,5</t>
  </si>
  <si>
    <t>0510143560</t>
  </si>
  <si>
    <t>0510141950</t>
  </si>
  <si>
    <t>0220443730</t>
  </si>
  <si>
    <t>0230243110</t>
  </si>
  <si>
    <t>0230243130</t>
  </si>
  <si>
    <t>0230243140</t>
  </si>
  <si>
    <t>0230243150</t>
  </si>
  <si>
    <t>0230243180</t>
  </si>
  <si>
    <t>0230243190</t>
  </si>
  <si>
    <t>0230243210</t>
  </si>
  <si>
    <t>0230243280</t>
  </si>
  <si>
    <t>0230243120</t>
  </si>
  <si>
    <t>0230243170</t>
  </si>
  <si>
    <t>Строительство здания для размещения общеобразовательного учреждения по ул. Юнг Прикамья, 3</t>
  </si>
  <si>
    <t>Поправки</t>
  </si>
  <si>
    <t xml:space="preserve">Строительство многоквартирного жилого дома на земельном участке с кадастровым номером 59:01:4515016:191, расположенного по адресу: г. Пермь, ул. Маяковского, д. 54 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</si>
  <si>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д. 57</t>
  </si>
  <si>
    <t>0820142120</t>
  </si>
  <si>
    <t>Строительство пожарного водоема в микрорайоне Чапаевский Орджоникидзевского района города Перми</t>
  </si>
  <si>
    <t>0230243600</t>
  </si>
  <si>
    <t>08201SН070</t>
  </si>
  <si>
    <t>Строительство сетей наружного освещения на объектах озеленения общего пользования</t>
  </si>
  <si>
    <t>11105SЖ410</t>
  </si>
  <si>
    <t>082E153050</t>
  </si>
  <si>
    <t>08201SН070, 082E153050</t>
  </si>
  <si>
    <t>08201SP040, 082E153050</t>
  </si>
  <si>
    <t>Уточнение февраль</t>
  </si>
  <si>
    <t>от 21.12.2021 № 306</t>
  </si>
  <si>
    <t>Строительство корпуса МАОУ «Школа дизайна «Точка» г. Перми</t>
  </si>
  <si>
    <t>20101ST04F</t>
  </si>
  <si>
    <t>Реконструкция ул. Плеханова от шоссе Космонавтов до ул. Грузинская</t>
  </si>
  <si>
    <t>0220443720</t>
  </si>
  <si>
    <t>Реконструкция здания по ул. Ижевской, 25 (литер Д)</t>
  </si>
  <si>
    <t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</si>
  <si>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</si>
  <si>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Строительство здания для размещения дошкольного образовательного учреждения по ул. Байкальской, 26а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</si>
  <si>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</si>
  <si>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</si>
  <si>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</si>
  <si>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Приобретение земельных участков по ул. 3-я Ключевая, 11 с расположенными на них объектами недвижимости</t>
  </si>
  <si>
    <t>Департамент имущественных отношений</t>
  </si>
  <si>
    <t>0810143330</t>
  </si>
  <si>
    <t>Прочие объекты</t>
  </si>
  <si>
    <t>90.</t>
  </si>
  <si>
    <t>91.</t>
  </si>
  <si>
    <t>92.</t>
  </si>
  <si>
    <t>93.</t>
  </si>
  <si>
    <t>94.</t>
  </si>
  <si>
    <t>1510121480, 15101SЖ160, 1530343260</t>
  </si>
  <si>
    <t>Комитет февраль</t>
  </si>
  <si>
    <t>Строительство корпуса МАОУ "Гимназия № 33" г. Перми</t>
  </si>
  <si>
    <t>Уточнение март</t>
  </si>
  <si>
    <t>201F150210</t>
  </si>
  <si>
    <t>20101ST04К, 201F150210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</si>
</sst>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165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164" fontId="1" fillId="2" borderId="8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left"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49" fontId="3" fillId="3" borderId="0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/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164" fontId="1" fillId="2" borderId="6" xfId="0" applyNumberFormat="1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/>
    </xf>
    <xf numFmtId="0" fontId="1" fillId="2" borderId="4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9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I251"/>
  <sheetViews>
    <sheetView tabSelected="1" zoomScale="70" zoomScaleNormal="70" workbookViewId="0">
      <selection activeCell="AM21" sqref="AM21"/>
    </sheetView>
  </sheetViews>
  <sheetFormatPr defaultColWidth="9.140625" defaultRowHeight="18.75" x14ac:dyDescent="0.3"/>
  <cols>
    <col min="1" max="1" width="5.5703125" style="3" customWidth="1"/>
    <col min="2" max="2" width="82.7109375" style="8" customWidth="1"/>
    <col min="3" max="3" width="21.28515625" style="8" customWidth="1"/>
    <col min="4" max="7" width="17.5703125" style="13" hidden="1" customWidth="1"/>
    <col min="8" max="8" width="18.7109375" style="13" hidden="1" customWidth="1"/>
    <col min="9" max="9" width="17.5703125" style="13" hidden="1" customWidth="1"/>
    <col min="10" max="10" width="18.7109375" style="13" hidden="1" customWidth="1"/>
    <col min="11" max="11" width="17.5703125" style="45" hidden="1" customWidth="1"/>
    <col min="12" max="12" width="18.7109375" style="13" customWidth="1"/>
    <col min="13" max="19" width="18.7109375" style="13" hidden="1" customWidth="1"/>
    <col min="20" max="20" width="18.7109375" style="45" hidden="1" customWidth="1"/>
    <col min="21" max="21" width="18.7109375" style="13" customWidth="1"/>
    <col min="22" max="28" width="18.7109375" style="13" hidden="1" customWidth="1"/>
    <col min="29" max="29" width="18.7109375" style="45" hidden="1" customWidth="1"/>
    <col min="30" max="30" width="18.7109375" style="13" customWidth="1"/>
    <col min="31" max="31" width="16.5703125" style="25" hidden="1" customWidth="1"/>
    <col min="32" max="32" width="10" style="23" hidden="1" customWidth="1"/>
    <col min="33" max="33" width="9.42578125" style="3" hidden="1" customWidth="1"/>
    <col min="34" max="35" width="9.140625" style="3" hidden="1" customWidth="1"/>
    <col min="36" max="16384" width="9.140625" style="3"/>
  </cols>
  <sheetData>
    <row r="1" spans="1:31" x14ac:dyDescent="0.3">
      <c r="V1" s="14"/>
      <c r="W1" s="14"/>
      <c r="X1" s="14"/>
      <c r="Y1" s="14"/>
      <c r="Z1" s="14"/>
      <c r="AA1" s="14"/>
      <c r="AB1" s="14"/>
      <c r="AC1" s="48"/>
      <c r="AD1" s="14" t="s">
        <v>194</v>
      </c>
    </row>
    <row r="2" spans="1:31" x14ac:dyDescent="0.3">
      <c r="V2" s="14"/>
      <c r="W2" s="14"/>
      <c r="X2" s="14"/>
      <c r="Y2" s="14"/>
      <c r="Z2" s="14"/>
      <c r="AA2" s="14"/>
      <c r="AB2" s="14"/>
      <c r="AC2" s="48"/>
      <c r="AD2" s="14" t="s">
        <v>17</v>
      </c>
    </row>
    <row r="3" spans="1:31" x14ac:dyDescent="0.3">
      <c r="V3" s="14"/>
      <c r="W3" s="14"/>
      <c r="X3" s="14"/>
      <c r="Y3" s="14"/>
      <c r="Z3" s="14"/>
      <c r="AA3" s="14"/>
      <c r="AB3" s="14"/>
      <c r="AC3" s="48"/>
      <c r="AD3" s="14" t="s">
        <v>18</v>
      </c>
    </row>
    <row r="5" spans="1:31" ht="15.75" customHeight="1" x14ac:dyDescent="0.3">
      <c r="A5" s="76"/>
      <c r="B5" s="77"/>
      <c r="C5" s="77"/>
      <c r="D5" s="50"/>
      <c r="E5" s="50"/>
      <c r="F5" s="50"/>
      <c r="G5" s="67"/>
      <c r="H5" s="66"/>
      <c r="I5" s="70"/>
      <c r="J5" s="67"/>
      <c r="K5" s="70"/>
      <c r="L5" s="78"/>
      <c r="M5" s="50"/>
      <c r="N5" s="50"/>
      <c r="O5" s="50"/>
      <c r="P5" s="67"/>
      <c r="Q5" s="66"/>
      <c r="R5" s="70"/>
      <c r="S5" s="67"/>
      <c r="T5" s="70"/>
      <c r="U5" s="78"/>
      <c r="V5" s="51"/>
      <c r="W5" s="52"/>
      <c r="X5" s="52"/>
      <c r="Y5" s="68"/>
      <c r="Z5" s="54"/>
      <c r="AA5" s="71"/>
      <c r="AB5" s="54"/>
      <c r="AC5" s="71"/>
      <c r="AD5" s="54" t="s">
        <v>194</v>
      </c>
      <c r="AE5" s="26"/>
    </row>
    <row r="6" spans="1:31" ht="15.75" customHeight="1" x14ac:dyDescent="0.3">
      <c r="A6" s="76"/>
      <c r="B6" s="77"/>
      <c r="C6" s="77"/>
      <c r="D6" s="50"/>
      <c r="E6" s="50"/>
      <c r="F6" s="50"/>
      <c r="G6" s="67"/>
      <c r="H6" s="66"/>
      <c r="I6" s="70"/>
      <c r="J6" s="67"/>
      <c r="K6" s="70"/>
      <c r="L6" s="78"/>
      <c r="M6" s="50"/>
      <c r="N6" s="50"/>
      <c r="O6" s="50"/>
      <c r="P6" s="67"/>
      <c r="Q6" s="66"/>
      <c r="R6" s="70"/>
      <c r="S6" s="67"/>
      <c r="T6" s="70"/>
      <c r="U6" s="78"/>
      <c r="V6" s="51"/>
      <c r="W6" s="52"/>
      <c r="X6" s="52"/>
      <c r="Y6" s="68"/>
      <c r="Z6" s="54"/>
      <c r="AA6" s="71"/>
      <c r="AB6" s="54"/>
      <c r="AC6" s="71"/>
      <c r="AD6" s="54" t="s">
        <v>17</v>
      </c>
      <c r="AE6" s="26"/>
    </row>
    <row r="7" spans="1:31" ht="15.75" customHeight="1" x14ac:dyDescent="0.3">
      <c r="A7" s="76"/>
      <c r="B7" s="77"/>
      <c r="C7" s="77"/>
      <c r="D7" s="50"/>
      <c r="E7" s="50"/>
      <c r="F7" s="50"/>
      <c r="G7" s="67"/>
      <c r="H7" s="66"/>
      <c r="I7" s="70"/>
      <c r="J7" s="67"/>
      <c r="K7" s="70"/>
      <c r="L7" s="78"/>
      <c r="M7" s="50"/>
      <c r="N7" s="50"/>
      <c r="O7" s="50"/>
      <c r="P7" s="67"/>
      <c r="Q7" s="66"/>
      <c r="R7" s="70"/>
      <c r="S7" s="67"/>
      <c r="T7" s="70"/>
      <c r="U7" s="78"/>
      <c r="V7" s="51"/>
      <c r="W7" s="52"/>
      <c r="X7" s="52"/>
      <c r="Y7" s="68"/>
      <c r="Z7" s="54"/>
      <c r="AA7" s="71"/>
      <c r="AB7" s="54"/>
      <c r="AC7" s="71"/>
      <c r="AD7" s="54" t="s">
        <v>18</v>
      </c>
      <c r="AE7" s="26"/>
    </row>
    <row r="8" spans="1:31" ht="15.75" customHeight="1" x14ac:dyDescent="0.3">
      <c r="A8" s="76"/>
      <c r="B8" s="77"/>
      <c r="C8" s="77"/>
      <c r="D8" s="50"/>
      <c r="E8" s="50"/>
      <c r="F8" s="50"/>
      <c r="G8" s="67"/>
      <c r="H8" s="66"/>
      <c r="I8" s="70"/>
      <c r="J8" s="67"/>
      <c r="K8" s="70"/>
      <c r="L8" s="78"/>
      <c r="M8" s="50"/>
      <c r="N8" s="50"/>
      <c r="O8" s="50"/>
      <c r="P8" s="67"/>
      <c r="Q8" s="66"/>
      <c r="R8" s="70"/>
      <c r="S8" s="67"/>
      <c r="T8" s="70"/>
      <c r="U8" s="78"/>
      <c r="V8" s="51"/>
      <c r="W8" s="52"/>
      <c r="X8" s="52"/>
      <c r="Y8" s="68"/>
      <c r="Z8" s="14"/>
      <c r="AA8" s="71"/>
      <c r="AB8" s="14"/>
      <c r="AC8" s="72"/>
      <c r="AD8" s="14" t="s">
        <v>319</v>
      </c>
      <c r="AE8" s="26"/>
    </row>
    <row r="9" spans="1:31" ht="15.75" customHeight="1" x14ac:dyDescent="0.3">
      <c r="A9" s="83" t="s">
        <v>22</v>
      </c>
      <c r="B9" s="84"/>
      <c r="C9" s="84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6"/>
      <c r="W9" s="87"/>
      <c r="X9" s="87"/>
      <c r="Y9" s="88"/>
      <c r="Z9" s="87"/>
      <c r="AA9" s="88"/>
      <c r="AB9" s="88"/>
      <c r="AC9" s="88"/>
      <c r="AD9" s="87"/>
      <c r="AE9" s="26"/>
    </row>
    <row r="10" spans="1:31" ht="19.5" customHeight="1" x14ac:dyDescent="0.3">
      <c r="A10" s="83" t="s">
        <v>35</v>
      </c>
      <c r="B10" s="84"/>
      <c r="C10" s="84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6"/>
      <c r="W10" s="87"/>
      <c r="X10" s="87"/>
      <c r="Y10" s="88"/>
      <c r="Z10" s="87"/>
      <c r="AA10" s="88"/>
      <c r="AB10" s="88"/>
      <c r="AC10" s="88"/>
      <c r="AD10" s="87"/>
      <c r="AE10" s="26"/>
    </row>
    <row r="11" spans="1:31" x14ac:dyDescent="0.3">
      <c r="A11" s="89"/>
      <c r="B11" s="84"/>
      <c r="C11" s="84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6"/>
      <c r="W11" s="87"/>
      <c r="X11" s="87"/>
      <c r="Y11" s="88"/>
      <c r="Z11" s="87"/>
      <c r="AA11" s="88"/>
      <c r="AB11" s="88"/>
      <c r="AC11" s="88"/>
      <c r="AD11" s="87"/>
      <c r="AE11" s="26"/>
    </row>
    <row r="12" spans="1:31" x14ac:dyDescent="0.3">
      <c r="A12" s="4"/>
      <c r="B12" s="9"/>
      <c r="C12" s="9"/>
      <c r="V12" s="14"/>
      <c r="W12" s="14"/>
      <c r="X12" s="14"/>
      <c r="Y12" s="14"/>
      <c r="Z12" s="14"/>
      <c r="AA12" s="14"/>
      <c r="AB12" s="14"/>
      <c r="AC12" s="48"/>
      <c r="AD12" s="14" t="s">
        <v>16</v>
      </c>
    </row>
    <row r="13" spans="1:31" ht="18.75" customHeight="1" x14ac:dyDescent="0.3">
      <c r="A13" s="81" t="s">
        <v>0</v>
      </c>
      <c r="B13" s="81" t="s">
        <v>13</v>
      </c>
      <c r="C13" s="81" t="s">
        <v>1</v>
      </c>
      <c r="D13" s="90" t="s">
        <v>23</v>
      </c>
      <c r="E13" s="90" t="s">
        <v>306</v>
      </c>
      <c r="F13" s="90" t="s">
        <v>23</v>
      </c>
      <c r="G13" s="90" t="s">
        <v>318</v>
      </c>
      <c r="H13" s="81" t="s">
        <v>23</v>
      </c>
      <c r="I13" s="90" t="s">
        <v>341</v>
      </c>
      <c r="J13" s="81" t="s">
        <v>23</v>
      </c>
      <c r="K13" s="79" t="s">
        <v>343</v>
      </c>
      <c r="L13" s="81" t="s">
        <v>23</v>
      </c>
      <c r="M13" s="96" t="s">
        <v>29</v>
      </c>
      <c r="N13" s="96" t="s">
        <v>306</v>
      </c>
      <c r="O13" s="94" t="s">
        <v>29</v>
      </c>
      <c r="P13" s="90" t="s">
        <v>318</v>
      </c>
      <c r="Q13" s="81" t="s">
        <v>29</v>
      </c>
      <c r="R13" s="90" t="s">
        <v>341</v>
      </c>
      <c r="S13" s="81" t="s">
        <v>29</v>
      </c>
      <c r="T13" s="79" t="s">
        <v>343</v>
      </c>
      <c r="U13" s="81" t="s">
        <v>29</v>
      </c>
      <c r="V13" s="94" t="s">
        <v>36</v>
      </c>
      <c r="W13" s="90" t="s">
        <v>306</v>
      </c>
      <c r="X13" s="94" t="s">
        <v>36</v>
      </c>
      <c r="Y13" s="90" t="s">
        <v>318</v>
      </c>
      <c r="Z13" s="81" t="s">
        <v>36</v>
      </c>
      <c r="AA13" s="90" t="s">
        <v>318</v>
      </c>
      <c r="AB13" s="81" t="s">
        <v>36</v>
      </c>
      <c r="AC13" s="79" t="s">
        <v>343</v>
      </c>
      <c r="AD13" s="81" t="s">
        <v>36</v>
      </c>
      <c r="AE13" s="27"/>
    </row>
    <row r="14" spans="1:31" x14ac:dyDescent="0.3">
      <c r="A14" s="82"/>
      <c r="B14" s="82"/>
      <c r="C14" s="82"/>
      <c r="D14" s="91"/>
      <c r="E14" s="91"/>
      <c r="F14" s="91"/>
      <c r="G14" s="91"/>
      <c r="H14" s="82"/>
      <c r="I14" s="91"/>
      <c r="J14" s="82"/>
      <c r="K14" s="80"/>
      <c r="L14" s="82"/>
      <c r="M14" s="97"/>
      <c r="N14" s="97"/>
      <c r="O14" s="95"/>
      <c r="P14" s="91"/>
      <c r="Q14" s="82"/>
      <c r="R14" s="91"/>
      <c r="S14" s="82"/>
      <c r="T14" s="80"/>
      <c r="U14" s="82"/>
      <c r="V14" s="95"/>
      <c r="W14" s="91"/>
      <c r="X14" s="95"/>
      <c r="Y14" s="91"/>
      <c r="Z14" s="82"/>
      <c r="AA14" s="91"/>
      <c r="AB14" s="82"/>
      <c r="AC14" s="80"/>
      <c r="AD14" s="82"/>
      <c r="AE14" s="28"/>
    </row>
    <row r="15" spans="1:31" x14ac:dyDescent="0.3">
      <c r="A15" s="1"/>
      <c r="B15" s="7" t="s">
        <v>2</v>
      </c>
      <c r="C15" s="7"/>
      <c r="D15" s="36">
        <f>D20+D21+D22+D23+D27+D32+D36+D42+D47+D48+D49+D50+D51+D55+D60+D65+D66+D67+D68+D69+D70+D71+D72+D73+D74+D75+D76+D77+D78</f>
        <v>1020909.7000000001</v>
      </c>
      <c r="E15" s="37">
        <f>E20+E21+E22+E23+E27+E32+E36+E42+E47+E48+E49+E50+E51+E55+E60+E65+E66+E67+E68+E69+E70+E71+E72+E73+E74+E75+E76+E77+E78+E37</f>
        <v>398635.03</v>
      </c>
      <c r="F15" s="37">
        <f>D15+E15</f>
        <v>1419544.73</v>
      </c>
      <c r="G15" s="37">
        <f>G20+G21+G22+G23+G27+G32+G36+G42+G47+G48+G49+G50+G51+G55+G60+G65+G66+G67+G68+G69+G70+G71+G72+G73+G74+G75+G76+G77+G78+G37+G79</f>
        <v>10480.867</v>
      </c>
      <c r="H15" s="37">
        <f>F15+G15</f>
        <v>1430025.5970000001</v>
      </c>
      <c r="I15" s="35">
        <f>I20+I21+I22+I23+I27+I32+I36+I42+I47+I48+I49+I50+I51+I55+I60+I65+I66+I67+I68+I69+I70+I71+I72+I73+I74+I75+I76+I77+I78+I37+I79</f>
        <v>-936.10399999999993</v>
      </c>
      <c r="J15" s="37">
        <f>H15+I15</f>
        <v>1429089.493</v>
      </c>
      <c r="K15" s="37">
        <f>K20+K21+K22+K23+K27+K32+K36+K42+K47+K48+K49+K50+K51+K55+K60+K65+K66+K67+K68+K69+K70+K71+K72+K73+K74+K75+K76+K77+K78+K37+K79</f>
        <v>0</v>
      </c>
      <c r="L15" s="35">
        <f>J15+K15</f>
        <v>1429089.493</v>
      </c>
      <c r="M15" s="37">
        <f>M20+M21+M22+M23+M27+M32+M36+M42+M47+M48+M49+M50+M51+M55+M60+M65+M66+M67+M68+M69+M70+M71+M72+M73+M74+M75+M76+M77+M78</f>
        <v>1592185.8999999994</v>
      </c>
      <c r="N15" s="37">
        <f>N20+N21+N22+N23+N27+N32+N36+N42+N47+N48+N49+N50+N51+N55+N60+N65+N66+N67+N68+N69+N70+N71+N72+N73+N74+N75+N76+N77+N78+N37</f>
        <v>779269.19</v>
      </c>
      <c r="O15" s="37">
        <f>M15+N15</f>
        <v>2371455.0899999994</v>
      </c>
      <c r="P15" s="37">
        <f>P20+P21+P22+P23+P27+P32+P36+P42+P47+P48+P49+P50+P51+P55+P60+P65+P66+P67+P68+P69+P70+P71+P72+P73+P74+P75+P76+P77+P78+P37+P79</f>
        <v>0</v>
      </c>
      <c r="Q15" s="37">
        <f>O15+P15</f>
        <v>2371455.0899999994</v>
      </c>
      <c r="R15" s="35">
        <f>R20+R21+R22+R23+R27+R32+R36+R42+R47+R48+R49+R50+R51+R55+R60+R65+R66+R67+R68+R69+R70+R71+R72+R73+R74+R75+R76+R77+R78+R37+R79</f>
        <v>0</v>
      </c>
      <c r="S15" s="37">
        <f>Q15+R15</f>
        <v>2371455.0899999994</v>
      </c>
      <c r="T15" s="37">
        <f>T20+T21+T22+T23+T27+T32+T36+T42+T47+T48+T49+T50+T51+T55+T60+T65+T66+T67+T68+T69+T70+T71+T72+T73+T74+T75+T76+T77+T78+T37+T79</f>
        <v>0</v>
      </c>
      <c r="U15" s="35">
        <f>S15+T15</f>
        <v>2371455.0899999994</v>
      </c>
      <c r="V15" s="37">
        <f>V20+V21+V22+V23+V27+V32+V36+V42+V47+V48+V49+V50+V51+V55+V60+V65+V66+V67+V68+V69+V70+V71+V72+V73+V74+V75+V76+V77+V78</f>
        <v>884457.8</v>
      </c>
      <c r="W15" s="37">
        <f>W20+W21+W22+W23+W27+W32+W36+W42+W47+W48+W49+W50+W51+W55+W60+W65+W66+W67+W68+W69+W70+W71+W72+W73+W74+W75+W76+W77+W78+W37</f>
        <v>52623.150000000023</v>
      </c>
      <c r="X15" s="37">
        <f>V15+W15</f>
        <v>937080.95000000007</v>
      </c>
      <c r="Y15" s="37">
        <f>Y20+Y21+Y22+Y23+Y27+Y32+Y36+Y42+Y47+Y48+Y49+Y50+Y51+Y55+Y60+Y65+Y66+Y67+Y68+Y69+Y70+Y71+Y72+Y73+Y74+Y75+Y76+Y77+Y78+Y37+Y79</f>
        <v>0</v>
      </c>
      <c r="Z15" s="37">
        <f>X15+Y15</f>
        <v>937080.95000000007</v>
      </c>
      <c r="AA15" s="35">
        <f>AA20+AA21+AA22+AA23+AA27+AA32+AA36+AA42+AA47+AA48+AA49+AA50+AA51+AA55+AA60+AA65+AA66+AA67+AA68+AA69+AA70+AA71+AA72+AA73+AA74+AA75+AA76+AA77+AA78+AA37+AA79</f>
        <v>0</v>
      </c>
      <c r="AB15" s="37">
        <f>Z15+AA15</f>
        <v>937080.95000000007</v>
      </c>
      <c r="AC15" s="37">
        <f>AC20+AC21+AC22+AC23+AC27+AC32+AC36+AC42+AC47+AC48+AC49+AC50+AC51+AC55+AC60+AC65+AC66+AC67+AC68+AC69+AC70+AC71+AC72+AC73+AC74+AC75+AC76+AC77+AC78+AC37+AC79</f>
        <v>0</v>
      </c>
      <c r="AD15" s="35">
        <f>AB15+AC15</f>
        <v>937080.95000000007</v>
      </c>
      <c r="AE15" s="29"/>
    </row>
    <row r="16" spans="1:31" x14ac:dyDescent="0.3">
      <c r="A16" s="1"/>
      <c r="B16" s="7" t="s">
        <v>5</v>
      </c>
      <c r="C16" s="7"/>
      <c r="D16" s="36"/>
      <c r="E16" s="37"/>
      <c r="F16" s="37"/>
      <c r="G16" s="37"/>
      <c r="H16" s="37"/>
      <c r="I16" s="35"/>
      <c r="J16" s="37"/>
      <c r="K16" s="37"/>
      <c r="L16" s="35"/>
      <c r="M16" s="37"/>
      <c r="N16" s="37"/>
      <c r="O16" s="37"/>
      <c r="P16" s="37"/>
      <c r="Q16" s="37"/>
      <c r="R16" s="35"/>
      <c r="S16" s="37"/>
      <c r="T16" s="37"/>
      <c r="U16" s="35"/>
      <c r="V16" s="37"/>
      <c r="W16" s="37"/>
      <c r="X16" s="37"/>
      <c r="Y16" s="37"/>
      <c r="Z16" s="37"/>
      <c r="AA16" s="35"/>
      <c r="AB16" s="37"/>
      <c r="AC16" s="37"/>
      <c r="AD16" s="35"/>
      <c r="AE16" s="29"/>
    </row>
    <row r="17" spans="1:33" s="18" customFormat="1" hidden="1" x14ac:dyDescent="0.3">
      <c r="A17" s="16"/>
      <c r="B17" s="19" t="s">
        <v>6</v>
      </c>
      <c r="C17" s="38"/>
      <c r="D17" s="36">
        <f>D20+D21+D22+D36+D44+D47+D48+D49+D50+D53+D55+D62+D65+D66+D67+D68+D69+D70+D71+D72+D73+D74+D75+D76+D77+D78+D25</f>
        <v>412066.30000000005</v>
      </c>
      <c r="E17" s="37">
        <f>E20+E21+E22+E36+E44+E47+E48+E49+E50+E53+E62+E65+E66+E67+E68+E69+E70+E71+E72+E73+E74+E75+E76+E77+E78+E25+E29+E39+E57</f>
        <v>335641.93</v>
      </c>
      <c r="F17" s="37">
        <f t="shared" ref="F17:F94" si="0">D17+E17</f>
        <v>747708.23</v>
      </c>
      <c r="G17" s="37">
        <f>G20+G21+G22+G36+G44+G47+G48+G49+G50+G53+G62+G65+G66+G67+G68+G69+G70+G71+G72+G73+G74+G75+G76+G77+G78+G25+G29+G39+G57+G79</f>
        <v>10480.867000000002</v>
      </c>
      <c r="H17" s="37">
        <f t="shared" ref="H17" si="1">F17+G17</f>
        <v>758189.09699999995</v>
      </c>
      <c r="I17" s="35">
        <f>I20+I21+I22+I36+I44+I47+I48+I49+I50+I53+I62+I65+I66+I67+I68+I69+I70+I71+I72+I73+I74+I75+I76+I77+I78+I25+I29+I39+I57+I79</f>
        <v>-936.10399999999993</v>
      </c>
      <c r="J17" s="37">
        <f t="shared" ref="J17" si="2">H17+I17</f>
        <v>757252.9929999999</v>
      </c>
      <c r="K17" s="37">
        <f>K20+K21+K22+K36+K44+K47+K48+K49+K50+K53+K62+K65+K66+K67+K68+K69+K70+K71+K72+K73+K74+K75+K76+K77+K78+K25+K29+K39+K57+K79</f>
        <v>0</v>
      </c>
      <c r="L17" s="37">
        <f t="shared" ref="L17" si="3">J17+K17</f>
        <v>757252.9929999999</v>
      </c>
      <c r="M17" s="37">
        <f>M20+M21+M22+M23+M36+M44+M47+M48+M49+M50+M53+M55+M62+M65+M66+M67+M68+M69+M70+M71+M72+M73+M74+M75+M76+M77+M78</f>
        <v>1577908.2999999996</v>
      </c>
      <c r="N17" s="37">
        <f>N20+N21+N22+N36+N44+N47+N48+N49+N50+N53+N62+N65+N66+N67+N68+N69+N70+N71+N72+N73+N74+N75+N76+N77+N78+N25+N29+N39+N57</f>
        <v>-231163.41</v>
      </c>
      <c r="O17" s="37">
        <f t="shared" ref="O17:O94" si="4">M17+N17</f>
        <v>1346744.8899999997</v>
      </c>
      <c r="P17" s="37">
        <f>P20+P21+P22+P36+P44+P47+P48+P49+P50+P53+P62+P65+P66+P67+P68+P69+P70+P71+P72+P73+P74+P75+P76+P77+P78+P25+P29+P39+P57+P79</f>
        <v>0</v>
      </c>
      <c r="Q17" s="37">
        <f t="shared" ref="Q17:Q23" si="5">O17+P17</f>
        <v>1346744.8899999997</v>
      </c>
      <c r="R17" s="35">
        <f>R20+R21+R22+R36+R44+R47+R48+R49+R50+R53+R62+R65+R66+R67+R68+R69+R70+R71+R72+R73+R74+R75+R76+R77+R78+R25+R29+R39+R57+R79</f>
        <v>0</v>
      </c>
      <c r="S17" s="37">
        <f t="shared" ref="S17:S23" si="6">Q17+R17</f>
        <v>1346744.8899999997</v>
      </c>
      <c r="T17" s="37">
        <f>T20+T21+T22+T36+T44+T47+T48+T49+T50+T53+T62+T65+T66+T67+T68+T69+T70+T71+T72+T73+T74+T75+T76+T77+T78+T25+T29+T39+T57+T79</f>
        <v>0</v>
      </c>
      <c r="U17" s="37">
        <f t="shared" ref="U17:U23" si="7">S17+T17</f>
        <v>1346744.8899999997</v>
      </c>
      <c r="V17" s="37">
        <f>V20+V21+V22+V23+V36+V44+V47+V48+V49+V50+V53+V55+V62+V65+V66+V67+V68+V69+V70+V71+V72+V73+V74+V75+V76+V77+V78</f>
        <v>777685.2</v>
      </c>
      <c r="W17" s="37">
        <f>W20+W21+W22+W36+W44+W47+W48+W49+W50+W53+W62+W65+W66+W67+W68+W69+W70+W71+W72+W73+W74+W75+W76+W77+W78+W25+W29+W39+W57</f>
        <v>52623.150000000023</v>
      </c>
      <c r="X17" s="37">
        <f t="shared" ref="X17:X94" si="8">V17+W17</f>
        <v>830308.35</v>
      </c>
      <c r="Y17" s="37">
        <f>Y20+Y21+Y22+Y36+Y44+Y47+Y48+Y49+Y50+Y53+Y62+Y65+Y66+Y67+Y68+Y69+Y70+Y71+Y72+Y73+Y74+Y75+Y76+Y77+Y78+Y25+Y29+Y39+Y57+Y79</f>
        <v>0</v>
      </c>
      <c r="Z17" s="37">
        <f t="shared" ref="Z17:Z23" si="9">X17+Y17</f>
        <v>830308.35</v>
      </c>
      <c r="AA17" s="35">
        <f>AA20+AA21+AA22+AA36+AA44+AA47+AA48+AA49+AA50+AA53+AA62+AA65+AA66+AA67+AA68+AA69+AA70+AA71+AA72+AA73+AA74+AA75+AA76+AA77+AA78+AA25+AA29+AA39+AA57+AA79</f>
        <v>0</v>
      </c>
      <c r="AB17" s="37">
        <f t="shared" ref="AB17:AB23" si="10">Z17+AA17</f>
        <v>830308.35</v>
      </c>
      <c r="AC17" s="37">
        <f>AC20+AC21+AC22+AC36+AC44+AC47+AC48+AC49+AC50+AC53+AC62+AC65+AC66+AC67+AC68+AC69+AC70+AC71+AC72+AC73+AC74+AC75+AC76+AC77+AC78+AC25+AC29+AC39+AC57+AC79</f>
        <v>0</v>
      </c>
      <c r="AD17" s="37">
        <f t="shared" ref="AD17:AD23" si="11">AB17+AC17</f>
        <v>830308.35</v>
      </c>
      <c r="AE17" s="32"/>
      <c r="AF17" s="24" t="s">
        <v>51</v>
      </c>
      <c r="AG17" s="17"/>
    </row>
    <row r="18" spans="1:33" x14ac:dyDescent="0.3">
      <c r="A18" s="1"/>
      <c r="B18" s="60" t="s">
        <v>12</v>
      </c>
      <c r="C18" s="7"/>
      <c r="D18" s="36">
        <f>D30+D34+D45+D54+D63+D26</f>
        <v>153575.9</v>
      </c>
      <c r="E18" s="37">
        <f>E30+E34+E45+E54+E63+E26+E40+E58</f>
        <v>-66895.599999999991</v>
      </c>
      <c r="F18" s="37">
        <f>D18+E18</f>
        <v>86680.3</v>
      </c>
      <c r="G18" s="37">
        <f>G30+G34+G45+G54+G63+G26+G40+G58</f>
        <v>0</v>
      </c>
      <c r="H18" s="37">
        <f>F18+G18</f>
        <v>86680.3</v>
      </c>
      <c r="I18" s="35">
        <f>I30+I34+I45+I54+I63+I26+I40+I58</f>
        <v>0</v>
      </c>
      <c r="J18" s="37">
        <f>H18+I18</f>
        <v>86680.3</v>
      </c>
      <c r="K18" s="37">
        <f>K30+K34+K45+K54+K63+K26+K40+K58</f>
        <v>0</v>
      </c>
      <c r="L18" s="35">
        <f>J18+K18</f>
        <v>86680.3</v>
      </c>
      <c r="M18" s="37">
        <f t="shared" ref="M18:V18" si="12">M30+M34+M45+M54+M63</f>
        <v>14277.6</v>
      </c>
      <c r="N18" s="37">
        <f>N30+N34+N45+N54+N63+N26+N40+N58</f>
        <v>50521.599999999999</v>
      </c>
      <c r="O18" s="37">
        <f t="shared" si="4"/>
        <v>64799.199999999997</v>
      </c>
      <c r="P18" s="37">
        <f>P30+P34+P45+P54+P63+P26+P40+P58</f>
        <v>0</v>
      </c>
      <c r="Q18" s="37">
        <f t="shared" si="5"/>
        <v>64799.199999999997</v>
      </c>
      <c r="R18" s="35">
        <f>R30+R34+R45+R54+R63+R26+R40+R58</f>
        <v>0</v>
      </c>
      <c r="S18" s="37">
        <f t="shared" si="6"/>
        <v>64799.199999999997</v>
      </c>
      <c r="T18" s="37">
        <f>T30+T34+T45+T54+T63+T26+T40+T58</f>
        <v>0</v>
      </c>
      <c r="U18" s="35">
        <f t="shared" si="7"/>
        <v>64799.199999999997</v>
      </c>
      <c r="V18" s="37">
        <f t="shared" si="12"/>
        <v>106772.6</v>
      </c>
      <c r="W18" s="37">
        <f>W30+W34+W45+W54+W63+W26+W40+W58</f>
        <v>0</v>
      </c>
      <c r="X18" s="37">
        <f t="shared" si="8"/>
        <v>106772.6</v>
      </c>
      <c r="Y18" s="37">
        <f>Y30+Y34+Y45+Y54+Y63+Y26+Y40+Y58</f>
        <v>0</v>
      </c>
      <c r="Z18" s="37">
        <f t="shared" si="9"/>
        <v>106772.6</v>
      </c>
      <c r="AA18" s="35">
        <f>AA30+AA34+AA45+AA54+AA63+AA26+AA40+AA58</f>
        <v>0</v>
      </c>
      <c r="AB18" s="37">
        <f t="shared" si="10"/>
        <v>106772.6</v>
      </c>
      <c r="AC18" s="37">
        <f>AC30+AC34+AC45+AC54+AC63+AC26+AC40+AC58</f>
        <v>0</v>
      </c>
      <c r="AD18" s="35">
        <f t="shared" si="11"/>
        <v>106772.6</v>
      </c>
      <c r="AE18" s="29"/>
      <c r="AG18" s="11"/>
    </row>
    <row r="19" spans="1:33" x14ac:dyDescent="0.3">
      <c r="A19" s="1"/>
      <c r="B19" s="58" t="s">
        <v>27</v>
      </c>
      <c r="C19" s="7"/>
      <c r="D19" s="36">
        <f>D31+D35+D46</f>
        <v>455267.5</v>
      </c>
      <c r="E19" s="37">
        <f>E31+E35+E46+E41+E59+E64</f>
        <v>129888.70000000001</v>
      </c>
      <c r="F19" s="37">
        <f t="shared" si="0"/>
        <v>585156.19999999995</v>
      </c>
      <c r="G19" s="37">
        <f>G31+G35+G46+G41+G59+G64</f>
        <v>0</v>
      </c>
      <c r="H19" s="37">
        <f t="shared" ref="H19:H23" si="13">F19+G19</f>
        <v>585156.19999999995</v>
      </c>
      <c r="I19" s="35">
        <f>I31+I35+I46+I41+I59+I64</f>
        <v>0</v>
      </c>
      <c r="J19" s="37">
        <f t="shared" ref="J19:J23" si="14">H19+I19</f>
        <v>585156.19999999995</v>
      </c>
      <c r="K19" s="37">
        <f>K31+K35+K46+K41+K59+K64</f>
        <v>0</v>
      </c>
      <c r="L19" s="35">
        <f t="shared" ref="L19:L23" si="15">J19+K19</f>
        <v>585156.19999999995</v>
      </c>
      <c r="M19" s="37">
        <f t="shared" ref="M19:V19" si="16">M31+M35+M46</f>
        <v>0</v>
      </c>
      <c r="N19" s="37">
        <f>N31+N35+N46+N41+N59+N64</f>
        <v>959911</v>
      </c>
      <c r="O19" s="37">
        <f t="shared" si="4"/>
        <v>959911</v>
      </c>
      <c r="P19" s="37">
        <f>P31+P35+P46+P41+P59+P64</f>
        <v>0</v>
      </c>
      <c r="Q19" s="37">
        <f t="shared" si="5"/>
        <v>959911</v>
      </c>
      <c r="R19" s="35">
        <f>R31+R35+R46+R41+R59+R64</f>
        <v>0</v>
      </c>
      <c r="S19" s="37">
        <f t="shared" si="6"/>
        <v>959911</v>
      </c>
      <c r="T19" s="37">
        <f>T31+T35+T46+T41+T59+T64</f>
        <v>0</v>
      </c>
      <c r="U19" s="35">
        <f t="shared" si="7"/>
        <v>959911</v>
      </c>
      <c r="V19" s="37">
        <f t="shared" si="16"/>
        <v>0</v>
      </c>
      <c r="W19" s="37">
        <f>W31+W35+W46+W41+W59+W64</f>
        <v>0</v>
      </c>
      <c r="X19" s="37">
        <f t="shared" si="8"/>
        <v>0</v>
      </c>
      <c r="Y19" s="37">
        <f>Y31+Y35+Y46+Y41+Y59+Y64</f>
        <v>0</v>
      </c>
      <c r="Z19" s="37">
        <f t="shared" si="9"/>
        <v>0</v>
      </c>
      <c r="AA19" s="35">
        <f>AA31+AA35+AA46+AA41+AA59+AA64</f>
        <v>0</v>
      </c>
      <c r="AB19" s="37">
        <f t="shared" si="10"/>
        <v>0</v>
      </c>
      <c r="AC19" s="37">
        <f>AC31+AC35+AC46+AC41+AC59+AC64</f>
        <v>0</v>
      </c>
      <c r="AD19" s="35">
        <f t="shared" si="11"/>
        <v>0</v>
      </c>
      <c r="AE19" s="29"/>
      <c r="AG19" s="11"/>
    </row>
    <row r="20" spans="1:33" ht="75" x14ac:dyDescent="0.3">
      <c r="A20" s="1" t="s">
        <v>44</v>
      </c>
      <c r="B20" s="60" t="s">
        <v>43</v>
      </c>
      <c r="C20" s="60" t="s">
        <v>32</v>
      </c>
      <c r="D20" s="34">
        <v>0</v>
      </c>
      <c r="E20" s="35"/>
      <c r="F20" s="35">
        <f t="shared" si="0"/>
        <v>0</v>
      </c>
      <c r="G20" s="35"/>
      <c r="H20" s="35">
        <f t="shared" si="13"/>
        <v>0</v>
      </c>
      <c r="I20" s="35"/>
      <c r="J20" s="35">
        <f t="shared" si="14"/>
        <v>0</v>
      </c>
      <c r="K20" s="46"/>
      <c r="L20" s="35">
        <f t="shared" si="15"/>
        <v>0</v>
      </c>
      <c r="M20" s="35">
        <v>115641.5</v>
      </c>
      <c r="N20" s="35">
        <v>-104664.71</v>
      </c>
      <c r="O20" s="35">
        <f t="shared" si="4"/>
        <v>10976.789999999994</v>
      </c>
      <c r="P20" s="35"/>
      <c r="Q20" s="35">
        <f t="shared" si="5"/>
        <v>10976.789999999994</v>
      </c>
      <c r="R20" s="35"/>
      <c r="S20" s="35">
        <f t="shared" si="6"/>
        <v>10976.789999999994</v>
      </c>
      <c r="T20" s="46"/>
      <c r="U20" s="35">
        <f t="shared" si="7"/>
        <v>10976.789999999994</v>
      </c>
      <c r="V20" s="35">
        <v>189254.8</v>
      </c>
      <c r="W20" s="35">
        <v>104664.71</v>
      </c>
      <c r="X20" s="35">
        <f t="shared" si="8"/>
        <v>293919.51</v>
      </c>
      <c r="Y20" s="35"/>
      <c r="Z20" s="35">
        <f t="shared" si="9"/>
        <v>293919.51</v>
      </c>
      <c r="AA20" s="35"/>
      <c r="AB20" s="35">
        <f t="shared" si="10"/>
        <v>293919.51</v>
      </c>
      <c r="AC20" s="46"/>
      <c r="AD20" s="35">
        <f t="shared" si="11"/>
        <v>293919.51</v>
      </c>
      <c r="AE20" s="29" t="s">
        <v>196</v>
      </c>
      <c r="AG20" s="11"/>
    </row>
    <row r="21" spans="1:33" ht="56.25" x14ac:dyDescent="0.3">
      <c r="A21" s="1" t="s">
        <v>45</v>
      </c>
      <c r="B21" s="60" t="s">
        <v>46</v>
      </c>
      <c r="C21" s="60" t="s">
        <v>32</v>
      </c>
      <c r="D21" s="34">
        <v>0</v>
      </c>
      <c r="E21" s="35"/>
      <c r="F21" s="35">
        <f t="shared" si="0"/>
        <v>0</v>
      </c>
      <c r="G21" s="35"/>
      <c r="H21" s="35">
        <f t="shared" si="13"/>
        <v>0</v>
      </c>
      <c r="I21" s="35"/>
      <c r="J21" s="35">
        <f t="shared" si="14"/>
        <v>0</v>
      </c>
      <c r="K21" s="46"/>
      <c r="L21" s="35">
        <f t="shared" si="15"/>
        <v>0</v>
      </c>
      <c r="M21" s="35">
        <v>5984</v>
      </c>
      <c r="N21" s="35"/>
      <c r="O21" s="35">
        <f t="shared" si="4"/>
        <v>5984</v>
      </c>
      <c r="P21" s="35"/>
      <c r="Q21" s="35">
        <f t="shared" si="5"/>
        <v>5984</v>
      </c>
      <c r="R21" s="35"/>
      <c r="S21" s="35">
        <f t="shared" si="6"/>
        <v>5984</v>
      </c>
      <c r="T21" s="46"/>
      <c r="U21" s="35">
        <f t="shared" si="7"/>
        <v>5984</v>
      </c>
      <c r="V21" s="35">
        <v>0</v>
      </c>
      <c r="W21" s="35"/>
      <c r="X21" s="35">
        <f t="shared" si="8"/>
        <v>0</v>
      </c>
      <c r="Y21" s="35"/>
      <c r="Z21" s="35">
        <f t="shared" si="9"/>
        <v>0</v>
      </c>
      <c r="AA21" s="35"/>
      <c r="AB21" s="35">
        <f t="shared" si="10"/>
        <v>0</v>
      </c>
      <c r="AC21" s="46"/>
      <c r="AD21" s="35">
        <f t="shared" si="11"/>
        <v>0</v>
      </c>
      <c r="AE21" s="29" t="s">
        <v>197</v>
      </c>
      <c r="AG21" s="11"/>
    </row>
    <row r="22" spans="1:33" ht="56.25" x14ac:dyDescent="0.3">
      <c r="A22" s="1" t="s">
        <v>68</v>
      </c>
      <c r="B22" s="58" t="s">
        <v>47</v>
      </c>
      <c r="C22" s="60" t="s">
        <v>32</v>
      </c>
      <c r="D22" s="34">
        <v>0</v>
      </c>
      <c r="E22" s="35"/>
      <c r="F22" s="35">
        <f t="shared" si="0"/>
        <v>0</v>
      </c>
      <c r="G22" s="35"/>
      <c r="H22" s="35">
        <f t="shared" si="13"/>
        <v>0</v>
      </c>
      <c r="I22" s="35"/>
      <c r="J22" s="35">
        <f t="shared" si="14"/>
        <v>0</v>
      </c>
      <c r="K22" s="46"/>
      <c r="L22" s="35">
        <f t="shared" si="15"/>
        <v>0</v>
      </c>
      <c r="M22" s="35">
        <v>6874.9</v>
      </c>
      <c r="N22" s="35"/>
      <c r="O22" s="35">
        <f t="shared" si="4"/>
        <v>6874.9</v>
      </c>
      <c r="P22" s="35"/>
      <c r="Q22" s="35">
        <f t="shared" si="5"/>
        <v>6874.9</v>
      </c>
      <c r="R22" s="35"/>
      <c r="S22" s="35">
        <f t="shared" si="6"/>
        <v>6874.9</v>
      </c>
      <c r="T22" s="46"/>
      <c r="U22" s="35">
        <f t="shared" si="7"/>
        <v>6874.9</v>
      </c>
      <c r="V22" s="35">
        <v>0</v>
      </c>
      <c r="W22" s="35"/>
      <c r="X22" s="35">
        <f t="shared" si="8"/>
        <v>0</v>
      </c>
      <c r="Y22" s="35"/>
      <c r="Z22" s="35">
        <f t="shared" si="9"/>
        <v>0</v>
      </c>
      <c r="AA22" s="35"/>
      <c r="AB22" s="35">
        <f t="shared" si="10"/>
        <v>0</v>
      </c>
      <c r="AC22" s="46"/>
      <c r="AD22" s="35">
        <f t="shared" si="11"/>
        <v>0</v>
      </c>
      <c r="AE22" s="30" t="s">
        <v>198</v>
      </c>
      <c r="AG22" s="11"/>
    </row>
    <row r="23" spans="1:33" ht="56.25" x14ac:dyDescent="0.3">
      <c r="A23" s="1" t="s">
        <v>69</v>
      </c>
      <c r="B23" s="60" t="s">
        <v>48</v>
      </c>
      <c r="C23" s="60" t="s">
        <v>32</v>
      </c>
      <c r="D23" s="34">
        <v>247768.1</v>
      </c>
      <c r="E23" s="35">
        <f>E25+E26</f>
        <v>-50000</v>
      </c>
      <c r="F23" s="35">
        <f t="shared" si="0"/>
        <v>197768.1</v>
      </c>
      <c r="G23" s="35">
        <f>G25+G26</f>
        <v>18098.412</v>
      </c>
      <c r="H23" s="35">
        <f t="shared" si="13"/>
        <v>215866.51200000002</v>
      </c>
      <c r="I23" s="35">
        <f>I25+I26</f>
        <v>-336.89600000000002</v>
      </c>
      <c r="J23" s="35">
        <f t="shared" si="14"/>
        <v>215529.61600000001</v>
      </c>
      <c r="K23" s="46">
        <f>K25+K26</f>
        <v>0</v>
      </c>
      <c r="L23" s="35">
        <f t="shared" si="15"/>
        <v>215529.61600000001</v>
      </c>
      <c r="M23" s="35">
        <v>115826.9</v>
      </c>
      <c r="N23" s="35">
        <f>N25+N26</f>
        <v>50000</v>
      </c>
      <c r="O23" s="35">
        <f t="shared" si="4"/>
        <v>165826.9</v>
      </c>
      <c r="P23" s="35">
        <f>P25+P26</f>
        <v>0</v>
      </c>
      <c r="Q23" s="35">
        <f t="shared" si="5"/>
        <v>165826.9</v>
      </c>
      <c r="R23" s="35">
        <f>R25+R26</f>
        <v>0</v>
      </c>
      <c r="S23" s="35">
        <f t="shared" si="6"/>
        <v>165826.9</v>
      </c>
      <c r="T23" s="46">
        <f>T25+T26</f>
        <v>0</v>
      </c>
      <c r="U23" s="35">
        <f t="shared" si="7"/>
        <v>165826.9</v>
      </c>
      <c r="V23" s="35">
        <v>0</v>
      </c>
      <c r="W23" s="35"/>
      <c r="X23" s="35">
        <f t="shared" si="8"/>
        <v>0</v>
      </c>
      <c r="Y23" s="35"/>
      <c r="Z23" s="35">
        <f t="shared" si="9"/>
        <v>0</v>
      </c>
      <c r="AA23" s="35"/>
      <c r="AB23" s="35">
        <f t="shared" si="10"/>
        <v>0</v>
      </c>
      <c r="AC23" s="46"/>
      <c r="AD23" s="35">
        <f t="shared" si="11"/>
        <v>0</v>
      </c>
      <c r="AE23" s="29"/>
      <c r="AG23" s="11"/>
    </row>
    <row r="24" spans="1:33" x14ac:dyDescent="0.3">
      <c r="A24" s="1"/>
      <c r="B24" s="7" t="s">
        <v>5</v>
      </c>
      <c r="C24" s="60"/>
      <c r="D24" s="34"/>
      <c r="E24" s="35"/>
      <c r="F24" s="35"/>
      <c r="G24" s="35"/>
      <c r="H24" s="35"/>
      <c r="I24" s="35"/>
      <c r="J24" s="35"/>
      <c r="K24" s="46"/>
      <c r="L24" s="35"/>
      <c r="M24" s="35"/>
      <c r="N24" s="35"/>
      <c r="O24" s="35"/>
      <c r="P24" s="35"/>
      <c r="Q24" s="35"/>
      <c r="R24" s="35"/>
      <c r="S24" s="35"/>
      <c r="T24" s="46"/>
      <c r="U24" s="35"/>
      <c r="V24" s="35"/>
      <c r="W24" s="35"/>
      <c r="X24" s="35"/>
      <c r="Y24" s="35"/>
      <c r="Z24" s="35"/>
      <c r="AA24" s="35"/>
      <c r="AB24" s="35"/>
      <c r="AC24" s="46"/>
      <c r="AD24" s="35"/>
      <c r="AE24" s="29"/>
      <c r="AG24" s="11"/>
    </row>
    <row r="25" spans="1:33" hidden="1" x14ac:dyDescent="0.3">
      <c r="A25" s="1"/>
      <c r="B25" s="7" t="s">
        <v>6</v>
      </c>
      <c r="C25" s="43"/>
      <c r="D25" s="34">
        <v>247768.1</v>
      </c>
      <c r="E25" s="35">
        <v>-50000</v>
      </c>
      <c r="F25" s="35">
        <f t="shared" si="0"/>
        <v>197768.1</v>
      </c>
      <c r="G25" s="35">
        <f>17761.516+336.896</f>
        <v>18098.412</v>
      </c>
      <c r="H25" s="35">
        <f t="shared" ref="H25:H27" si="17">F25+G25</f>
        <v>215866.51200000002</v>
      </c>
      <c r="I25" s="35">
        <v>-336.89600000000002</v>
      </c>
      <c r="J25" s="35">
        <f t="shared" ref="J25:J27" si="18">H25+I25</f>
        <v>215529.61600000001</v>
      </c>
      <c r="K25" s="46"/>
      <c r="L25" s="35">
        <f t="shared" ref="L25:L27" si="19">J25+K25</f>
        <v>215529.61600000001</v>
      </c>
      <c r="M25" s="35">
        <v>115826.9</v>
      </c>
      <c r="N25" s="35">
        <f>50000-14277.6</f>
        <v>35722.400000000001</v>
      </c>
      <c r="O25" s="35">
        <f t="shared" si="4"/>
        <v>151549.29999999999</v>
      </c>
      <c r="P25" s="35"/>
      <c r="Q25" s="35">
        <f t="shared" ref="Q25:Q27" si="20">O25+P25</f>
        <v>151549.29999999999</v>
      </c>
      <c r="R25" s="35"/>
      <c r="S25" s="35">
        <f t="shared" ref="S25:S27" si="21">Q25+R25</f>
        <v>151549.29999999999</v>
      </c>
      <c r="T25" s="46"/>
      <c r="U25" s="35">
        <f t="shared" ref="U25:U27" si="22">S25+T25</f>
        <v>151549.29999999999</v>
      </c>
      <c r="V25" s="35"/>
      <c r="W25" s="35"/>
      <c r="X25" s="35">
        <f t="shared" si="8"/>
        <v>0</v>
      </c>
      <c r="Y25" s="35"/>
      <c r="Z25" s="35">
        <f t="shared" ref="Z25:Z27" si="23">X25+Y25</f>
        <v>0</v>
      </c>
      <c r="AA25" s="35"/>
      <c r="AB25" s="35">
        <f t="shared" ref="AB25:AB27" si="24">Z25+AA25</f>
        <v>0</v>
      </c>
      <c r="AC25" s="46"/>
      <c r="AD25" s="35">
        <f t="shared" ref="AD25:AD27" si="25">AB25+AC25</f>
        <v>0</v>
      </c>
      <c r="AE25" s="29" t="s">
        <v>195</v>
      </c>
      <c r="AF25" s="23" t="s">
        <v>51</v>
      </c>
      <c r="AG25" s="11"/>
    </row>
    <row r="26" spans="1:33" x14ac:dyDescent="0.3">
      <c r="A26" s="1"/>
      <c r="B26" s="60" t="s">
        <v>12</v>
      </c>
      <c r="C26" s="60"/>
      <c r="D26" s="34"/>
      <c r="E26" s="35"/>
      <c r="F26" s="35">
        <f t="shared" si="0"/>
        <v>0</v>
      </c>
      <c r="G26" s="35"/>
      <c r="H26" s="35">
        <f t="shared" si="17"/>
        <v>0</v>
      </c>
      <c r="I26" s="35"/>
      <c r="J26" s="35">
        <f t="shared" si="18"/>
        <v>0</v>
      </c>
      <c r="K26" s="46"/>
      <c r="L26" s="35">
        <f t="shared" si="19"/>
        <v>0</v>
      </c>
      <c r="M26" s="35"/>
      <c r="N26" s="35">
        <v>14277.6</v>
      </c>
      <c r="O26" s="35">
        <f t="shared" si="4"/>
        <v>14277.6</v>
      </c>
      <c r="P26" s="35"/>
      <c r="Q26" s="35">
        <f t="shared" si="20"/>
        <v>14277.6</v>
      </c>
      <c r="R26" s="35"/>
      <c r="S26" s="35">
        <f t="shared" si="21"/>
        <v>14277.6</v>
      </c>
      <c r="T26" s="46"/>
      <c r="U26" s="35">
        <f t="shared" si="22"/>
        <v>14277.6</v>
      </c>
      <c r="V26" s="35"/>
      <c r="W26" s="35"/>
      <c r="X26" s="35">
        <f t="shared" si="8"/>
        <v>0</v>
      </c>
      <c r="Y26" s="35"/>
      <c r="Z26" s="35">
        <f t="shared" si="23"/>
        <v>0</v>
      </c>
      <c r="AA26" s="35"/>
      <c r="AB26" s="35">
        <f t="shared" si="24"/>
        <v>0</v>
      </c>
      <c r="AC26" s="46"/>
      <c r="AD26" s="35">
        <f t="shared" si="25"/>
        <v>0</v>
      </c>
      <c r="AE26" s="29" t="s">
        <v>312</v>
      </c>
      <c r="AG26" s="11"/>
    </row>
    <row r="27" spans="1:33" ht="56.25" x14ac:dyDescent="0.3">
      <c r="A27" s="1" t="s">
        <v>70</v>
      </c>
      <c r="B27" s="58" t="s">
        <v>305</v>
      </c>
      <c r="C27" s="60" t="s">
        <v>32</v>
      </c>
      <c r="D27" s="34">
        <f>D30+D31</f>
        <v>261085.09999999998</v>
      </c>
      <c r="E27" s="35">
        <f>E30+E31+E29</f>
        <v>-232632.26999999996</v>
      </c>
      <c r="F27" s="35">
        <f t="shared" si="0"/>
        <v>28452.830000000016</v>
      </c>
      <c r="G27" s="35">
        <f>G30+G31+G29</f>
        <v>-8410.0560000000005</v>
      </c>
      <c r="H27" s="35">
        <f t="shared" si="17"/>
        <v>20042.774000000016</v>
      </c>
      <c r="I27" s="35">
        <f>I30+I31+I29</f>
        <v>0</v>
      </c>
      <c r="J27" s="35">
        <f t="shared" si="18"/>
        <v>20042.774000000016</v>
      </c>
      <c r="K27" s="46">
        <f>K30+K31+K29</f>
        <v>0</v>
      </c>
      <c r="L27" s="35">
        <f t="shared" si="19"/>
        <v>20042.774000000016</v>
      </c>
      <c r="M27" s="35">
        <v>0</v>
      </c>
      <c r="N27" s="35">
        <f>N30+N31+N29</f>
        <v>0</v>
      </c>
      <c r="O27" s="35">
        <f t="shared" si="4"/>
        <v>0</v>
      </c>
      <c r="P27" s="35">
        <f>P30+P31+P29</f>
        <v>0</v>
      </c>
      <c r="Q27" s="35">
        <f t="shared" si="20"/>
        <v>0</v>
      </c>
      <c r="R27" s="35">
        <f>R30+R31+R29</f>
        <v>0</v>
      </c>
      <c r="S27" s="35">
        <f t="shared" si="21"/>
        <v>0</v>
      </c>
      <c r="T27" s="46">
        <f>T30+T31+T29</f>
        <v>0</v>
      </c>
      <c r="U27" s="35">
        <f t="shared" si="22"/>
        <v>0</v>
      </c>
      <c r="V27" s="35">
        <v>0</v>
      </c>
      <c r="W27" s="35">
        <f>W30+W31+W29</f>
        <v>0</v>
      </c>
      <c r="X27" s="35">
        <f t="shared" si="8"/>
        <v>0</v>
      </c>
      <c r="Y27" s="35">
        <f>Y30+Y31+Y29</f>
        <v>0</v>
      </c>
      <c r="Z27" s="35">
        <f t="shared" si="23"/>
        <v>0</v>
      </c>
      <c r="AA27" s="35">
        <f>AA30+AA31+AA29</f>
        <v>0</v>
      </c>
      <c r="AB27" s="35">
        <f t="shared" si="24"/>
        <v>0</v>
      </c>
      <c r="AC27" s="46">
        <f>AC30+AC31+AC29</f>
        <v>0</v>
      </c>
      <c r="AD27" s="35">
        <f t="shared" si="25"/>
        <v>0</v>
      </c>
      <c r="AE27" s="29"/>
      <c r="AG27" s="11"/>
    </row>
    <row r="28" spans="1:33" hidden="1" x14ac:dyDescent="0.3">
      <c r="A28" s="1"/>
      <c r="B28" s="7" t="s">
        <v>5</v>
      </c>
      <c r="C28" s="43"/>
      <c r="D28" s="34"/>
      <c r="E28" s="35"/>
      <c r="F28" s="35"/>
      <c r="G28" s="35"/>
      <c r="H28" s="35"/>
      <c r="I28" s="35"/>
      <c r="J28" s="35"/>
      <c r="K28" s="46"/>
      <c r="L28" s="35"/>
      <c r="M28" s="35"/>
      <c r="N28" s="35"/>
      <c r="O28" s="35"/>
      <c r="P28" s="35"/>
      <c r="Q28" s="35"/>
      <c r="R28" s="35"/>
      <c r="S28" s="35"/>
      <c r="T28" s="46"/>
      <c r="U28" s="35"/>
      <c r="V28" s="35"/>
      <c r="W28" s="35"/>
      <c r="X28" s="35"/>
      <c r="Y28" s="35"/>
      <c r="Z28" s="35"/>
      <c r="AA28" s="35"/>
      <c r="AB28" s="35"/>
      <c r="AC28" s="46"/>
      <c r="AD28" s="35"/>
      <c r="AE28" s="29"/>
      <c r="AF28" s="23" t="s">
        <v>51</v>
      </c>
      <c r="AG28" s="11"/>
    </row>
    <row r="29" spans="1:33" hidden="1" x14ac:dyDescent="0.3">
      <c r="A29" s="1"/>
      <c r="B29" s="7" t="s">
        <v>6</v>
      </c>
      <c r="C29" s="43"/>
      <c r="D29" s="34"/>
      <c r="E29" s="35">
        <v>28452.83</v>
      </c>
      <c r="F29" s="35">
        <f t="shared" si="0"/>
        <v>28452.83</v>
      </c>
      <c r="G29" s="35">
        <v>-8410.0560000000005</v>
      </c>
      <c r="H29" s="35">
        <f t="shared" ref="H29:H32" si="26">F29+G29</f>
        <v>20042.774000000001</v>
      </c>
      <c r="I29" s="35"/>
      <c r="J29" s="35">
        <f t="shared" ref="J29:J32" si="27">H29+I29</f>
        <v>20042.774000000001</v>
      </c>
      <c r="K29" s="46"/>
      <c r="L29" s="35">
        <f t="shared" ref="L29:L32" si="28">J29+K29</f>
        <v>20042.774000000001</v>
      </c>
      <c r="M29" s="35"/>
      <c r="N29" s="35"/>
      <c r="O29" s="35">
        <f t="shared" si="4"/>
        <v>0</v>
      </c>
      <c r="P29" s="35"/>
      <c r="Q29" s="35">
        <f t="shared" ref="Q29:Q32" si="29">O29+P29</f>
        <v>0</v>
      </c>
      <c r="R29" s="35"/>
      <c r="S29" s="35">
        <f t="shared" ref="S29:S32" si="30">Q29+R29</f>
        <v>0</v>
      </c>
      <c r="T29" s="46"/>
      <c r="U29" s="35">
        <f t="shared" ref="U29:U32" si="31">S29+T29</f>
        <v>0</v>
      </c>
      <c r="V29" s="35"/>
      <c r="W29" s="35"/>
      <c r="X29" s="35">
        <f t="shared" si="8"/>
        <v>0</v>
      </c>
      <c r="Y29" s="35"/>
      <c r="Z29" s="35">
        <f t="shared" ref="Z29:Z32" si="32">X29+Y29</f>
        <v>0</v>
      </c>
      <c r="AA29" s="35"/>
      <c r="AB29" s="35">
        <f t="shared" ref="AB29:AB32" si="33">Z29+AA29</f>
        <v>0</v>
      </c>
      <c r="AC29" s="46"/>
      <c r="AD29" s="35">
        <f t="shared" ref="AD29:AD32" si="34">AB29+AC29</f>
        <v>0</v>
      </c>
      <c r="AE29" s="39" t="s">
        <v>309</v>
      </c>
      <c r="AF29" s="23" t="s">
        <v>51</v>
      </c>
      <c r="AG29" s="11"/>
    </row>
    <row r="30" spans="1:33" hidden="1" x14ac:dyDescent="0.3">
      <c r="A30" s="1"/>
      <c r="B30" s="43" t="s">
        <v>12</v>
      </c>
      <c r="C30" s="6"/>
      <c r="D30" s="34">
        <v>72101.7</v>
      </c>
      <c r="E30" s="35">
        <f>-9107.2-62994.5</f>
        <v>-72101.7</v>
      </c>
      <c r="F30" s="35">
        <f t="shared" si="0"/>
        <v>0</v>
      </c>
      <c r="G30" s="35"/>
      <c r="H30" s="35">
        <f t="shared" si="26"/>
        <v>0</v>
      </c>
      <c r="I30" s="35"/>
      <c r="J30" s="35">
        <f t="shared" si="27"/>
        <v>0</v>
      </c>
      <c r="K30" s="46"/>
      <c r="L30" s="35">
        <f t="shared" si="28"/>
        <v>0</v>
      </c>
      <c r="M30" s="35">
        <v>0</v>
      </c>
      <c r="N30" s="35"/>
      <c r="O30" s="35">
        <f t="shared" si="4"/>
        <v>0</v>
      </c>
      <c r="P30" s="35"/>
      <c r="Q30" s="35">
        <f t="shared" si="29"/>
        <v>0</v>
      </c>
      <c r="R30" s="35"/>
      <c r="S30" s="35">
        <f t="shared" si="30"/>
        <v>0</v>
      </c>
      <c r="T30" s="46"/>
      <c r="U30" s="35">
        <f t="shared" si="31"/>
        <v>0</v>
      </c>
      <c r="V30" s="35">
        <v>0</v>
      </c>
      <c r="W30" s="35"/>
      <c r="X30" s="35">
        <f t="shared" si="8"/>
        <v>0</v>
      </c>
      <c r="Y30" s="35"/>
      <c r="Z30" s="35">
        <f t="shared" si="32"/>
        <v>0</v>
      </c>
      <c r="AA30" s="35"/>
      <c r="AB30" s="35">
        <f t="shared" si="33"/>
        <v>0</v>
      </c>
      <c r="AC30" s="46"/>
      <c r="AD30" s="35">
        <f t="shared" si="34"/>
        <v>0</v>
      </c>
      <c r="AE30" s="29" t="s">
        <v>220</v>
      </c>
      <c r="AF30" s="23" t="s">
        <v>51</v>
      </c>
      <c r="AG30" s="11"/>
    </row>
    <row r="31" spans="1:33" hidden="1" x14ac:dyDescent="0.3">
      <c r="A31" s="1"/>
      <c r="B31" s="41" t="s">
        <v>27</v>
      </c>
      <c r="C31" s="43"/>
      <c r="D31" s="34">
        <v>188983.4</v>
      </c>
      <c r="E31" s="35">
        <v>-188983.4</v>
      </c>
      <c r="F31" s="35">
        <f t="shared" si="0"/>
        <v>0</v>
      </c>
      <c r="G31" s="35"/>
      <c r="H31" s="35">
        <f t="shared" si="26"/>
        <v>0</v>
      </c>
      <c r="I31" s="35"/>
      <c r="J31" s="35">
        <f t="shared" si="27"/>
        <v>0</v>
      </c>
      <c r="K31" s="46"/>
      <c r="L31" s="35">
        <f t="shared" si="28"/>
        <v>0</v>
      </c>
      <c r="M31" s="35">
        <v>0</v>
      </c>
      <c r="N31" s="35"/>
      <c r="O31" s="35">
        <f t="shared" si="4"/>
        <v>0</v>
      </c>
      <c r="P31" s="35"/>
      <c r="Q31" s="35">
        <f t="shared" si="29"/>
        <v>0</v>
      </c>
      <c r="R31" s="35"/>
      <c r="S31" s="35">
        <f t="shared" si="30"/>
        <v>0</v>
      </c>
      <c r="T31" s="46"/>
      <c r="U31" s="35">
        <f t="shared" si="31"/>
        <v>0</v>
      </c>
      <c r="V31" s="35">
        <v>0</v>
      </c>
      <c r="W31" s="35"/>
      <c r="X31" s="35">
        <f t="shared" si="8"/>
        <v>0</v>
      </c>
      <c r="Y31" s="35"/>
      <c r="Z31" s="35">
        <f t="shared" si="32"/>
        <v>0</v>
      </c>
      <c r="AA31" s="35"/>
      <c r="AB31" s="35">
        <f t="shared" si="33"/>
        <v>0</v>
      </c>
      <c r="AC31" s="46"/>
      <c r="AD31" s="35">
        <f t="shared" si="34"/>
        <v>0</v>
      </c>
      <c r="AE31" s="29" t="s">
        <v>219</v>
      </c>
      <c r="AF31" s="23" t="s">
        <v>51</v>
      </c>
      <c r="AG31" s="11"/>
    </row>
    <row r="32" spans="1:33" ht="37.5" hidden="1" x14ac:dyDescent="0.3">
      <c r="A32" s="1" t="s">
        <v>74</v>
      </c>
      <c r="B32" s="41" t="s">
        <v>305</v>
      </c>
      <c r="C32" s="43" t="s">
        <v>11</v>
      </c>
      <c r="D32" s="34">
        <f>D34+D35</f>
        <v>54989.2</v>
      </c>
      <c r="E32" s="35">
        <f>E34+E35</f>
        <v>-54989.2</v>
      </c>
      <c r="F32" s="35">
        <f t="shared" si="0"/>
        <v>0</v>
      </c>
      <c r="G32" s="35">
        <f>G34+G35</f>
        <v>0</v>
      </c>
      <c r="H32" s="35">
        <f t="shared" si="26"/>
        <v>0</v>
      </c>
      <c r="I32" s="35">
        <f>I34+I35</f>
        <v>0</v>
      </c>
      <c r="J32" s="35">
        <f t="shared" si="27"/>
        <v>0</v>
      </c>
      <c r="K32" s="46">
        <f>K34+K35</f>
        <v>0</v>
      </c>
      <c r="L32" s="35">
        <f t="shared" si="28"/>
        <v>0</v>
      </c>
      <c r="M32" s="35">
        <f t="shared" ref="M32:V32" si="35">M34+M35</f>
        <v>0</v>
      </c>
      <c r="N32" s="35">
        <f t="shared" ref="N32:P32" si="36">N34+N35</f>
        <v>0</v>
      </c>
      <c r="O32" s="35">
        <f t="shared" si="4"/>
        <v>0</v>
      </c>
      <c r="P32" s="35">
        <f t="shared" si="36"/>
        <v>0</v>
      </c>
      <c r="Q32" s="35">
        <f t="shared" si="29"/>
        <v>0</v>
      </c>
      <c r="R32" s="35">
        <f t="shared" ref="R32:T32" si="37">R34+R35</f>
        <v>0</v>
      </c>
      <c r="S32" s="35">
        <f t="shared" si="30"/>
        <v>0</v>
      </c>
      <c r="T32" s="46">
        <f t="shared" si="37"/>
        <v>0</v>
      </c>
      <c r="U32" s="35">
        <f t="shared" si="31"/>
        <v>0</v>
      </c>
      <c r="V32" s="35">
        <f t="shared" si="35"/>
        <v>0</v>
      </c>
      <c r="W32" s="35">
        <f>W34+W35</f>
        <v>0</v>
      </c>
      <c r="X32" s="35">
        <f t="shared" si="8"/>
        <v>0</v>
      </c>
      <c r="Y32" s="35">
        <f>Y34+Y35</f>
        <v>0</v>
      </c>
      <c r="Z32" s="35">
        <f t="shared" si="32"/>
        <v>0</v>
      </c>
      <c r="AA32" s="35">
        <f>AA34+AA35</f>
        <v>0</v>
      </c>
      <c r="AB32" s="35">
        <f t="shared" si="33"/>
        <v>0</v>
      </c>
      <c r="AC32" s="46">
        <f>AC34+AC35</f>
        <v>0</v>
      </c>
      <c r="AD32" s="35">
        <f t="shared" si="34"/>
        <v>0</v>
      </c>
      <c r="AE32" s="29"/>
      <c r="AF32" s="23" t="s">
        <v>51</v>
      </c>
      <c r="AG32" s="11"/>
    </row>
    <row r="33" spans="1:33" hidden="1" x14ac:dyDescent="0.3">
      <c r="A33" s="40"/>
      <c r="B33" s="7" t="s">
        <v>5</v>
      </c>
      <c r="C33" s="43"/>
      <c r="D33" s="34"/>
      <c r="E33" s="35"/>
      <c r="F33" s="35"/>
      <c r="G33" s="35"/>
      <c r="H33" s="35"/>
      <c r="I33" s="35"/>
      <c r="J33" s="35"/>
      <c r="K33" s="46"/>
      <c r="L33" s="35"/>
      <c r="M33" s="35"/>
      <c r="N33" s="35"/>
      <c r="O33" s="35"/>
      <c r="P33" s="35"/>
      <c r="Q33" s="35"/>
      <c r="R33" s="35"/>
      <c r="S33" s="35"/>
      <c r="T33" s="46"/>
      <c r="U33" s="35"/>
      <c r="V33" s="35"/>
      <c r="W33" s="35"/>
      <c r="X33" s="35"/>
      <c r="Y33" s="35"/>
      <c r="Z33" s="35"/>
      <c r="AA33" s="35"/>
      <c r="AB33" s="35"/>
      <c r="AC33" s="46"/>
      <c r="AD33" s="35"/>
      <c r="AE33" s="29"/>
      <c r="AF33" s="23" t="s">
        <v>51</v>
      </c>
      <c r="AG33" s="11"/>
    </row>
    <row r="34" spans="1:33" hidden="1" x14ac:dyDescent="0.3">
      <c r="A34" s="40"/>
      <c r="B34" s="43" t="s">
        <v>12</v>
      </c>
      <c r="C34" s="43"/>
      <c r="D34" s="34">
        <v>13747.3</v>
      </c>
      <c r="E34" s="35">
        <v>-13747.3</v>
      </c>
      <c r="F34" s="35">
        <f t="shared" si="0"/>
        <v>0</v>
      </c>
      <c r="G34" s="35"/>
      <c r="H34" s="35">
        <f t="shared" ref="H34:H37" si="38">F34+G34</f>
        <v>0</v>
      </c>
      <c r="I34" s="35"/>
      <c r="J34" s="35">
        <f t="shared" ref="J34:J37" si="39">H34+I34</f>
        <v>0</v>
      </c>
      <c r="K34" s="46"/>
      <c r="L34" s="35">
        <f t="shared" ref="L34:L37" si="40">J34+K34</f>
        <v>0</v>
      </c>
      <c r="M34" s="35">
        <v>0</v>
      </c>
      <c r="N34" s="35"/>
      <c r="O34" s="35">
        <f t="shared" si="4"/>
        <v>0</v>
      </c>
      <c r="P34" s="35"/>
      <c r="Q34" s="35">
        <f t="shared" ref="Q34:Q37" si="41">O34+P34</f>
        <v>0</v>
      </c>
      <c r="R34" s="35"/>
      <c r="S34" s="35">
        <f t="shared" ref="S34:S37" si="42">Q34+R34</f>
        <v>0</v>
      </c>
      <c r="T34" s="46"/>
      <c r="U34" s="35">
        <f t="shared" ref="U34:U37" si="43">S34+T34</f>
        <v>0</v>
      </c>
      <c r="V34" s="35">
        <v>0</v>
      </c>
      <c r="W34" s="35"/>
      <c r="X34" s="35">
        <f t="shared" si="8"/>
        <v>0</v>
      </c>
      <c r="Y34" s="35"/>
      <c r="Z34" s="35">
        <f t="shared" ref="Z34:Z37" si="44">X34+Y34</f>
        <v>0</v>
      </c>
      <c r="AA34" s="35"/>
      <c r="AB34" s="35">
        <f t="shared" ref="AB34:AB37" si="45">Z34+AA34</f>
        <v>0</v>
      </c>
      <c r="AC34" s="46"/>
      <c r="AD34" s="35">
        <f t="shared" ref="AD34:AD37" si="46">AB34+AC34</f>
        <v>0</v>
      </c>
      <c r="AE34" s="29" t="s">
        <v>219</v>
      </c>
      <c r="AF34" s="23" t="s">
        <v>51</v>
      </c>
      <c r="AG34" s="11"/>
    </row>
    <row r="35" spans="1:33" hidden="1" x14ac:dyDescent="0.3">
      <c r="A35" s="1"/>
      <c r="B35" s="41" t="s">
        <v>27</v>
      </c>
      <c r="C35" s="43"/>
      <c r="D35" s="34">
        <v>41241.9</v>
      </c>
      <c r="E35" s="35">
        <v>-41241.9</v>
      </c>
      <c r="F35" s="35">
        <f t="shared" si="0"/>
        <v>0</v>
      </c>
      <c r="G35" s="35"/>
      <c r="H35" s="35">
        <f t="shared" si="38"/>
        <v>0</v>
      </c>
      <c r="I35" s="35"/>
      <c r="J35" s="35">
        <f t="shared" si="39"/>
        <v>0</v>
      </c>
      <c r="K35" s="46"/>
      <c r="L35" s="35">
        <f t="shared" si="40"/>
        <v>0</v>
      </c>
      <c r="M35" s="35">
        <v>0</v>
      </c>
      <c r="N35" s="35"/>
      <c r="O35" s="35">
        <f t="shared" si="4"/>
        <v>0</v>
      </c>
      <c r="P35" s="35"/>
      <c r="Q35" s="35">
        <f t="shared" si="41"/>
        <v>0</v>
      </c>
      <c r="R35" s="35"/>
      <c r="S35" s="35">
        <f t="shared" si="42"/>
        <v>0</v>
      </c>
      <c r="T35" s="46"/>
      <c r="U35" s="35">
        <f t="shared" si="43"/>
        <v>0</v>
      </c>
      <c r="V35" s="35">
        <v>0</v>
      </c>
      <c r="W35" s="35"/>
      <c r="X35" s="35">
        <f t="shared" si="8"/>
        <v>0</v>
      </c>
      <c r="Y35" s="35"/>
      <c r="Z35" s="35">
        <f t="shared" si="44"/>
        <v>0</v>
      </c>
      <c r="AA35" s="35"/>
      <c r="AB35" s="35">
        <f t="shared" si="45"/>
        <v>0</v>
      </c>
      <c r="AC35" s="46"/>
      <c r="AD35" s="35">
        <f t="shared" si="46"/>
        <v>0</v>
      </c>
      <c r="AE35" s="29" t="s">
        <v>219</v>
      </c>
      <c r="AF35" s="23" t="s">
        <v>51</v>
      </c>
      <c r="AG35" s="11"/>
    </row>
    <row r="36" spans="1:33" ht="56.25" x14ac:dyDescent="0.3">
      <c r="A36" s="1" t="s">
        <v>74</v>
      </c>
      <c r="B36" s="60" t="s">
        <v>49</v>
      </c>
      <c r="C36" s="60" t="s">
        <v>32</v>
      </c>
      <c r="D36" s="34">
        <v>23476.5</v>
      </c>
      <c r="E36" s="35"/>
      <c r="F36" s="35">
        <f t="shared" si="0"/>
        <v>23476.5</v>
      </c>
      <c r="G36" s="35">
        <v>80.081000000000003</v>
      </c>
      <c r="H36" s="35">
        <f t="shared" si="38"/>
        <v>23556.580999999998</v>
      </c>
      <c r="I36" s="35"/>
      <c r="J36" s="35">
        <f t="shared" si="39"/>
        <v>23556.580999999998</v>
      </c>
      <c r="K36" s="46"/>
      <c r="L36" s="35">
        <f t="shared" si="40"/>
        <v>23556.580999999998</v>
      </c>
      <c r="M36" s="35">
        <v>222759</v>
      </c>
      <c r="N36" s="35">
        <v>-79.599999999999994</v>
      </c>
      <c r="O36" s="35">
        <f t="shared" si="4"/>
        <v>222679.4</v>
      </c>
      <c r="P36" s="35"/>
      <c r="Q36" s="35">
        <f t="shared" si="41"/>
        <v>222679.4</v>
      </c>
      <c r="R36" s="35"/>
      <c r="S36" s="35">
        <f t="shared" si="42"/>
        <v>222679.4</v>
      </c>
      <c r="T36" s="46"/>
      <c r="U36" s="35">
        <f t="shared" si="43"/>
        <v>222679.4</v>
      </c>
      <c r="V36" s="35">
        <v>0</v>
      </c>
      <c r="W36" s="35">
        <v>135958.44</v>
      </c>
      <c r="X36" s="35">
        <f t="shared" si="8"/>
        <v>135958.44</v>
      </c>
      <c r="Y36" s="35"/>
      <c r="Z36" s="35">
        <f t="shared" si="44"/>
        <v>135958.44</v>
      </c>
      <c r="AA36" s="35"/>
      <c r="AB36" s="35">
        <f t="shared" si="45"/>
        <v>135958.44</v>
      </c>
      <c r="AC36" s="46"/>
      <c r="AD36" s="35">
        <f t="shared" si="46"/>
        <v>135958.44</v>
      </c>
      <c r="AE36" s="29" t="s">
        <v>199</v>
      </c>
      <c r="AG36" s="11"/>
    </row>
    <row r="37" spans="1:33" ht="37.5" x14ac:dyDescent="0.3">
      <c r="A37" s="100" t="s">
        <v>73</v>
      </c>
      <c r="B37" s="60" t="s">
        <v>50</v>
      </c>
      <c r="C37" s="60" t="s">
        <v>11</v>
      </c>
      <c r="D37" s="34"/>
      <c r="E37" s="35">
        <f>E39+E40+E41</f>
        <v>311345.35800000001</v>
      </c>
      <c r="F37" s="35">
        <f t="shared" si="0"/>
        <v>311345.35800000001</v>
      </c>
      <c r="G37" s="35">
        <f>G39+G40+G41</f>
        <v>0</v>
      </c>
      <c r="H37" s="35">
        <f t="shared" si="38"/>
        <v>311345.35800000001</v>
      </c>
      <c r="I37" s="35">
        <f>I39+I40+I41</f>
        <v>111.379</v>
      </c>
      <c r="J37" s="35">
        <f t="shared" si="39"/>
        <v>311456.73700000002</v>
      </c>
      <c r="K37" s="46">
        <f>K39+K40+K41</f>
        <v>0</v>
      </c>
      <c r="L37" s="35">
        <f t="shared" si="40"/>
        <v>311456.73700000002</v>
      </c>
      <c r="M37" s="35"/>
      <c r="N37" s="35"/>
      <c r="O37" s="35">
        <f t="shared" si="4"/>
        <v>0</v>
      </c>
      <c r="P37" s="35"/>
      <c r="Q37" s="35">
        <f t="shared" si="41"/>
        <v>0</v>
      </c>
      <c r="R37" s="35"/>
      <c r="S37" s="35">
        <f t="shared" si="42"/>
        <v>0</v>
      </c>
      <c r="T37" s="46"/>
      <c r="U37" s="35">
        <f t="shared" si="43"/>
        <v>0</v>
      </c>
      <c r="V37" s="35"/>
      <c r="W37" s="35"/>
      <c r="X37" s="35">
        <f t="shared" si="8"/>
        <v>0</v>
      </c>
      <c r="Y37" s="35"/>
      <c r="Z37" s="35">
        <f t="shared" si="44"/>
        <v>0</v>
      </c>
      <c r="AA37" s="35"/>
      <c r="AB37" s="35">
        <f t="shared" si="45"/>
        <v>0</v>
      </c>
      <c r="AC37" s="46"/>
      <c r="AD37" s="35">
        <f t="shared" si="46"/>
        <v>0</v>
      </c>
      <c r="AE37" s="29"/>
      <c r="AG37" s="11"/>
    </row>
    <row r="38" spans="1:33" x14ac:dyDescent="0.3">
      <c r="A38" s="104"/>
      <c r="B38" s="7" t="s">
        <v>5</v>
      </c>
      <c r="C38" s="60"/>
      <c r="D38" s="34"/>
      <c r="E38" s="35"/>
      <c r="F38" s="35"/>
      <c r="G38" s="35"/>
      <c r="H38" s="35"/>
      <c r="I38" s="35"/>
      <c r="J38" s="35"/>
      <c r="K38" s="46"/>
      <c r="L38" s="35"/>
      <c r="M38" s="35"/>
      <c r="N38" s="35"/>
      <c r="O38" s="35"/>
      <c r="P38" s="35"/>
      <c r="Q38" s="35"/>
      <c r="R38" s="35"/>
      <c r="S38" s="35"/>
      <c r="T38" s="46"/>
      <c r="U38" s="35"/>
      <c r="V38" s="35"/>
      <c r="W38" s="35"/>
      <c r="X38" s="35"/>
      <c r="Y38" s="35"/>
      <c r="Z38" s="35"/>
      <c r="AA38" s="35"/>
      <c r="AB38" s="35"/>
      <c r="AC38" s="46"/>
      <c r="AD38" s="35"/>
      <c r="AE38" s="29"/>
      <c r="AG38" s="11"/>
    </row>
    <row r="39" spans="1:33" hidden="1" x14ac:dyDescent="0.3">
      <c r="A39" s="105"/>
      <c r="B39" s="7" t="s">
        <v>6</v>
      </c>
      <c r="C39" s="60"/>
      <c r="D39" s="34"/>
      <c r="E39" s="35">
        <v>18576.285</v>
      </c>
      <c r="F39" s="35">
        <f t="shared" si="0"/>
        <v>18576.285</v>
      </c>
      <c r="G39" s="35"/>
      <c r="H39" s="35">
        <f t="shared" ref="H39:H42" si="47">F39+G39</f>
        <v>18576.285</v>
      </c>
      <c r="I39" s="35">
        <v>111.379</v>
      </c>
      <c r="J39" s="35">
        <f t="shared" ref="J39:J42" si="48">H39+I39</f>
        <v>18687.664000000001</v>
      </c>
      <c r="K39" s="46"/>
      <c r="L39" s="35">
        <f t="shared" ref="L39:L42" si="49">J39+K39</f>
        <v>18687.664000000001</v>
      </c>
      <c r="M39" s="35"/>
      <c r="N39" s="35"/>
      <c r="O39" s="35">
        <f t="shared" si="4"/>
        <v>0</v>
      </c>
      <c r="P39" s="35"/>
      <c r="Q39" s="35">
        <f t="shared" ref="Q39:Q42" si="50">O39+P39</f>
        <v>0</v>
      </c>
      <c r="R39" s="35"/>
      <c r="S39" s="35">
        <f t="shared" ref="S39:S42" si="51">Q39+R39</f>
        <v>0</v>
      </c>
      <c r="T39" s="46"/>
      <c r="U39" s="35">
        <f t="shared" ref="U39:U42" si="52">S39+T39</f>
        <v>0</v>
      </c>
      <c r="V39" s="35"/>
      <c r="W39" s="35"/>
      <c r="X39" s="35">
        <f t="shared" si="8"/>
        <v>0</v>
      </c>
      <c r="Y39" s="35"/>
      <c r="Z39" s="35">
        <f t="shared" ref="Z39:Z42" si="53">X39+Y39</f>
        <v>0</v>
      </c>
      <c r="AA39" s="35"/>
      <c r="AB39" s="35">
        <f t="shared" ref="AB39:AB42" si="54">Z39+AA39</f>
        <v>0</v>
      </c>
      <c r="AC39" s="46"/>
      <c r="AD39" s="35">
        <f t="shared" ref="AD39:AD42" si="55">AB39+AC39</f>
        <v>0</v>
      </c>
      <c r="AE39" s="29" t="s">
        <v>200</v>
      </c>
      <c r="AF39" s="23" t="s">
        <v>51</v>
      </c>
      <c r="AG39" s="11"/>
    </row>
    <row r="40" spans="1:33" x14ac:dyDescent="0.3">
      <c r="A40" s="104"/>
      <c r="B40" s="60" t="s">
        <v>12</v>
      </c>
      <c r="C40" s="60"/>
      <c r="D40" s="34"/>
      <c r="E40" s="35">
        <f>55882.573+11844.3</f>
        <v>67726.872999999992</v>
      </c>
      <c r="F40" s="35">
        <f t="shared" si="0"/>
        <v>67726.872999999992</v>
      </c>
      <c r="G40" s="35"/>
      <c r="H40" s="35">
        <f t="shared" si="47"/>
        <v>67726.872999999992</v>
      </c>
      <c r="I40" s="35"/>
      <c r="J40" s="35">
        <f t="shared" si="48"/>
        <v>67726.872999999992</v>
      </c>
      <c r="K40" s="46"/>
      <c r="L40" s="35">
        <f t="shared" si="49"/>
        <v>67726.872999999992</v>
      </c>
      <c r="M40" s="35"/>
      <c r="N40" s="35"/>
      <c r="O40" s="35">
        <f t="shared" si="4"/>
        <v>0</v>
      </c>
      <c r="P40" s="35"/>
      <c r="Q40" s="35">
        <f t="shared" si="50"/>
        <v>0</v>
      </c>
      <c r="R40" s="35"/>
      <c r="S40" s="35">
        <f t="shared" si="51"/>
        <v>0</v>
      </c>
      <c r="T40" s="46"/>
      <c r="U40" s="35">
        <f t="shared" si="52"/>
        <v>0</v>
      </c>
      <c r="V40" s="35"/>
      <c r="W40" s="35"/>
      <c r="X40" s="35">
        <f t="shared" si="8"/>
        <v>0</v>
      </c>
      <c r="Y40" s="35"/>
      <c r="Z40" s="35">
        <f t="shared" si="53"/>
        <v>0</v>
      </c>
      <c r="AA40" s="35"/>
      <c r="AB40" s="35">
        <f t="shared" si="54"/>
        <v>0</v>
      </c>
      <c r="AC40" s="46"/>
      <c r="AD40" s="35">
        <f t="shared" si="55"/>
        <v>0</v>
      </c>
      <c r="AE40" s="29" t="s">
        <v>316</v>
      </c>
      <c r="AG40" s="11"/>
    </row>
    <row r="41" spans="1:33" x14ac:dyDescent="0.3">
      <c r="A41" s="104"/>
      <c r="B41" s="58" t="s">
        <v>27</v>
      </c>
      <c r="C41" s="60"/>
      <c r="D41" s="34"/>
      <c r="E41" s="35">
        <v>225042.2</v>
      </c>
      <c r="F41" s="35">
        <f t="shared" si="0"/>
        <v>225042.2</v>
      </c>
      <c r="G41" s="35"/>
      <c r="H41" s="35">
        <f t="shared" si="47"/>
        <v>225042.2</v>
      </c>
      <c r="I41" s="35"/>
      <c r="J41" s="35">
        <f t="shared" si="48"/>
        <v>225042.2</v>
      </c>
      <c r="K41" s="46"/>
      <c r="L41" s="35">
        <f t="shared" si="49"/>
        <v>225042.2</v>
      </c>
      <c r="M41" s="35"/>
      <c r="N41" s="35"/>
      <c r="O41" s="35">
        <f t="shared" si="4"/>
        <v>0</v>
      </c>
      <c r="P41" s="35"/>
      <c r="Q41" s="35">
        <f t="shared" si="50"/>
        <v>0</v>
      </c>
      <c r="R41" s="35"/>
      <c r="S41" s="35">
        <f t="shared" si="51"/>
        <v>0</v>
      </c>
      <c r="T41" s="46"/>
      <c r="U41" s="35">
        <f t="shared" si="52"/>
        <v>0</v>
      </c>
      <c r="V41" s="35"/>
      <c r="W41" s="35"/>
      <c r="X41" s="35">
        <f t="shared" si="8"/>
        <v>0</v>
      </c>
      <c r="Y41" s="35"/>
      <c r="Z41" s="35">
        <f t="shared" si="53"/>
        <v>0</v>
      </c>
      <c r="AA41" s="35"/>
      <c r="AB41" s="35">
        <f t="shared" si="54"/>
        <v>0</v>
      </c>
      <c r="AC41" s="46"/>
      <c r="AD41" s="35">
        <f t="shared" si="55"/>
        <v>0</v>
      </c>
      <c r="AE41" s="29" t="s">
        <v>315</v>
      </c>
      <c r="AG41" s="11"/>
    </row>
    <row r="42" spans="1:33" ht="56.25" x14ac:dyDescent="0.3">
      <c r="A42" s="101"/>
      <c r="B42" s="60" t="s">
        <v>50</v>
      </c>
      <c r="C42" s="60" t="s">
        <v>32</v>
      </c>
      <c r="D42" s="34">
        <f>D45+D46+D44</f>
        <v>312399.40000000002</v>
      </c>
      <c r="E42" s="35">
        <f>E45+E46+E44</f>
        <v>-311345.35799999995</v>
      </c>
      <c r="F42" s="35">
        <f t="shared" si="0"/>
        <v>1054.042000000074</v>
      </c>
      <c r="G42" s="35">
        <f>G45+G46+G44</f>
        <v>710.58699999999999</v>
      </c>
      <c r="H42" s="35">
        <f t="shared" si="47"/>
        <v>1764.629000000074</v>
      </c>
      <c r="I42" s="35">
        <f>I45+I46+I44</f>
        <v>-710.58699999999999</v>
      </c>
      <c r="J42" s="35">
        <f t="shared" si="48"/>
        <v>1054.042000000074</v>
      </c>
      <c r="K42" s="46">
        <f>K45+K46+K44</f>
        <v>0</v>
      </c>
      <c r="L42" s="35">
        <f t="shared" si="49"/>
        <v>1054.042000000074</v>
      </c>
      <c r="M42" s="35">
        <f t="shared" ref="M42:W42" si="56">M45+M46+M44</f>
        <v>0</v>
      </c>
      <c r="N42" s="35">
        <f t="shared" ref="N42:P42" si="57">N45+N46+N44</f>
        <v>0</v>
      </c>
      <c r="O42" s="35">
        <f t="shared" si="4"/>
        <v>0</v>
      </c>
      <c r="P42" s="35">
        <f t="shared" si="57"/>
        <v>0</v>
      </c>
      <c r="Q42" s="35">
        <f t="shared" si="50"/>
        <v>0</v>
      </c>
      <c r="R42" s="35">
        <f t="shared" ref="R42:T42" si="58">R45+R46+R44</f>
        <v>0</v>
      </c>
      <c r="S42" s="35">
        <f t="shared" si="51"/>
        <v>0</v>
      </c>
      <c r="T42" s="46">
        <f t="shared" si="58"/>
        <v>0</v>
      </c>
      <c r="U42" s="35">
        <f t="shared" si="52"/>
        <v>0</v>
      </c>
      <c r="V42" s="35">
        <f t="shared" si="56"/>
        <v>0</v>
      </c>
      <c r="W42" s="35">
        <f t="shared" si="56"/>
        <v>0</v>
      </c>
      <c r="X42" s="35">
        <f t="shared" si="8"/>
        <v>0</v>
      </c>
      <c r="Y42" s="35">
        <f t="shared" ref="Y42:AA42" si="59">Y45+Y46+Y44</f>
        <v>0</v>
      </c>
      <c r="Z42" s="35">
        <f t="shared" si="53"/>
        <v>0</v>
      </c>
      <c r="AA42" s="35">
        <f t="shared" si="59"/>
        <v>0</v>
      </c>
      <c r="AB42" s="35">
        <f t="shared" si="54"/>
        <v>0</v>
      </c>
      <c r="AC42" s="46">
        <f t="shared" ref="AC42" si="60">AC45+AC46+AC44</f>
        <v>0</v>
      </c>
      <c r="AD42" s="35">
        <f t="shared" si="55"/>
        <v>0</v>
      </c>
      <c r="AE42" s="29"/>
      <c r="AG42" s="11"/>
    </row>
    <row r="43" spans="1:33" x14ac:dyDescent="0.3">
      <c r="A43" s="1"/>
      <c r="B43" s="7" t="s">
        <v>5</v>
      </c>
      <c r="C43" s="60"/>
      <c r="D43" s="34"/>
      <c r="E43" s="35"/>
      <c r="F43" s="35"/>
      <c r="G43" s="35"/>
      <c r="H43" s="35"/>
      <c r="I43" s="35"/>
      <c r="J43" s="35"/>
      <c r="K43" s="46"/>
      <c r="L43" s="35"/>
      <c r="M43" s="35"/>
      <c r="N43" s="35"/>
      <c r="O43" s="35"/>
      <c r="P43" s="35"/>
      <c r="Q43" s="35"/>
      <c r="R43" s="35"/>
      <c r="S43" s="35"/>
      <c r="T43" s="46"/>
      <c r="U43" s="35"/>
      <c r="V43" s="35"/>
      <c r="W43" s="35"/>
      <c r="X43" s="35"/>
      <c r="Y43" s="35"/>
      <c r="Z43" s="35"/>
      <c r="AA43" s="35"/>
      <c r="AB43" s="35"/>
      <c r="AC43" s="46"/>
      <c r="AD43" s="35"/>
      <c r="AE43" s="29"/>
      <c r="AG43" s="11"/>
    </row>
    <row r="44" spans="1:33" hidden="1" x14ac:dyDescent="0.3">
      <c r="A44" s="1"/>
      <c r="B44" s="7" t="s">
        <v>6</v>
      </c>
      <c r="C44" s="43"/>
      <c r="D44" s="34">
        <v>19630.300000000047</v>
      </c>
      <c r="E44" s="35">
        <v>-18576.285</v>
      </c>
      <c r="F44" s="35">
        <f t="shared" si="0"/>
        <v>1054.0150000000467</v>
      </c>
      <c r="G44" s="35">
        <f>111.379+599.208</f>
        <v>710.58699999999999</v>
      </c>
      <c r="H44" s="35">
        <f t="shared" ref="H44:H51" si="61">F44+G44</f>
        <v>1764.6020000000467</v>
      </c>
      <c r="I44" s="35">
        <f>-111.379-599.208</f>
        <v>-710.58699999999999</v>
      </c>
      <c r="J44" s="35">
        <f t="shared" ref="J44:J51" si="62">H44+I44</f>
        <v>1054.0150000000467</v>
      </c>
      <c r="K44" s="46"/>
      <c r="L44" s="35">
        <f t="shared" ref="L44:L51" si="63">J44+K44</f>
        <v>1054.0150000000467</v>
      </c>
      <c r="M44" s="35">
        <v>0</v>
      </c>
      <c r="N44" s="35"/>
      <c r="O44" s="35">
        <f t="shared" si="4"/>
        <v>0</v>
      </c>
      <c r="P44" s="35"/>
      <c r="Q44" s="35">
        <f t="shared" ref="Q44:Q51" si="64">O44+P44</f>
        <v>0</v>
      </c>
      <c r="R44" s="35"/>
      <c r="S44" s="35">
        <f t="shared" ref="S44:S51" si="65">Q44+R44</f>
        <v>0</v>
      </c>
      <c r="T44" s="46"/>
      <c r="U44" s="35">
        <f t="shared" ref="U44:U51" si="66">S44+T44</f>
        <v>0</v>
      </c>
      <c r="V44" s="35">
        <v>0</v>
      </c>
      <c r="W44" s="35"/>
      <c r="X44" s="35">
        <f t="shared" si="8"/>
        <v>0</v>
      </c>
      <c r="Y44" s="35"/>
      <c r="Z44" s="35">
        <f t="shared" ref="Z44:Z51" si="67">X44+Y44</f>
        <v>0</v>
      </c>
      <c r="AA44" s="35"/>
      <c r="AB44" s="35">
        <f t="shared" ref="AB44:AB51" si="68">Z44+AA44</f>
        <v>0</v>
      </c>
      <c r="AC44" s="46"/>
      <c r="AD44" s="35">
        <f t="shared" ref="AD44:AD51" si="69">AB44+AC44</f>
        <v>0</v>
      </c>
      <c r="AE44" s="29" t="s">
        <v>200</v>
      </c>
      <c r="AF44" s="23" t="s">
        <v>51</v>
      </c>
      <c r="AG44" s="11"/>
    </row>
    <row r="45" spans="1:33" x14ac:dyDescent="0.3">
      <c r="A45" s="1"/>
      <c r="B45" s="60" t="s">
        <v>12</v>
      </c>
      <c r="C45" s="60"/>
      <c r="D45" s="34">
        <v>67726.899999999994</v>
      </c>
      <c r="E45" s="35">
        <f>-55882.573-11844.3</f>
        <v>-67726.872999999992</v>
      </c>
      <c r="F45" s="35">
        <f t="shared" si="0"/>
        <v>2.7000000001862645E-2</v>
      </c>
      <c r="G45" s="35"/>
      <c r="H45" s="35">
        <f t="shared" si="61"/>
        <v>2.7000000001862645E-2</v>
      </c>
      <c r="I45" s="35"/>
      <c r="J45" s="35">
        <f t="shared" si="62"/>
        <v>2.7000000001862645E-2</v>
      </c>
      <c r="K45" s="46"/>
      <c r="L45" s="35">
        <f t="shared" si="63"/>
        <v>2.7000000001862645E-2</v>
      </c>
      <c r="M45" s="35">
        <v>0</v>
      </c>
      <c r="N45" s="35"/>
      <c r="O45" s="35">
        <f t="shared" si="4"/>
        <v>0</v>
      </c>
      <c r="P45" s="35"/>
      <c r="Q45" s="35">
        <f t="shared" si="64"/>
        <v>0</v>
      </c>
      <c r="R45" s="35"/>
      <c r="S45" s="35">
        <f t="shared" si="65"/>
        <v>0</v>
      </c>
      <c r="T45" s="46"/>
      <c r="U45" s="35">
        <f t="shared" si="66"/>
        <v>0</v>
      </c>
      <c r="V45" s="35">
        <v>0</v>
      </c>
      <c r="W45" s="35"/>
      <c r="X45" s="35">
        <f t="shared" si="8"/>
        <v>0</v>
      </c>
      <c r="Y45" s="35"/>
      <c r="Z45" s="35">
        <f t="shared" si="67"/>
        <v>0</v>
      </c>
      <c r="AA45" s="35"/>
      <c r="AB45" s="35">
        <f t="shared" si="68"/>
        <v>0</v>
      </c>
      <c r="AC45" s="46"/>
      <c r="AD45" s="35">
        <f t="shared" si="69"/>
        <v>0</v>
      </c>
      <c r="AE45" s="29" t="s">
        <v>316</v>
      </c>
      <c r="AG45" s="11"/>
    </row>
    <row r="46" spans="1:33" hidden="1" x14ac:dyDescent="0.3">
      <c r="A46" s="1"/>
      <c r="B46" s="41" t="s">
        <v>27</v>
      </c>
      <c r="C46" s="6"/>
      <c r="D46" s="34">
        <v>225042.2</v>
      </c>
      <c r="E46" s="35">
        <v>-225042.2</v>
      </c>
      <c r="F46" s="35">
        <f t="shared" si="0"/>
        <v>0</v>
      </c>
      <c r="G46" s="35"/>
      <c r="H46" s="35">
        <f t="shared" si="61"/>
        <v>0</v>
      </c>
      <c r="I46" s="35"/>
      <c r="J46" s="35">
        <f t="shared" si="62"/>
        <v>0</v>
      </c>
      <c r="K46" s="46"/>
      <c r="L46" s="35">
        <f t="shared" si="63"/>
        <v>0</v>
      </c>
      <c r="M46" s="35">
        <v>0</v>
      </c>
      <c r="N46" s="35"/>
      <c r="O46" s="35">
        <f t="shared" si="4"/>
        <v>0</v>
      </c>
      <c r="P46" s="35"/>
      <c r="Q46" s="35">
        <f t="shared" si="64"/>
        <v>0</v>
      </c>
      <c r="R46" s="35"/>
      <c r="S46" s="35">
        <f t="shared" si="65"/>
        <v>0</v>
      </c>
      <c r="T46" s="46"/>
      <c r="U46" s="35">
        <f t="shared" si="66"/>
        <v>0</v>
      </c>
      <c r="V46" s="35">
        <v>0</v>
      </c>
      <c r="W46" s="35"/>
      <c r="X46" s="35">
        <f t="shared" si="8"/>
        <v>0</v>
      </c>
      <c r="Y46" s="35"/>
      <c r="Z46" s="35">
        <f t="shared" si="67"/>
        <v>0</v>
      </c>
      <c r="AA46" s="35"/>
      <c r="AB46" s="35">
        <f t="shared" si="68"/>
        <v>0</v>
      </c>
      <c r="AC46" s="46"/>
      <c r="AD46" s="35">
        <f t="shared" si="69"/>
        <v>0</v>
      </c>
      <c r="AE46" s="29" t="s">
        <v>315</v>
      </c>
      <c r="AF46" s="23" t="s">
        <v>51</v>
      </c>
      <c r="AG46" s="11"/>
    </row>
    <row r="47" spans="1:33" ht="56.25" hidden="1" x14ac:dyDescent="0.3">
      <c r="A47" s="1" t="s">
        <v>72</v>
      </c>
      <c r="B47" s="43" t="s">
        <v>52</v>
      </c>
      <c r="C47" s="43" t="s">
        <v>32</v>
      </c>
      <c r="D47" s="34">
        <v>780</v>
      </c>
      <c r="E47" s="35">
        <v>-780</v>
      </c>
      <c r="F47" s="35">
        <f t="shared" si="0"/>
        <v>0</v>
      </c>
      <c r="G47" s="35"/>
      <c r="H47" s="35">
        <f t="shared" si="61"/>
        <v>0</v>
      </c>
      <c r="I47" s="35"/>
      <c r="J47" s="35">
        <f t="shared" si="62"/>
        <v>0</v>
      </c>
      <c r="K47" s="46"/>
      <c r="L47" s="35">
        <f t="shared" si="63"/>
        <v>0</v>
      </c>
      <c r="M47" s="35">
        <v>0</v>
      </c>
      <c r="N47" s="35"/>
      <c r="O47" s="35">
        <f t="shared" si="4"/>
        <v>0</v>
      </c>
      <c r="P47" s="35"/>
      <c r="Q47" s="35">
        <f t="shared" si="64"/>
        <v>0</v>
      </c>
      <c r="R47" s="35"/>
      <c r="S47" s="35">
        <f t="shared" si="65"/>
        <v>0</v>
      </c>
      <c r="T47" s="46"/>
      <c r="U47" s="35">
        <f t="shared" si="66"/>
        <v>0</v>
      </c>
      <c r="V47" s="35">
        <v>0</v>
      </c>
      <c r="W47" s="35"/>
      <c r="X47" s="35">
        <f t="shared" si="8"/>
        <v>0</v>
      </c>
      <c r="Y47" s="35"/>
      <c r="Z47" s="35">
        <f t="shared" si="67"/>
        <v>0</v>
      </c>
      <c r="AA47" s="35"/>
      <c r="AB47" s="35">
        <f t="shared" si="68"/>
        <v>0</v>
      </c>
      <c r="AC47" s="46"/>
      <c r="AD47" s="35">
        <f t="shared" si="69"/>
        <v>0</v>
      </c>
      <c r="AE47" s="29" t="s">
        <v>201</v>
      </c>
      <c r="AF47" s="23" t="s">
        <v>51</v>
      </c>
      <c r="AG47" s="11"/>
    </row>
    <row r="48" spans="1:33" ht="56.25" x14ac:dyDescent="0.3">
      <c r="A48" s="1" t="s">
        <v>71</v>
      </c>
      <c r="B48" s="58" t="s">
        <v>53</v>
      </c>
      <c r="C48" s="60" t="s">
        <v>32</v>
      </c>
      <c r="D48" s="34">
        <v>0</v>
      </c>
      <c r="E48" s="35"/>
      <c r="F48" s="35">
        <f t="shared" si="0"/>
        <v>0</v>
      </c>
      <c r="G48" s="35"/>
      <c r="H48" s="35">
        <f t="shared" si="61"/>
        <v>0</v>
      </c>
      <c r="I48" s="35"/>
      <c r="J48" s="35">
        <f t="shared" si="62"/>
        <v>0</v>
      </c>
      <c r="K48" s="46"/>
      <c r="L48" s="35">
        <f t="shared" si="63"/>
        <v>0</v>
      </c>
      <c r="M48" s="35">
        <v>25599.8</v>
      </c>
      <c r="N48" s="35">
        <v>-25599.8</v>
      </c>
      <c r="O48" s="35">
        <f t="shared" si="4"/>
        <v>0</v>
      </c>
      <c r="P48" s="35"/>
      <c r="Q48" s="35">
        <f t="shared" si="64"/>
        <v>0</v>
      </c>
      <c r="R48" s="35"/>
      <c r="S48" s="35">
        <f t="shared" si="65"/>
        <v>0</v>
      </c>
      <c r="T48" s="46"/>
      <c r="U48" s="35">
        <f t="shared" si="66"/>
        <v>0</v>
      </c>
      <c r="V48" s="35">
        <v>245085.6</v>
      </c>
      <c r="W48" s="35"/>
      <c r="X48" s="35">
        <f t="shared" si="8"/>
        <v>245085.6</v>
      </c>
      <c r="Y48" s="35"/>
      <c r="Z48" s="35">
        <f t="shared" si="67"/>
        <v>245085.6</v>
      </c>
      <c r="AA48" s="35"/>
      <c r="AB48" s="35">
        <f t="shared" si="68"/>
        <v>245085.6</v>
      </c>
      <c r="AC48" s="46"/>
      <c r="AD48" s="35">
        <f t="shared" si="69"/>
        <v>245085.6</v>
      </c>
      <c r="AE48" s="29" t="s">
        <v>202</v>
      </c>
      <c r="AG48" s="11"/>
    </row>
    <row r="49" spans="1:33" ht="56.25" hidden="1" x14ac:dyDescent="0.3">
      <c r="A49" s="1" t="s">
        <v>76</v>
      </c>
      <c r="B49" s="41" t="s">
        <v>54</v>
      </c>
      <c r="C49" s="43" t="s">
        <v>32</v>
      </c>
      <c r="D49" s="34">
        <v>0</v>
      </c>
      <c r="E49" s="35"/>
      <c r="F49" s="35">
        <f t="shared" si="0"/>
        <v>0</v>
      </c>
      <c r="G49" s="35"/>
      <c r="H49" s="35">
        <f t="shared" si="61"/>
        <v>0</v>
      </c>
      <c r="I49" s="35"/>
      <c r="J49" s="35">
        <f t="shared" si="62"/>
        <v>0</v>
      </c>
      <c r="K49" s="46"/>
      <c r="L49" s="35">
        <f t="shared" si="63"/>
        <v>0</v>
      </c>
      <c r="M49" s="35">
        <v>30734.9</v>
      </c>
      <c r="N49" s="35">
        <v>-30734.9</v>
      </c>
      <c r="O49" s="35">
        <f t="shared" si="4"/>
        <v>0</v>
      </c>
      <c r="P49" s="35"/>
      <c r="Q49" s="35">
        <f t="shared" si="64"/>
        <v>0</v>
      </c>
      <c r="R49" s="35"/>
      <c r="S49" s="35">
        <f t="shared" si="65"/>
        <v>0</v>
      </c>
      <c r="T49" s="46"/>
      <c r="U49" s="35">
        <f t="shared" si="66"/>
        <v>0</v>
      </c>
      <c r="V49" s="35">
        <v>0</v>
      </c>
      <c r="W49" s="35"/>
      <c r="X49" s="35">
        <f t="shared" si="8"/>
        <v>0</v>
      </c>
      <c r="Y49" s="35"/>
      <c r="Z49" s="35">
        <f t="shared" si="67"/>
        <v>0</v>
      </c>
      <c r="AA49" s="35"/>
      <c r="AB49" s="35">
        <f t="shared" si="68"/>
        <v>0</v>
      </c>
      <c r="AC49" s="46"/>
      <c r="AD49" s="35">
        <f t="shared" si="69"/>
        <v>0</v>
      </c>
      <c r="AE49" s="29" t="s">
        <v>203</v>
      </c>
      <c r="AF49" s="23" t="s">
        <v>51</v>
      </c>
      <c r="AG49" s="11"/>
    </row>
    <row r="50" spans="1:33" ht="56.25" x14ac:dyDescent="0.3">
      <c r="A50" s="1" t="s">
        <v>72</v>
      </c>
      <c r="B50" s="58" t="s">
        <v>55</v>
      </c>
      <c r="C50" s="60" t="s">
        <v>32</v>
      </c>
      <c r="D50" s="34">
        <v>0</v>
      </c>
      <c r="E50" s="35"/>
      <c r="F50" s="35">
        <f t="shared" si="0"/>
        <v>0</v>
      </c>
      <c r="G50" s="35"/>
      <c r="H50" s="35">
        <f t="shared" si="61"/>
        <v>0</v>
      </c>
      <c r="I50" s="35"/>
      <c r="J50" s="35">
        <f t="shared" si="62"/>
        <v>0</v>
      </c>
      <c r="K50" s="46"/>
      <c r="L50" s="35">
        <f t="shared" si="63"/>
        <v>0</v>
      </c>
      <c r="M50" s="35">
        <v>9100.4</v>
      </c>
      <c r="N50" s="35"/>
      <c r="O50" s="35">
        <f t="shared" si="4"/>
        <v>9100.4</v>
      </c>
      <c r="P50" s="35"/>
      <c r="Q50" s="35">
        <f t="shared" si="64"/>
        <v>9100.4</v>
      </c>
      <c r="R50" s="35"/>
      <c r="S50" s="35">
        <f t="shared" si="65"/>
        <v>9100.4</v>
      </c>
      <c r="T50" s="46"/>
      <c r="U50" s="35">
        <f t="shared" si="66"/>
        <v>9100.4</v>
      </c>
      <c r="V50" s="35">
        <v>0</v>
      </c>
      <c r="W50" s="35"/>
      <c r="X50" s="35">
        <f t="shared" si="8"/>
        <v>0</v>
      </c>
      <c r="Y50" s="35"/>
      <c r="Z50" s="35">
        <f t="shared" si="67"/>
        <v>0</v>
      </c>
      <c r="AA50" s="35"/>
      <c r="AB50" s="35">
        <f t="shared" si="68"/>
        <v>0</v>
      </c>
      <c r="AC50" s="46"/>
      <c r="AD50" s="35">
        <f t="shared" si="69"/>
        <v>0</v>
      </c>
      <c r="AE50" s="29" t="s">
        <v>204</v>
      </c>
      <c r="AG50" s="11"/>
    </row>
    <row r="51" spans="1:33" ht="56.25" x14ac:dyDescent="0.3">
      <c r="A51" s="1" t="s">
        <v>75</v>
      </c>
      <c r="B51" s="58" t="s">
        <v>56</v>
      </c>
      <c r="C51" s="60" t="s">
        <v>32</v>
      </c>
      <c r="D51" s="34">
        <f>D53+D54</f>
        <v>0</v>
      </c>
      <c r="E51" s="35">
        <f>E53+E54</f>
        <v>0</v>
      </c>
      <c r="F51" s="35">
        <f t="shared" si="0"/>
        <v>0</v>
      </c>
      <c r="G51" s="35">
        <f>G53+G54</f>
        <v>0</v>
      </c>
      <c r="H51" s="35">
        <f t="shared" si="61"/>
        <v>0</v>
      </c>
      <c r="I51" s="35">
        <f>I53+I54</f>
        <v>0</v>
      </c>
      <c r="J51" s="35">
        <f t="shared" si="62"/>
        <v>0</v>
      </c>
      <c r="K51" s="46">
        <f>K53+K54</f>
        <v>0</v>
      </c>
      <c r="L51" s="35">
        <f t="shared" si="63"/>
        <v>0</v>
      </c>
      <c r="M51" s="35">
        <f t="shared" ref="M51:W51" si="70">M53+M54</f>
        <v>19435.099999999999</v>
      </c>
      <c r="N51" s="35">
        <f t="shared" ref="N51:P51" si="71">N53+N54</f>
        <v>0</v>
      </c>
      <c r="O51" s="35">
        <f t="shared" si="4"/>
        <v>19435.099999999999</v>
      </c>
      <c r="P51" s="35">
        <f t="shared" si="71"/>
        <v>0</v>
      </c>
      <c r="Q51" s="35">
        <f t="shared" si="64"/>
        <v>19435.099999999999</v>
      </c>
      <c r="R51" s="35">
        <f t="shared" ref="R51:T51" si="72">R53+R54</f>
        <v>0</v>
      </c>
      <c r="S51" s="35">
        <f t="shared" si="65"/>
        <v>19435.099999999999</v>
      </c>
      <c r="T51" s="46">
        <f t="shared" si="72"/>
        <v>0</v>
      </c>
      <c r="U51" s="35">
        <f t="shared" si="66"/>
        <v>19435.099999999999</v>
      </c>
      <c r="V51" s="35">
        <f t="shared" si="70"/>
        <v>200564.9</v>
      </c>
      <c r="W51" s="35">
        <f t="shared" si="70"/>
        <v>0</v>
      </c>
      <c r="X51" s="35">
        <f t="shared" si="8"/>
        <v>200564.9</v>
      </c>
      <c r="Y51" s="35">
        <f t="shared" ref="Y51:AA51" si="73">Y53+Y54</f>
        <v>0</v>
      </c>
      <c r="Z51" s="35">
        <f t="shared" si="67"/>
        <v>200564.9</v>
      </c>
      <c r="AA51" s="35">
        <f t="shared" si="73"/>
        <v>0</v>
      </c>
      <c r="AB51" s="35">
        <f t="shared" si="68"/>
        <v>200564.9</v>
      </c>
      <c r="AC51" s="46">
        <f t="shared" ref="AC51" si="74">AC53+AC54</f>
        <v>0</v>
      </c>
      <c r="AD51" s="35">
        <f t="shared" si="69"/>
        <v>200564.9</v>
      </c>
      <c r="AE51" s="29"/>
      <c r="AG51" s="11"/>
    </row>
    <row r="52" spans="1:33" x14ac:dyDescent="0.3">
      <c r="A52" s="1"/>
      <c r="B52" s="7" t="s">
        <v>5</v>
      </c>
      <c r="C52" s="60"/>
      <c r="D52" s="34"/>
      <c r="E52" s="35"/>
      <c r="F52" s="35"/>
      <c r="G52" s="35"/>
      <c r="H52" s="35"/>
      <c r="I52" s="35"/>
      <c r="J52" s="35"/>
      <c r="K52" s="46"/>
      <c r="L52" s="35"/>
      <c r="M52" s="35"/>
      <c r="N52" s="35"/>
      <c r="O52" s="35"/>
      <c r="P52" s="35"/>
      <c r="Q52" s="35"/>
      <c r="R52" s="35"/>
      <c r="S52" s="35"/>
      <c r="T52" s="46"/>
      <c r="U52" s="35"/>
      <c r="V52" s="35"/>
      <c r="W52" s="35"/>
      <c r="X52" s="35"/>
      <c r="Y52" s="35"/>
      <c r="Z52" s="35"/>
      <c r="AA52" s="35"/>
      <c r="AB52" s="35"/>
      <c r="AC52" s="46"/>
      <c r="AD52" s="35"/>
      <c r="AE52" s="29"/>
      <c r="AG52" s="11"/>
    </row>
    <row r="53" spans="1:33" hidden="1" x14ac:dyDescent="0.3">
      <c r="A53" s="1"/>
      <c r="B53" s="7" t="s">
        <v>6</v>
      </c>
      <c r="C53" s="43"/>
      <c r="D53" s="34">
        <v>0</v>
      </c>
      <c r="E53" s="35"/>
      <c r="F53" s="35">
        <f t="shared" si="0"/>
        <v>0</v>
      </c>
      <c r="G53" s="35"/>
      <c r="H53" s="35">
        <f t="shared" ref="H53:H55" si="75">F53+G53</f>
        <v>0</v>
      </c>
      <c r="I53" s="35"/>
      <c r="J53" s="35">
        <f t="shared" ref="J53:J55" si="76">H53+I53</f>
        <v>0</v>
      </c>
      <c r="K53" s="46"/>
      <c r="L53" s="35">
        <f t="shared" ref="L53:L55" si="77">J53+K53</f>
        <v>0</v>
      </c>
      <c r="M53" s="35">
        <v>19435.099999999999</v>
      </c>
      <c r="N53" s="35"/>
      <c r="O53" s="35">
        <f t="shared" si="4"/>
        <v>19435.099999999999</v>
      </c>
      <c r="P53" s="35"/>
      <c r="Q53" s="35">
        <f t="shared" ref="Q53:Q55" si="78">O53+P53</f>
        <v>19435.099999999999</v>
      </c>
      <c r="R53" s="35"/>
      <c r="S53" s="35">
        <f t="shared" ref="S53:S55" si="79">Q53+R53</f>
        <v>19435.099999999999</v>
      </c>
      <c r="T53" s="46"/>
      <c r="U53" s="35">
        <f t="shared" ref="U53:U55" si="80">S53+T53</f>
        <v>19435.099999999999</v>
      </c>
      <c r="V53" s="35">
        <v>93792.299999999988</v>
      </c>
      <c r="W53" s="35"/>
      <c r="X53" s="35">
        <f t="shared" si="8"/>
        <v>93792.299999999988</v>
      </c>
      <c r="Y53" s="35"/>
      <c r="Z53" s="35">
        <f t="shared" ref="Z53:Z55" si="81">X53+Y53</f>
        <v>93792.299999999988</v>
      </c>
      <c r="AA53" s="35"/>
      <c r="AB53" s="35">
        <f t="shared" ref="AB53:AB55" si="82">Z53+AA53</f>
        <v>93792.299999999988</v>
      </c>
      <c r="AC53" s="46"/>
      <c r="AD53" s="35">
        <f t="shared" ref="AD53:AD55" si="83">AB53+AC53</f>
        <v>93792.299999999988</v>
      </c>
      <c r="AE53" s="29" t="s">
        <v>205</v>
      </c>
      <c r="AF53" s="23" t="s">
        <v>51</v>
      </c>
      <c r="AG53" s="11"/>
    </row>
    <row r="54" spans="1:33" x14ac:dyDescent="0.3">
      <c r="A54" s="1"/>
      <c r="B54" s="60" t="s">
        <v>12</v>
      </c>
      <c r="C54" s="60"/>
      <c r="D54" s="34">
        <v>0</v>
      </c>
      <c r="E54" s="35"/>
      <c r="F54" s="35">
        <f t="shared" si="0"/>
        <v>0</v>
      </c>
      <c r="G54" s="35"/>
      <c r="H54" s="35">
        <f t="shared" si="75"/>
        <v>0</v>
      </c>
      <c r="I54" s="35"/>
      <c r="J54" s="35">
        <f t="shared" si="76"/>
        <v>0</v>
      </c>
      <c r="K54" s="46"/>
      <c r="L54" s="35">
        <f t="shared" si="77"/>
        <v>0</v>
      </c>
      <c r="M54" s="35">
        <v>0</v>
      </c>
      <c r="N54" s="35"/>
      <c r="O54" s="35">
        <f t="shared" si="4"/>
        <v>0</v>
      </c>
      <c r="P54" s="35"/>
      <c r="Q54" s="35">
        <f t="shared" si="78"/>
        <v>0</v>
      </c>
      <c r="R54" s="35"/>
      <c r="S54" s="35">
        <f t="shared" si="79"/>
        <v>0</v>
      </c>
      <c r="T54" s="46"/>
      <c r="U54" s="35">
        <f t="shared" si="80"/>
        <v>0</v>
      </c>
      <c r="V54" s="35">
        <v>106772.6</v>
      </c>
      <c r="W54" s="35"/>
      <c r="X54" s="35">
        <f t="shared" si="8"/>
        <v>106772.6</v>
      </c>
      <c r="Y54" s="35"/>
      <c r="Z54" s="35">
        <f t="shared" si="81"/>
        <v>106772.6</v>
      </c>
      <c r="AA54" s="35"/>
      <c r="AB54" s="35">
        <f t="shared" si="82"/>
        <v>106772.6</v>
      </c>
      <c r="AC54" s="46"/>
      <c r="AD54" s="35">
        <f t="shared" si="83"/>
        <v>106772.6</v>
      </c>
      <c r="AE54" s="29" t="s">
        <v>312</v>
      </c>
      <c r="AG54" s="11"/>
    </row>
    <row r="55" spans="1:33" ht="56.25" x14ac:dyDescent="0.3">
      <c r="A55" s="1" t="s">
        <v>76</v>
      </c>
      <c r="B55" s="58" t="s">
        <v>342</v>
      </c>
      <c r="C55" s="60" t="s">
        <v>32</v>
      </c>
      <c r="D55" s="34">
        <v>17739.900000000001</v>
      </c>
      <c r="E55" s="35">
        <f>E57+E58+E59</f>
        <v>368533.6</v>
      </c>
      <c r="F55" s="35">
        <f t="shared" si="0"/>
        <v>386273.5</v>
      </c>
      <c r="G55" s="35">
        <f>G57+G58+G59</f>
        <v>0</v>
      </c>
      <c r="H55" s="35">
        <f t="shared" si="75"/>
        <v>386273.5</v>
      </c>
      <c r="I55" s="35">
        <f>I57+I58+I59</f>
        <v>0</v>
      </c>
      <c r="J55" s="35">
        <f t="shared" si="76"/>
        <v>386273.5</v>
      </c>
      <c r="K55" s="46">
        <f>K57+K58+K59</f>
        <v>0</v>
      </c>
      <c r="L55" s="35">
        <f t="shared" si="77"/>
        <v>386273.5</v>
      </c>
      <c r="M55" s="35">
        <v>359255.5</v>
      </c>
      <c r="N55" s="35">
        <f>N57+N58+N59</f>
        <v>339200.5</v>
      </c>
      <c r="O55" s="35">
        <f t="shared" si="4"/>
        <v>698456</v>
      </c>
      <c r="P55" s="35">
        <f>P57+P58+P59</f>
        <v>-179602.7</v>
      </c>
      <c r="Q55" s="35">
        <f t="shared" si="78"/>
        <v>518853.3</v>
      </c>
      <c r="R55" s="35">
        <f>R57+R58+R59</f>
        <v>0</v>
      </c>
      <c r="S55" s="35">
        <f t="shared" si="79"/>
        <v>518853.3</v>
      </c>
      <c r="T55" s="46">
        <f>T57+T58+T59</f>
        <v>0</v>
      </c>
      <c r="U55" s="35">
        <f t="shared" si="80"/>
        <v>518853.3</v>
      </c>
      <c r="V55" s="35">
        <v>94000</v>
      </c>
      <c r="W55" s="35">
        <f>W57+W58+W59</f>
        <v>-94000</v>
      </c>
      <c r="X55" s="35">
        <f t="shared" si="8"/>
        <v>0</v>
      </c>
      <c r="Y55" s="35">
        <f>Y57+Y58+Y59</f>
        <v>0</v>
      </c>
      <c r="Z55" s="35">
        <f t="shared" si="81"/>
        <v>0</v>
      </c>
      <c r="AA55" s="35">
        <f>AA57+AA58+AA59</f>
        <v>0</v>
      </c>
      <c r="AB55" s="35">
        <f t="shared" si="82"/>
        <v>0</v>
      </c>
      <c r="AC55" s="46">
        <f>AC57+AC58+AC59</f>
        <v>0</v>
      </c>
      <c r="AD55" s="35">
        <f t="shared" si="83"/>
        <v>0</v>
      </c>
      <c r="AG55" s="11"/>
    </row>
    <row r="56" spans="1:33" x14ac:dyDescent="0.3">
      <c r="A56" s="1"/>
      <c r="B56" s="7" t="s">
        <v>5</v>
      </c>
      <c r="C56" s="60"/>
      <c r="D56" s="34"/>
      <c r="E56" s="35"/>
      <c r="F56" s="35"/>
      <c r="G56" s="35"/>
      <c r="H56" s="35"/>
      <c r="I56" s="35"/>
      <c r="J56" s="35"/>
      <c r="K56" s="46"/>
      <c r="L56" s="35"/>
      <c r="M56" s="35"/>
      <c r="N56" s="35"/>
      <c r="O56" s="35"/>
      <c r="P56" s="35"/>
      <c r="Q56" s="35"/>
      <c r="R56" s="35"/>
      <c r="S56" s="35"/>
      <c r="T56" s="46"/>
      <c r="U56" s="35"/>
      <c r="V56" s="35"/>
      <c r="W56" s="35"/>
      <c r="X56" s="35"/>
      <c r="Y56" s="35"/>
      <c r="Z56" s="35"/>
      <c r="AA56" s="35"/>
      <c r="AB56" s="35"/>
      <c r="AC56" s="46"/>
      <c r="AD56" s="35"/>
      <c r="AE56" s="29"/>
      <c r="AG56" s="11"/>
    </row>
    <row r="57" spans="1:33" hidden="1" x14ac:dyDescent="0.3">
      <c r="A57" s="1"/>
      <c r="B57" s="7" t="s">
        <v>6</v>
      </c>
      <c r="C57" s="43"/>
      <c r="D57" s="34">
        <v>17739.900000000001</v>
      </c>
      <c r="E57" s="35">
        <v>178999.9</v>
      </c>
      <c r="F57" s="35">
        <f t="shared" si="0"/>
        <v>196739.8</v>
      </c>
      <c r="G57" s="35"/>
      <c r="H57" s="35">
        <f t="shared" ref="H57:H60" si="84">F57+G57</f>
        <v>196739.8</v>
      </c>
      <c r="I57" s="35"/>
      <c r="J57" s="35">
        <f t="shared" ref="J57:J60" si="85">H57+I57</f>
        <v>196739.8</v>
      </c>
      <c r="K57" s="46"/>
      <c r="L57" s="35">
        <f t="shared" ref="L57:L60" si="86">J57+K57</f>
        <v>196739.8</v>
      </c>
      <c r="M57" s="35">
        <v>359255.5</v>
      </c>
      <c r="N57" s="35">
        <v>-166015.79999999999</v>
      </c>
      <c r="O57" s="35">
        <f t="shared" si="4"/>
        <v>193239.7</v>
      </c>
      <c r="P57" s="35">
        <v>-179602.7</v>
      </c>
      <c r="Q57" s="35">
        <f t="shared" ref="Q57:Q60" si="87">O57+P57</f>
        <v>13637</v>
      </c>
      <c r="R57" s="35"/>
      <c r="S57" s="35">
        <f t="shared" ref="S57:S60" si="88">Q57+R57</f>
        <v>13637</v>
      </c>
      <c r="T57" s="46"/>
      <c r="U57" s="35">
        <f t="shared" ref="U57:U60" si="89">S57+T57</f>
        <v>13637</v>
      </c>
      <c r="V57" s="35">
        <v>94000</v>
      </c>
      <c r="W57" s="35">
        <v>-94000</v>
      </c>
      <c r="X57" s="35">
        <f t="shared" si="8"/>
        <v>0</v>
      </c>
      <c r="Y57" s="35"/>
      <c r="Z57" s="35">
        <f t="shared" ref="Z57:Z60" si="90">X57+Y57</f>
        <v>0</v>
      </c>
      <c r="AA57" s="35"/>
      <c r="AB57" s="35">
        <f t="shared" ref="AB57:AB60" si="91">Z57+AA57</f>
        <v>0</v>
      </c>
      <c r="AC57" s="46"/>
      <c r="AD57" s="35">
        <f t="shared" ref="AD57:AD60" si="92">AB57+AC57</f>
        <v>0</v>
      </c>
      <c r="AE57" s="29" t="s">
        <v>206</v>
      </c>
      <c r="AF57" s="23" t="s">
        <v>51</v>
      </c>
      <c r="AG57" s="11"/>
    </row>
    <row r="58" spans="1:33" x14ac:dyDescent="0.3">
      <c r="A58" s="1"/>
      <c r="B58" s="60" t="s">
        <v>12</v>
      </c>
      <c r="C58" s="60"/>
      <c r="D58" s="34"/>
      <c r="E58" s="35">
        <v>9476.7000000000007</v>
      </c>
      <c r="F58" s="35">
        <f t="shared" si="0"/>
        <v>9476.7000000000007</v>
      </c>
      <c r="G58" s="35"/>
      <c r="H58" s="35">
        <f t="shared" si="84"/>
        <v>9476.7000000000007</v>
      </c>
      <c r="I58" s="35"/>
      <c r="J58" s="35">
        <f t="shared" si="85"/>
        <v>9476.7000000000007</v>
      </c>
      <c r="K58" s="46"/>
      <c r="L58" s="35">
        <f t="shared" si="86"/>
        <v>9476.7000000000007</v>
      </c>
      <c r="M58" s="35"/>
      <c r="N58" s="35">
        <v>25260.799999999999</v>
      </c>
      <c r="O58" s="35">
        <f t="shared" si="4"/>
        <v>25260.799999999999</v>
      </c>
      <c r="P58" s="35"/>
      <c r="Q58" s="35">
        <f t="shared" si="87"/>
        <v>25260.799999999999</v>
      </c>
      <c r="R58" s="35"/>
      <c r="S58" s="35">
        <f t="shared" si="88"/>
        <v>25260.799999999999</v>
      </c>
      <c r="T58" s="46"/>
      <c r="U58" s="35">
        <f t="shared" si="89"/>
        <v>25260.799999999999</v>
      </c>
      <c r="V58" s="35"/>
      <c r="W58" s="35"/>
      <c r="X58" s="35">
        <f t="shared" si="8"/>
        <v>0</v>
      </c>
      <c r="Y58" s="35"/>
      <c r="Z58" s="35">
        <f t="shared" si="90"/>
        <v>0</v>
      </c>
      <c r="AA58" s="35"/>
      <c r="AB58" s="35">
        <f t="shared" si="91"/>
        <v>0</v>
      </c>
      <c r="AC58" s="46"/>
      <c r="AD58" s="35">
        <f t="shared" si="92"/>
        <v>0</v>
      </c>
      <c r="AE58" s="29" t="s">
        <v>315</v>
      </c>
      <c r="AG58" s="11"/>
    </row>
    <row r="59" spans="1:33" x14ac:dyDescent="0.3">
      <c r="A59" s="1"/>
      <c r="B59" s="58" t="s">
        <v>27</v>
      </c>
      <c r="C59" s="60"/>
      <c r="D59" s="34"/>
      <c r="E59" s="35">
        <v>180057</v>
      </c>
      <c r="F59" s="35">
        <f t="shared" si="0"/>
        <v>180057</v>
      </c>
      <c r="G59" s="35"/>
      <c r="H59" s="35">
        <f t="shared" si="84"/>
        <v>180057</v>
      </c>
      <c r="I59" s="35"/>
      <c r="J59" s="35">
        <f t="shared" si="85"/>
        <v>180057</v>
      </c>
      <c r="K59" s="46"/>
      <c r="L59" s="35">
        <f t="shared" si="86"/>
        <v>180057</v>
      </c>
      <c r="M59" s="35"/>
      <c r="N59" s="35">
        <v>479955.5</v>
      </c>
      <c r="O59" s="35">
        <f t="shared" si="4"/>
        <v>479955.5</v>
      </c>
      <c r="P59" s="35"/>
      <c r="Q59" s="35">
        <f t="shared" si="87"/>
        <v>479955.5</v>
      </c>
      <c r="R59" s="35"/>
      <c r="S59" s="35">
        <f t="shared" si="88"/>
        <v>479955.5</v>
      </c>
      <c r="T59" s="46"/>
      <c r="U59" s="35">
        <f t="shared" si="89"/>
        <v>479955.5</v>
      </c>
      <c r="V59" s="35"/>
      <c r="W59" s="35"/>
      <c r="X59" s="35">
        <f t="shared" si="8"/>
        <v>0</v>
      </c>
      <c r="Y59" s="35"/>
      <c r="Z59" s="35">
        <f t="shared" si="90"/>
        <v>0</v>
      </c>
      <c r="AA59" s="35"/>
      <c r="AB59" s="35">
        <f t="shared" si="91"/>
        <v>0</v>
      </c>
      <c r="AC59" s="46"/>
      <c r="AD59" s="35">
        <f t="shared" si="92"/>
        <v>0</v>
      </c>
      <c r="AE59" s="29" t="s">
        <v>315</v>
      </c>
      <c r="AG59" s="11"/>
    </row>
    <row r="60" spans="1:33" ht="56.25" x14ac:dyDescent="0.3">
      <c r="A60" s="1" t="s">
        <v>77</v>
      </c>
      <c r="B60" s="58" t="s">
        <v>320</v>
      </c>
      <c r="C60" s="60" t="s">
        <v>32</v>
      </c>
      <c r="D60" s="34">
        <f>D62+D63</f>
        <v>17770.600000000006</v>
      </c>
      <c r="E60" s="35">
        <f>E62+E63+E64</f>
        <v>368502.9</v>
      </c>
      <c r="F60" s="35">
        <f t="shared" si="0"/>
        <v>386273.5</v>
      </c>
      <c r="G60" s="35">
        <f>G62+G63+G64</f>
        <v>0</v>
      </c>
      <c r="H60" s="35">
        <f t="shared" si="84"/>
        <v>386273.5</v>
      </c>
      <c r="I60" s="35">
        <f>I62+I63+I64</f>
        <v>0</v>
      </c>
      <c r="J60" s="35">
        <f t="shared" si="85"/>
        <v>386273.5</v>
      </c>
      <c r="K60" s="46">
        <f>K62+K63+K64</f>
        <v>0</v>
      </c>
      <c r="L60" s="35">
        <f t="shared" si="86"/>
        <v>386273.5</v>
      </c>
      <c r="M60" s="35">
        <f t="shared" ref="M60:V60" si="93">M62+M63</f>
        <v>359224.79999999993</v>
      </c>
      <c r="N60" s="35">
        <f>N62+N63+N64</f>
        <v>552406.6</v>
      </c>
      <c r="O60" s="35">
        <f t="shared" si="4"/>
        <v>911631.39999999991</v>
      </c>
      <c r="P60" s="35">
        <f>P62+P63+P64</f>
        <v>179602.7</v>
      </c>
      <c r="Q60" s="35">
        <f t="shared" si="87"/>
        <v>1091234.0999999999</v>
      </c>
      <c r="R60" s="35">
        <f>R62+R63+R64</f>
        <v>0</v>
      </c>
      <c r="S60" s="35">
        <f t="shared" si="88"/>
        <v>1091234.0999999999</v>
      </c>
      <c r="T60" s="46">
        <f>T62+T63+T64</f>
        <v>0</v>
      </c>
      <c r="U60" s="35">
        <f t="shared" si="89"/>
        <v>1091234.0999999999</v>
      </c>
      <c r="V60" s="35">
        <f t="shared" si="93"/>
        <v>94000</v>
      </c>
      <c r="W60" s="35">
        <f>W62+W63+W64</f>
        <v>-94000</v>
      </c>
      <c r="X60" s="35">
        <f t="shared" si="8"/>
        <v>0</v>
      </c>
      <c r="Y60" s="35">
        <f>Y62+Y63+Y64</f>
        <v>0</v>
      </c>
      <c r="Z60" s="35">
        <f t="shared" si="90"/>
        <v>0</v>
      </c>
      <c r="AA60" s="35">
        <f>AA62+AA63+AA64</f>
        <v>0</v>
      </c>
      <c r="AB60" s="35">
        <f t="shared" si="91"/>
        <v>0</v>
      </c>
      <c r="AC60" s="46">
        <f>AC62+AC63+AC64</f>
        <v>0</v>
      </c>
      <c r="AD60" s="35">
        <f t="shared" si="92"/>
        <v>0</v>
      </c>
      <c r="AE60" s="29"/>
      <c r="AG60" s="11"/>
    </row>
    <row r="61" spans="1:33" x14ac:dyDescent="0.3">
      <c r="A61" s="1"/>
      <c r="B61" s="58" t="s">
        <v>5</v>
      </c>
      <c r="C61" s="60"/>
      <c r="D61" s="34"/>
      <c r="E61" s="35"/>
      <c r="F61" s="35"/>
      <c r="G61" s="35"/>
      <c r="H61" s="35"/>
      <c r="I61" s="35"/>
      <c r="J61" s="35"/>
      <c r="K61" s="46"/>
      <c r="L61" s="35"/>
      <c r="M61" s="35"/>
      <c r="N61" s="35"/>
      <c r="O61" s="35"/>
      <c r="P61" s="35"/>
      <c r="Q61" s="35"/>
      <c r="R61" s="35"/>
      <c r="S61" s="35"/>
      <c r="T61" s="46"/>
      <c r="U61" s="35"/>
      <c r="V61" s="35"/>
      <c r="W61" s="35"/>
      <c r="X61" s="35"/>
      <c r="Y61" s="35"/>
      <c r="Z61" s="35"/>
      <c r="AA61" s="35"/>
      <c r="AB61" s="35"/>
      <c r="AC61" s="46"/>
      <c r="AD61" s="35"/>
      <c r="AE61" s="29"/>
      <c r="AG61" s="11"/>
    </row>
    <row r="62" spans="1:33" hidden="1" x14ac:dyDescent="0.3">
      <c r="A62" s="1"/>
      <c r="B62" s="41" t="s">
        <v>6</v>
      </c>
      <c r="C62" s="6"/>
      <c r="D62" s="34">
        <v>17770.600000000006</v>
      </c>
      <c r="E62" s="35">
        <v>178969.2</v>
      </c>
      <c r="F62" s="35">
        <f t="shared" si="0"/>
        <v>196739.80000000002</v>
      </c>
      <c r="G62" s="35"/>
      <c r="H62" s="35">
        <f t="shared" ref="H62:H80" si="94">F62+G62</f>
        <v>196739.80000000002</v>
      </c>
      <c r="I62" s="35"/>
      <c r="J62" s="35">
        <f t="shared" ref="J62:J80" si="95">H62+I62</f>
        <v>196739.80000000002</v>
      </c>
      <c r="K62" s="46"/>
      <c r="L62" s="35">
        <f t="shared" ref="L62:L80" si="96">J62+K62</f>
        <v>196739.80000000002</v>
      </c>
      <c r="M62" s="35">
        <v>344947.19999999995</v>
      </c>
      <c r="N62" s="35">
        <v>61467.9</v>
      </c>
      <c r="O62" s="35">
        <f t="shared" si="4"/>
        <v>406415.1</v>
      </c>
      <c r="P62" s="35">
        <v>179602.7</v>
      </c>
      <c r="Q62" s="35">
        <f t="shared" ref="Q62:Q80" si="97">O62+P62</f>
        <v>586017.80000000005</v>
      </c>
      <c r="R62" s="35"/>
      <c r="S62" s="35">
        <f t="shared" ref="S62:S80" si="98">Q62+R62</f>
        <v>586017.80000000005</v>
      </c>
      <c r="T62" s="46"/>
      <c r="U62" s="35">
        <f t="shared" ref="U62:U80" si="99">S62+T62</f>
        <v>586017.80000000005</v>
      </c>
      <c r="V62" s="35">
        <v>94000</v>
      </c>
      <c r="W62" s="35">
        <v>-94000</v>
      </c>
      <c r="X62" s="35">
        <f t="shared" si="8"/>
        <v>0</v>
      </c>
      <c r="Y62" s="35"/>
      <c r="Z62" s="35">
        <f t="shared" ref="Z62:Z80" si="100">X62+Y62</f>
        <v>0</v>
      </c>
      <c r="AA62" s="35"/>
      <c r="AB62" s="35">
        <f t="shared" ref="AB62:AB80" si="101">Z62+AA62</f>
        <v>0</v>
      </c>
      <c r="AC62" s="46"/>
      <c r="AD62" s="35">
        <f t="shared" ref="AD62:AD80" si="102">AB62+AC62</f>
        <v>0</v>
      </c>
      <c r="AE62" s="29" t="s">
        <v>207</v>
      </c>
      <c r="AF62" s="23" t="s">
        <v>51</v>
      </c>
      <c r="AG62" s="11"/>
    </row>
    <row r="63" spans="1:33" x14ac:dyDescent="0.3">
      <c r="A63" s="1"/>
      <c r="B63" s="58" t="s">
        <v>12</v>
      </c>
      <c r="C63" s="6"/>
      <c r="D63" s="34">
        <v>0</v>
      </c>
      <c r="E63" s="35">
        <v>9476.7000000000007</v>
      </c>
      <c r="F63" s="35">
        <f t="shared" si="0"/>
        <v>9476.7000000000007</v>
      </c>
      <c r="G63" s="35"/>
      <c r="H63" s="35">
        <f t="shared" si="94"/>
        <v>9476.7000000000007</v>
      </c>
      <c r="I63" s="35"/>
      <c r="J63" s="35">
        <f t="shared" si="95"/>
        <v>9476.7000000000007</v>
      </c>
      <c r="K63" s="46"/>
      <c r="L63" s="35">
        <f t="shared" si="96"/>
        <v>9476.7000000000007</v>
      </c>
      <c r="M63" s="35">
        <v>14277.6</v>
      </c>
      <c r="N63" s="35">
        <f>-14277.6+25260.8</f>
        <v>10983.199999999999</v>
      </c>
      <c r="O63" s="35">
        <f t="shared" si="4"/>
        <v>25260.799999999999</v>
      </c>
      <c r="P63" s="35"/>
      <c r="Q63" s="35">
        <f t="shared" si="97"/>
        <v>25260.799999999999</v>
      </c>
      <c r="R63" s="35"/>
      <c r="S63" s="35">
        <f t="shared" si="98"/>
        <v>25260.799999999999</v>
      </c>
      <c r="T63" s="46"/>
      <c r="U63" s="35">
        <f t="shared" si="99"/>
        <v>25260.799999999999</v>
      </c>
      <c r="V63" s="35">
        <v>0</v>
      </c>
      <c r="W63" s="35"/>
      <c r="X63" s="35">
        <f t="shared" si="8"/>
        <v>0</v>
      </c>
      <c r="Y63" s="35"/>
      <c r="Z63" s="35">
        <f t="shared" si="100"/>
        <v>0</v>
      </c>
      <c r="AA63" s="35"/>
      <c r="AB63" s="35">
        <f t="shared" si="101"/>
        <v>0</v>
      </c>
      <c r="AC63" s="46"/>
      <c r="AD63" s="35">
        <f t="shared" si="102"/>
        <v>0</v>
      </c>
      <c r="AE63" s="29" t="s">
        <v>317</v>
      </c>
      <c r="AG63" s="11"/>
    </row>
    <row r="64" spans="1:33" x14ac:dyDescent="0.3">
      <c r="A64" s="1"/>
      <c r="B64" s="58" t="s">
        <v>27</v>
      </c>
      <c r="C64" s="6"/>
      <c r="D64" s="34"/>
      <c r="E64" s="35">
        <v>180057</v>
      </c>
      <c r="F64" s="35">
        <f t="shared" si="0"/>
        <v>180057</v>
      </c>
      <c r="G64" s="35"/>
      <c r="H64" s="35">
        <f t="shared" si="94"/>
        <v>180057</v>
      </c>
      <c r="I64" s="35"/>
      <c r="J64" s="35">
        <f t="shared" si="95"/>
        <v>180057</v>
      </c>
      <c r="K64" s="46"/>
      <c r="L64" s="35">
        <f t="shared" si="96"/>
        <v>180057</v>
      </c>
      <c r="M64" s="35"/>
      <c r="N64" s="35">
        <v>479955.5</v>
      </c>
      <c r="O64" s="35">
        <f t="shared" si="4"/>
        <v>479955.5</v>
      </c>
      <c r="P64" s="35"/>
      <c r="Q64" s="35">
        <f t="shared" si="97"/>
        <v>479955.5</v>
      </c>
      <c r="R64" s="35"/>
      <c r="S64" s="35">
        <f t="shared" si="98"/>
        <v>479955.5</v>
      </c>
      <c r="T64" s="46"/>
      <c r="U64" s="35">
        <f t="shared" si="99"/>
        <v>479955.5</v>
      </c>
      <c r="V64" s="35"/>
      <c r="W64" s="35"/>
      <c r="X64" s="35">
        <f t="shared" si="8"/>
        <v>0</v>
      </c>
      <c r="Y64" s="35"/>
      <c r="Z64" s="35">
        <f t="shared" si="100"/>
        <v>0</v>
      </c>
      <c r="AA64" s="35"/>
      <c r="AB64" s="35">
        <f t="shared" si="101"/>
        <v>0</v>
      </c>
      <c r="AC64" s="46"/>
      <c r="AD64" s="35">
        <f t="shared" si="102"/>
        <v>0</v>
      </c>
      <c r="AE64" s="29" t="s">
        <v>315</v>
      </c>
      <c r="AG64" s="11"/>
    </row>
    <row r="65" spans="1:33" ht="37.5" x14ac:dyDescent="0.3">
      <c r="A65" s="1" t="s">
        <v>78</v>
      </c>
      <c r="B65" s="58" t="s">
        <v>57</v>
      </c>
      <c r="C65" s="60" t="s">
        <v>11</v>
      </c>
      <c r="D65" s="34">
        <v>6999.9</v>
      </c>
      <c r="E65" s="35"/>
      <c r="F65" s="35">
        <f t="shared" si="0"/>
        <v>6999.9</v>
      </c>
      <c r="G65" s="35"/>
      <c r="H65" s="35">
        <f t="shared" si="94"/>
        <v>6999.9</v>
      </c>
      <c r="I65" s="35"/>
      <c r="J65" s="35">
        <f t="shared" si="95"/>
        <v>6999.9</v>
      </c>
      <c r="K65" s="46"/>
      <c r="L65" s="35">
        <f t="shared" si="96"/>
        <v>6999.9</v>
      </c>
      <c r="M65" s="35">
        <v>0</v>
      </c>
      <c r="N65" s="35"/>
      <c r="O65" s="35">
        <f t="shared" si="4"/>
        <v>0</v>
      </c>
      <c r="P65" s="35"/>
      <c r="Q65" s="35">
        <f t="shared" si="97"/>
        <v>0</v>
      </c>
      <c r="R65" s="35"/>
      <c r="S65" s="35">
        <f t="shared" si="98"/>
        <v>0</v>
      </c>
      <c r="T65" s="46"/>
      <c r="U65" s="35">
        <f t="shared" si="99"/>
        <v>0</v>
      </c>
      <c r="V65" s="35">
        <v>0</v>
      </c>
      <c r="W65" s="35"/>
      <c r="X65" s="35">
        <f t="shared" si="8"/>
        <v>0</v>
      </c>
      <c r="Y65" s="35"/>
      <c r="Z65" s="35">
        <f t="shared" si="100"/>
        <v>0</v>
      </c>
      <c r="AA65" s="35"/>
      <c r="AB65" s="35">
        <f t="shared" si="101"/>
        <v>0</v>
      </c>
      <c r="AC65" s="46"/>
      <c r="AD65" s="35">
        <f t="shared" si="102"/>
        <v>0</v>
      </c>
      <c r="AE65" s="29" t="s">
        <v>208</v>
      </c>
      <c r="AG65" s="11"/>
    </row>
    <row r="66" spans="1:33" ht="37.5" x14ac:dyDescent="0.3">
      <c r="A66" s="1" t="s">
        <v>79</v>
      </c>
      <c r="B66" s="58" t="s">
        <v>58</v>
      </c>
      <c r="C66" s="60" t="s">
        <v>11</v>
      </c>
      <c r="D66" s="34">
        <v>622.9</v>
      </c>
      <c r="E66" s="35"/>
      <c r="F66" s="35">
        <f t="shared" si="0"/>
        <v>622.9</v>
      </c>
      <c r="G66" s="35"/>
      <c r="H66" s="35">
        <f t="shared" si="94"/>
        <v>622.9</v>
      </c>
      <c r="I66" s="35"/>
      <c r="J66" s="35">
        <f t="shared" si="95"/>
        <v>622.9</v>
      </c>
      <c r="K66" s="46"/>
      <c r="L66" s="35">
        <f t="shared" si="96"/>
        <v>622.9</v>
      </c>
      <c r="M66" s="35">
        <v>16000</v>
      </c>
      <c r="N66" s="35"/>
      <c r="O66" s="35">
        <f t="shared" si="4"/>
        <v>16000</v>
      </c>
      <c r="P66" s="35"/>
      <c r="Q66" s="35">
        <f t="shared" si="97"/>
        <v>16000</v>
      </c>
      <c r="R66" s="35"/>
      <c r="S66" s="35">
        <f t="shared" si="98"/>
        <v>16000</v>
      </c>
      <c r="T66" s="46"/>
      <c r="U66" s="35">
        <f t="shared" si="99"/>
        <v>16000</v>
      </c>
      <c r="V66" s="35">
        <v>0</v>
      </c>
      <c r="W66" s="35"/>
      <c r="X66" s="35">
        <f t="shared" si="8"/>
        <v>0</v>
      </c>
      <c r="Y66" s="35"/>
      <c r="Z66" s="35">
        <f t="shared" si="100"/>
        <v>0</v>
      </c>
      <c r="AA66" s="35"/>
      <c r="AB66" s="35">
        <f t="shared" si="101"/>
        <v>0</v>
      </c>
      <c r="AC66" s="46"/>
      <c r="AD66" s="35">
        <f t="shared" si="102"/>
        <v>0</v>
      </c>
      <c r="AE66" s="29" t="s">
        <v>209</v>
      </c>
      <c r="AG66" s="11"/>
    </row>
    <row r="67" spans="1:33" ht="37.5" x14ac:dyDescent="0.3">
      <c r="A67" s="1" t="s">
        <v>80</v>
      </c>
      <c r="B67" s="58" t="s">
        <v>59</v>
      </c>
      <c r="C67" s="60" t="s">
        <v>11</v>
      </c>
      <c r="D67" s="34">
        <v>622.9</v>
      </c>
      <c r="E67" s="35"/>
      <c r="F67" s="35">
        <f t="shared" si="0"/>
        <v>622.9</v>
      </c>
      <c r="G67" s="35"/>
      <c r="H67" s="35">
        <f t="shared" si="94"/>
        <v>622.9</v>
      </c>
      <c r="I67" s="35"/>
      <c r="J67" s="35">
        <f t="shared" si="95"/>
        <v>622.9</v>
      </c>
      <c r="K67" s="46"/>
      <c r="L67" s="35">
        <f t="shared" si="96"/>
        <v>622.9</v>
      </c>
      <c r="M67" s="35">
        <v>16000</v>
      </c>
      <c r="N67" s="35"/>
      <c r="O67" s="35">
        <f t="shared" si="4"/>
        <v>16000</v>
      </c>
      <c r="P67" s="35"/>
      <c r="Q67" s="35">
        <f t="shared" si="97"/>
        <v>16000</v>
      </c>
      <c r="R67" s="35"/>
      <c r="S67" s="35">
        <f t="shared" si="98"/>
        <v>16000</v>
      </c>
      <c r="T67" s="46"/>
      <c r="U67" s="35">
        <f t="shared" si="99"/>
        <v>16000</v>
      </c>
      <c r="V67" s="35">
        <v>0</v>
      </c>
      <c r="W67" s="35"/>
      <c r="X67" s="35">
        <f t="shared" si="8"/>
        <v>0</v>
      </c>
      <c r="Y67" s="35"/>
      <c r="Z67" s="35">
        <f t="shared" si="100"/>
        <v>0</v>
      </c>
      <c r="AA67" s="35"/>
      <c r="AB67" s="35">
        <f t="shared" si="101"/>
        <v>0</v>
      </c>
      <c r="AC67" s="46"/>
      <c r="AD67" s="35">
        <f t="shared" si="102"/>
        <v>0</v>
      </c>
      <c r="AE67" s="29" t="s">
        <v>210</v>
      </c>
      <c r="AG67" s="11"/>
    </row>
    <row r="68" spans="1:33" ht="37.5" x14ac:dyDescent="0.3">
      <c r="A68" s="1" t="s">
        <v>81</v>
      </c>
      <c r="B68" s="58" t="s">
        <v>60</v>
      </c>
      <c r="C68" s="60" t="s">
        <v>11</v>
      </c>
      <c r="D68" s="34">
        <v>16622.900000000001</v>
      </c>
      <c r="E68" s="35"/>
      <c r="F68" s="35">
        <f t="shared" si="0"/>
        <v>16622.900000000001</v>
      </c>
      <c r="G68" s="35"/>
      <c r="H68" s="35">
        <f t="shared" si="94"/>
        <v>16622.900000000001</v>
      </c>
      <c r="I68" s="35"/>
      <c r="J68" s="35">
        <f t="shared" si="95"/>
        <v>16622.900000000001</v>
      </c>
      <c r="K68" s="46"/>
      <c r="L68" s="35">
        <f t="shared" si="96"/>
        <v>16622.900000000001</v>
      </c>
      <c r="M68" s="35">
        <v>0</v>
      </c>
      <c r="N68" s="35"/>
      <c r="O68" s="35">
        <f t="shared" si="4"/>
        <v>0</v>
      </c>
      <c r="P68" s="35"/>
      <c r="Q68" s="35">
        <f t="shared" si="97"/>
        <v>0</v>
      </c>
      <c r="R68" s="35"/>
      <c r="S68" s="35">
        <f t="shared" si="98"/>
        <v>0</v>
      </c>
      <c r="T68" s="46"/>
      <c r="U68" s="35">
        <f t="shared" si="99"/>
        <v>0</v>
      </c>
      <c r="V68" s="35">
        <v>0</v>
      </c>
      <c r="W68" s="35"/>
      <c r="X68" s="35">
        <f t="shared" si="8"/>
        <v>0</v>
      </c>
      <c r="Y68" s="35"/>
      <c r="Z68" s="35">
        <f t="shared" si="100"/>
        <v>0</v>
      </c>
      <c r="AA68" s="35"/>
      <c r="AB68" s="35">
        <f t="shared" si="101"/>
        <v>0</v>
      </c>
      <c r="AC68" s="46"/>
      <c r="AD68" s="35">
        <f t="shared" si="102"/>
        <v>0</v>
      </c>
      <c r="AE68" s="29" t="s">
        <v>211</v>
      </c>
      <c r="AG68" s="11"/>
    </row>
    <row r="69" spans="1:33" ht="37.5" x14ac:dyDescent="0.3">
      <c r="A69" s="1" t="s">
        <v>82</v>
      </c>
      <c r="B69" s="58" t="s">
        <v>61</v>
      </c>
      <c r="C69" s="60" t="s">
        <v>11</v>
      </c>
      <c r="D69" s="34">
        <v>16000</v>
      </c>
      <c r="E69" s="35"/>
      <c r="F69" s="35">
        <f t="shared" si="0"/>
        <v>16000</v>
      </c>
      <c r="G69" s="35"/>
      <c r="H69" s="35">
        <f t="shared" si="94"/>
        <v>16000</v>
      </c>
      <c r="I69" s="35"/>
      <c r="J69" s="35">
        <f t="shared" si="95"/>
        <v>16000</v>
      </c>
      <c r="K69" s="46"/>
      <c r="L69" s="35">
        <f t="shared" si="96"/>
        <v>16000</v>
      </c>
      <c r="M69" s="35">
        <v>0</v>
      </c>
      <c r="N69" s="35"/>
      <c r="O69" s="35">
        <f t="shared" si="4"/>
        <v>0</v>
      </c>
      <c r="P69" s="35"/>
      <c r="Q69" s="35">
        <f t="shared" si="97"/>
        <v>0</v>
      </c>
      <c r="R69" s="35"/>
      <c r="S69" s="35">
        <f t="shared" si="98"/>
        <v>0</v>
      </c>
      <c r="T69" s="46"/>
      <c r="U69" s="35">
        <f t="shared" si="99"/>
        <v>0</v>
      </c>
      <c r="V69" s="35">
        <v>0</v>
      </c>
      <c r="W69" s="35"/>
      <c r="X69" s="35">
        <f t="shared" si="8"/>
        <v>0</v>
      </c>
      <c r="Y69" s="35"/>
      <c r="Z69" s="35">
        <f t="shared" si="100"/>
        <v>0</v>
      </c>
      <c r="AA69" s="35"/>
      <c r="AB69" s="35">
        <f t="shared" si="101"/>
        <v>0</v>
      </c>
      <c r="AC69" s="46"/>
      <c r="AD69" s="35">
        <f t="shared" si="102"/>
        <v>0</v>
      </c>
      <c r="AE69" s="29" t="s">
        <v>212</v>
      </c>
      <c r="AG69" s="11"/>
    </row>
    <row r="70" spans="1:33" ht="37.5" x14ac:dyDescent="0.3">
      <c r="A70" s="1" t="s">
        <v>83</v>
      </c>
      <c r="B70" s="58" t="s">
        <v>62</v>
      </c>
      <c r="C70" s="60" t="s">
        <v>11</v>
      </c>
      <c r="D70" s="34">
        <v>0</v>
      </c>
      <c r="E70" s="35"/>
      <c r="F70" s="35">
        <f t="shared" si="0"/>
        <v>0</v>
      </c>
      <c r="G70" s="35"/>
      <c r="H70" s="35">
        <f t="shared" si="94"/>
        <v>0</v>
      </c>
      <c r="I70" s="35"/>
      <c r="J70" s="35">
        <f t="shared" si="95"/>
        <v>0</v>
      </c>
      <c r="K70" s="46"/>
      <c r="L70" s="35">
        <f t="shared" si="96"/>
        <v>0</v>
      </c>
      <c r="M70" s="35">
        <v>16622.900000000001</v>
      </c>
      <c r="N70" s="35"/>
      <c r="O70" s="35">
        <f t="shared" si="4"/>
        <v>16622.900000000001</v>
      </c>
      <c r="P70" s="35"/>
      <c r="Q70" s="35">
        <f t="shared" si="97"/>
        <v>16622.900000000001</v>
      </c>
      <c r="R70" s="35"/>
      <c r="S70" s="35">
        <f t="shared" si="98"/>
        <v>16622.900000000001</v>
      </c>
      <c r="T70" s="46"/>
      <c r="U70" s="35">
        <f t="shared" si="99"/>
        <v>16622.900000000001</v>
      </c>
      <c r="V70" s="35">
        <v>0</v>
      </c>
      <c r="W70" s="35"/>
      <c r="X70" s="35">
        <f t="shared" si="8"/>
        <v>0</v>
      </c>
      <c r="Y70" s="35"/>
      <c r="Z70" s="35">
        <f t="shared" si="100"/>
        <v>0</v>
      </c>
      <c r="AA70" s="35"/>
      <c r="AB70" s="35">
        <f t="shared" si="101"/>
        <v>0</v>
      </c>
      <c r="AC70" s="46"/>
      <c r="AD70" s="35">
        <f t="shared" si="102"/>
        <v>0</v>
      </c>
      <c r="AE70" s="29" t="s">
        <v>213</v>
      </c>
      <c r="AG70" s="11"/>
    </row>
    <row r="71" spans="1:33" ht="37.5" x14ac:dyDescent="0.3">
      <c r="A71" s="1" t="s">
        <v>84</v>
      </c>
      <c r="B71" s="58" t="s">
        <v>63</v>
      </c>
      <c r="C71" s="60" t="s">
        <v>11</v>
      </c>
      <c r="D71" s="34">
        <v>17616.3</v>
      </c>
      <c r="E71" s="35"/>
      <c r="F71" s="35">
        <f t="shared" si="0"/>
        <v>17616.3</v>
      </c>
      <c r="G71" s="35"/>
      <c r="H71" s="35">
        <f t="shared" si="94"/>
        <v>17616.3</v>
      </c>
      <c r="I71" s="35"/>
      <c r="J71" s="35">
        <f t="shared" si="95"/>
        <v>17616.3</v>
      </c>
      <c r="K71" s="46"/>
      <c r="L71" s="35">
        <f t="shared" si="96"/>
        <v>17616.3</v>
      </c>
      <c r="M71" s="35">
        <v>0</v>
      </c>
      <c r="N71" s="35"/>
      <c r="O71" s="35">
        <f t="shared" si="4"/>
        <v>0</v>
      </c>
      <c r="P71" s="35"/>
      <c r="Q71" s="35">
        <f t="shared" si="97"/>
        <v>0</v>
      </c>
      <c r="R71" s="35"/>
      <c r="S71" s="35">
        <f t="shared" si="98"/>
        <v>0</v>
      </c>
      <c r="T71" s="46"/>
      <c r="U71" s="35">
        <f t="shared" si="99"/>
        <v>0</v>
      </c>
      <c r="V71" s="35">
        <v>0</v>
      </c>
      <c r="W71" s="35"/>
      <c r="X71" s="35">
        <f t="shared" si="8"/>
        <v>0</v>
      </c>
      <c r="Y71" s="35"/>
      <c r="Z71" s="35">
        <f t="shared" si="100"/>
        <v>0</v>
      </c>
      <c r="AA71" s="35"/>
      <c r="AB71" s="35">
        <f t="shared" si="101"/>
        <v>0</v>
      </c>
      <c r="AC71" s="46"/>
      <c r="AD71" s="35">
        <f t="shared" si="102"/>
        <v>0</v>
      </c>
      <c r="AE71" s="29" t="s">
        <v>214</v>
      </c>
      <c r="AG71" s="11"/>
    </row>
    <row r="72" spans="1:33" ht="56.25" x14ac:dyDescent="0.3">
      <c r="A72" s="100" t="s">
        <v>85</v>
      </c>
      <c r="B72" s="102" t="s">
        <v>64</v>
      </c>
      <c r="C72" s="60" t="s">
        <v>32</v>
      </c>
      <c r="D72" s="34">
        <v>13208</v>
      </c>
      <c r="E72" s="35"/>
      <c r="F72" s="35">
        <f t="shared" si="0"/>
        <v>13208</v>
      </c>
      <c r="G72" s="35"/>
      <c r="H72" s="35">
        <f t="shared" si="94"/>
        <v>13208</v>
      </c>
      <c r="I72" s="35"/>
      <c r="J72" s="35">
        <f t="shared" si="95"/>
        <v>13208</v>
      </c>
      <c r="K72" s="46"/>
      <c r="L72" s="35">
        <f t="shared" si="96"/>
        <v>13208</v>
      </c>
      <c r="M72" s="35">
        <v>130859</v>
      </c>
      <c r="N72" s="35"/>
      <c r="O72" s="35">
        <f t="shared" si="4"/>
        <v>130859</v>
      </c>
      <c r="P72" s="35"/>
      <c r="Q72" s="35">
        <f t="shared" si="97"/>
        <v>130859</v>
      </c>
      <c r="R72" s="35"/>
      <c r="S72" s="35">
        <f t="shared" si="98"/>
        <v>130859</v>
      </c>
      <c r="T72" s="46"/>
      <c r="U72" s="35">
        <f t="shared" si="99"/>
        <v>130859</v>
      </c>
      <c r="V72" s="35">
        <v>0</v>
      </c>
      <c r="W72" s="35"/>
      <c r="X72" s="35">
        <f t="shared" si="8"/>
        <v>0</v>
      </c>
      <c r="Y72" s="35"/>
      <c r="Z72" s="35">
        <f t="shared" si="100"/>
        <v>0</v>
      </c>
      <c r="AA72" s="35"/>
      <c r="AB72" s="35">
        <f t="shared" si="101"/>
        <v>0</v>
      </c>
      <c r="AC72" s="46"/>
      <c r="AD72" s="35">
        <f t="shared" si="102"/>
        <v>0</v>
      </c>
      <c r="AE72" s="29" t="s">
        <v>215</v>
      </c>
      <c r="AG72" s="11"/>
    </row>
    <row r="73" spans="1:33" ht="37.5" x14ac:dyDescent="0.3">
      <c r="A73" s="101"/>
      <c r="B73" s="103"/>
      <c r="C73" s="60" t="s">
        <v>11</v>
      </c>
      <c r="D73" s="34">
        <v>0</v>
      </c>
      <c r="E73" s="35"/>
      <c r="F73" s="35">
        <f t="shared" si="0"/>
        <v>0</v>
      </c>
      <c r="G73" s="35"/>
      <c r="H73" s="35">
        <f t="shared" si="94"/>
        <v>0</v>
      </c>
      <c r="I73" s="35"/>
      <c r="J73" s="35">
        <f t="shared" si="95"/>
        <v>0</v>
      </c>
      <c r="K73" s="46"/>
      <c r="L73" s="35">
        <f t="shared" si="96"/>
        <v>0</v>
      </c>
      <c r="M73" s="35">
        <v>1294.7</v>
      </c>
      <c r="N73" s="35"/>
      <c r="O73" s="35">
        <f t="shared" si="4"/>
        <v>1294.7</v>
      </c>
      <c r="P73" s="35"/>
      <c r="Q73" s="35">
        <f t="shared" si="97"/>
        <v>1294.7</v>
      </c>
      <c r="R73" s="35"/>
      <c r="S73" s="35">
        <f t="shared" si="98"/>
        <v>1294.7</v>
      </c>
      <c r="T73" s="46"/>
      <c r="U73" s="35">
        <f t="shared" si="99"/>
        <v>1294.7</v>
      </c>
      <c r="V73" s="35">
        <v>0</v>
      </c>
      <c r="W73" s="35"/>
      <c r="X73" s="35">
        <f t="shared" si="8"/>
        <v>0</v>
      </c>
      <c r="Y73" s="35"/>
      <c r="Z73" s="35">
        <f t="shared" si="100"/>
        <v>0</v>
      </c>
      <c r="AA73" s="35"/>
      <c r="AB73" s="35">
        <f t="shared" si="101"/>
        <v>0</v>
      </c>
      <c r="AC73" s="46"/>
      <c r="AD73" s="35">
        <f t="shared" si="102"/>
        <v>0</v>
      </c>
      <c r="AE73" s="29" t="s">
        <v>215</v>
      </c>
      <c r="AG73" s="11"/>
    </row>
    <row r="74" spans="1:33" ht="56.25" x14ac:dyDescent="0.3">
      <c r="A74" s="100" t="s">
        <v>86</v>
      </c>
      <c r="B74" s="102" t="s">
        <v>65</v>
      </c>
      <c r="C74" s="60" t="s">
        <v>32</v>
      </c>
      <c r="D74" s="34">
        <v>13208</v>
      </c>
      <c r="E74" s="35"/>
      <c r="F74" s="35">
        <f t="shared" si="0"/>
        <v>13208</v>
      </c>
      <c r="G74" s="35"/>
      <c r="H74" s="35">
        <f t="shared" si="94"/>
        <v>13208</v>
      </c>
      <c r="I74" s="35"/>
      <c r="J74" s="35">
        <f t="shared" si="95"/>
        <v>13208</v>
      </c>
      <c r="K74" s="46"/>
      <c r="L74" s="35">
        <f t="shared" si="96"/>
        <v>13208</v>
      </c>
      <c r="M74" s="35">
        <v>105503.9</v>
      </c>
      <c r="N74" s="35"/>
      <c r="O74" s="35">
        <f t="shared" si="4"/>
        <v>105503.9</v>
      </c>
      <c r="P74" s="35"/>
      <c r="Q74" s="35">
        <f t="shared" si="97"/>
        <v>105503.9</v>
      </c>
      <c r="R74" s="35"/>
      <c r="S74" s="35">
        <f t="shared" si="98"/>
        <v>105503.9</v>
      </c>
      <c r="T74" s="46"/>
      <c r="U74" s="35">
        <f t="shared" si="99"/>
        <v>105503.9</v>
      </c>
      <c r="V74" s="35">
        <v>0</v>
      </c>
      <c r="W74" s="35"/>
      <c r="X74" s="35">
        <f t="shared" si="8"/>
        <v>0</v>
      </c>
      <c r="Y74" s="35"/>
      <c r="Z74" s="35">
        <f t="shared" si="100"/>
        <v>0</v>
      </c>
      <c r="AA74" s="35"/>
      <c r="AB74" s="35">
        <f t="shared" si="101"/>
        <v>0</v>
      </c>
      <c r="AC74" s="46"/>
      <c r="AD74" s="35">
        <f t="shared" si="102"/>
        <v>0</v>
      </c>
      <c r="AE74" s="29" t="s">
        <v>216</v>
      </c>
      <c r="AG74" s="11"/>
    </row>
    <row r="75" spans="1:33" ht="37.5" x14ac:dyDescent="0.3">
      <c r="A75" s="101"/>
      <c r="B75" s="103"/>
      <c r="C75" s="60" t="s">
        <v>11</v>
      </c>
      <c r="D75" s="34">
        <v>0</v>
      </c>
      <c r="E75" s="35"/>
      <c r="F75" s="35">
        <f t="shared" si="0"/>
        <v>0</v>
      </c>
      <c r="G75" s="35"/>
      <c r="H75" s="35">
        <f t="shared" si="94"/>
        <v>0</v>
      </c>
      <c r="I75" s="35"/>
      <c r="J75" s="35">
        <f t="shared" si="95"/>
        <v>0</v>
      </c>
      <c r="K75" s="46"/>
      <c r="L75" s="35">
        <f t="shared" si="96"/>
        <v>0</v>
      </c>
      <c r="M75" s="35">
        <v>309.7</v>
      </c>
      <c r="N75" s="35"/>
      <c r="O75" s="35">
        <f t="shared" si="4"/>
        <v>309.7</v>
      </c>
      <c r="P75" s="35"/>
      <c r="Q75" s="35">
        <f t="shared" si="97"/>
        <v>309.7</v>
      </c>
      <c r="R75" s="35"/>
      <c r="S75" s="35">
        <f t="shared" si="98"/>
        <v>309.7</v>
      </c>
      <c r="T75" s="46"/>
      <c r="U75" s="35">
        <f t="shared" si="99"/>
        <v>309.7</v>
      </c>
      <c r="V75" s="35">
        <v>0</v>
      </c>
      <c r="W75" s="35"/>
      <c r="X75" s="35">
        <f t="shared" si="8"/>
        <v>0</v>
      </c>
      <c r="Y75" s="35"/>
      <c r="Z75" s="35">
        <f t="shared" si="100"/>
        <v>0</v>
      </c>
      <c r="AA75" s="35"/>
      <c r="AB75" s="35">
        <f t="shared" si="101"/>
        <v>0</v>
      </c>
      <c r="AC75" s="46"/>
      <c r="AD75" s="35">
        <f t="shared" si="102"/>
        <v>0</v>
      </c>
      <c r="AE75" s="29" t="s">
        <v>216</v>
      </c>
      <c r="AG75" s="11"/>
    </row>
    <row r="76" spans="1:33" ht="56.25" x14ac:dyDescent="0.3">
      <c r="A76" s="100" t="s">
        <v>87</v>
      </c>
      <c r="B76" s="102" t="s">
        <v>66</v>
      </c>
      <c r="C76" s="60" t="s">
        <v>32</v>
      </c>
      <c r="D76" s="34">
        <v>0</v>
      </c>
      <c r="E76" s="35"/>
      <c r="F76" s="35">
        <f t="shared" si="0"/>
        <v>0</v>
      </c>
      <c r="G76" s="35"/>
      <c r="H76" s="35">
        <f t="shared" si="94"/>
        <v>0</v>
      </c>
      <c r="I76" s="35"/>
      <c r="J76" s="35">
        <f t="shared" si="95"/>
        <v>0</v>
      </c>
      <c r="K76" s="46"/>
      <c r="L76" s="35">
        <f t="shared" si="96"/>
        <v>0</v>
      </c>
      <c r="M76" s="35">
        <v>30000</v>
      </c>
      <c r="N76" s="35"/>
      <c r="O76" s="35">
        <f t="shared" si="4"/>
        <v>30000</v>
      </c>
      <c r="P76" s="35"/>
      <c r="Q76" s="35">
        <f t="shared" si="97"/>
        <v>30000</v>
      </c>
      <c r="R76" s="35"/>
      <c r="S76" s="35">
        <f t="shared" si="98"/>
        <v>30000</v>
      </c>
      <c r="T76" s="46"/>
      <c r="U76" s="35">
        <f t="shared" si="99"/>
        <v>30000</v>
      </c>
      <c r="V76" s="35">
        <v>60332.2</v>
      </c>
      <c r="W76" s="35"/>
      <c r="X76" s="35">
        <f t="shared" si="8"/>
        <v>60332.2</v>
      </c>
      <c r="Y76" s="35"/>
      <c r="Z76" s="35">
        <f t="shared" si="100"/>
        <v>60332.2</v>
      </c>
      <c r="AA76" s="35"/>
      <c r="AB76" s="35">
        <f t="shared" si="101"/>
        <v>60332.2</v>
      </c>
      <c r="AC76" s="46"/>
      <c r="AD76" s="35">
        <f t="shared" si="102"/>
        <v>60332.2</v>
      </c>
      <c r="AE76" s="29" t="s">
        <v>217</v>
      </c>
      <c r="AG76" s="11"/>
    </row>
    <row r="77" spans="1:33" ht="37.5" x14ac:dyDescent="0.3">
      <c r="A77" s="101"/>
      <c r="B77" s="103"/>
      <c r="C77" s="60" t="s">
        <v>11</v>
      </c>
      <c r="D77" s="34">
        <v>0</v>
      </c>
      <c r="E77" s="35"/>
      <c r="F77" s="35">
        <f t="shared" si="0"/>
        <v>0</v>
      </c>
      <c r="G77" s="35"/>
      <c r="H77" s="35">
        <f t="shared" si="94"/>
        <v>0</v>
      </c>
      <c r="I77" s="35"/>
      <c r="J77" s="35">
        <f t="shared" si="95"/>
        <v>0</v>
      </c>
      <c r="K77" s="46"/>
      <c r="L77" s="35">
        <f t="shared" si="96"/>
        <v>0</v>
      </c>
      <c r="M77" s="35">
        <v>0</v>
      </c>
      <c r="N77" s="35"/>
      <c r="O77" s="35">
        <f t="shared" si="4"/>
        <v>0</v>
      </c>
      <c r="P77" s="35"/>
      <c r="Q77" s="35">
        <f t="shared" si="97"/>
        <v>0</v>
      </c>
      <c r="R77" s="35"/>
      <c r="S77" s="35">
        <f t="shared" si="98"/>
        <v>0</v>
      </c>
      <c r="T77" s="46"/>
      <c r="U77" s="35">
        <f t="shared" si="99"/>
        <v>0</v>
      </c>
      <c r="V77" s="35">
        <v>1220.3</v>
      </c>
      <c r="W77" s="35"/>
      <c r="X77" s="35">
        <f t="shared" si="8"/>
        <v>1220.3</v>
      </c>
      <c r="Y77" s="35"/>
      <c r="Z77" s="35">
        <f t="shared" si="100"/>
        <v>1220.3</v>
      </c>
      <c r="AA77" s="35"/>
      <c r="AB77" s="35">
        <f t="shared" si="101"/>
        <v>1220.3</v>
      </c>
      <c r="AC77" s="46"/>
      <c r="AD77" s="35">
        <f t="shared" si="102"/>
        <v>1220.3</v>
      </c>
      <c r="AE77" s="29" t="s">
        <v>217</v>
      </c>
      <c r="AG77" s="11"/>
    </row>
    <row r="78" spans="1:33" ht="56.25" x14ac:dyDescent="0.3">
      <c r="A78" s="1" t="s">
        <v>88</v>
      </c>
      <c r="B78" s="58" t="s">
        <v>67</v>
      </c>
      <c r="C78" s="60" t="s">
        <v>32</v>
      </c>
      <c r="D78" s="34">
        <v>0</v>
      </c>
      <c r="E78" s="35"/>
      <c r="F78" s="35">
        <f t="shared" si="0"/>
        <v>0</v>
      </c>
      <c r="G78" s="35"/>
      <c r="H78" s="35">
        <f t="shared" si="94"/>
        <v>0</v>
      </c>
      <c r="I78" s="35"/>
      <c r="J78" s="35">
        <f t="shared" si="95"/>
        <v>0</v>
      </c>
      <c r="K78" s="46"/>
      <c r="L78" s="35">
        <f t="shared" si="96"/>
        <v>0</v>
      </c>
      <c r="M78" s="35">
        <v>5158.8999999999996</v>
      </c>
      <c r="N78" s="35">
        <v>-1258.9000000000001</v>
      </c>
      <c r="O78" s="35">
        <f t="shared" si="4"/>
        <v>3899.9999999999995</v>
      </c>
      <c r="P78" s="35"/>
      <c r="Q78" s="35">
        <f t="shared" si="97"/>
        <v>3899.9999999999995</v>
      </c>
      <c r="R78" s="35"/>
      <c r="S78" s="35">
        <f t="shared" si="98"/>
        <v>3899.9999999999995</v>
      </c>
      <c r="T78" s="46"/>
      <c r="U78" s="35">
        <f t="shared" si="99"/>
        <v>3899.9999999999995</v>
      </c>
      <c r="V78" s="35">
        <v>0</v>
      </c>
      <c r="W78" s="35"/>
      <c r="X78" s="35">
        <f t="shared" si="8"/>
        <v>0</v>
      </c>
      <c r="Y78" s="35"/>
      <c r="Z78" s="35">
        <f t="shared" si="100"/>
        <v>0</v>
      </c>
      <c r="AA78" s="35"/>
      <c r="AB78" s="35">
        <f t="shared" si="101"/>
        <v>0</v>
      </c>
      <c r="AC78" s="46"/>
      <c r="AD78" s="35">
        <f t="shared" si="102"/>
        <v>0</v>
      </c>
      <c r="AE78" s="29" t="s">
        <v>218</v>
      </c>
      <c r="AG78" s="11"/>
    </row>
    <row r="79" spans="1:33" ht="56.25" x14ac:dyDescent="0.3">
      <c r="A79" s="1" t="s">
        <v>89</v>
      </c>
      <c r="B79" s="58" t="s">
        <v>327</v>
      </c>
      <c r="C79" s="58" t="s">
        <v>32</v>
      </c>
      <c r="D79" s="34"/>
      <c r="E79" s="35"/>
      <c r="F79" s="35"/>
      <c r="G79" s="35">
        <v>1.843</v>
      </c>
      <c r="H79" s="35">
        <f t="shared" si="94"/>
        <v>1.843</v>
      </c>
      <c r="I79" s="35"/>
      <c r="J79" s="35">
        <f t="shared" si="95"/>
        <v>1.843</v>
      </c>
      <c r="K79" s="46"/>
      <c r="L79" s="35">
        <f t="shared" si="96"/>
        <v>1.843</v>
      </c>
      <c r="M79" s="35"/>
      <c r="N79" s="35"/>
      <c r="O79" s="35"/>
      <c r="P79" s="35"/>
      <c r="Q79" s="35">
        <f t="shared" si="97"/>
        <v>0</v>
      </c>
      <c r="R79" s="35"/>
      <c r="S79" s="35">
        <f t="shared" si="98"/>
        <v>0</v>
      </c>
      <c r="T79" s="46"/>
      <c r="U79" s="35">
        <f t="shared" si="99"/>
        <v>0</v>
      </c>
      <c r="V79" s="35"/>
      <c r="W79" s="35"/>
      <c r="X79" s="35"/>
      <c r="Y79" s="35"/>
      <c r="Z79" s="35">
        <f t="shared" si="100"/>
        <v>0</v>
      </c>
      <c r="AA79" s="35"/>
      <c r="AB79" s="35">
        <f t="shared" si="101"/>
        <v>0</v>
      </c>
      <c r="AC79" s="46"/>
      <c r="AD79" s="35">
        <f t="shared" si="102"/>
        <v>0</v>
      </c>
      <c r="AE79" s="39" t="s">
        <v>328</v>
      </c>
      <c r="AG79" s="11"/>
    </row>
    <row r="80" spans="1:33" x14ac:dyDescent="0.3">
      <c r="A80" s="1"/>
      <c r="B80" s="58" t="s">
        <v>25</v>
      </c>
      <c r="C80" s="6"/>
      <c r="D80" s="36">
        <f>D86+D87+D88+D89+D90+D91+D92+D93+D94+D95+D96+D97+D99+D100+D105+D108+D111</f>
        <v>1923889.5</v>
      </c>
      <c r="E80" s="37">
        <f>E86+E87+E88+E89+E90+E91+E92+E93+E94+E95+E96+E97+E99+E100+E105+E108+E111+E98+E115+E118</f>
        <v>-358843.24299999996</v>
      </c>
      <c r="F80" s="37">
        <f t="shared" si="0"/>
        <v>1565046.257</v>
      </c>
      <c r="G80" s="37">
        <f>G86+G87+G88+G89+G90+G91+G92+G93+G94+G95+G96+G97+G99+G100+G105+G108+G111+G98+G115+G118</f>
        <v>218963.45800000001</v>
      </c>
      <c r="H80" s="37">
        <f t="shared" si="94"/>
        <v>1784009.7150000001</v>
      </c>
      <c r="I80" s="35">
        <f>I86+I87+I88+I89+I90+I91+I92+I93+I94+I95+I96+I97+I99+I100+I105+I108+I111+I98+I115+I118</f>
        <v>2506.3020000000001</v>
      </c>
      <c r="J80" s="37">
        <f t="shared" si="95"/>
        <v>1786516.017</v>
      </c>
      <c r="K80" s="37">
        <f>K86+K87+K88+K89+K90+K91+K92+K93+K94+K95+K96+K97+K99+K100+K105+K108+K111+K98+K115+K118</f>
        <v>-8668.4629999999997</v>
      </c>
      <c r="L80" s="35">
        <f t="shared" si="96"/>
        <v>1777847.554</v>
      </c>
      <c r="M80" s="37">
        <f t="shared" ref="M80:V80" si="103">M86+M87+M88+M89+M90+M91+M92+M93+M94+M95+M96+M97+M99+M100+M105+M108+M111</f>
        <v>5543608.1999999993</v>
      </c>
      <c r="N80" s="37">
        <f>N86+N87+N88+N89+N90+N91+N92+N93+N94+N95+N96+N97+N99+N100+N105+N108+N111+N98+N115+N118</f>
        <v>-240261.39999999991</v>
      </c>
      <c r="O80" s="37">
        <f t="shared" si="4"/>
        <v>5303346.7999999989</v>
      </c>
      <c r="P80" s="37">
        <f>P86+P87+P88+P89+P90+P91+P92+P93+P94+P95+P96+P97+P99+P100+P105+P108+P111+P98+P115+P118</f>
        <v>106538.943</v>
      </c>
      <c r="Q80" s="37">
        <f t="shared" si="97"/>
        <v>5409885.7429999989</v>
      </c>
      <c r="R80" s="35">
        <f>R86+R87+R88+R89+R90+R91+R92+R93+R94+R95+R96+R97+R99+R100+R105+R108+R111+R98+R115+R118</f>
        <v>0</v>
      </c>
      <c r="S80" s="37">
        <f t="shared" si="98"/>
        <v>5409885.7429999989</v>
      </c>
      <c r="T80" s="37">
        <f>T86+T87+T88+T89+T90+T91+T92+T93+T94+T95+T96+T97+T99+T100+T105+T108+T111+T98+T115+T118</f>
        <v>0</v>
      </c>
      <c r="U80" s="35">
        <f t="shared" si="99"/>
        <v>5409885.7429999989</v>
      </c>
      <c r="V80" s="37">
        <f t="shared" si="103"/>
        <v>914608.79999999993</v>
      </c>
      <c r="W80" s="37">
        <f>W86+W87+W88+W89+W90+W91+W92+W93+W94+W95+W96+W97+W99+W100+W105+W108+W111+W98+W115+W118</f>
        <v>0</v>
      </c>
      <c r="X80" s="37">
        <f t="shared" si="8"/>
        <v>914608.79999999993</v>
      </c>
      <c r="Y80" s="37">
        <f>Y86+Y87+Y88+Y89+Y90+Y91+Y92+Y93+Y94+Y95+Y96+Y97+Y99+Y100+Y105+Y108+Y111+Y98+Y115+Y118</f>
        <v>130724.838</v>
      </c>
      <c r="Z80" s="37">
        <f t="shared" si="100"/>
        <v>1045333.6379999999</v>
      </c>
      <c r="AA80" s="35">
        <f>AA86+AA87+AA88+AA89+AA90+AA91+AA92+AA93+AA94+AA95+AA96+AA97+AA99+AA100+AA105+AA108+AA111+AA98+AA115+AA118</f>
        <v>0</v>
      </c>
      <c r="AB80" s="37">
        <f t="shared" si="101"/>
        <v>1045333.6379999999</v>
      </c>
      <c r="AC80" s="37">
        <f>AC86+AC87+AC88+AC89+AC90+AC91+AC92+AC93+AC94+AC95+AC96+AC97+AC99+AC100+AC105+AC108+AC111+AC98+AC115+AC118</f>
        <v>0</v>
      </c>
      <c r="AD80" s="35">
        <f t="shared" si="102"/>
        <v>1045333.6379999999</v>
      </c>
      <c r="AE80" s="29"/>
      <c r="AG80" s="11"/>
    </row>
    <row r="81" spans="1:33" x14ac:dyDescent="0.3">
      <c r="A81" s="1"/>
      <c r="B81" s="7" t="s">
        <v>5</v>
      </c>
      <c r="C81" s="6"/>
      <c r="D81" s="36"/>
      <c r="E81" s="37"/>
      <c r="F81" s="37"/>
      <c r="G81" s="37"/>
      <c r="H81" s="37"/>
      <c r="I81" s="35"/>
      <c r="J81" s="37"/>
      <c r="K81" s="37"/>
      <c r="L81" s="35"/>
      <c r="M81" s="37"/>
      <c r="N81" s="37"/>
      <c r="O81" s="37"/>
      <c r="P81" s="37"/>
      <c r="Q81" s="37"/>
      <c r="R81" s="35"/>
      <c r="S81" s="37"/>
      <c r="T81" s="37"/>
      <c r="U81" s="35"/>
      <c r="V81" s="37"/>
      <c r="W81" s="37"/>
      <c r="X81" s="37"/>
      <c r="Y81" s="37"/>
      <c r="Z81" s="37"/>
      <c r="AA81" s="35"/>
      <c r="AB81" s="37"/>
      <c r="AC81" s="37"/>
      <c r="AD81" s="35"/>
      <c r="AE81" s="29"/>
      <c r="AG81" s="11"/>
    </row>
    <row r="82" spans="1:33" s="18" customFormat="1" hidden="1" x14ac:dyDescent="0.3">
      <c r="A82" s="16"/>
      <c r="B82" s="19" t="s">
        <v>6</v>
      </c>
      <c r="C82" s="22"/>
      <c r="D82" s="36">
        <f>D86+D87+D88+D89+D90+D91+D92+D93+D94+D97+D95+D96+D99+D102</f>
        <v>466242.5</v>
      </c>
      <c r="E82" s="37">
        <f>E86+E87+E88+E89+E90+E91+E92+E93+E94+E97+E95+E96+E99+E102+E98</f>
        <v>-14166.442999999999</v>
      </c>
      <c r="F82" s="37">
        <f t="shared" si="0"/>
        <v>452076.05700000003</v>
      </c>
      <c r="G82" s="37">
        <f>G86+G87+G88+G89+G90+G91+G92+G93+G94+G97+G95+G96+G99+G102+G98</f>
        <v>218963.45800000001</v>
      </c>
      <c r="H82" s="37">
        <f t="shared" ref="H82:H100" si="104">F82+G82</f>
        <v>671039.51500000001</v>
      </c>
      <c r="I82" s="35">
        <f>I86+I87+I88+I89+I90+I91+I92+I93+I94+I97+I95+I96+I99+I102+I98</f>
        <v>2506.3020000000001</v>
      </c>
      <c r="J82" s="37">
        <f t="shared" ref="J82:J100" si="105">H82+I82</f>
        <v>673545.81700000004</v>
      </c>
      <c r="K82" s="37">
        <f>K86+K87+K88+K89+K90+K91+K92+K93+K94+K97+K95+K96+K99+K102+K98</f>
        <v>-8668.4629999999997</v>
      </c>
      <c r="L82" s="37">
        <f t="shared" ref="L82:L100" si="106">J82+K82</f>
        <v>664877.35400000005</v>
      </c>
      <c r="M82" s="37">
        <f t="shared" ref="M82:V82" si="107">M86+M87+M88+M89+M90+M91+M92+M93+M94+M97+M95+M96+M99+M102</f>
        <v>483024.19999999995</v>
      </c>
      <c r="N82" s="37">
        <f>N86+N87+N88+N89+N90+N91+N92+N93+N94+N97+N95+N96+N99+N102+N98</f>
        <v>10457.099999999999</v>
      </c>
      <c r="O82" s="37">
        <f t="shared" si="4"/>
        <v>493481.29999999993</v>
      </c>
      <c r="P82" s="37">
        <f>P86+P87+P88+P89+P90+P91+P92+P93+P94+P97+P95+P96+P99+P102+P98</f>
        <v>106538.943</v>
      </c>
      <c r="Q82" s="37">
        <f t="shared" ref="Q82:Q100" si="108">O82+P82</f>
        <v>600020.2429999999</v>
      </c>
      <c r="R82" s="35">
        <f>R86+R87+R88+R89+R90+R91+R92+R93+R94+R97+R95+R96+R99+R102+R98</f>
        <v>0</v>
      </c>
      <c r="S82" s="37">
        <f t="shared" ref="S82:S100" si="109">Q82+R82</f>
        <v>600020.2429999999</v>
      </c>
      <c r="T82" s="37">
        <f>T86+T87+T88+T89+T90+T91+T92+T93+T94+T97+T95+T96+T99+T102+T98</f>
        <v>0</v>
      </c>
      <c r="U82" s="37">
        <f t="shared" ref="U82:U100" si="110">S82+T82</f>
        <v>600020.2429999999</v>
      </c>
      <c r="V82" s="37">
        <f t="shared" si="107"/>
        <v>554000</v>
      </c>
      <c r="W82" s="37">
        <f>W86+W87+W88+W89+W90+W91+W92+W93+W94+W97+W95+W96+W99+W102+W98</f>
        <v>0</v>
      </c>
      <c r="X82" s="37">
        <f t="shared" si="8"/>
        <v>554000</v>
      </c>
      <c r="Y82" s="37">
        <f>Y86+Y87+Y88+Y89+Y90+Y91+Y92+Y93+Y94+Y97+Y95+Y96+Y99+Y102+Y98</f>
        <v>130724.838</v>
      </c>
      <c r="Z82" s="37">
        <f t="shared" ref="Z82:Z100" si="111">X82+Y82</f>
        <v>684724.83799999999</v>
      </c>
      <c r="AA82" s="35">
        <f>AA86+AA87+AA88+AA89+AA90+AA91+AA92+AA93+AA94+AA97+AA95+AA96+AA99+AA102+AA98</f>
        <v>0</v>
      </c>
      <c r="AB82" s="37">
        <f t="shared" ref="AB82:AB100" si="112">Z82+AA82</f>
        <v>684724.83799999999</v>
      </c>
      <c r="AC82" s="37">
        <f>AC86+AC87+AC88+AC89+AC90+AC91+AC92+AC93+AC94+AC97+AC95+AC96+AC99+AC102+AC98</f>
        <v>0</v>
      </c>
      <c r="AD82" s="37">
        <f t="shared" ref="AD82:AD100" si="113">AB82+AC82</f>
        <v>684724.83799999999</v>
      </c>
      <c r="AE82" s="31"/>
      <c r="AF82" s="24" t="s">
        <v>51</v>
      </c>
      <c r="AG82" s="17"/>
    </row>
    <row r="83" spans="1:33" x14ac:dyDescent="0.3">
      <c r="A83" s="1"/>
      <c r="B83" s="60" t="s">
        <v>12</v>
      </c>
      <c r="C83" s="6"/>
      <c r="D83" s="36">
        <f>D103+D110+D113</f>
        <v>212318</v>
      </c>
      <c r="E83" s="37">
        <f>E103+E110+E113</f>
        <v>0</v>
      </c>
      <c r="F83" s="37">
        <f t="shared" si="0"/>
        <v>212318</v>
      </c>
      <c r="G83" s="37">
        <f>G103+G110+G113</f>
        <v>0</v>
      </c>
      <c r="H83" s="37">
        <f t="shared" si="104"/>
        <v>212318</v>
      </c>
      <c r="I83" s="35">
        <f>I103+I110+I113</f>
        <v>0</v>
      </c>
      <c r="J83" s="37">
        <f t="shared" si="105"/>
        <v>212318</v>
      </c>
      <c r="K83" s="37">
        <f>K103+K110+K113</f>
        <v>0</v>
      </c>
      <c r="L83" s="35">
        <f t="shared" si="106"/>
        <v>212318</v>
      </c>
      <c r="M83" s="37">
        <f t="shared" ref="M83:W83" si="114">M103+M110+M113</f>
        <v>216563.8</v>
      </c>
      <c r="N83" s="37">
        <f t="shared" ref="N83:P83" si="115">N103+N110+N113</f>
        <v>0</v>
      </c>
      <c r="O83" s="37">
        <f t="shared" si="4"/>
        <v>216563.8</v>
      </c>
      <c r="P83" s="37">
        <f t="shared" si="115"/>
        <v>0</v>
      </c>
      <c r="Q83" s="37">
        <f t="shared" si="108"/>
        <v>216563.8</v>
      </c>
      <c r="R83" s="35">
        <f t="shared" ref="R83:T83" si="116">R103+R110+R113</f>
        <v>0</v>
      </c>
      <c r="S83" s="37">
        <f t="shared" si="109"/>
        <v>216563.8</v>
      </c>
      <c r="T83" s="37">
        <f t="shared" si="116"/>
        <v>0</v>
      </c>
      <c r="U83" s="35">
        <f t="shared" si="110"/>
        <v>216563.8</v>
      </c>
      <c r="V83" s="37">
        <f t="shared" si="114"/>
        <v>261356.10000000003</v>
      </c>
      <c r="W83" s="37">
        <f t="shared" si="114"/>
        <v>0</v>
      </c>
      <c r="X83" s="37">
        <f t="shared" si="8"/>
        <v>261356.10000000003</v>
      </c>
      <c r="Y83" s="37">
        <f t="shared" ref="Y83:AA83" si="117">Y103+Y110+Y113</f>
        <v>0</v>
      </c>
      <c r="Z83" s="37">
        <f t="shared" si="111"/>
        <v>261356.10000000003</v>
      </c>
      <c r="AA83" s="35">
        <f t="shared" si="117"/>
        <v>0</v>
      </c>
      <c r="AB83" s="37">
        <f t="shared" si="112"/>
        <v>261356.10000000003</v>
      </c>
      <c r="AC83" s="37">
        <f t="shared" ref="AC83" si="118">AC103+AC110+AC113</f>
        <v>0</v>
      </c>
      <c r="AD83" s="35">
        <f t="shared" si="113"/>
        <v>261356.10000000003</v>
      </c>
      <c r="AE83" s="29"/>
      <c r="AG83" s="11"/>
    </row>
    <row r="84" spans="1:33" x14ac:dyDescent="0.3">
      <c r="A84" s="1"/>
      <c r="B84" s="60" t="s">
        <v>19</v>
      </c>
      <c r="C84" s="6"/>
      <c r="D84" s="36">
        <f>D114</f>
        <v>107290.7</v>
      </c>
      <c r="E84" s="37">
        <f>E114</f>
        <v>0</v>
      </c>
      <c r="F84" s="37">
        <f t="shared" si="0"/>
        <v>107290.7</v>
      </c>
      <c r="G84" s="37">
        <f>G114</f>
        <v>0</v>
      </c>
      <c r="H84" s="37">
        <f t="shared" si="104"/>
        <v>107290.7</v>
      </c>
      <c r="I84" s="35">
        <f>I114</f>
        <v>0</v>
      </c>
      <c r="J84" s="37">
        <f t="shared" si="105"/>
        <v>107290.7</v>
      </c>
      <c r="K84" s="37">
        <f>K114</f>
        <v>0</v>
      </c>
      <c r="L84" s="35">
        <f t="shared" si="106"/>
        <v>107290.7</v>
      </c>
      <c r="M84" s="37">
        <f t="shared" ref="M84:W84" si="119">M114</f>
        <v>103845.8</v>
      </c>
      <c r="N84" s="37">
        <f t="shared" ref="N84:P84" si="120">N114</f>
        <v>0</v>
      </c>
      <c r="O84" s="37">
        <f t="shared" si="4"/>
        <v>103845.8</v>
      </c>
      <c r="P84" s="37">
        <f t="shared" si="120"/>
        <v>0</v>
      </c>
      <c r="Q84" s="37">
        <f t="shared" si="108"/>
        <v>103845.8</v>
      </c>
      <c r="R84" s="35">
        <f t="shared" ref="R84:T84" si="121">R114</f>
        <v>0</v>
      </c>
      <c r="S84" s="37">
        <f t="shared" si="109"/>
        <v>103845.8</v>
      </c>
      <c r="T84" s="37">
        <f t="shared" si="121"/>
        <v>0</v>
      </c>
      <c r="U84" s="35">
        <f t="shared" si="110"/>
        <v>103845.8</v>
      </c>
      <c r="V84" s="37">
        <f t="shared" si="119"/>
        <v>99252.7</v>
      </c>
      <c r="W84" s="37">
        <f t="shared" si="119"/>
        <v>0</v>
      </c>
      <c r="X84" s="37">
        <f t="shared" si="8"/>
        <v>99252.7</v>
      </c>
      <c r="Y84" s="37">
        <f t="shared" ref="Y84:AA84" si="122">Y114</f>
        <v>0</v>
      </c>
      <c r="Z84" s="37">
        <f t="shared" si="111"/>
        <v>99252.7</v>
      </c>
      <c r="AA84" s="35">
        <f t="shared" si="122"/>
        <v>0</v>
      </c>
      <c r="AB84" s="37">
        <f t="shared" si="112"/>
        <v>99252.7</v>
      </c>
      <c r="AC84" s="37">
        <f t="shared" ref="AC84" si="123">AC114</f>
        <v>0</v>
      </c>
      <c r="AD84" s="35">
        <f t="shared" si="113"/>
        <v>99252.7</v>
      </c>
      <c r="AE84" s="29"/>
      <c r="AG84" s="11"/>
    </row>
    <row r="85" spans="1:33" ht="37.5" x14ac:dyDescent="0.3">
      <c r="A85" s="1"/>
      <c r="B85" s="60" t="s">
        <v>26</v>
      </c>
      <c r="C85" s="6"/>
      <c r="D85" s="36">
        <f>D104+D107</f>
        <v>1138038.3</v>
      </c>
      <c r="E85" s="37">
        <f>E104+E107+E117+E120</f>
        <v>-344676.79999999993</v>
      </c>
      <c r="F85" s="37">
        <f t="shared" si="0"/>
        <v>793361.50000000012</v>
      </c>
      <c r="G85" s="37">
        <f>G104+G107+G117+G120</f>
        <v>0</v>
      </c>
      <c r="H85" s="37">
        <f t="shared" si="104"/>
        <v>793361.50000000012</v>
      </c>
      <c r="I85" s="35">
        <f>I104+I107+I117+I120</f>
        <v>0</v>
      </c>
      <c r="J85" s="37">
        <f t="shared" si="105"/>
        <v>793361.50000000012</v>
      </c>
      <c r="K85" s="37">
        <f>K104+K107+K117+K120</f>
        <v>0</v>
      </c>
      <c r="L85" s="35">
        <f t="shared" si="106"/>
        <v>793361.50000000012</v>
      </c>
      <c r="M85" s="37">
        <f t="shared" ref="M85:V85" si="124">M104+M107</f>
        <v>4740174.3999999994</v>
      </c>
      <c r="N85" s="37">
        <f>N104+N107+N117+N120</f>
        <v>-250718.5</v>
      </c>
      <c r="O85" s="37">
        <f t="shared" si="4"/>
        <v>4489455.8999999994</v>
      </c>
      <c r="P85" s="37">
        <f>P104+P107+P117+P120</f>
        <v>0</v>
      </c>
      <c r="Q85" s="37">
        <f t="shared" si="108"/>
        <v>4489455.8999999994</v>
      </c>
      <c r="R85" s="35">
        <f>R104+R107+R117+R120</f>
        <v>0</v>
      </c>
      <c r="S85" s="37">
        <f t="shared" si="109"/>
        <v>4489455.8999999994</v>
      </c>
      <c r="T85" s="37">
        <f>T104+T107+T117+T120</f>
        <v>0</v>
      </c>
      <c r="U85" s="35">
        <f t="shared" si="110"/>
        <v>4489455.8999999994</v>
      </c>
      <c r="V85" s="37">
        <f t="shared" si="124"/>
        <v>0</v>
      </c>
      <c r="W85" s="37">
        <f>W104+W107+W117+W120</f>
        <v>0</v>
      </c>
      <c r="X85" s="37">
        <f t="shared" si="8"/>
        <v>0</v>
      </c>
      <c r="Y85" s="37">
        <f>Y104+Y107+Y117+Y120</f>
        <v>0</v>
      </c>
      <c r="Z85" s="37">
        <f t="shared" si="111"/>
        <v>0</v>
      </c>
      <c r="AA85" s="35">
        <f>AA104+AA107+AA117+AA120</f>
        <v>0</v>
      </c>
      <c r="AB85" s="37">
        <f t="shared" si="112"/>
        <v>0</v>
      </c>
      <c r="AC85" s="37">
        <f>AC104+AC107+AC117+AC120</f>
        <v>0</v>
      </c>
      <c r="AD85" s="35">
        <f t="shared" si="113"/>
        <v>0</v>
      </c>
      <c r="AE85" s="29"/>
      <c r="AG85" s="11"/>
    </row>
    <row r="86" spans="1:33" ht="56.25" x14ac:dyDescent="0.3">
      <c r="A86" s="1" t="s">
        <v>90</v>
      </c>
      <c r="B86" s="60" t="s">
        <v>93</v>
      </c>
      <c r="C86" s="6" t="s">
        <v>32</v>
      </c>
      <c r="D86" s="35">
        <v>0</v>
      </c>
      <c r="E86" s="35"/>
      <c r="F86" s="35">
        <f t="shared" si="0"/>
        <v>0</v>
      </c>
      <c r="G86" s="35"/>
      <c r="H86" s="35">
        <f t="shared" si="104"/>
        <v>0</v>
      </c>
      <c r="I86" s="35"/>
      <c r="J86" s="35">
        <f t="shared" si="105"/>
        <v>0</v>
      </c>
      <c r="K86" s="46"/>
      <c r="L86" s="35">
        <f t="shared" si="106"/>
        <v>0</v>
      </c>
      <c r="M86" s="35">
        <v>80479</v>
      </c>
      <c r="N86" s="35"/>
      <c r="O86" s="35">
        <f t="shared" si="4"/>
        <v>80479</v>
      </c>
      <c r="P86" s="35">
        <v>-80479</v>
      </c>
      <c r="Q86" s="35">
        <f t="shared" si="108"/>
        <v>0</v>
      </c>
      <c r="R86" s="35"/>
      <c r="S86" s="35">
        <f t="shared" si="109"/>
        <v>0</v>
      </c>
      <c r="T86" s="46"/>
      <c r="U86" s="35">
        <f t="shared" si="110"/>
        <v>0</v>
      </c>
      <c r="V86" s="35">
        <v>17000</v>
      </c>
      <c r="W86" s="35"/>
      <c r="X86" s="35">
        <f t="shared" si="8"/>
        <v>17000</v>
      </c>
      <c r="Y86" s="35">
        <v>80479</v>
      </c>
      <c r="Z86" s="35">
        <f t="shared" si="111"/>
        <v>97479</v>
      </c>
      <c r="AA86" s="35"/>
      <c r="AB86" s="35">
        <f t="shared" si="112"/>
        <v>97479</v>
      </c>
      <c r="AC86" s="46"/>
      <c r="AD86" s="35">
        <f t="shared" si="113"/>
        <v>97479</v>
      </c>
      <c r="AE86" s="29" t="s">
        <v>221</v>
      </c>
      <c r="AG86" s="11"/>
    </row>
    <row r="87" spans="1:33" ht="56.25" x14ac:dyDescent="0.3">
      <c r="A87" s="1" t="s">
        <v>91</v>
      </c>
      <c r="B87" s="60" t="s">
        <v>37</v>
      </c>
      <c r="C87" s="6" t="s">
        <v>32</v>
      </c>
      <c r="D87" s="35">
        <v>18139.8</v>
      </c>
      <c r="E87" s="35">
        <v>-6406.3429999999998</v>
      </c>
      <c r="F87" s="35">
        <f t="shared" si="0"/>
        <v>11733.456999999999</v>
      </c>
      <c r="G87" s="35"/>
      <c r="H87" s="35">
        <f t="shared" si="104"/>
        <v>11733.456999999999</v>
      </c>
      <c r="I87" s="35"/>
      <c r="J87" s="35">
        <f t="shared" si="105"/>
        <v>11733.456999999999</v>
      </c>
      <c r="K87" s="46">
        <v>-8668.4629999999997</v>
      </c>
      <c r="L87" s="35">
        <f t="shared" si="106"/>
        <v>3064.9939999999988</v>
      </c>
      <c r="M87" s="35">
        <v>0</v>
      </c>
      <c r="N87" s="35"/>
      <c r="O87" s="35">
        <f t="shared" si="4"/>
        <v>0</v>
      </c>
      <c r="P87" s="35"/>
      <c r="Q87" s="35">
        <f t="shared" si="108"/>
        <v>0</v>
      </c>
      <c r="R87" s="35"/>
      <c r="S87" s="35">
        <f t="shared" si="109"/>
        <v>0</v>
      </c>
      <c r="T87" s="46"/>
      <c r="U87" s="35">
        <f t="shared" si="110"/>
        <v>0</v>
      </c>
      <c r="V87" s="35">
        <v>0</v>
      </c>
      <c r="W87" s="35"/>
      <c r="X87" s="35">
        <f t="shared" si="8"/>
        <v>0</v>
      </c>
      <c r="Y87" s="35"/>
      <c r="Z87" s="35">
        <f t="shared" si="111"/>
        <v>0</v>
      </c>
      <c r="AA87" s="35"/>
      <c r="AB87" s="35">
        <f t="shared" si="112"/>
        <v>0</v>
      </c>
      <c r="AC87" s="46"/>
      <c r="AD87" s="35">
        <f t="shared" si="113"/>
        <v>0</v>
      </c>
      <c r="AE87" s="29" t="s">
        <v>222</v>
      </c>
      <c r="AG87" s="11"/>
    </row>
    <row r="88" spans="1:33" ht="56.25" x14ac:dyDescent="0.3">
      <c r="A88" s="1" t="s">
        <v>138</v>
      </c>
      <c r="B88" s="60" t="s">
        <v>92</v>
      </c>
      <c r="C88" s="6" t="s">
        <v>32</v>
      </c>
      <c r="D88" s="35">
        <v>20000</v>
      </c>
      <c r="E88" s="35">
        <v>4831.5</v>
      </c>
      <c r="F88" s="35">
        <f t="shared" si="0"/>
        <v>24831.5</v>
      </c>
      <c r="G88" s="35"/>
      <c r="H88" s="35">
        <f t="shared" si="104"/>
        <v>24831.5</v>
      </c>
      <c r="I88" s="35"/>
      <c r="J88" s="35">
        <f t="shared" si="105"/>
        <v>24831.5</v>
      </c>
      <c r="K88" s="46"/>
      <c r="L88" s="35">
        <f t="shared" si="106"/>
        <v>24831.5</v>
      </c>
      <c r="M88" s="35">
        <v>132806.1</v>
      </c>
      <c r="N88" s="35">
        <v>27419.5</v>
      </c>
      <c r="O88" s="35">
        <f t="shared" si="4"/>
        <v>160225.60000000001</v>
      </c>
      <c r="P88" s="35"/>
      <c r="Q88" s="35">
        <f t="shared" si="108"/>
        <v>160225.60000000001</v>
      </c>
      <c r="R88" s="35"/>
      <c r="S88" s="35">
        <f t="shared" si="109"/>
        <v>160225.60000000001</v>
      </c>
      <c r="T88" s="46"/>
      <c r="U88" s="35">
        <f t="shared" si="110"/>
        <v>160225.60000000001</v>
      </c>
      <c r="V88" s="35">
        <v>0</v>
      </c>
      <c r="W88" s="35"/>
      <c r="X88" s="35">
        <f t="shared" si="8"/>
        <v>0</v>
      </c>
      <c r="Y88" s="35"/>
      <c r="Z88" s="35">
        <f t="shared" si="111"/>
        <v>0</v>
      </c>
      <c r="AA88" s="35"/>
      <c r="AB88" s="35">
        <f t="shared" si="112"/>
        <v>0</v>
      </c>
      <c r="AC88" s="46"/>
      <c r="AD88" s="35">
        <f t="shared" si="113"/>
        <v>0</v>
      </c>
      <c r="AE88" s="29" t="s">
        <v>223</v>
      </c>
      <c r="AG88" s="11"/>
    </row>
    <row r="89" spans="1:33" ht="56.25" x14ac:dyDescent="0.3">
      <c r="A89" s="1" t="s">
        <v>139</v>
      </c>
      <c r="B89" s="60" t="s">
        <v>94</v>
      </c>
      <c r="C89" s="6" t="s">
        <v>32</v>
      </c>
      <c r="D89" s="35">
        <v>2093</v>
      </c>
      <c r="E89" s="35"/>
      <c r="F89" s="35">
        <f t="shared" si="0"/>
        <v>2093</v>
      </c>
      <c r="G89" s="35"/>
      <c r="H89" s="35">
        <f t="shared" si="104"/>
        <v>2093</v>
      </c>
      <c r="I89" s="35"/>
      <c r="J89" s="35">
        <f t="shared" si="105"/>
        <v>2093</v>
      </c>
      <c r="K89" s="46"/>
      <c r="L89" s="35">
        <f t="shared" si="106"/>
        <v>2093</v>
      </c>
      <c r="M89" s="35">
        <v>38895</v>
      </c>
      <c r="N89" s="35">
        <v>-38895</v>
      </c>
      <c r="O89" s="35">
        <f t="shared" si="4"/>
        <v>0</v>
      </c>
      <c r="P89" s="35"/>
      <c r="Q89" s="35">
        <f t="shared" si="108"/>
        <v>0</v>
      </c>
      <c r="R89" s="35"/>
      <c r="S89" s="35">
        <f t="shared" si="109"/>
        <v>0</v>
      </c>
      <c r="T89" s="46"/>
      <c r="U89" s="35">
        <f t="shared" si="110"/>
        <v>0</v>
      </c>
      <c r="V89" s="35">
        <v>0</v>
      </c>
      <c r="W89" s="35"/>
      <c r="X89" s="35">
        <f t="shared" si="8"/>
        <v>0</v>
      </c>
      <c r="Y89" s="35"/>
      <c r="Z89" s="35">
        <f t="shared" si="111"/>
        <v>0</v>
      </c>
      <c r="AA89" s="35"/>
      <c r="AB89" s="35">
        <f t="shared" si="112"/>
        <v>0</v>
      </c>
      <c r="AC89" s="46"/>
      <c r="AD89" s="35">
        <f t="shared" si="113"/>
        <v>0</v>
      </c>
      <c r="AE89" s="29" t="s">
        <v>224</v>
      </c>
      <c r="AG89" s="11"/>
    </row>
    <row r="90" spans="1:33" ht="75" x14ac:dyDescent="0.3">
      <c r="A90" s="1" t="s">
        <v>140</v>
      </c>
      <c r="B90" s="60" t="s">
        <v>38</v>
      </c>
      <c r="C90" s="6" t="s">
        <v>39</v>
      </c>
      <c r="D90" s="35">
        <v>6293</v>
      </c>
      <c r="E90" s="35">
        <v>2697</v>
      </c>
      <c r="F90" s="35">
        <f t="shared" si="0"/>
        <v>8990</v>
      </c>
      <c r="G90" s="35">
        <v>-6293</v>
      </c>
      <c r="H90" s="35">
        <f t="shared" si="104"/>
        <v>2697</v>
      </c>
      <c r="I90" s="35"/>
      <c r="J90" s="35">
        <f t="shared" si="105"/>
        <v>2697</v>
      </c>
      <c r="K90" s="46"/>
      <c r="L90" s="35">
        <f t="shared" si="106"/>
        <v>2697</v>
      </c>
      <c r="M90" s="35">
        <v>0</v>
      </c>
      <c r="N90" s="35"/>
      <c r="O90" s="35">
        <f t="shared" si="4"/>
        <v>0</v>
      </c>
      <c r="P90" s="35">
        <v>6293</v>
      </c>
      <c r="Q90" s="35">
        <f t="shared" si="108"/>
        <v>6293</v>
      </c>
      <c r="R90" s="35"/>
      <c r="S90" s="35">
        <f t="shared" si="109"/>
        <v>6293</v>
      </c>
      <c r="T90" s="46"/>
      <c r="U90" s="35">
        <f t="shared" si="110"/>
        <v>6293</v>
      </c>
      <c r="V90" s="35">
        <v>0</v>
      </c>
      <c r="W90" s="35"/>
      <c r="X90" s="35">
        <f t="shared" si="8"/>
        <v>0</v>
      </c>
      <c r="Y90" s="35"/>
      <c r="Z90" s="35">
        <f t="shared" si="111"/>
        <v>0</v>
      </c>
      <c r="AA90" s="35"/>
      <c r="AB90" s="35">
        <f t="shared" si="112"/>
        <v>0</v>
      </c>
      <c r="AC90" s="46"/>
      <c r="AD90" s="35">
        <f t="shared" si="113"/>
        <v>0</v>
      </c>
      <c r="AE90" s="29" t="s">
        <v>225</v>
      </c>
      <c r="AG90" s="11"/>
    </row>
    <row r="91" spans="1:33" ht="56.25" x14ac:dyDescent="0.3">
      <c r="A91" s="1" t="s">
        <v>141</v>
      </c>
      <c r="B91" s="60" t="s">
        <v>40</v>
      </c>
      <c r="C91" s="6" t="s">
        <v>32</v>
      </c>
      <c r="D91" s="35">
        <v>9350</v>
      </c>
      <c r="E91" s="35"/>
      <c r="F91" s="35">
        <f t="shared" si="0"/>
        <v>9350</v>
      </c>
      <c r="G91" s="35"/>
      <c r="H91" s="35">
        <f t="shared" si="104"/>
        <v>9350</v>
      </c>
      <c r="I91" s="35"/>
      <c r="J91" s="35">
        <f t="shared" si="105"/>
        <v>9350</v>
      </c>
      <c r="K91" s="46"/>
      <c r="L91" s="35">
        <f t="shared" si="106"/>
        <v>9350</v>
      </c>
      <c r="M91" s="35">
        <v>0</v>
      </c>
      <c r="N91" s="35"/>
      <c r="O91" s="35">
        <f t="shared" si="4"/>
        <v>0</v>
      </c>
      <c r="P91" s="35"/>
      <c r="Q91" s="35">
        <f t="shared" si="108"/>
        <v>0</v>
      </c>
      <c r="R91" s="35"/>
      <c r="S91" s="35">
        <f t="shared" si="109"/>
        <v>0</v>
      </c>
      <c r="T91" s="46"/>
      <c r="U91" s="35">
        <f t="shared" si="110"/>
        <v>0</v>
      </c>
      <c r="V91" s="35">
        <v>0</v>
      </c>
      <c r="W91" s="35"/>
      <c r="X91" s="35">
        <f t="shared" si="8"/>
        <v>0</v>
      </c>
      <c r="Y91" s="35"/>
      <c r="Z91" s="35">
        <f t="shared" si="111"/>
        <v>0</v>
      </c>
      <c r="AA91" s="35"/>
      <c r="AB91" s="35">
        <f t="shared" si="112"/>
        <v>0</v>
      </c>
      <c r="AC91" s="46"/>
      <c r="AD91" s="35">
        <f t="shared" si="113"/>
        <v>0</v>
      </c>
      <c r="AE91" s="29" t="s">
        <v>226</v>
      </c>
      <c r="AG91" s="11"/>
    </row>
    <row r="92" spans="1:33" ht="56.25" x14ac:dyDescent="0.3">
      <c r="A92" s="1" t="s">
        <v>142</v>
      </c>
      <c r="B92" s="60" t="s">
        <v>95</v>
      </c>
      <c r="C92" s="6" t="s">
        <v>32</v>
      </c>
      <c r="D92" s="35">
        <v>15288.6</v>
      </c>
      <c r="E92" s="35">
        <v>-15288.6</v>
      </c>
      <c r="F92" s="35">
        <f t="shared" si="0"/>
        <v>0</v>
      </c>
      <c r="G92" s="35"/>
      <c r="H92" s="35">
        <f t="shared" si="104"/>
        <v>0</v>
      </c>
      <c r="I92" s="35"/>
      <c r="J92" s="35">
        <f t="shared" si="105"/>
        <v>0</v>
      </c>
      <c r="K92" s="46"/>
      <c r="L92" s="35">
        <f t="shared" si="106"/>
        <v>0</v>
      </c>
      <c r="M92" s="35">
        <v>100597.4</v>
      </c>
      <c r="N92" s="35">
        <v>21932.6</v>
      </c>
      <c r="O92" s="35">
        <f t="shared" si="4"/>
        <v>122530</v>
      </c>
      <c r="P92" s="35">
        <v>-30245.838</v>
      </c>
      <c r="Q92" s="35">
        <f t="shared" si="108"/>
        <v>92284.161999999997</v>
      </c>
      <c r="R92" s="35"/>
      <c r="S92" s="35">
        <f t="shared" si="109"/>
        <v>92284.161999999997</v>
      </c>
      <c r="T92" s="46"/>
      <c r="U92" s="35">
        <f t="shared" si="110"/>
        <v>92284.161999999997</v>
      </c>
      <c r="V92" s="35">
        <v>37000</v>
      </c>
      <c r="W92" s="35"/>
      <c r="X92" s="35">
        <f t="shared" si="8"/>
        <v>37000</v>
      </c>
      <c r="Y92" s="35">
        <v>30245.838</v>
      </c>
      <c r="Z92" s="35">
        <f t="shared" si="111"/>
        <v>67245.838000000003</v>
      </c>
      <c r="AA92" s="35"/>
      <c r="AB92" s="35">
        <f t="shared" si="112"/>
        <v>67245.838000000003</v>
      </c>
      <c r="AC92" s="46"/>
      <c r="AD92" s="35">
        <f t="shared" si="113"/>
        <v>67245.838000000003</v>
      </c>
      <c r="AE92" s="29" t="s">
        <v>227</v>
      </c>
      <c r="AG92" s="11"/>
    </row>
    <row r="93" spans="1:33" ht="56.25" x14ac:dyDescent="0.3">
      <c r="A93" s="1" t="s">
        <v>143</v>
      </c>
      <c r="B93" s="60" t="s">
        <v>96</v>
      </c>
      <c r="C93" s="6" t="s">
        <v>32</v>
      </c>
      <c r="D93" s="35">
        <v>14760.4</v>
      </c>
      <c r="E93" s="35"/>
      <c r="F93" s="35">
        <f t="shared" si="0"/>
        <v>14760.4</v>
      </c>
      <c r="G93" s="35">
        <v>25454.12</v>
      </c>
      <c r="H93" s="35">
        <f t="shared" si="104"/>
        <v>40214.519999999997</v>
      </c>
      <c r="I93" s="35">
        <v>-685.54</v>
      </c>
      <c r="J93" s="35">
        <f t="shared" si="105"/>
        <v>39528.979999999996</v>
      </c>
      <c r="K93" s="46"/>
      <c r="L93" s="35">
        <f t="shared" si="106"/>
        <v>39528.979999999996</v>
      </c>
      <c r="M93" s="35">
        <v>0</v>
      </c>
      <c r="N93" s="35"/>
      <c r="O93" s="35">
        <f t="shared" si="4"/>
        <v>0</v>
      </c>
      <c r="P93" s="35">
        <v>232673.386</v>
      </c>
      <c r="Q93" s="35">
        <f t="shared" si="108"/>
        <v>232673.386</v>
      </c>
      <c r="R93" s="35"/>
      <c r="S93" s="35">
        <f t="shared" si="109"/>
        <v>232673.386</v>
      </c>
      <c r="T93" s="46"/>
      <c r="U93" s="35">
        <f t="shared" si="110"/>
        <v>232673.386</v>
      </c>
      <c r="V93" s="35">
        <v>0</v>
      </c>
      <c r="W93" s="35"/>
      <c r="X93" s="35">
        <f t="shared" si="8"/>
        <v>0</v>
      </c>
      <c r="Y93" s="35">
        <v>20000</v>
      </c>
      <c r="Z93" s="35">
        <f t="shared" si="111"/>
        <v>20000</v>
      </c>
      <c r="AA93" s="35"/>
      <c r="AB93" s="35">
        <f t="shared" si="112"/>
        <v>20000</v>
      </c>
      <c r="AC93" s="46"/>
      <c r="AD93" s="35">
        <f t="shared" si="113"/>
        <v>20000</v>
      </c>
      <c r="AE93" s="29" t="s">
        <v>228</v>
      </c>
      <c r="AG93" s="11"/>
    </row>
    <row r="94" spans="1:33" ht="56.25" x14ac:dyDescent="0.3">
      <c r="A94" s="1" t="s">
        <v>144</v>
      </c>
      <c r="B94" s="60" t="s">
        <v>31</v>
      </c>
      <c r="C94" s="6" t="s">
        <v>32</v>
      </c>
      <c r="D94" s="35">
        <v>110724.5</v>
      </c>
      <c r="E94" s="35"/>
      <c r="F94" s="35">
        <f t="shared" si="0"/>
        <v>110724.5</v>
      </c>
      <c r="G94" s="35">
        <v>-60759.125999999997</v>
      </c>
      <c r="H94" s="35">
        <f t="shared" si="104"/>
        <v>49965.374000000003</v>
      </c>
      <c r="I94" s="35"/>
      <c r="J94" s="35">
        <f t="shared" si="105"/>
        <v>49965.374000000003</v>
      </c>
      <c r="K94" s="46"/>
      <c r="L94" s="35">
        <f t="shared" si="106"/>
        <v>49965.374000000003</v>
      </c>
      <c r="M94" s="35">
        <v>26057.3</v>
      </c>
      <c r="N94" s="35"/>
      <c r="O94" s="35">
        <f t="shared" si="4"/>
        <v>26057.3</v>
      </c>
      <c r="P94" s="35">
        <v>-15409.605</v>
      </c>
      <c r="Q94" s="35">
        <f t="shared" si="108"/>
        <v>10647.695</v>
      </c>
      <c r="R94" s="35"/>
      <c r="S94" s="35">
        <f t="shared" si="109"/>
        <v>10647.695</v>
      </c>
      <c r="T94" s="46"/>
      <c r="U94" s="35">
        <f t="shared" si="110"/>
        <v>10647.695</v>
      </c>
      <c r="V94" s="35">
        <v>0</v>
      </c>
      <c r="W94" s="35"/>
      <c r="X94" s="35">
        <f t="shared" si="8"/>
        <v>0</v>
      </c>
      <c r="Y94" s="35"/>
      <c r="Z94" s="35">
        <f t="shared" si="111"/>
        <v>0</v>
      </c>
      <c r="AA94" s="35"/>
      <c r="AB94" s="35">
        <f t="shared" si="112"/>
        <v>0</v>
      </c>
      <c r="AC94" s="46"/>
      <c r="AD94" s="35">
        <f t="shared" si="113"/>
        <v>0</v>
      </c>
      <c r="AE94" s="29" t="s">
        <v>229</v>
      </c>
      <c r="AG94" s="11"/>
    </row>
    <row r="95" spans="1:33" ht="56.25" x14ac:dyDescent="0.3">
      <c r="A95" s="1" t="s">
        <v>145</v>
      </c>
      <c r="B95" s="60" t="s">
        <v>41</v>
      </c>
      <c r="C95" s="6" t="s">
        <v>32</v>
      </c>
      <c r="D95" s="35">
        <v>4480</v>
      </c>
      <c r="E95" s="35"/>
      <c r="F95" s="35">
        <f t="shared" ref="F95:F169" si="125">D95+E95</f>
        <v>4480</v>
      </c>
      <c r="G95" s="35">
        <v>-630</v>
      </c>
      <c r="H95" s="35">
        <f t="shared" si="104"/>
        <v>3850</v>
      </c>
      <c r="I95" s="35">
        <v>630</v>
      </c>
      <c r="J95" s="35">
        <f t="shared" si="105"/>
        <v>4480</v>
      </c>
      <c r="K95" s="46"/>
      <c r="L95" s="35">
        <f t="shared" si="106"/>
        <v>4480</v>
      </c>
      <c r="M95" s="35">
        <v>52519.8</v>
      </c>
      <c r="N95" s="35"/>
      <c r="O95" s="35">
        <f t="shared" ref="O95:O169" si="126">M95+N95</f>
        <v>52519.8</v>
      </c>
      <c r="P95" s="35"/>
      <c r="Q95" s="35">
        <f t="shared" si="108"/>
        <v>52519.8</v>
      </c>
      <c r="R95" s="35"/>
      <c r="S95" s="35">
        <f t="shared" si="109"/>
        <v>52519.8</v>
      </c>
      <c r="T95" s="46"/>
      <c r="U95" s="35">
        <f t="shared" si="110"/>
        <v>52519.8</v>
      </c>
      <c r="V95" s="35">
        <v>0</v>
      </c>
      <c r="W95" s="35"/>
      <c r="X95" s="35">
        <f t="shared" ref="X95:X169" si="127">V95+W95</f>
        <v>0</v>
      </c>
      <c r="Y95" s="35"/>
      <c r="Z95" s="35">
        <f t="shared" si="111"/>
        <v>0</v>
      </c>
      <c r="AA95" s="35"/>
      <c r="AB95" s="35">
        <f t="shared" si="112"/>
        <v>0</v>
      </c>
      <c r="AC95" s="46"/>
      <c r="AD95" s="35">
        <f t="shared" si="113"/>
        <v>0</v>
      </c>
      <c r="AE95" s="29" t="s">
        <v>230</v>
      </c>
      <c r="AG95" s="11"/>
    </row>
    <row r="96" spans="1:33" ht="103.5" customHeight="1" x14ac:dyDescent="0.3">
      <c r="A96" s="1" t="s">
        <v>146</v>
      </c>
      <c r="B96" s="60" t="s">
        <v>42</v>
      </c>
      <c r="C96" s="6" t="s">
        <v>32</v>
      </c>
      <c r="D96" s="35">
        <v>37668.300000000003</v>
      </c>
      <c r="E96" s="35"/>
      <c r="F96" s="35">
        <f t="shared" si="125"/>
        <v>37668.300000000003</v>
      </c>
      <c r="G96" s="35">
        <f>7.018+35935.006</f>
        <v>35942.023999999998</v>
      </c>
      <c r="H96" s="35">
        <f t="shared" si="104"/>
        <v>73610.323999999993</v>
      </c>
      <c r="I96" s="35"/>
      <c r="J96" s="35">
        <f t="shared" si="105"/>
        <v>73610.323999999993</v>
      </c>
      <c r="K96" s="46"/>
      <c r="L96" s="35">
        <f t="shared" si="106"/>
        <v>73610.323999999993</v>
      </c>
      <c r="M96" s="35">
        <v>0</v>
      </c>
      <c r="N96" s="35"/>
      <c r="O96" s="35">
        <f t="shared" si="126"/>
        <v>0</v>
      </c>
      <c r="P96" s="35"/>
      <c r="Q96" s="35">
        <f t="shared" si="108"/>
        <v>0</v>
      </c>
      <c r="R96" s="35"/>
      <c r="S96" s="35">
        <f t="shared" si="109"/>
        <v>0</v>
      </c>
      <c r="T96" s="46"/>
      <c r="U96" s="35">
        <f t="shared" si="110"/>
        <v>0</v>
      </c>
      <c r="V96" s="35">
        <v>0</v>
      </c>
      <c r="W96" s="35"/>
      <c r="X96" s="35">
        <f t="shared" si="127"/>
        <v>0</v>
      </c>
      <c r="Y96" s="35"/>
      <c r="Z96" s="35">
        <f t="shared" si="111"/>
        <v>0</v>
      </c>
      <c r="AA96" s="35"/>
      <c r="AB96" s="35">
        <f t="shared" si="112"/>
        <v>0</v>
      </c>
      <c r="AC96" s="46"/>
      <c r="AD96" s="35">
        <f t="shared" si="113"/>
        <v>0</v>
      </c>
      <c r="AE96" s="29" t="s">
        <v>231</v>
      </c>
      <c r="AG96" s="11"/>
    </row>
    <row r="97" spans="1:33" ht="56.25" hidden="1" customHeight="1" x14ac:dyDescent="0.3">
      <c r="A97" s="1" t="s">
        <v>147</v>
      </c>
      <c r="B97" s="49" t="s">
        <v>97</v>
      </c>
      <c r="C97" s="6" t="s">
        <v>32</v>
      </c>
      <c r="D97" s="35">
        <v>45000</v>
      </c>
      <c r="E97" s="35">
        <v>-45000</v>
      </c>
      <c r="F97" s="35">
        <f t="shared" si="125"/>
        <v>0</v>
      </c>
      <c r="G97" s="35"/>
      <c r="H97" s="35">
        <f t="shared" si="104"/>
        <v>0</v>
      </c>
      <c r="I97" s="35"/>
      <c r="J97" s="35">
        <f t="shared" si="105"/>
        <v>0</v>
      </c>
      <c r="K97" s="46"/>
      <c r="L97" s="35">
        <f t="shared" si="106"/>
        <v>0</v>
      </c>
      <c r="M97" s="35">
        <v>51669.599999999999</v>
      </c>
      <c r="N97" s="35">
        <v>-51669.599999999999</v>
      </c>
      <c r="O97" s="35">
        <f t="shared" si="126"/>
        <v>0</v>
      </c>
      <c r="P97" s="35"/>
      <c r="Q97" s="35">
        <f t="shared" si="108"/>
        <v>0</v>
      </c>
      <c r="R97" s="35"/>
      <c r="S97" s="35">
        <f t="shared" si="109"/>
        <v>0</v>
      </c>
      <c r="T97" s="46"/>
      <c r="U97" s="35">
        <f t="shared" si="110"/>
        <v>0</v>
      </c>
      <c r="V97" s="35">
        <v>0</v>
      </c>
      <c r="W97" s="35"/>
      <c r="X97" s="35">
        <f t="shared" si="127"/>
        <v>0</v>
      </c>
      <c r="Y97" s="35"/>
      <c r="Z97" s="35">
        <f t="shared" si="111"/>
        <v>0</v>
      </c>
      <c r="AA97" s="35"/>
      <c r="AB97" s="35">
        <f t="shared" si="112"/>
        <v>0</v>
      </c>
      <c r="AC97" s="46"/>
      <c r="AD97" s="35">
        <f t="shared" si="113"/>
        <v>0</v>
      </c>
      <c r="AE97" s="29" t="s">
        <v>232</v>
      </c>
      <c r="AF97" s="23" t="s">
        <v>51</v>
      </c>
      <c r="AG97" s="11"/>
    </row>
    <row r="98" spans="1:33" ht="75" x14ac:dyDescent="0.3">
      <c r="A98" s="1" t="s">
        <v>147</v>
      </c>
      <c r="B98" s="53" t="s">
        <v>97</v>
      </c>
      <c r="C98" s="6" t="s">
        <v>39</v>
      </c>
      <c r="D98" s="34"/>
      <c r="E98" s="35">
        <v>45000</v>
      </c>
      <c r="F98" s="35">
        <f t="shared" si="125"/>
        <v>45000</v>
      </c>
      <c r="G98" s="35">
        <v>6293</v>
      </c>
      <c r="H98" s="35">
        <f t="shared" si="104"/>
        <v>51293</v>
      </c>
      <c r="I98" s="35"/>
      <c r="J98" s="35">
        <f t="shared" si="105"/>
        <v>51293</v>
      </c>
      <c r="K98" s="46"/>
      <c r="L98" s="35">
        <f t="shared" si="106"/>
        <v>51293</v>
      </c>
      <c r="M98" s="35"/>
      <c r="N98" s="35">
        <v>51669.599999999999</v>
      </c>
      <c r="O98" s="35">
        <f t="shared" si="126"/>
        <v>51669.599999999999</v>
      </c>
      <c r="P98" s="35">
        <v>-6293</v>
      </c>
      <c r="Q98" s="35">
        <f t="shared" si="108"/>
        <v>45376.6</v>
      </c>
      <c r="R98" s="35"/>
      <c r="S98" s="35">
        <f t="shared" si="109"/>
        <v>45376.6</v>
      </c>
      <c r="T98" s="46"/>
      <c r="U98" s="35">
        <f t="shared" si="110"/>
        <v>45376.6</v>
      </c>
      <c r="V98" s="35"/>
      <c r="W98" s="35"/>
      <c r="X98" s="35">
        <f t="shared" si="127"/>
        <v>0</v>
      </c>
      <c r="Y98" s="35"/>
      <c r="Z98" s="35">
        <f t="shared" si="111"/>
        <v>0</v>
      </c>
      <c r="AA98" s="35"/>
      <c r="AB98" s="35">
        <f t="shared" si="112"/>
        <v>0</v>
      </c>
      <c r="AC98" s="46"/>
      <c r="AD98" s="35">
        <f t="shared" si="113"/>
        <v>0</v>
      </c>
      <c r="AE98" s="29" t="s">
        <v>232</v>
      </c>
      <c r="AG98" s="11"/>
    </row>
    <row r="99" spans="1:33" ht="56.25" x14ac:dyDescent="0.3">
      <c r="A99" s="1" t="s">
        <v>148</v>
      </c>
      <c r="B99" s="60" t="s">
        <v>98</v>
      </c>
      <c r="C99" s="6" t="s">
        <v>32</v>
      </c>
      <c r="D99" s="34">
        <v>27873.5</v>
      </c>
      <c r="E99" s="35"/>
      <c r="F99" s="35">
        <f t="shared" si="125"/>
        <v>27873.5</v>
      </c>
      <c r="G99" s="35"/>
      <c r="H99" s="35">
        <f t="shared" si="104"/>
        <v>27873.5</v>
      </c>
      <c r="I99" s="35"/>
      <c r="J99" s="35">
        <f t="shared" si="105"/>
        <v>27873.5</v>
      </c>
      <c r="K99" s="46"/>
      <c r="L99" s="35">
        <f t="shared" si="106"/>
        <v>27873.5</v>
      </c>
      <c r="M99" s="35">
        <v>0</v>
      </c>
      <c r="N99" s="35"/>
      <c r="O99" s="35">
        <f t="shared" si="126"/>
        <v>0</v>
      </c>
      <c r="P99" s="35"/>
      <c r="Q99" s="35">
        <f t="shared" si="108"/>
        <v>0</v>
      </c>
      <c r="R99" s="35"/>
      <c r="S99" s="35">
        <f t="shared" si="109"/>
        <v>0</v>
      </c>
      <c r="T99" s="46"/>
      <c r="U99" s="35">
        <f t="shared" si="110"/>
        <v>0</v>
      </c>
      <c r="V99" s="35">
        <v>0</v>
      </c>
      <c r="W99" s="35"/>
      <c r="X99" s="35">
        <f t="shared" si="127"/>
        <v>0</v>
      </c>
      <c r="Y99" s="35"/>
      <c r="Z99" s="35">
        <f t="shared" si="111"/>
        <v>0</v>
      </c>
      <c r="AA99" s="35"/>
      <c r="AB99" s="35">
        <f t="shared" si="112"/>
        <v>0</v>
      </c>
      <c r="AC99" s="46"/>
      <c r="AD99" s="35">
        <f t="shared" si="113"/>
        <v>0</v>
      </c>
      <c r="AE99" s="29" t="s">
        <v>233</v>
      </c>
      <c r="AG99" s="11"/>
    </row>
    <row r="100" spans="1:33" ht="56.25" x14ac:dyDescent="0.3">
      <c r="A100" s="1" t="s">
        <v>149</v>
      </c>
      <c r="B100" s="60" t="s">
        <v>133</v>
      </c>
      <c r="C100" s="6" t="s">
        <v>3</v>
      </c>
      <c r="D100" s="34">
        <f>D102+D103+D104</f>
        <v>1111422.8999999999</v>
      </c>
      <c r="E100" s="35">
        <f>E102+E103+E104</f>
        <v>-367677.39999999997</v>
      </c>
      <c r="F100" s="35">
        <f t="shared" si="125"/>
        <v>743745.5</v>
      </c>
      <c r="G100" s="35">
        <f>G102+G103+G104</f>
        <v>218956.44</v>
      </c>
      <c r="H100" s="35">
        <f t="shared" si="104"/>
        <v>962701.94</v>
      </c>
      <c r="I100" s="35">
        <f>I102+I103+I104</f>
        <v>2561.8420000000001</v>
      </c>
      <c r="J100" s="35">
        <f t="shared" si="105"/>
        <v>965263.78199999989</v>
      </c>
      <c r="K100" s="46">
        <f>K102+K103+K104</f>
        <v>0</v>
      </c>
      <c r="L100" s="35">
        <f t="shared" si="106"/>
        <v>965263.78199999989</v>
      </c>
      <c r="M100" s="35">
        <f t="shared" ref="M100:W100" si="128">M102+M103+M104</f>
        <v>4577948.6999999993</v>
      </c>
      <c r="N100" s="35">
        <f t="shared" ref="N100:P100" si="129">N102+N103+N104</f>
        <v>-1417383.4</v>
      </c>
      <c r="O100" s="35">
        <f t="shared" si="126"/>
        <v>3160565.2999999993</v>
      </c>
      <c r="P100" s="35">
        <f t="shared" si="129"/>
        <v>0</v>
      </c>
      <c r="Q100" s="35">
        <f t="shared" si="108"/>
        <v>3160565.2999999993</v>
      </c>
      <c r="R100" s="35">
        <f t="shared" ref="R100:T100" si="130">R102+R103+R104</f>
        <v>0</v>
      </c>
      <c r="S100" s="35">
        <f t="shared" si="109"/>
        <v>3160565.2999999993</v>
      </c>
      <c r="T100" s="46">
        <f t="shared" si="130"/>
        <v>0</v>
      </c>
      <c r="U100" s="35">
        <f t="shared" si="110"/>
        <v>3160565.2999999993</v>
      </c>
      <c r="V100" s="35">
        <f t="shared" si="128"/>
        <v>649689.69999999995</v>
      </c>
      <c r="W100" s="35">
        <f t="shared" si="128"/>
        <v>0</v>
      </c>
      <c r="X100" s="35">
        <f t="shared" si="127"/>
        <v>649689.69999999995</v>
      </c>
      <c r="Y100" s="35">
        <f t="shared" ref="Y100:AA100" si="131">Y102+Y103+Y104</f>
        <v>0</v>
      </c>
      <c r="Z100" s="35">
        <f t="shared" si="111"/>
        <v>649689.69999999995</v>
      </c>
      <c r="AA100" s="35">
        <f t="shared" si="131"/>
        <v>0</v>
      </c>
      <c r="AB100" s="35">
        <f t="shared" si="112"/>
        <v>649689.69999999995</v>
      </c>
      <c r="AC100" s="46">
        <f t="shared" ref="AC100" si="132">AC102+AC103+AC104</f>
        <v>0</v>
      </c>
      <c r="AD100" s="35">
        <f t="shared" si="113"/>
        <v>649689.69999999995</v>
      </c>
      <c r="AE100" s="29"/>
      <c r="AG100" s="11"/>
    </row>
    <row r="101" spans="1:33" x14ac:dyDescent="0.3">
      <c r="A101" s="1"/>
      <c r="B101" s="7" t="s">
        <v>5</v>
      </c>
      <c r="C101" s="6"/>
      <c r="D101" s="34"/>
      <c r="E101" s="35"/>
      <c r="F101" s="35"/>
      <c r="G101" s="35"/>
      <c r="H101" s="35"/>
      <c r="I101" s="35"/>
      <c r="J101" s="35"/>
      <c r="K101" s="46"/>
      <c r="L101" s="35"/>
      <c r="M101" s="35"/>
      <c r="N101" s="35"/>
      <c r="O101" s="35"/>
      <c r="P101" s="35"/>
      <c r="Q101" s="35"/>
      <c r="R101" s="35"/>
      <c r="S101" s="35"/>
      <c r="T101" s="46"/>
      <c r="U101" s="35"/>
      <c r="V101" s="35"/>
      <c r="W101" s="35"/>
      <c r="X101" s="35"/>
      <c r="Y101" s="35"/>
      <c r="Z101" s="35"/>
      <c r="AA101" s="35"/>
      <c r="AB101" s="35"/>
      <c r="AC101" s="46"/>
      <c r="AD101" s="35"/>
      <c r="AE101" s="29"/>
      <c r="AG101" s="11"/>
    </row>
    <row r="102" spans="1:33" hidden="1" x14ac:dyDescent="0.3">
      <c r="A102" s="1"/>
      <c r="B102" s="5" t="s">
        <v>6</v>
      </c>
      <c r="C102" s="6"/>
      <c r="D102" s="35">
        <v>154571.4</v>
      </c>
      <c r="E102" s="35"/>
      <c r="F102" s="35">
        <f t="shared" si="125"/>
        <v>154571.4</v>
      </c>
      <c r="G102" s="35">
        <f>189570.112+36577.073-41360.692+34169.947</f>
        <v>218956.44</v>
      </c>
      <c r="H102" s="35">
        <f t="shared" ref="H102:H105" si="133">F102+G102</f>
        <v>373527.83999999997</v>
      </c>
      <c r="I102" s="35">
        <v>2561.8420000000001</v>
      </c>
      <c r="J102" s="35">
        <f t="shared" ref="J102:J105" si="134">H102+I102</f>
        <v>376089.68199999997</v>
      </c>
      <c r="K102" s="46"/>
      <c r="L102" s="35">
        <f t="shared" ref="L102:L105" si="135">J102+K102</f>
        <v>376089.68199999997</v>
      </c>
      <c r="M102" s="35">
        <v>0</v>
      </c>
      <c r="N102" s="35"/>
      <c r="O102" s="35">
        <f t="shared" si="126"/>
        <v>0</v>
      </c>
      <c r="P102" s="35"/>
      <c r="Q102" s="35">
        <f t="shared" ref="Q102:Q105" si="136">O102+P102</f>
        <v>0</v>
      </c>
      <c r="R102" s="35"/>
      <c r="S102" s="35">
        <f t="shared" ref="S102:S105" si="137">Q102+R102</f>
        <v>0</v>
      </c>
      <c r="T102" s="46"/>
      <c r="U102" s="35">
        <f t="shared" ref="U102:U105" si="138">S102+T102</f>
        <v>0</v>
      </c>
      <c r="V102" s="35">
        <v>500000</v>
      </c>
      <c r="W102" s="35"/>
      <c r="X102" s="35">
        <f t="shared" si="127"/>
        <v>500000</v>
      </c>
      <c r="Y102" s="35"/>
      <c r="Z102" s="35">
        <f t="shared" ref="Z102:Z105" si="139">X102+Y102</f>
        <v>500000</v>
      </c>
      <c r="AA102" s="35"/>
      <c r="AB102" s="35">
        <f t="shared" ref="AB102:AB105" si="140">Z102+AA102</f>
        <v>500000</v>
      </c>
      <c r="AC102" s="46"/>
      <c r="AD102" s="35">
        <f t="shared" ref="AD102:AD105" si="141">AB102+AC102</f>
        <v>500000</v>
      </c>
      <c r="AE102" s="29" t="s">
        <v>340</v>
      </c>
      <c r="AF102" s="23" t="s">
        <v>51</v>
      </c>
      <c r="AG102" s="11"/>
    </row>
    <row r="103" spans="1:33" x14ac:dyDescent="0.3">
      <c r="A103" s="1"/>
      <c r="B103" s="7" t="s">
        <v>12</v>
      </c>
      <c r="C103" s="6"/>
      <c r="D103" s="35">
        <v>91719.2</v>
      </c>
      <c r="E103" s="35"/>
      <c r="F103" s="35">
        <f t="shared" si="125"/>
        <v>91719.2</v>
      </c>
      <c r="G103" s="35"/>
      <c r="H103" s="35">
        <f t="shared" si="133"/>
        <v>91719.2</v>
      </c>
      <c r="I103" s="35"/>
      <c r="J103" s="35">
        <f t="shared" si="134"/>
        <v>91719.2</v>
      </c>
      <c r="K103" s="46"/>
      <c r="L103" s="35">
        <f t="shared" si="135"/>
        <v>91719.2</v>
      </c>
      <c r="M103" s="35">
        <v>99793.1</v>
      </c>
      <c r="N103" s="35"/>
      <c r="O103" s="35">
        <f t="shared" si="126"/>
        <v>99793.1</v>
      </c>
      <c r="P103" s="35"/>
      <c r="Q103" s="35">
        <f t="shared" si="136"/>
        <v>99793.1</v>
      </c>
      <c r="R103" s="35"/>
      <c r="S103" s="35">
        <f t="shared" si="137"/>
        <v>99793.1</v>
      </c>
      <c r="T103" s="46"/>
      <c r="U103" s="35">
        <f t="shared" si="138"/>
        <v>99793.1</v>
      </c>
      <c r="V103" s="35">
        <v>149689.70000000001</v>
      </c>
      <c r="W103" s="35"/>
      <c r="X103" s="35">
        <f t="shared" si="127"/>
        <v>149689.70000000001</v>
      </c>
      <c r="Y103" s="35"/>
      <c r="Z103" s="35">
        <f t="shared" si="139"/>
        <v>149689.70000000001</v>
      </c>
      <c r="AA103" s="35"/>
      <c r="AB103" s="35">
        <f t="shared" si="140"/>
        <v>149689.70000000001</v>
      </c>
      <c r="AC103" s="46"/>
      <c r="AD103" s="35">
        <f t="shared" si="141"/>
        <v>149689.70000000001</v>
      </c>
      <c r="AE103" s="29" t="s">
        <v>237</v>
      </c>
      <c r="AG103" s="11"/>
    </row>
    <row r="104" spans="1:33" ht="37.5" x14ac:dyDescent="0.3">
      <c r="A104" s="1"/>
      <c r="B104" s="60" t="s">
        <v>26</v>
      </c>
      <c r="C104" s="60"/>
      <c r="D104" s="35">
        <v>865132.3</v>
      </c>
      <c r="E104" s="35">
        <f>-344676.8-23000.6</f>
        <v>-367677.39999999997</v>
      </c>
      <c r="F104" s="35">
        <f t="shared" si="125"/>
        <v>497454.90000000008</v>
      </c>
      <c r="G104" s="35"/>
      <c r="H104" s="35">
        <f t="shared" si="133"/>
        <v>497454.90000000008</v>
      </c>
      <c r="I104" s="35"/>
      <c r="J104" s="35">
        <f t="shared" si="134"/>
        <v>497454.90000000008</v>
      </c>
      <c r="K104" s="46"/>
      <c r="L104" s="35">
        <f t="shared" si="135"/>
        <v>497454.90000000008</v>
      </c>
      <c r="M104" s="35">
        <v>4478155.5999999996</v>
      </c>
      <c r="N104" s="35">
        <f>-250718.5-1166664.9</f>
        <v>-1417383.4</v>
      </c>
      <c r="O104" s="35">
        <f t="shared" si="126"/>
        <v>3060772.1999999997</v>
      </c>
      <c r="P104" s="35"/>
      <c r="Q104" s="35">
        <f t="shared" si="136"/>
        <v>3060772.1999999997</v>
      </c>
      <c r="R104" s="35"/>
      <c r="S104" s="35">
        <f t="shared" si="137"/>
        <v>3060772.1999999997</v>
      </c>
      <c r="T104" s="46"/>
      <c r="U104" s="35">
        <f t="shared" si="138"/>
        <v>3060772.1999999997</v>
      </c>
      <c r="V104" s="35">
        <v>0</v>
      </c>
      <c r="W104" s="35"/>
      <c r="X104" s="35">
        <f t="shared" si="127"/>
        <v>0</v>
      </c>
      <c r="Y104" s="35"/>
      <c r="Z104" s="35">
        <f t="shared" si="139"/>
        <v>0</v>
      </c>
      <c r="AA104" s="35"/>
      <c r="AB104" s="35">
        <f t="shared" si="140"/>
        <v>0</v>
      </c>
      <c r="AC104" s="46"/>
      <c r="AD104" s="35">
        <f t="shared" si="141"/>
        <v>0</v>
      </c>
      <c r="AE104" s="29" t="s">
        <v>236</v>
      </c>
      <c r="AG104" s="11"/>
    </row>
    <row r="105" spans="1:33" ht="56.25" x14ac:dyDescent="0.3">
      <c r="A105" s="1" t="s">
        <v>150</v>
      </c>
      <c r="B105" s="5" t="s">
        <v>134</v>
      </c>
      <c r="C105" s="6" t="s">
        <v>32</v>
      </c>
      <c r="D105" s="35">
        <f>D107</f>
        <v>272906</v>
      </c>
      <c r="E105" s="35">
        <f>E107</f>
        <v>0</v>
      </c>
      <c r="F105" s="35">
        <f t="shared" si="125"/>
        <v>272906</v>
      </c>
      <c r="G105" s="35">
        <f>G107</f>
        <v>0</v>
      </c>
      <c r="H105" s="35">
        <f t="shared" si="133"/>
        <v>272906</v>
      </c>
      <c r="I105" s="35">
        <f>I107</f>
        <v>0</v>
      </c>
      <c r="J105" s="35">
        <f t="shared" si="134"/>
        <v>272906</v>
      </c>
      <c r="K105" s="46">
        <f>K107</f>
        <v>0</v>
      </c>
      <c r="L105" s="35">
        <f t="shared" si="135"/>
        <v>272906</v>
      </c>
      <c r="M105" s="35">
        <f t="shared" ref="M105:W105" si="142">M107</f>
        <v>262018.8</v>
      </c>
      <c r="N105" s="35">
        <f t="shared" ref="N105:P105" si="143">N107</f>
        <v>0</v>
      </c>
      <c r="O105" s="35">
        <f t="shared" si="126"/>
        <v>262018.8</v>
      </c>
      <c r="P105" s="35">
        <f t="shared" si="143"/>
        <v>0</v>
      </c>
      <c r="Q105" s="35">
        <f t="shared" si="136"/>
        <v>262018.8</v>
      </c>
      <c r="R105" s="35">
        <f t="shared" ref="R105:T105" si="144">R107</f>
        <v>0</v>
      </c>
      <c r="S105" s="35">
        <f t="shared" si="137"/>
        <v>262018.8</v>
      </c>
      <c r="T105" s="46">
        <f t="shared" si="144"/>
        <v>0</v>
      </c>
      <c r="U105" s="35">
        <f t="shared" si="138"/>
        <v>262018.8</v>
      </c>
      <c r="V105" s="35">
        <f t="shared" si="142"/>
        <v>0</v>
      </c>
      <c r="W105" s="35">
        <f t="shared" si="142"/>
        <v>0</v>
      </c>
      <c r="X105" s="35">
        <f t="shared" si="127"/>
        <v>0</v>
      </c>
      <c r="Y105" s="35">
        <f t="shared" ref="Y105:AA105" si="145">Y107</f>
        <v>0</v>
      </c>
      <c r="Z105" s="35">
        <f t="shared" si="139"/>
        <v>0</v>
      </c>
      <c r="AA105" s="35">
        <f t="shared" si="145"/>
        <v>0</v>
      </c>
      <c r="AB105" s="35">
        <f t="shared" si="140"/>
        <v>0</v>
      </c>
      <c r="AC105" s="46">
        <f t="shared" ref="AC105" si="146">AC107</f>
        <v>0</v>
      </c>
      <c r="AD105" s="35">
        <f t="shared" si="141"/>
        <v>0</v>
      </c>
      <c r="AE105" s="29"/>
      <c r="AG105" s="11"/>
    </row>
    <row r="106" spans="1:33" x14ac:dyDescent="0.3">
      <c r="A106" s="1"/>
      <c r="B106" s="60" t="s">
        <v>5</v>
      </c>
      <c r="C106" s="6"/>
      <c r="D106" s="35"/>
      <c r="E106" s="35"/>
      <c r="F106" s="35"/>
      <c r="G106" s="35"/>
      <c r="H106" s="35"/>
      <c r="I106" s="35"/>
      <c r="J106" s="35"/>
      <c r="K106" s="46"/>
      <c r="L106" s="35"/>
      <c r="M106" s="35"/>
      <c r="N106" s="35"/>
      <c r="O106" s="35"/>
      <c r="P106" s="35"/>
      <c r="Q106" s="35"/>
      <c r="R106" s="35"/>
      <c r="S106" s="35"/>
      <c r="T106" s="46"/>
      <c r="U106" s="35"/>
      <c r="V106" s="35"/>
      <c r="W106" s="35"/>
      <c r="X106" s="35"/>
      <c r="Y106" s="35"/>
      <c r="Z106" s="35"/>
      <c r="AA106" s="35"/>
      <c r="AB106" s="35"/>
      <c r="AC106" s="46"/>
      <c r="AD106" s="35"/>
      <c r="AE106" s="29"/>
      <c r="AG106" s="11"/>
    </row>
    <row r="107" spans="1:33" ht="37.5" x14ac:dyDescent="0.3">
      <c r="A107" s="1"/>
      <c r="B107" s="60" t="s">
        <v>26</v>
      </c>
      <c r="C107" s="6"/>
      <c r="D107" s="35">
        <v>272906</v>
      </c>
      <c r="E107" s="35"/>
      <c r="F107" s="35">
        <f t="shared" si="125"/>
        <v>272906</v>
      </c>
      <c r="G107" s="35"/>
      <c r="H107" s="35">
        <f t="shared" ref="H107:H108" si="147">F107+G107</f>
        <v>272906</v>
      </c>
      <c r="I107" s="35"/>
      <c r="J107" s="35">
        <f t="shared" ref="J107:J108" si="148">H107+I107</f>
        <v>272906</v>
      </c>
      <c r="K107" s="46"/>
      <c r="L107" s="35">
        <f t="shared" ref="L107:L108" si="149">J107+K107</f>
        <v>272906</v>
      </c>
      <c r="M107" s="35">
        <v>262018.8</v>
      </c>
      <c r="N107" s="35"/>
      <c r="O107" s="35">
        <f t="shared" si="126"/>
        <v>262018.8</v>
      </c>
      <c r="P107" s="35"/>
      <c r="Q107" s="35">
        <f t="shared" ref="Q107:Q108" si="150">O107+P107</f>
        <v>262018.8</v>
      </c>
      <c r="R107" s="35"/>
      <c r="S107" s="35">
        <f t="shared" ref="S107:S108" si="151">Q107+R107</f>
        <v>262018.8</v>
      </c>
      <c r="T107" s="46"/>
      <c r="U107" s="35">
        <f t="shared" ref="U107:U108" si="152">S107+T107</f>
        <v>262018.8</v>
      </c>
      <c r="V107" s="35">
        <v>0</v>
      </c>
      <c r="W107" s="35"/>
      <c r="X107" s="35">
        <f t="shared" si="127"/>
        <v>0</v>
      </c>
      <c r="Y107" s="35"/>
      <c r="Z107" s="35">
        <f t="shared" ref="Z107:Z108" si="153">X107+Y107</f>
        <v>0</v>
      </c>
      <c r="AA107" s="35"/>
      <c r="AB107" s="35">
        <f t="shared" ref="AB107:AB108" si="154">Z107+AA107</f>
        <v>0</v>
      </c>
      <c r="AC107" s="46"/>
      <c r="AD107" s="35">
        <f t="shared" ref="AD107:AD108" si="155">AB107+AC107</f>
        <v>0</v>
      </c>
      <c r="AE107" s="29" t="s">
        <v>236</v>
      </c>
      <c r="AG107" s="11"/>
    </row>
    <row r="108" spans="1:33" ht="120" customHeight="1" x14ac:dyDescent="0.3">
      <c r="A108" s="1" t="s">
        <v>151</v>
      </c>
      <c r="B108" s="60" t="s">
        <v>135</v>
      </c>
      <c r="C108" s="6" t="s">
        <v>3</v>
      </c>
      <c r="D108" s="35">
        <f>D110</f>
        <v>84835.199999999997</v>
      </c>
      <c r="E108" s="35">
        <f>E110</f>
        <v>0</v>
      </c>
      <c r="F108" s="35">
        <f t="shared" si="125"/>
        <v>84835.199999999997</v>
      </c>
      <c r="G108" s="35">
        <f>G110</f>
        <v>0</v>
      </c>
      <c r="H108" s="35">
        <f t="shared" si="147"/>
        <v>84835.199999999997</v>
      </c>
      <c r="I108" s="35">
        <f>I110</f>
        <v>0</v>
      </c>
      <c r="J108" s="35">
        <f t="shared" si="148"/>
        <v>84835.199999999997</v>
      </c>
      <c r="K108" s="46">
        <f>K110</f>
        <v>0</v>
      </c>
      <c r="L108" s="35">
        <f t="shared" si="149"/>
        <v>84835.199999999997</v>
      </c>
      <c r="M108" s="35">
        <f t="shared" ref="M108:W108" si="156">M110</f>
        <v>82155.399999999994</v>
      </c>
      <c r="N108" s="35">
        <f t="shared" ref="N108:P108" si="157">N110</f>
        <v>0</v>
      </c>
      <c r="O108" s="35">
        <f t="shared" si="126"/>
        <v>82155.399999999994</v>
      </c>
      <c r="P108" s="35">
        <f t="shared" si="157"/>
        <v>0</v>
      </c>
      <c r="Q108" s="35">
        <f t="shared" si="150"/>
        <v>82155.399999999994</v>
      </c>
      <c r="R108" s="35">
        <f t="shared" ref="R108:T108" si="158">R110</f>
        <v>0</v>
      </c>
      <c r="S108" s="35">
        <f t="shared" si="151"/>
        <v>82155.399999999994</v>
      </c>
      <c r="T108" s="46">
        <f t="shared" si="158"/>
        <v>0</v>
      </c>
      <c r="U108" s="35">
        <f t="shared" si="152"/>
        <v>82155.399999999994</v>
      </c>
      <c r="V108" s="35">
        <f t="shared" si="156"/>
        <v>78582.2</v>
      </c>
      <c r="W108" s="35">
        <f t="shared" si="156"/>
        <v>0</v>
      </c>
      <c r="X108" s="35">
        <f t="shared" si="127"/>
        <v>78582.2</v>
      </c>
      <c r="Y108" s="35">
        <f t="shared" ref="Y108:AA108" si="159">Y110</f>
        <v>0</v>
      </c>
      <c r="Z108" s="35">
        <f t="shared" si="153"/>
        <v>78582.2</v>
      </c>
      <c r="AA108" s="35">
        <f t="shared" si="159"/>
        <v>0</v>
      </c>
      <c r="AB108" s="35">
        <f t="shared" si="154"/>
        <v>78582.2</v>
      </c>
      <c r="AC108" s="46">
        <f t="shared" ref="AC108" si="160">AC110</f>
        <v>0</v>
      </c>
      <c r="AD108" s="35">
        <f t="shared" si="155"/>
        <v>78582.2</v>
      </c>
      <c r="AE108" s="29"/>
      <c r="AG108" s="11"/>
    </row>
    <row r="109" spans="1:33" x14ac:dyDescent="0.3">
      <c r="A109" s="1"/>
      <c r="B109" s="60" t="s">
        <v>5</v>
      </c>
      <c r="C109" s="6"/>
      <c r="D109" s="35"/>
      <c r="E109" s="35"/>
      <c r="F109" s="35"/>
      <c r="G109" s="35"/>
      <c r="H109" s="35"/>
      <c r="I109" s="35"/>
      <c r="J109" s="35"/>
      <c r="K109" s="46"/>
      <c r="L109" s="35"/>
      <c r="M109" s="35"/>
      <c r="N109" s="35"/>
      <c r="O109" s="35"/>
      <c r="P109" s="35"/>
      <c r="Q109" s="35"/>
      <c r="R109" s="35"/>
      <c r="S109" s="35"/>
      <c r="T109" s="46"/>
      <c r="U109" s="35"/>
      <c r="V109" s="35"/>
      <c r="W109" s="35"/>
      <c r="X109" s="35"/>
      <c r="Y109" s="35"/>
      <c r="Z109" s="35"/>
      <c r="AA109" s="35"/>
      <c r="AB109" s="35"/>
      <c r="AC109" s="46"/>
      <c r="AD109" s="35"/>
      <c r="AE109" s="29"/>
      <c r="AG109" s="11"/>
    </row>
    <row r="110" spans="1:33" x14ac:dyDescent="0.3">
      <c r="A110" s="1"/>
      <c r="B110" s="60" t="s">
        <v>12</v>
      </c>
      <c r="C110" s="6"/>
      <c r="D110" s="35">
        <v>84835.199999999997</v>
      </c>
      <c r="E110" s="35"/>
      <c r="F110" s="35">
        <f t="shared" si="125"/>
        <v>84835.199999999997</v>
      </c>
      <c r="G110" s="35"/>
      <c r="H110" s="35">
        <f t="shared" ref="H110:H111" si="161">F110+G110</f>
        <v>84835.199999999997</v>
      </c>
      <c r="I110" s="35"/>
      <c r="J110" s="35">
        <f t="shared" ref="J110:J111" si="162">H110+I110</f>
        <v>84835.199999999997</v>
      </c>
      <c r="K110" s="46"/>
      <c r="L110" s="35">
        <f t="shared" ref="L110:L111" si="163">J110+K110</f>
        <v>84835.199999999997</v>
      </c>
      <c r="M110" s="35">
        <v>82155.399999999994</v>
      </c>
      <c r="N110" s="35"/>
      <c r="O110" s="35">
        <f t="shared" si="126"/>
        <v>82155.399999999994</v>
      </c>
      <c r="P110" s="35"/>
      <c r="Q110" s="35">
        <f t="shared" ref="Q110:Q111" si="164">O110+P110</f>
        <v>82155.399999999994</v>
      </c>
      <c r="R110" s="35"/>
      <c r="S110" s="35">
        <f t="shared" ref="S110:S111" si="165">Q110+R110</f>
        <v>82155.399999999994</v>
      </c>
      <c r="T110" s="46"/>
      <c r="U110" s="35">
        <f t="shared" ref="U110:U111" si="166">S110+T110</f>
        <v>82155.399999999994</v>
      </c>
      <c r="V110" s="35">
        <v>78582.2</v>
      </c>
      <c r="W110" s="35"/>
      <c r="X110" s="35">
        <f t="shared" si="127"/>
        <v>78582.2</v>
      </c>
      <c r="Y110" s="35"/>
      <c r="Z110" s="35">
        <f t="shared" ref="Z110:Z111" si="167">X110+Y110</f>
        <v>78582.2</v>
      </c>
      <c r="AA110" s="35"/>
      <c r="AB110" s="35">
        <f t="shared" ref="AB110:AB111" si="168">Z110+AA110</f>
        <v>78582.2</v>
      </c>
      <c r="AC110" s="46"/>
      <c r="AD110" s="35">
        <f t="shared" ref="AD110:AD111" si="169">AB110+AC110</f>
        <v>78582.2</v>
      </c>
      <c r="AE110" s="29" t="s">
        <v>234</v>
      </c>
      <c r="AG110" s="11"/>
    </row>
    <row r="111" spans="1:33" ht="56.25" x14ac:dyDescent="0.3">
      <c r="A111" s="1" t="s">
        <v>152</v>
      </c>
      <c r="B111" s="60" t="s">
        <v>136</v>
      </c>
      <c r="C111" s="6" t="s">
        <v>3</v>
      </c>
      <c r="D111" s="35">
        <f>D113+D114</f>
        <v>143054.29999999999</v>
      </c>
      <c r="E111" s="35">
        <f>E113+E114</f>
        <v>0</v>
      </c>
      <c r="F111" s="35">
        <f t="shared" si="125"/>
        <v>143054.29999999999</v>
      </c>
      <c r="G111" s="35">
        <f>G113+G114</f>
        <v>0</v>
      </c>
      <c r="H111" s="35">
        <f t="shared" si="161"/>
        <v>143054.29999999999</v>
      </c>
      <c r="I111" s="35">
        <f>I113+I114</f>
        <v>0</v>
      </c>
      <c r="J111" s="35">
        <f t="shared" si="162"/>
        <v>143054.29999999999</v>
      </c>
      <c r="K111" s="46">
        <f>K113+K114</f>
        <v>0</v>
      </c>
      <c r="L111" s="35">
        <f t="shared" si="163"/>
        <v>143054.29999999999</v>
      </c>
      <c r="M111" s="35">
        <f t="shared" ref="M111:W111" si="170">M113+M114</f>
        <v>138461.1</v>
      </c>
      <c r="N111" s="35">
        <f t="shared" ref="N111:P111" si="171">N113+N114</f>
        <v>0</v>
      </c>
      <c r="O111" s="35">
        <f t="shared" si="126"/>
        <v>138461.1</v>
      </c>
      <c r="P111" s="35">
        <f t="shared" si="171"/>
        <v>0</v>
      </c>
      <c r="Q111" s="35">
        <f t="shared" si="164"/>
        <v>138461.1</v>
      </c>
      <c r="R111" s="35">
        <f t="shared" ref="R111:T111" si="172">R113+R114</f>
        <v>0</v>
      </c>
      <c r="S111" s="35">
        <f t="shared" si="165"/>
        <v>138461.1</v>
      </c>
      <c r="T111" s="46">
        <f t="shared" si="172"/>
        <v>0</v>
      </c>
      <c r="U111" s="35">
        <f t="shared" si="166"/>
        <v>138461.1</v>
      </c>
      <c r="V111" s="35">
        <f t="shared" si="170"/>
        <v>132336.9</v>
      </c>
      <c r="W111" s="35">
        <f t="shared" si="170"/>
        <v>0</v>
      </c>
      <c r="X111" s="35">
        <f t="shared" si="127"/>
        <v>132336.9</v>
      </c>
      <c r="Y111" s="35">
        <f t="shared" ref="Y111:AA111" si="173">Y113+Y114</f>
        <v>0</v>
      </c>
      <c r="Z111" s="35">
        <f t="shared" si="167"/>
        <v>132336.9</v>
      </c>
      <c r="AA111" s="35">
        <f t="shared" si="173"/>
        <v>0</v>
      </c>
      <c r="AB111" s="35">
        <f t="shared" si="168"/>
        <v>132336.9</v>
      </c>
      <c r="AC111" s="46">
        <f t="shared" ref="AC111" si="174">AC113+AC114</f>
        <v>0</v>
      </c>
      <c r="AD111" s="35">
        <f t="shared" si="169"/>
        <v>132336.9</v>
      </c>
      <c r="AE111" s="29"/>
      <c r="AG111" s="11"/>
    </row>
    <row r="112" spans="1:33" x14ac:dyDescent="0.3">
      <c r="A112" s="1"/>
      <c r="B112" s="60" t="s">
        <v>5</v>
      </c>
      <c r="C112" s="6"/>
      <c r="D112" s="35"/>
      <c r="E112" s="35"/>
      <c r="F112" s="35"/>
      <c r="G112" s="35"/>
      <c r="H112" s="35"/>
      <c r="I112" s="35"/>
      <c r="J112" s="35"/>
      <c r="K112" s="46"/>
      <c r="L112" s="35"/>
      <c r="M112" s="35"/>
      <c r="N112" s="35"/>
      <c r="O112" s="35"/>
      <c r="P112" s="35"/>
      <c r="Q112" s="35"/>
      <c r="R112" s="35"/>
      <c r="S112" s="35"/>
      <c r="T112" s="46"/>
      <c r="U112" s="35"/>
      <c r="V112" s="35"/>
      <c r="W112" s="35"/>
      <c r="X112" s="35"/>
      <c r="Y112" s="35"/>
      <c r="Z112" s="35"/>
      <c r="AA112" s="35"/>
      <c r="AB112" s="35"/>
      <c r="AC112" s="46"/>
      <c r="AD112" s="35"/>
      <c r="AE112" s="29"/>
      <c r="AG112" s="11"/>
    </row>
    <row r="113" spans="1:33" x14ac:dyDescent="0.3">
      <c r="A113" s="1"/>
      <c r="B113" s="60" t="s">
        <v>12</v>
      </c>
      <c r="C113" s="6"/>
      <c r="D113" s="35">
        <v>35763.599999999999</v>
      </c>
      <c r="E113" s="35"/>
      <c r="F113" s="35">
        <f t="shared" si="125"/>
        <v>35763.599999999999</v>
      </c>
      <c r="G113" s="35"/>
      <c r="H113" s="35">
        <f t="shared" ref="H113:H115" si="175">F113+G113</f>
        <v>35763.599999999999</v>
      </c>
      <c r="I113" s="35"/>
      <c r="J113" s="35">
        <f t="shared" ref="J113:J115" si="176">H113+I113</f>
        <v>35763.599999999999</v>
      </c>
      <c r="K113" s="46"/>
      <c r="L113" s="35">
        <f t="shared" ref="L113:L115" si="177">J113+K113</f>
        <v>35763.599999999999</v>
      </c>
      <c r="M113" s="35">
        <v>34615.300000000003</v>
      </c>
      <c r="N113" s="35"/>
      <c r="O113" s="35">
        <f t="shared" si="126"/>
        <v>34615.300000000003</v>
      </c>
      <c r="P113" s="35"/>
      <c r="Q113" s="35">
        <f t="shared" ref="Q113:Q115" si="178">O113+P113</f>
        <v>34615.300000000003</v>
      </c>
      <c r="R113" s="35"/>
      <c r="S113" s="35">
        <f t="shared" ref="S113:S115" si="179">Q113+R113</f>
        <v>34615.300000000003</v>
      </c>
      <c r="T113" s="46"/>
      <c r="U113" s="35">
        <f t="shared" ref="U113:U115" si="180">S113+T113</f>
        <v>34615.300000000003</v>
      </c>
      <c r="V113" s="35">
        <v>33084.199999999997</v>
      </c>
      <c r="W113" s="35"/>
      <c r="X113" s="35">
        <f t="shared" si="127"/>
        <v>33084.199999999997</v>
      </c>
      <c r="Y113" s="35"/>
      <c r="Z113" s="35">
        <f t="shared" ref="Z113:Z115" si="181">X113+Y113</f>
        <v>33084.199999999997</v>
      </c>
      <c r="AA113" s="35"/>
      <c r="AB113" s="35">
        <f t="shared" ref="AB113:AB115" si="182">Z113+AA113</f>
        <v>33084.199999999997</v>
      </c>
      <c r="AC113" s="46"/>
      <c r="AD113" s="35">
        <f t="shared" ref="AD113:AD115" si="183">AB113+AC113</f>
        <v>33084.199999999997</v>
      </c>
      <c r="AE113" s="29" t="s">
        <v>235</v>
      </c>
      <c r="AG113" s="11"/>
    </row>
    <row r="114" spans="1:33" x14ac:dyDescent="0.3">
      <c r="A114" s="1"/>
      <c r="B114" s="60" t="s">
        <v>19</v>
      </c>
      <c r="C114" s="6"/>
      <c r="D114" s="35">
        <v>107290.7</v>
      </c>
      <c r="E114" s="35"/>
      <c r="F114" s="35">
        <f t="shared" si="125"/>
        <v>107290.7</v>
      </c>
      <c r="G114" s="35"/>
      <c r="H114" s="35">
        <f t="shared" si="175"/>
        <v>107290.7</v>
      </c>
      <c r="I114" s="35"/>
      <c r="J114" s="35">
        <f t="shared" si="176"/>
        <v>107290.7</v>
      </c>
      <c r="K114" s="46"/>
      <c r="L114" s="35">
        <f t="shared" si="177"/>
        <v>107290.7</v>
      </c>
      <c r="M114" s="35">
        <v>103845.8</v>
      </c>
      <c r="N114" s="35"/>
      <c r="O114" s="35">
        <f t="shared" si="126"/>
        <v>103845.8</v>
      </c>
      <c r="P114" s="35"/>
      <c r="Q114" s="35">
        <f t="shared" si="178"/>
        <v>103845.8</v>
      </c>
      <c r="R114" s="35"/>
      <c r="S114" s="35">
        <f t="shared" si="179"/>
        <v>103845.8</v>
      </c>
      <c r="T114" s="46"/>
      <c r="U114" s="35">
        <f t="shared" si="180"/>
        <v>103845.8</v>
      </c>
      <c r="V114" s="35">
        <v>99252.7</v>
      </c>
      <c r="W114" s="35"/>
      <c r="X114" s="35">
        <f t="shared" si="127"/>
        <v>99252.7</v>
      </c>
      <c r="Y114" s="35"/>
      <c r="Z114" s="35">
        <f t="shared" si="181"/>
        <v>99252.7</v>
      </c>
      <c r="AA114" s="35"/>
      <c r="AB114" s="35">
        <f t="shared" si="182"/>
        <v>99252.7</v>
      </c>
      <c r="AC114" s="46"/>
      <c r="AD114" s="35">
        <f t="shared" si="183"/>
        <v>99252.7</v>
      </c>
      <c r="AE114" s="29" t="s">
        <v>235</v>
      </c>
      <c r="AG114" s="11"/>
    </row>
    <row r="115" spans="1:33" ht="56.25" x14ac:dyDescent="0.3">
      <c r="A115" s="1" t="s">
        <v>153</v>
      </c>
      <c r="B115" s="60" t="s">
        <v>307</v>
      </c>
      <c r="C115" s="6" t="s">
        <v>32</v>
      </c>
      <c r="D115" s="35"/>
      <c r="E115" s="35">
        <f>E117</f>
        <v>11500.2</v>
      </c>
      <c r="F115" s="35">
        <f t="shared" si="125"/>
        <v>11500.2</v>
      </c>
      <c r="G115" s="35">
        <f>G117</f>
        <v>0</v>
      </c>
      <c r="H115" s="35">
        <f t="shared" si="175"/>
        <v>11500.2</v>
      </c>
      <c r="I115" s="35">
        <f>I117</f>
        <v>0</v>
      </c>
      <c r="J115" s="35">
        <f t="shared" si="176"/>
        <v>11500.2</v>
      </c>
      <c r="K115" s="46">
        <f>K117</f>
        <v>0</v>
      </c>
      <c r="L115" s="35">
        <f t="shared" si="177"/>
        <v>11500.2</v>
      </c>
      <c r="M115" s="35"/>
      <c r="N115" s="35">
        <f>N117</f>
        <v>583233.69999999995</v>
      </c>
      <c r="O115" s="35">
        <f t="shared" si="126"/>
        <v>583233.69999999995</v>
      </c>
      <c r="P115" s="35">
        <f>P117</f>
        <v>0</v>
      </c>
      <c r="Q115" s="35">
        <f t="shared" si="178"/>
        <v>583233.69999999995</v>
      </c>
      <c r="R115" s="35">
        <f>R117</f>
        <v>0</v>
      </c>
      <c r="S115" s="35">
        <f t="shared" si="179"/>
        <v>583233.69999999995</v>
      </c>
      <c r="T115" s="46">
        <f>T117</f>
        <v>0</v>
      </c>
      <c r="U115" s="35">
        <f t="shared" si="180"/>
        <v>583233.69999999995</v>
      </c>
      <c r="V115" s="35"/>
      <c r="W115" s="35"/>
      <c r="X115" s="35">
        <f t="shared" si="127"/>
        <v>0</v>
      </c>
      <c r="Y115" s="35"/>
      <c r="Z115" s="35">
        <f t="shared" si="181"/>
        <v>0</v>
      </c>
      <c r="AA115" s="35"/>
      <c r="AB115" s="35">
        <f t="shared" si="182"/>
        <v>0</v>
      </c>
      <c r="AC115" s="46"/>
      <c r="AD115" s="35">
        <f t="shared" si="183"/>
        <v>0</v>
      </c>
      <c r="AE115" s="29"/>
      <c r="AG115" s="11"/>
    </row>
    <row r="116" spans="1:33" x14ac:dyDescent="0.3">
      <c r="A116" s="1"/>
      <c r="B116" s="60" t="s">
        <v>5</v>
      </c>
      <c r="C116" s="6"/>
      <c r="D116" s="35"/>
      <c r="E116" s="35"/>
      <c r="F116" s="35"/>
      <c r="G116" s="35"/>
      <c r="H116" s="35"/>
      <c r="I116" s="35"/>
      <c r="J116" s="35"/>
      <c r="K116" s="46"/>
      <c r="L116" s="35"/>
      <c r="M116" s="35"/>
      <c r="N116" s="35"/>
      <c r="O116" s="35"/>
      <c r="P116" s="35"/>
      <c r="Q116" s="35"/>
      <c r="R116" s="35"/>
      <c r="S116" s="35"/>
      <c r="T116" s="46"/>
      <c r="U116" s="35"/>
      <c r="V116" s="35"/>
      <c r="W116" s="35"/>
      <c r="X116" s="35"/>
      <c r="Y116" s="35"/>
      <c r="Z116" s="35"/>
      <c r="AA116" s="35"/>
      <c r="AB116" s="35"/>
      <c r="AC116" s="46"/>
      <c r="AD116" s="35"/>
      <c r="AE116" s="29"/>
      <c r="AG116" s="11"/>
    </row>
    <row r="117" spans="1:33" ht="37.5" x14ac:dyDescent="0.3">
      <c r="A117" s="1"/>
      <c r="B117" s="60" t="s">
        <v>26</v>
      </c>
      <c r="C117" s="6"/>
      <c r="D117" s="35"/>
      <c r="E117" s="35">
        <v>11500.2</v>
      </c>
      <c r="F117" s="35">
        <f t="shared" si="125"/>
        <v>11500.2</v>
      </c>
      <c r="G117" s="35"/>
      <c r="H117" s="35">
        <f t="shared" ref="H117:H118" si="184">F117+G117</f>
        <v>11500.2</v>
      </c>
      <c r="I117" s="35"/>
      <c r="J117" s="35">
        <f t="shared" ref="J117:J118" si="185">H117+I117</f>
        <v>11500.2</v>
      </c>
      <c r="K117" s="46"/>
      <c r="L117" s="35">
        <f t="shared" ref="L117:L118" si="186">J117+K117</f>
        <v>11500.2</v>
      </c>
      <c r="M117" s="35"/>
      <c r="N117" s="35">
        <v>583233.69999999995</v>
      </c>
      <c r="O117" s="35">
        <f t="shared" si="126"/>
        <v>583233.69999999995</v>
      </c>
      <c r="P117" s="35"/>
      <c r="Q117" s="35">
        <f t="shared" ref="Q117:Q118" si="187">O117+P117</f>
        <v>583233.69999999995</v>
      </c>
      <c r="R117" s="35"/>
      <c r="S117" s="35">
        <f t="shared" ref="S117:S118" si="188">Q117+R117</f>
        <v>583233.69999999995</v>
      </c>
      <c r="T117" s="46"/>
      <c r="U117" s="35">
        <f t="shared" ref="U117:U118" si="189">S117+T117</f>
        <v>583233.69999999995</v>
      </c>
      <c r="V117" s="35"/>
      <c r="W117" s="35"/>
      <c r="X117" s="35">
        <f t="shared" si="127"/>
        <v>0</v>
      </c>
      <c r="Y117" s="35"/>
      <c r="Z117" s="35">
        <f t="shared" ref="Z117:Z118" si="190">X117+Y117</f>
        <v>0</v>
      </c>
      <c r="AA117" s="35"/>
      <c r="AB117" s="35">
        <f t="shared" ref="AB117:AB118" si="191">Z117+AA117</f>
        <v>0</v>
      </c>
      <c r="AC117" s="46"/>
      <c r="AD117" s="35">
        <f t="shared" ref="AD117:AD118" si="192">AB117+AC117</f>
        <v>0</v>
      </c>
      <c r="AE117" s="29" t="s">
        <v>236</v>
      </c>
      <c r="AG117" s="11"/>
    </row>
    <row r="118" spans="1:33" ht="56.25" x14ac:dyDescent="0.3">
      <c r="A118" s="1" t="s">
        <v>154</v>
      </c>
      <c r="B118" s="60" t="s">
        <v>308</v>
      </c>
      <c r="C118" s="6" t="s">
        <v>32</v>
      </c>
      <c r="D118" s="35"/>
      <c r="E118" s="35">
        <f>E120</f>
        <v>11500.4</v>
      </c>
      <c r="F118" s="35">
        <f t="shared" si="125"/>
        <v>11500.4</v>
      </c>
      <c r="G118" s="35">
        <f>G120</f>
        <v>0</v>
      </c>
      <c r="H118" s="35">
        <f t="shared" si="184"/>
        <v>11500.4</v>
      </c>
      <c r="I118" s="35">
        <f>I120</f>
        <v>0</v>
      </c>
      <c r="J118" s="35">
        <f t="shared" si="185"/>
        <v>11500.4</v>
      </c>
      <c r="K118" s="46">
        <f>K120</f>
        <v>0</v>
      </c>
      <c r="L118" s="35">
        <f t="shared" si="186"/>
        <v>11500.4</v>
      </c>
      <c r="M118" s="35"/>
      <c r="N118" s="35">
        <f>N120</f>
        <v>583431.19999999995</v>
      </c>
      <c r="O118" s="35">
        <f t="shared" si="126"/>
        <v>583431.19999999995</v>
      </c>
      <c r="P118" s="35">
        <f>P120</f>
        <v>0</v>
      </c>
      <c r="Q118" s="35">
        <f t="shared" si="187"/>
        <v>583431.19999999995</v>
      </c>
      <c r="R118" s="35">
        <f>R120</f>
        <v>0</v>
      </c>
      <c r="S118" s="35">
        <f t="shared" si="188"/>
        <v>583431.19999999995</v>
      </c>
      <c r="T118" s="46">
        <f>T120</f>
        <v>0</v>
      </c>
      <c r="U118" s="35">
        <f t="shared" si="189"/>
        <v>583431.19999999995</v>
      </c>
      <c r="V118" s="35"/>
      <c r="W118" s="35"/>
      <c r="X118" s="35">
        <f t="shared" si="127"/>
        <v>0</v>
      </c>
      <c r="Y118" s="35"/>
      <c r="Z118" s="35">
        <f t="shared" si="190"/>
        <v>0</v>
      </c>
      <c r="AA118" s="35"/>
      <c r="AB118" s="35">
        <f t="shared" si="191"/>
        <v>0</v>
      </c>
      <c r="AC118" s="46"/>
      <c r="AD118" s="35">
        <f t="shared" si="192"/>
        <v>0</v>
      </c>
      <c r="AE118" s="29"/>
      <c r="AG118" s="11"/>
    </row>
    <row r="119" spans="1:33" x14ac:dyDescent="0.3">
      <c r="A119" s="1"/>
      <c r="B119" s="60" t="s">
        <v>5</v>
      </c>
      <c r="C119" s="6"/>
      <c r="D119" s="35"/>
      <c r="E119" s="35"/>
      <c r="F119" s="35"/>
      <c r="G119" s="35"/>
      <c r="H119" s="35"/>
      <c r="I119" s="35"/>
      <c r="J119" s="35"/>
      <c r="K119" s="46"/>
      <c r="L119" s="35"/>
      <c r="M119" s="35"/>
      <c r="N119" s="35"/>
      <c r="O119" s="35"/>
      <c r="P119" s="35"/>
      <c r="Q119" s="35"/>
      <c r="R119" s="35"/>
      <c r="S119" s="35"/>
      <c r="T119" s="46"/>
      <c r="U119" s="35"/>
      <c r="V119" s="35"/>
      <c r="W119" s="35"/>
      <c r="X119" s="35"/>
      <c r="Y119" s="35"/>
      <c r="Z119" s="35"/>
      <c r="AA119" s="35"/>
      <c r="AB119" s="35"/>
      <c r="AC119" s="46"/>
      <c r="AD119" s="35"/>
      <c r="AE119" s="29"/>
      <c r="AG119" s="11"/>
    </row>
    <row r="120" spans="1:33" ht="37.5" x14ac:dyDescent="0.3">
      <c r="A120" s="1"/>
      <c r="B120" s="60" t="s">
        <v>26</v>
      </c>
      <c r="C120" s="6"/>
      <c r="D120" s="35"/>
      <c r="E120" s="35">
        <v>11500.4</v>
      </c>
      <c r="F120" s="35">
        <f t="shared" si="125"/>
        <v>11500.4</v>
      </c>
      <c r="G120" s="35"/>
      <c r="H120" s="35">
        <f t="shared" ref="H120:H121" si="193">F120+G120</f>
        <v>11500.4</v>
      </c>
      <c r="I120" s="35"/>
      <c r="J120" s="35">
        <f t="shared" ref="J120:J121" si="194">H120+I120</f>
        <v>11500.4</v>
      </c>
      <c r="K120" s="46"/>
      <c r="L120" s="35">
        <f t="shared" ref="L120:L121" si="195">J120+K120</f>
        <v>11500.4</v>
      </c>
      <c r="M120" s="35"/>
      <c r="N120" s="35">
        <v>583431.19999999995</v>
      </c>
      <c r="O120" s="35">
        <f t="shared" si="126"/>
        <v>583431.19999999995</v>
      </c>
      <c r="P120" s="35"/>
      <c r="Q120" s="35">
        <f t="shared" ref="Q120:Q121" si="196">O120+P120</f>
        <v>583431.19999999995</v>
      </c>
      <c r="R120" s="35"/>
      <c r="S120" s="35">
        <f t="shared" ref="S120:S121" si="197">Q120+R120</f>
        <v>583431.19999999995</v>
      </c>
      <c r="T120" s="46"/>
      <c r="U120" s="35">
        <f t="shared" ref="U120:U121" si="198">S120+T120</f>
        <v>583431.19999999995</v>
      </c>
      <c r="V120" s="35"/>
      <c r="W120" s="35"/>
      <c r="X120" s="35">
        <f t="shared" si="127"/>
        <v>0</v>
      </c>
      <c r="Y120" s="35"/>
      <c r="Z120" s="35">
        <f t="shared" ref="Z120:Z121" si="199">X120+Y120</f>
        <v>0</v>
      </c>
      <c r="AA120" s="35"/>
      <c r="AB120" s="35">
        <f t="shared" ref="AB120:AB121" si="200">Z120+AA120</f>
        <v>0</v>
      </c>
      <c r="AC120" s="46"/>
      <c r="AD120" s="35">
        <f t="shared" ref="AD120:AD121" si="201">AB120+AC120</f>
        <v>0</v>
      </c>
      <c r="AE120" s="29" t="s">
        <v>236</v>
      </c>
      <c r="AG120" s="11"/>
    </row>
    <row r="121" spans="1:33" x14ac:dyDescent="0.3">
      <c r="A121" s="1"/>
      <c r="B121" s="60" t="s">
        <v>24</v>
      </c>
      <c r="C121" s="60"/>
      <c r="D121" s="37">
        <f>D125+D129+D130+D131+D132+D133+D134+D135+D136+D137+D138+D139</f>
        <v>517225.00000000006</v>
      </c>
      <c r="E121" s="37">
        <f>E125+E129+E130+E131+E132+E133+E134+E135+E136+E137+E138+E139+E140</f>
        <v>-1474.1000000000004</v>
      </c>
      <c r="F121" s="37">
        <f t="shared" si="125"/>
        <v>515750.90000000008</v>
      </c>
      <c r="G121" s="37">
        <f>G125+G129+G130+G131+G132+G133+G134+G135+G136+G137+G138+G139+G140</f>
        <v>4011.2</v>
      </c>
      <c r="H121" s="37">
        <f t="shared" si="193"/>
        <v>519762.10000000009</v>
      </c>
      <c r="I121" s="35">
        <f>I125+I129+I130+I131+I132+I133+I134+I135+I136+I137+I138+I139+I140</f>
        <v>0</v>
      </c>
      <c r="J121" s="37">
        <f t="shared" si="194"/>
        <v>519762.10000000009</v>
      </c>
      <c r="K121" s="37">
        <f>K125+K129+K130+K131+K132+K133+K134+K135+K136+K137+K138+K139+K140</f>
        <v>0</v>
      </c>
      <c r="L121" s="35">
        <f t="shared" si="195"/>
        <v>519762.10000000009</v>
      </c>
      <c r="M121" s="37">
        <f t="shared" ref="M121:V121" si="202">M125+M129+M130+M131+M132+M133+M134+M135+M136+M137+M138+M139</f>
        <v>618381.4</v>
      </c>
      <c r="N121" s="37">
        <f>N125+N129+N130+N131+N132+N133+N134+N135+N136+N137+N138+N139+N140</f>
        <v>-1768.8999999999996</v>
      </c>
      <c r="O121" s="37">
        <f t="shared" si="126"/>
        <v>616612.5</v>
      </c>
      <c r="P121" s="37">
        <f>P125+P129+P130+P131+P132+P133+P134+P135+P136+P137+P138+P139+P140</f>
        <v>0</v>
      </c>
      <c r="Q121" s="37">
        <f t="shared" si="196"/>
        <v>616612.5</v>
      </c>
      <c r="R121" s="35">
        <f>R125+R129+R130+R131+R132+R133+R134+R135+R136+R137+R138+R139+R140</f>
        <v>0</v>
      </c>
      <c r="S121" s="37">
        <f t="shared" si="197"/>
        <v>616612.5</v>
      </c>
      <c r="T121" s="37">
        <f>T125+T129+T130+T131+T132+T133+T134+T135+T136+T137+T138+T139+T140</f>
        <v>0</v>
      </c>
      <c r="U121" s="35">
        <f t="shared" si="198"/>
        <v>616612.5</v>
      </c>
      <c r="V121" s="37">
        <f t="shared" si="202"/>
        <v>201480.4</v>
      </c>
      <c r="W121" s="37">
        <f>W125+W129+W130+W131+W132+W133+W134+W135+W136+W137+W138+W139+W140</f>
        <v>0</v>
      </c>
      <c r="X121" s="37">
        <f t="shared" si="127"/>
        <v>201480.4</v>
      </c>
      <c r="Y121" s="37">
        <f>Y125+Y129+Y130+Y131+Y132+Y133+Y134+Y135+Y136+Y137+Y138+Y139+Y140</f>
        <v>0</v>
      </c>
      <c r="Z121" s="37">
        <f t="shared" si="199"/>
        <v>201480.4</v>
      </c>
      <c r="AA121" s="35">
        <f>AA125+AA129+AA130+AA131+AA132+AA133+AA134+AA135+AA136+AA137+AA138+AA139+AA140</f>
        <v>0</v>
      </c>
      <c r="AB121" s="37">
        <f t="shared" si="200"/>
        <v>201480.4</v>
      </c>
      <c r="AC121" s="37">
        <f>AC125+AC129+AC130+AC131+AC132+AC133+AC134+AC135+AC136+AC137+AC138+AC139+AC140</f>
        <v>0</v>
      </c>
      <c r="AD121" s="35">
        <f t="shared" si="201"/>
        <v>201480.4</v>
      </c>
      <c r="AE121" s="29"/>
      <c r="AG121" s="11"/>
    </row>
    <row r="122" spans="1:33" x14ac:dyDescent="0.3">
      <c r="A122" s="1"/>
      <c r="B122" s="7" t="s">
        <v>5</v>
      </c>
      <c r="C122" s="60"/>
      <c r="D122" s="36"/>
      <c r="E122" s="37"/>
      <c r="F122" s="37"/>
      <c r="G122" s="37"/>
      <c r="H122" s="37"/>
      <c r="I122" s="35"/>
      <c r="J122" s="37"/>
      <c r="K122" s="37"/>
      <c r="L122" s="35"/>
      <c r="M122" s="37"/>
      <c r="N122" s="37"/>
      <c r="O122" s="37"/>
      <c r="P122" s="37"/>
      <c r="Q122" s="37"/>
      <c r="R122" s="35"/>
      <c r="S122" s="37"/>
      <c r="T122" s="37"/>
      <c r="U122" s="35"/>
      <c r="V122" s="37"/>
      <c r="W122" s="37"/>
      <c r="X122" s="37"/>
      <c r="Y122" s="37"/>
      <c r="Z122" s="37"/>
      <c r="AA122" s="35"/>
      <c r="AB122" s="37"/>
      <c r="AC122" s="37"/>
      <c r="AD122" s="35"/>
      <c r="AE122" s="29"/>
      <c r="AG122" s="11"/>
    </row>
    <row r="123" spans="1:33" s="18" customFormat="1" hidden="1" x14ac:dyDescent="0.3">
      <c r="A123" s="16"/>
      <c r="B123" s="19" t="s">
        <v>6</v>
      </c>
      <c r="C123" s="55"/>
      <c r="D123" s="36">
        <f>D127+D129+D130+D131+D132+D133+D134+D135+D136+D137+D138+D139</f>
        <v>433563.80000000005</v>
      </c>
      <c r="E123" s="37">
        <f>E127+E129+E130+E131+E132+E133+E134+E135+E136+E137+E138+E139+E142</f>
        <v>-1474.1</v>
      </c>
      <c r="F123" s="37">
        <f t="shared" si="125"/>
        <v>432089.70000000007</v>
      </c>
      <c r="G123" s="37">
        <f>G127+G129+G130+G131+G132+G133+G134+G135+G136+G137+G138+G139+G142</f>
        <v>4011.2</v>
      </c>
      <c r="H123" s="37">
        <f t="shared" ref="H123:H125" si="203">F123+G123</f>
        <v>436100.90000000008</v>
      </c>
      <c r="I123" s="35">
        <f>I127+I129+I130+I131+I132+I133+I134+I135+I136+I137+I138+I139+I142</f>
        <v>0</v>
      </c>
      <c r="J123" s="37">
        <f t="shared" ref="J123:J125" si="204">H123+I123</f>
        <v>436100.90000000008</v>
      </c>
      <c r="K123" s="37">
        <f>K127+K129+K130+K131+K132+K133+K134+K135+K136+K137+K138+K139+K142</f>
        <v>0</v>
      </c>
      <c r="L123" s="37">
        <f t="shared" ref="L123:L125" si="205">J123+K123</f>
        <v>436100.90000000008</v>
      </c>
      <c r="M123" s="37">
        <f t="shared" ref="M123:V123" si="206">M127+M129+M130+M131+M132+M133+M134+M135+M136+M137+M138+M139</f>
        <v>618381.4</v>
      </c>
      <c r="N123" s="37">
        <f>N127+N129+N130+N131+N132+N133+N134+N135+N136+N137+N138+N139+N142</f>
        <v>-1768.8999999999996</v>
      </c>
      <c r="O123" s="37">
        <f t="shared" si="126"/>
        <v>616612.5</v>
      </c>
      <c r="P123" s="37">
        <f>P127+P129+P130+P131+P132+P133+P134+P135+P136+P137+P138+P139+P142</f>
        <v>0</v>
      </c>
      <c r="Q123" s="37">
        <f t="shared" ref="Q123:Q125" si="207">O123+P123</f>
        <v>616612.5</v>
      </c>
      <c r="R123" s="35">
        <f>R127+R129+R130+R131+R132+R133+R134+R135+R136+R137+R138+R139+R142</f>
        <v>0</v>
      </c>
      <c r="S123" s="37">
        <f t="shared" ref="S123:S125" si="208">Q123+R123</f>
        <v>616612.5</v>
      </c>
      <c r="T123" s="37">
        <f>T127+T129+T130+T131+T132+T133+T134+T135+T136+T137+T138+T139+T142</f>
        <v>0</v>
      </c>
      <c r="U123" s="37">
        <f t="shared" ref="U123:U125" si="209">S123+T123</f>
        <v>616612.5</v>
      </c>
      <c r="V123" s="37">
        <f t="shared" si="206"/>
        <v>201480.4</v>
      </c>
      <c r="W123" s="37">
        <f>W127+W129+W130+W131+W132+W133+W134+W135+W136+W137+W138+W139+W142</f>
        <v>0</v>
      </c>
      <c r="X123" s="37">
        <f t="shared" si="127"/>
        <v>201480.4</v>
      </c>
      <c r="Y123" s="37">
        <f>Y127+Y129+Y130+Y131+Y132+Y133+Y134+Y135+Y136+Y137+Y138+Y139+Y142</f>
        <v>0</v>
      </c>
      <c r="Z123" s="37">
        <f t="shared" ref="Z123:Z125" si="210">X123+Y123</f>
        <v>201480.4</v>
      </c>
      <c r="AA123" s="35">
        <f>AA127+AA129+AA130+AA131+AA132+AA133+AA134+AA135+AA136+AA137+AA138+AA139+AA142</f>
        <v>0</v>
      </c>
      <c r="AB123" s="37">
        <f t="shared" ref="AB123:AB125" si="211">Z123+AA123</f>
        <v>201480.4</v>
      </c>
      <c r="AC123" s="37">
        <f>AC127+AC129+AC130+AC131+AC132+AC133+AC134+AC135+AC136+AC137+AC138+AC139+AC142</f>
        <v>0</v>
      </c>
      <c r="AD123" s="37">
        <f t="shared" ref="AD123:AD125" si="212">AB123+AC123</f>
        <v>201480.4</v>
      </c>
      <c r="AE123" s="31"/>
      <c r="AF123" s="24" t="s">
        <v>51</v>
      </c>
      <c r="AG123" s="17"/>
    </row>
    <row r="124" spans="1:33" x14ac:dyDescent="0.3">
      <c r="A124" s="1"/>
      <c r="B124" s="7" t="s">
        <v>12</v>
      </c>
      <c r="C124" s="60"/>
      <c r="D124" s="36">
        <f>D128</f>
        <v>83661.2</v>
      </c>
      <c r="E124" s="37">
        <f>E128+E143</f>
        <v>0</v>
      </c>
      <c r="F124" s="37">
        <f t="shared" si="125"/>
        <v>83661.2</v>
      </c>
      <c r="G124" s="37">
        <f>G128+G143</f>
        <v>0</v>
      </c>
      <c r="H124" s="37">
        <f t="shared" si="203"/>
        <v>83661.2</v>
      </c>
      <c r="I124" s="35">
        <f>I128+I143</f>
        <v>0</v>
      </c>
      <c r="J124" s="37">
        <f t="shared" si="204"/>
        <v>83661.2</v>
      </c>
      <c r="K124" s="37">
        <f>K128+K143</f>
        <v>0</v>
      </c>
      <c r="L124" s="35">
        <f t="shared" si="205"/>
        <v>83661.2</v>
      </c>
      <c r="M124" s="37">
        <f t="shared" ref="M124:V124" si="213">M128</f>
        <v>0</v>
      </c>
      <c r="N124" s="37">
        <f>N128+N143</f>
        <v>0</v>
      </c>
      <c r="O124" s="37">
        <f t="shared" si="126"/>
        <v>0</v>
      </c>
      <c r="P124" s="37">
        <f>P128+P143</f>
        <v>0</v>
      </c>
      <c r="Q124" s="37">
        <f t="shared" si="207"/>
        <v>0</v>
      </c>
      <c r="R124" s="35">
        <f>R128+R143</f>
        <v>0</v>
      </c>
      <c r="S124" s="37">
        <f t="shared" si="208"/>
        <v>0</v>
      </c>
      <c r="T124" s="37">
        <f>T128+T143</f>
        <v>0</v>
      </c>
      <c r="U124" s="35">
        <f t="shared" si="209"/>
        <v>0</v>
      </c>
      <c r="V124" s="37">
        <f t="shared" si="213"/>
        <v>0</v>
      </c>
      <c r="W124" s="37">
        <f>W128+W143</f>
        <v>0</v>
      </c>
      <c r="X124" s="37">
        <f t="shared" si="127"/>
        <v>0</v>
      </c>
      <c r="Y124" s="37">
        <f>Y128+Y143</f>
        <v>0</v>
      </c>
      <c r="Z124" s="37">
        <f t="shared" si="210"/>
        <v>0</v>
      </c>
      <c r="AA124" s="35">
        <f>AA128+AA143</f>
        <v>0</v>
      </c>
      <c r="AB124" s="37">
        <f t="shared" si="211"/>
        <v>0</v>
      </c>
      <c r="AC124" s="37">
        <f>AC128+AC143</f>
        <v>0</v>
      </c>
      <c r="AD124" s="35">
        <f t="shared" si="212"/>
        <v>0</v>
      </c>
      <c r="AE124" s="29"/>
      <c r="AG124" s="11"/>
    </row>
    <row r="125" spans="1:33" ht="56.25" x14ac:dyDescent="0.3">
      <c r="A125" s="1" t="s">
        <v>155</v>
      </c>
      <c r="B125" s="7" t="s">
        <v>99</v>
      </c>
      <c r="C125" s="6" t="s">
        <v>28</v>
      </c>
      <c r="D125" s="34">
        <f>D127+D128</f>
        <v>144161.20000000001</v>
      </c>
      <c r="E125" s="35">
        <f>E127+E128</f>
        <v>-8013.6</v>
      </c>
      <c r="F125" s="35">
        <f t="shared" si="125"/>
        <v>136147.6</v>
      </c>
      <c r="G125" s="35">
        <f>G127+G128</f>
        <v>3770.5059999999999</v>
      </c>
      <c r="H125" s="35">
        <f t="shared" si="203"/>
        <v>139918.106</v>
      </c>
      <c r="I125" s="35">
        <f>I127+I128</f>
        <v>0</v>
      </c>
      <c r="J125" s="35">
        <f t="shared" si="204"/>
        <v>139918.106</v>
      </c>
      <c r="K125" s="46">
        <f>K127+K128</f>
        <v>-2353.636</v>
      </c>
      <c r="L125" s="35">
        <f t="shared" si="205"/>
        <v>137564.47</v>
      </c>
      <c r="M125" s="35">
        <f t="shared" ref="M125:W125" si="214">M127+M128</f>
        <v>68900</v>
      </c>
      <c r="N125" s="35">
        <f t="shared" ref="N125:P125" si="215">N127+N128</f>
        <v>-8356.2000000000007</v>
      </c>
      <c r="O125" s="35">
        <f t="shared" si="126"/>
        <v>60543.8</v>
      </c>
      <c r="P125" s="35">
        <f t="shared" si="215"/>
        <v>0</v>
      </c>
      <c r="Q125" s="35">
        <f t="shared" si="207"/>
        <v>60543.8</v>
      </c>
      <c r="R125" s="35">
        <f t="shared" ref="R125:T125" si="216">R127+R128</f>
        <v>0</v>
      </c>
      <c r="S125" s="35">
        <f t="shared" si="208"/>
        <v>60543.8</v>
      </c>
      <c r="T125" s="46">
        <f t="shared" si="216"/>
        <v>0</v>
      </c>
      <c r="U125" s="35">
        <f t="shared" si="209"/>
        <v>60543.8</v>
      </c>
      <c r="V125" s="35">
        <f t="shared" si="214"/>
        <v>80000</v>
      </c>
      <c r="W125" s="35">
        <f t="shared" si="214"/>
        <v>0</v>
      </c>
      <c r="X125" s="35">
        <f t="shared" si="127"/>
        <v>80000</v>
      </c>
      <c r="Y125" s="35">
        <f t="shared" ref="Y125:AA125" si="217">Y127+Y128</f>
        <v>0</v>
      </c>
      <c r="Z125" s="35">
        <f t="shared" si="210"/>
        <v>80000</v>
      </c>
      <c r="AA125" s="35">
        <f t="shared" si="217"/>
        <v>0</v>
      </c>
      <c r="AB125" s="35">
        <f t="shared" si="211"/>
        <v>80000</v>
      </c>
      <c r="AC125" s="46">
        <f t="shared" ref="AC125" si="218">AC127+AC128</f>
        <v>0</v>
      </c>
      <c r="AD125" s="35">
        <f t="shared" si="212"/>
        <v>80000</v>
      </c>
      <c r="AE125" s="29"/>
      <c r="AG125" s="11"/>
    </row>
    <row r="126" spans="1:33" x14ac:dyDescent="0.3">
      <c r="A126" s="1"/>
      <c r="B126" s="7" t="s">
        <v>5</v>
      </c>
      <c r="C126" s="6"/>
      <c r="D126" s="34"/>
      <c r="E126" s="35"/>
      <c r="F126" s="35"/>
      <c r="G126" s="35"/>
      <c r="H126" s="35"/>
      <c r="I126" s="35"/>
      <c r="J126" s="35"/>
      <c r="K126" s="46"/>
      <c r="L126" s="35"/>
      <c r="M126" s="35"/>
      <c r="N126" s="35"/>
      <c r="O126" s="35"/>
      <c r="P126" s="35"/>
      <c r="Q126" s="35"/>
      <c r="R126" s="35"/>
      <c r="S126" s="35"/>
      <c r="T126" s="46"/>
      <c r="U126" s="35"/>
      <c r="V126" s="35"/>
      <c r="W126" s="35"/>
      <c r="X126" s="35"/>
      <c r="Y126" s="35"/>
      <c r="Z126" s="35"/>
      <c r="AA126" s="35"/>
      <c r="AB126" s="35"/>
      <c r="AC126" s="46"/>
      <c r="AD126" s="35"/>
      <c r="AE126" s="29"/>
      <c r="AG126" s="11"/>
    </row>
    <row r="127" spans="1:33" hidden="1" x14ac:dyDescent="0.3">
      <c r="A127" s="1"/>
      <c r="B127" s="5" t="s">
        <v>6</v>
      </c>
      <c r="C127" s="43"/>
      <c r="D127" s="34">
        <v>60500</v>
      </c>
      <c r="E127" s="35"/>
      <c r="F127" s="35">
        <f t="shared" si="125"/>
        <v>60500</v>
      </c>
      <c r="G127" s="35">
        <v>3770.5059999999999</v>
      </c>
      <c r="H127" s="35">
        <f t="shared" ref="H127:H140" si="219">F127+G127</f>
        <v>64270.506000000001</v>
      </c>
      <c r="I127" s="35"/>
      <c r="J127" s="35">
        <f t="shared" ref="J127:J140" si="220">H127+I127</f>
        <v>64270.506000000001</v>
      </c>
      <c r="K127" s="46">
        <v>-2353.636</v>
      </c>
      <c r="L127" s="35">
        <f t="shared" ref="L127:L140" si="221">J127+K127</f>
        <v>61916.87</v>
      </c>
      <c r="M127" s="35">
        <v>68900</v>
      </c>
      <c r="N127" s="35">
        <v>-8356.2000000000007</v>
      </c>
      <c r="O127" s="35">
        <f t="shared" si="126"/>
        <v>60543.8</v>
      </c>
      <c r="P127" s="35"/>
      <c r="Q127" s="35">
        <f t="shared" ref="Q127:Q140" si="222">O127+P127</f>
        <v>60543.8</v>
      </c>
      <c r="R127" s="35"/>
      <c r="S127" s="35">
        <f t="shared" ref="S127:S140" si="223">Q127+R127</f>
        <v>60543.8</v>
      </c>
      <c r="T127" s="46"/>
      <c r="U127" s="35">
        <f t="shared" ref="U127:U140" si="224">S127+T127</f>
        <v>60543.8</v>
      </c>
      <c r="V127" s="35">
        <v>80000</v>
      </c>
      <c r="W127" s="35"/>
      <c r="X127" s="35">
        <f t="shared" si="127"/>
        <v>80000</v>
      </c>
      <c r="Y127" s="35"/>
      <c r="Z127" s="35">
        <f t="shared" ref="Z127:Z140" si="225">X127+Y127</f>
        <v>80000</v>
      </c>
      <c r="AA127" s="35"/>
      <c r="AB127" s="35">
        <f t="shared" ref="AB127:AB140" si="226">Z127+AA127</f>
        <v>80000</v>
      </c>
      <c r="AC127" s="46"/>
      <c r="AD127" s="35">
        <f t="shared" ref="AD127:AD140" si="227">AB127+AC127</f>
        <v>80000</v>
      </c>
      <c r="AE127" s="29" t="s">
        <v>238</v>
      </c>
      <c r="AF127" s="23" t="s">
        <v>51</v>
      </c>
      <c r="AG127" s="11"/>
    </row>
    <row r="128" spans="1:33" x14ac:dyDescent="0.3">
      <c r="A128" s="1"/>
      <c r="B128" s="7" t="s">
        <v>12</v>
      </c>
      <c r="C128" s="60"/>
      <c r="D128" s="34">
        <v>83661.2</v>
      </c>
      <c r="E128" s="35">
        <v>-8013.6</v>
      </c>
      <c r="F128" s="35">
        <f t="shared" si="125"/>
        <v>75647.599999999991</v>
      </c>
      <c r="G128" s="35"/>
      <c r="H128" s="35">
        <f t="shared" si="219"/>
        <v>75647.599999999991</v>
      </c>
      <c r="I128" s="35"/>
      <c r="J128" s="35">
        <f t="shared" si="220"/>
        <v>75647.599999999991</v>
      </c>
      <c r="K128" s="46"/>
      <c r="L128" s="35">
        <f t="shared" si="221"/>
        <v>75647.599999999991</v>
      </c>
      <c r="M128" s="35">
        <v>0</v>
      </c>
      <c r="N128" s="35"/>
      <c r="O128" s="35">
        <f t="shared" si="126"/>
        <v>0</v>
      </c>
      <c r="P128" s="35"/>
      <c r="Q128" s="35">
        <f t="shared" si="222"/>
        <v>0</v>
      </c>
      <c r="R128" s="35"/>
      <c r="S128" s="35">
        <f t="shared" si="223"/>
        <v>0</v>
      </c>
      <c r="T128" s="46"/>
      <c r="U128" s="35">
        <f t="shared" si="224"/>
        <v>0</v>
      </c>
      <c r="V128" s="35">
        <v>0</v>
      </c>
      <c r="W128" s="35"/>
      <c r="X128" s="35">
        <f t="shared" si="127"/>
        <v>0</v>
      </c>
      <c r="Y128" s="35"/>
      <c r="Z128" s="35">
        <f t="shared" si="225"/>
        <v>0</v>
      </c>
      <c r="AA128" s="35"/>
      <c r="AB128" s="35">
        <f t="shared" si="226"/>
        <v>0</v>
      </c>
      <c r="AC128" s="46"/>
      <c r="AD128" s="35">
        <f t="shared" si="227"/>
        <v>0</v>
      </c>
      <c r="AE128" s="29" t="s">
        <v>267</v>
      </c>
      <c r="AG128" s="11"/>
    </row>
    <row r="129" spans="1:33" ht="56.25" x14ac:dyDescent="0.3">
      <c r="A129" s="1" t="s">
        <v>156</v>
      </c>
      <c r="B129" s="60" t="s">
        <v>100</v>
      </c>
      <c r="C129" s="6" t="s">
        <v>28</v>
      </c>
      <c r="D129" s="34">
        <v>43000</v>
      </c>
      <c r="E129" s="35"/>
      <c r="F129" s="35">
        <f t="shared" si="125"/>
        <v>43000</v>
      </c>
      <c r="G129" s="35"/>
      <c r="H129" s="35">
        <f t="shared" si="219"/>
        <v>43000</v>
      </c>
      <c r="I129" s="35"/>
      <c r="J129" s="35">
        <f t="shared" si="220"/>
        <v>43000</v>
      </c>
      <c r="K129" s="46"/>
      <c r="L129" s="35">
        <f t="shared" si="221"/>
        <v>43000</v>
      </c>
      <c r="M129" s="35">
        <v>30079.5</v>
      </c>
      <c r="N129" s="35"/>
      <c r="O129" s="35">
        <f t="shared" si="126"/>
        <v>30079.5</v>
      </c>
      <c r="P129" s="35"/>
      <c r="Q129" s="35">
        <f t="shared" si="222"/>
        <v>30079.5</v>
      </c>
      <c r="R129" s="35"/>
      <c r="S129" s="35">
        <f t="shared" si="223"/>
        <v>30079.5</v>
      </c>
      <c r="T129" s="46"/>
      <c r="U129" s="35">
        <f t="shared" si="224"/>
        <v>30079.5</v>
      </c>
      <c r="V129" s="35">
        <v>29480.400000000001</v>
      </c>
      <c r="W129" s="35"/>
      <c r="X129" s="35">
        <f t="shared" si="127"/>
        <v>29480.400000000001</v>
      </c>
      <c r="Y129" s="35"/>
      <c r="Z129" s="35">
        <f t="shared" si="225"/>
        <v>29480.400000000001</v>
      </c>
      <c r="AA129" s="35"/>
      <c r="AB129" s="35">
        <f t="shared" si="226"/>
        <v>29480.400000000001</v>
      </c>
      <c r="AC129" s="46"/>
      <c r="AD129" s="35">
        <f t="shared" si="227"/>
        <v>29480.400000000001</v>
      </c>
      <c r="AE129" s="29" t="s">
        <v>239</v>
      </c>
      <c r="AG129" s="11"/>
    </row>
    <row r="130" spans="1:33" ht="56.25" x14ac:dyDescent="0.3">
      <c r="A130" s="1" t="s">
        <v>157</v>
      </c>
      <c r="B130" s="7" t="s">
        <v>101</v>
      </c>
      <c r="C130" s="6" t="s">
        <v>28</v>
      </c>
      <c r="D130" s="34">
        <v>3673.8</v>
      </c>
      <c r="E130" s="35">
        <v>-78.5</v>
      </c>
      <c r="F130" s="35">
        <f t="shared" si="125"/>
        <v>3595.3</v>
      </c>
      <c r="G130" s="35">
        <v>240.69399999999999</v>
      </c>
      <c r="H130" s="35">
        <f t="shared" si="219"/>
        <v>3835.9940000000001</v>
      </c>
      <c r="I130" s="35"/>
      <c r="J130" s="35">
        <f t="shared" si="220"/>
        <v>3835.9940000000001</v>
      </c>
      <c r="K130" s="46"/>
      <c r="L130" s="35">
        <f t="shared" si="221"/>
        <v>3835.9940000000001</v>
      </c>
      <c r="M130" s="35">
        <v>18064.5</v>
      </c>
      <c r="N130" s="35"/>
      <c r="O130" s="35">
        <f t="shared" si="126"/>
        <v>18064.5</v>
      </c>
      <c r="P130" s="35"/>
      <c r="Q130" s="35">
        <f t="shared" si="222"/>
        <v>18064.5</v>
      </c>
      <c r="R130" s="35"/>
      <c r="S130" s="35">
        <f t="shared" si="223"/>
        <v>18064.5</v>
      </c>
      <c r="T130" s="46"/>
      <c r="U130" s="35">
        <f t="shared" si="224"/>
        <v>18064.5</v>
      </c>
      <c r="V130" s="35">
        <v>0</v>
      </c>
      <c r="W130" s="35"/>
      <c r="X130" s="35">
        <f t="shared" si="127"/>
        <v>0</v>
      </c>
      <c r="Y130" s="35"/>
      <c r="Z130" s="35">
        <f t="shared" si="225"/>
        <v>0</v>
      </c>
      <c r="AA130" s="35"/>
      <c r="AB130" s="35">
        <f t="shared" si="226"/>
        <v>0</v>
      </c>
      <c r="AC130" s="46"/>
      <c r="AD130" s="35">
        <f t="shared" si="227"/>
        <v>0</v>
      </c>
      <c r="AE130" s="29" t="s">
        <v>240</v>
      </c>
      <c r="AG130" s="11"/>
    </row>
    <row r="131" spans="1:33" ht="56.25" x14ac:dyDescent="0.3">
      <c r="A131" s="1" t="s">
        <v>158</v>
      </c>
      <c r="B131" s="7" t="s">
        <v>102</v>
      </c>
      <c r="C131" s="6" t="s">
        <v>28</v>
      </c>
      <c r="D131" s="34">
        <v>50217.2</v>
      </c>
      <c r="E131" s="35"/>
      <c r="F131" s="35">
        <f t="shared" si="125"/>
        <v>50217.2</v>
      </c>
      <c r="G131" s="35"/>
      <c r="H131" s="35">
        <f t="shared" si="219"/>
        <v>50217.2</v>
      </c>
      <c r="I131" s="35"/>
      <c r="J131" s="35">
        <f t="shared" si="220"/>
        <v>50217.2</v>
      </c>
      <c r="K131" s="46"/>
      <c r="L131" s="35">
        <f t="shared" si="221"/>
        <v>50217.2</v>
      </c>
      <c r="M131" s="35">
        <v>33915.699999999997</v>
      </c>
      <c r="N131" s="35">
        <v>-1565.6</v>
      </c>
      <c r="O131" s="35">
        <f t="shared" si="126"/>
        <v>32350.1</v>
      </c>
      <c r="P131" s="35"/>
      <c r="Q131" s="35">
        <f t="shared" si="222"/>
        <v>32350.1</v>
      </c>
      <c r="R131" s="35"/>
      <c r="S131" s="35">
        <f t="shared" si="223"/>
        <v>32350.1</v>
      </c>
      <c r="T131" s="46"/>
      <c r="U131" s="35">
        <f t="shared" si="224"/>
        <v>32350.1</v>
      </c>
      <c r="V131" s="35">
        <v>0</v>
      </c>
      <c r="W131" s="35"/>
      <c r="X131" s="35">
        <f t="shared" si="127"/>
        <v>0</v>
      </c>
      <c r="Y131" s="35"/>
      <c r="Z131" s="35">
        <f t="shared" si="225"/>
        <v>0</v>
      </c>
      <c r="AA131" s="35"/>
      <c r="AB131" s="35">
        <f t="shared" si="226"/>
        <v>0</v>
      </c>
      <c r="AC131" s="46"/>
      <c r="AD131" s="35">
        <f t="shared" si="227"/>
        <v>0</v>
      </c>
      <c r="AE131" s="29" t="s">
        <v>241</v>
      </c>
      <c r="AG131" s="11"/>
    </row>
    <row r="132" spans="1:33" ht="56.25" x14ac:dyDescent="0.3">
      <c r="A132" s="1" t="s">
        <v>159</v>
      </c>
      <c r="B132" s="7" t="s">
        <v>103</v>
      </c>
      <c r="C132" s="6" t="s">
        <v>28</v>
      </c>
      <c r="D132" s="34">
        <v>36605.5</v>
      </c>
      <c r="E132" s="35">
        <v>-765.5</v>
      </c>
      <c r="F132" s="35">
        <f t="shared" si="125"/>
        <v>35840</v>
      </c>
      <c r="G132" s="35"/>
      <c r="H132" s="35">
        <f t="shared" si="219"/>
        <v>35840</v>
      </c>
      <c r="I132" s="35"/>
      <c r="J132" s="35">
        <f t="shared" si="220"/>
        <v>35840</v>
      </c>
      <c r="K132" s="46"/>
      <c r="L132" s="35">
        <f t="shared" si="221"/>
        <v>35840</v>
      </c>
      <c r="M132" s="35">
        <v>0</v>
      </c>
      <c r="N132" s="35"/>
      <c r="O132" s="35">
        <f t="shared" si="126"/>
        <v>0</v>
      </c>
      <c r="P132" s="35"/>
      <c r="Q132" s="35">
        <f t="shared" si="222"/>
        <v>0</v>
      </c>
      <c r="R132" s="35"/>
      <c r="S132" s="35">
        <f t="shared" si="223"/>
        <v>0</v>
      </c>
      <c r="T132" s="46"/>
      <c r="U132" s="35">
        <f t="shared" si="224"/>
        <v>0</v>
      </c>
      <c r="V132" s="35">
        <v>0</v>
      </c>
      <c r="W132" s="35"/>
      <c r="X132" s="35">
        <f t="shared" si="127"/>
        <v>0</v>
      </c>
      <c r="Y132" s="35"/>
      <c r="Z132" s="35">
        <f t="shared" si="225"/>
        <v>0</v>
      </c>
      <c r="AA132" s="35"/>
      <c r="AB132" s="35">
        <f t="shared" si="226"/>
        <v>0</v>
      </c>
      <c r="AC132" s="46"/>
      <c r="AD132" s="35">
        <f t="shared" si="227"/>
        <v>0</v>
      </c>
      <c r="AE132" s="29" t="s">
        <v>242</v>
      </c>
      <c r="AG132" s="11"/>
    </row>
    <row r="133" spans="1:33" ht="56.25" x14ac:dyDescent="0.3">
      <c r="A133" s="1" t="s">
        <v>160</v>
      </c>
      <c r="B133" s="5" t="s">
        <v>104</v>
      </c>
      <c r="C133" s="6" t="s">
        <v>28</v>
      </c>
      <c r="D133" s="34">
        <v>0</v>
      </c>
      <c r="E133" s="35"/>
      <c r="F133" s="35">
        <f t="shared" si="125"/>
        <v>0</v>
      </c>
      <c r="G133" s="35"/>
      <c r="H133" s="35">
        <f t="shared" si="219"/>
        <v>0</v>
      </c>
      <c r="I133" s="35"/>
      <c r="J133" s="35">
        <f t="shared" si="220"/>
        <v>0</v>
      </c>
      <c r="K133" s="46"/>
      <c r="L133" s="35">
        <f t="shared" si="221"/>
        <v>0</v>
      </c>
      <c r="M133" s="35">
        <v>0</v>
      </c>
      <c r="N133" s="35"/>
      <c r="O133" s="35">
        <f t="shared" si="126"/>
        <v>0</v>
      </c>
      <c r="P133" s="35"/>
      <c r="Q133" s="35">
        <f t="shared" si="222"/>
        <v>0</v>
      </c>
      <c r="R133" s="35"/>
      <c r="S133" s="35">
        <f t="shared" si="223"/>
        <v>0</v>
      </c>
      <c r="T133" s="46"/>
      <c r="U133" s="35">
        <f t="shared" si="224"/>
        <v>0</v>
      </c>
      <c r="V133" s="35">
        <v>92000</v>
      </c>
      <c r="W133" s="35"/>
      <c r="X133" s="35">
        <f t="shared" si="127"/>
        <v>92000</v>
      </c>
      <c r="Y133" s="35"/>
      <c r="Z133" s="35">
        <f t="shared" si="225"/>
        <v>92000</v>
      </c>
      <c r="AA133" s="35"/>
      <c r="AB133" s="35">
        <f t="shared" si="226"/>
        <v>92000</v>
      </c>
      <c r="AC133" s="46"/>
      <c r="AD133" s="35">
        <f t="shared" si="227"/>
        <v>92000</v>
      </c>
      <c r="AE133" s="29" t="s">
        <v>243</v>
      </c>
      <c r="AG133" s="11"/>
    </row>
    <row r="134" spans="1:33" ht="56.25" x14ac:dyDescent="0.3">
      <c r="A134" s="1" t="s">
        <v>161</v>
      </c>
      <c r="B134" s="7" t="s">
        <v>105</v>
      </c>
      <c r="C134" s="6" t="s">
        <v>28</v>
      </c>
      <c r="D134" s="34">
        <v>54241.5</v>
      </c>
      <c r="E134" s="35">
        <v>-630.1</v>
      </c>
      <c r="F134" s="35">
        <f t="shared" si="125"/>
        <v>53611.4</v>
      </c>
      <c r="G134" s="35"/>
      <c r="H134" s="35">
        <f t="shared" si="219"/>
        <v>53611.4</v>
      </c>
      <c r="I134" s="35"/>
      <c r="J134" s="35">
        <f t="shared" si="220"/>
        <v>53611.4</v>
      </c>
      <c r="K134" s="46"/>
      <c r="L134" s="35">
        <f t="shared" si="221"/>
        <v>53611.4</v>
      </c>
      <c r="M134" s="35">
        <v>0</v>
      </c>
      <c r="N134" s="35"/>
      <c r="O134" s="35">
        <f t="shared" si="126"/>
        <v>0</v>
      </c>
      <c r="P134" s="35"/>
      <c r="Q134" s="35">
        <f t="shared" si="222"/>
        <v>0</v>
      </c>
      <c r="R134" s="35"/>
      <c r="S134" s="35">
        <f t="shared" si="223"/>
        <v>0</v>
      </c>
      <c r="T134" s="46"/>
      <c r="U134" s="35">
        <f t="shared" si="224"/>
        <v>0</v>
      </c>
      <c r="V134" s="35">
        <v>0</v>
      </c>
      <c r="W134" s="35"/>
      <c r="X134" s="35">
        <f t="shared" si="127"/>
        <v>0</v>
      </c>
      <c r="Y134" s="35"/>
      <c r="Z134" s="35">
        <f t="shared" si="225"/>
        <v>0</v>
      </c>
      <c r="AA134" s="35"/>
      <c r="AB134" s="35">
        <f t="shared" si="226"/>
        <v>0</v>
      </c>
      <c r="AC134" s="46"/>
      <c r="AD134" s="35">
        <f t="shared" si="227"/>
        <v>0</v>
      </c>
      <c r="AE134" s="29" t="s">
        <v>244</v>
      </c>
      <c r="AG134" s="11"/>
    </row>
    <row r="135" spans="1:33" ht="56.25" x14ac:dyDescent="0.3">
      <c r="A135" s="1" t="s">
        <v>162</v>
      </c>
      <c r="B135" s="7" t="s">
        <v>106</v>
      </c>
      <c r="C135" s="6" t="s">
        <v>28</v>
      </c>
      <c r="D135" s="34">
        <v>56188.4</v>
      </c>
      <c r="E135" s="35"/>
      <c r="F135" s="35">
        <f t="shared" si="125"/>
        <v>56188.4</v>
      </c>
      <c r="G135" s="35"/>
      <c r="H135" s="35">
        <f t="shared" si="219"/>
        <v>56188.4</v>
      </c>
      <c r="I135" s="35"/>
      <c r="J135" s="35">
        <f t="shared" si="220"/>
        <v>56188.4</v>
      </c>
      <c r="K135" s="46"/>
      <c r="L135" s="35">
        <f t="shared" si="221"/>
        <v>56188.4</v>
      </c>
      <c r="M135" s="35">
        <v>25289.4</v>
      </c>
      <c r="N135" s="35">
        <v>-203.3</v>
      </c>
      <c r="O135" s="35">
        <f t="shared" si="126"/>
        <v>25086.100000000002</v>
      </c>
      <c r="P135" s="35"/>
      <c r="Q135" s="35">
        <f t="shared" si="222"/>
        <v>25086.100000000002</v>
      </c>
      <c r="R135" s="35"/>
      <c r="S135" s="35">
        <f t="shared" si="223"/>
        <v>25086.100000000002</v>
      </c>
      <c r="T135" s="46"/>
      <c r="U135" s="35">
        <f t="shared" si="224"/>
        <v>25086.100000000002</v>
      </c>
      <c r="V135" s="35">
        <v>0</v>
      </c>
      <c r="W135" s="35"/>
      <c r="X135" s="35">
        <f t="shared" si="127"/>
        <v>0</v>
      </c>
      <c r="Y135" s="35"/>
      <c r="Z135" s="35">
        <f t="shared" si="225"/>
        <v>0</v>
      </c>
      <c r="AA135" s="35"/>
      <c r="AB135" s="35">
        <f t="shared" si="226"/>
        <v>0</v>
      </c>
      <c r="AC135" s="46"/>
      <c r="AD135" s="35">
        <f t="shared" si="227"/>
        <v>0</v>
      </c>
      <c r="AE135" s="29" t="s">
        <v>245</v>
      </c>
      <c r="AG135" s="11"/>
    </row>
    <row r="136" spans="1:33" ht="56.25" x14ac:dyDescent="0.3">
      <c r="A136" s="1" t="s">
        <v>163</v>
      </c>
      <c r="B136" s="7" t="s">
        <v>107</v>
      </c>
      <c r="C136" s="6" t="s">
        <v>28</v>
      </c>
      <c r="D136" s="34">
        <v>16975.900000000001</v>
      </c>
      <c r="E136" s="35"/>
      <c r="F136" s="35">
        <f t="shared" si="125"/>
        <v>16975.900000000001</v>
      </c>
      <c r="G136" s="35"/>
      <c r="H136" s="35">
        <f t="shared" si="219"/>
        <v>16975.900000000001</v>
      </c>
      <c r="I136" s="35"/>
      <c r="J136" s="35">
        <f t="shared" si="220"/>
        <v>16975.900000000001</v>
      </c>
      <c r="K136" s="46"/>
      <c r="L136" s="35">
        <f t="shared" si="221"/>
        <v>16975.900000000001</v>
      </c>
      <c r="M136" s="35">
        <v>0</v>
      </c>
      <c r="N136" s="35"/>
      <c r="O136" s="35">
        <f t="shared" si="126"/>
        <v>0</v>
      </c>
      <c r="P136" s="35"/>
      <c r="Q136" s="35">
        <f t="shared" si="222"/>
        <v>0</v>
      </c>
      <c r="R136" s="35"/>
      <c r="S136" s="35">
        <f t="shared" si="223"/>
        <v>0</v>
      </c>
      <c r="T136" s="46"/>
      <c r="U136" s="35">
        <f t="shared" si="224"/>
        <v>0</v>
      </c>
      <c r="V136" s="35">
        <v>0</v>
      </c>
      <c r="W136" s="35"/>
      <c r="X136" s="35">
        <f t="shared" si="127"/>
        <v>0</v>
      </c>
      <c r="Y136" s="35"/>
      <c r="Z136" s="35">
        <f t="shared" si="225"/>
        <v>0</v>
      </c>
      <c r="AA136" s="35"/>
      <c r="AB136" s="35">
        <f t="shared" si="226"/>
        <v>0</v>
      </c>
      <c r="AC136" s="46"/>
      <c r="AD136" s="35">
        <f t="shared" si="227"/>
        <v>0</v>
      </c>
      <c r="AE136" s="29" t="s">
        <v>263</v>
      </c>
      <c r="AG136" s="11"/>
    </row>
    <row r="137" spans="1:33" ht="56.25" x14ac:dyDescent="0.3">
      <c r="A137" s="1" t="s">
        <v>164</v>
      </c>
      <c r="B137" s="60" t="s">
        <v>108</v>
      </c>
      <c r="C137" s="6" t="s">
        <v>32</v>
      </c>
      <c r="D137" s="34">
        <v>4161.5</v>
      </c>
      <c r="E137" s="35"/>
      <c r="F137" s="35">
        <f t="shared" si="125"/>
        <v>4161.5</v>
      </c>
      <c r="G137" s="35"/>
      <c r="H137" s="35">
        <f t="shared" si="219"/>
        <v>4161.5</v>
      </c>
      <c r="I137" s="35"/>
      <c r="J137" s="35">
        <f t="shared" si="220"/>
        <v>4161.5</v>
      </c>
      <c r="K137" s="46"/>
      <c r="L137" s="35">
        <f t="shared" si="221"/>
        <v>4161.5</v>
      </c>
      <c r="M137" s="35">
        <v>0</v>
      </c>
      <c r="N137" s="35"/>
      <c r="O137" s="35">
        <f t="shared" si="126"/>
        <v>0</v>
      </c>
      <c r="P137" s="35"/>
      <c r="Q137" s="35">
        <f t="shared" si="222"/>
        <v>0</v>
      </c>
      <c r="R137" s="35"/>
      <c r="S137" s="35">
        <f t="shared" si="223"/>
        <v>0</v>
      </c>
      <c r="T137" s="46"/>
      <c r="U137" s="35">
        <f t="shared" si="224"/>
        <v>0</v>
      </c>
      <c r="V137" s="35">
        <v>0</v>
      </c>
      <c r="W137" s="35"/>
      <c r="X137" s="35">
        <f t="shared" si="127"/>
        <v>0</v>
      </c>
      <c r="Y137" s="35"/>
      <c r="Z137" s="35">
        <f t="shared" si="225"/>
        <v>0</v>
      </c>
      <c r="AA137" s="35"/>
      <c r="AB137" s="35">
        <f t="shared" si="226"/>
        <v>0</v>
      </c>
      <c r="AC137" s="46"/>
      <c r="AD137" s="35">
        <f t="shared" si="227"/>
        <v>0</v>
      </c>
      <c r="AE137" s="29" t="s">
        <v>264</v>
      </c>
      <c r="AG137" s="11"/>
    </row>
    <row r="138" spans="1:33" ht="56.25" x14ac:dyDescent="0.3">
      <c r="A138" s="1" t="s">
        <v>165</v>
      </c>
      <c r="B138" s="60" t="s">
        <v>109</v>
      </c>
      <c r="C138" s="6" t="s">
        <v>28</v>
      </c>
      <c r="D138" s="34">
        <v>96500</v>
      </c>
      <c r="E138" s="35"/>
      <c r="F138" s="35">
        <f t="shared" si="125"/>
        <v>96500</v>
      </c>
      <c r="G138" s="35"/>
      <c r="H138" s="35">
        <f t="shared" si="219"/>
        <v>96500</v>
      </c>
      <c r="I138" s="35"/>
      <c r="J138" s="35">
        <f t="shared" si="220"/>
        <v>96500</v>
      </c>
      <c r="K138" s="46"/>
      <c r="L138" s="35">
        <f t="shared" si="221"/>
        <v>96500</v>
      </c>
      <c r="M138" s="35">
        <v>365837.5</v>
      </c>
      <c r="N138" s="35"/>
      <c r="O138" s="35">
        <f t="shared" si="126"/>
        <v>365837.5</v>
      </c>
      <c r="P138" s="35"/>
      <c r="Q138" s="35">
        <f t="shared" si="222"/>
        <v>365837.5</v>
      </c>
      <c r="R138" s="35"/>
      <c r="S138" s="35">
        <f t="shared" si="223"/>
        <v>365837.5</v>
      </c>
      <c r="T138" s="46"/>
      <c r="U138" s="35">
        <f t="shared" si="224"/>
        <v>365837.5</v>
      </c>
      <c r="V138" s="35">
        <v>0</v>
      </c>
      <c r="W138" s="35"/>
      <c r="X138" s="35">
        <f t="shared" si="127"/>
        <v>0</v>
      </c>
      <c r="Y138" s="35"/>
      <c r="Z138" s="35">
        <f t="shared" si="225"/>
        <v>0</v>
      </c>
      <c r="AA138" s="35"/>
      <c r="AB138" s="35">
        <f t="shared" si="226"/>
        <v>0</v>
      </c>
      <c r="AC138" s="46"/>
      <c r="AD138" s="35">
        <f t="shared" si="227"/>
        <v>0</v>
      </c>
      <c r="AE138" s="29" t="s">
        <v>265</v>
      </c>
      <c r="AG138" s="11"/>
    </row>
    <row r="139" spans="1:33" ht="56.25" x14ac:dyDescent="0.3">
      <c r="A139" s="1" t="s">
        <v>166</v>
      </c>
      <c r="B139" s="60" t="s">
        <v>137</v>
      </c>
      <c r="C139" s="6" t="s">
        <v>32</v>
      </c>
      <c r="D139" s="35">
        <v>11500</v>
      </c>
      <c r="E139" s="35"/>
      <c r="F139" s="35">
        <f t="shared" si="125"/>
        <v>11500</v>
      </c>
      <c r="G139" s="35"/>
      <c r="H139" s="35">
        <f t="shared" si="219"/>
        <v>11500</v>
      </c>
      <c r="I139" s="35"/>
      <c r="J139" s="35">
        <f t="shared" si="220"/>
        <v>11500</v>
      </c>
      <c r="K139" s="46"/>
      <c r="L139" s="35">
        <f t="shared" si="221"/>
        <v>11500</v>
      </c>
      <c r="M139" s="35">
        <v>76294.8</v>
      </c>
      <c r="N139" s="35"/>
      <c r="O139" s="35">
        <f t="shared" si="126"/>
        <v>76294.8</v>
      </c>
      <c r="P139" s="35"/>
      <c r="Q139" s="35">
        <f t="shared" si="222"/>
        <v>76294.8</v>
      </c>
      <c r="R139" s="35"/>
      <c r="S139" s="35">
        <f t="shared" si="223"/>
        <v>76294.8</v>
      </c>
      <c r="T139" s="46"/>
      <c r="U139" s="35">
        <f t="shared" si="224"/>
        <v>76294.8</v>
      </c>
      <c r="V139" s="35">
        <v>0</v>
      </c>
      <c r="W139" s="35"/>
      <c r="X139" s="35">
        <f t="shared" si="127"/>
        <v>0</v>
      </c>
      <c r="Y139" s="35"/>
      <c r="Z139" s="35">
        <f t="shared" si="225"/>
        <v>0</v>
      </c>
      <c r="AA139" s="35"/>
      <c r="AB139" s="35">
        <f t="shared" si="226"/>
        <v>0</v>
      </c>
      <c r="AC139" s="46"/>
      <c r="AD139" s="35">
        <f t="shared" si="227"/>
        <v>0</v>
      </c>
      <c r="AE139" s="29" t="s">
        <v>266</v>
      </c>
      <c r="AG139" s="11"/>
    </row>
    <row r="140" spans="1:33" ht="56.25" x14ac:dyDescent="0.3">
      <c r="A140" s="1" t="s">
        <v>167</v>
      </c>
      <c r="B140" s="60" t="s">
        <v>313</v>
      </c>
      <c r="C140" s="6" t="s">
        <v>28</v>
      </c>
      <c r="D140" s="35"/>
      <c r="E140" s="35">
        <f>E143</f>
        <v>8013.6</v>
      </c>
      <c r="F140" s="35">
        <f t="shared" si="125"/>
        <v>8013.6</v>
      </c>
      <c r="G140" s="35">
        <f>G143</f>
        <v>0</v>
      </c>
      <c r="H140" s="35">
        <f t="shared" si="219"/>
        <v>8013.6</v>
      </c>
      <c r="I140" s="35">
        <f>I143</f>
        <v>0</v>
      </c>
      <c r="J140" s="35">
        <f t="shared" si="220"/>
        <v>8013.6</v>
      </c>
      <c r="K140" s="46">
        <f>K143+K142</f>
        <v>2353.636</v>
      </c>
      <c r="L140" s="35">
        <f t="shared" si="221"/>
        <v>10367.236000000001</v>
      </c>
      <c r="M140" s="35"/>
      <c r="N140" s="35">
        <f>N142</f>
        <v>8356.2000000000007</v>
      </c>
      <c r="O140" s="35">
        <f t="shared" si="126"/>
        <v>8356.2000000000007</v>
      </c>
      <c r="P140" s="35">
        <f>P142</f>
        <v>0</v>
      </c>
      <c r="Q140" s="35">
        <f t="shared" si="222"/>
        <v>8356.2000000000007</v>
      </c>
      <c r="R140" s="35">
        <f>R142</f>
        <v>0</v>
      </c>
      <c r="S140" s="35">
        <f t="shared" si="223"/>
        <v>8356.2000000000007</v>
      </c>
      <c r="T140" s="46">
        <f>T143+T142</f>
        <v>0</v>
      </c>
      <c r="U140" s="35">
        <f t="shared" si="224"/>
        <v>8356.2000000000007</v>
      </c>
      <c r="V140" s="35"/>
      <c r="W140" s="35"/>
      <c r="X140" s="35">
        <f t="shared" si="127"/>
        <v>0</v>
      </c>
      <c r="Y140" s="35"/>
      <c r="Z140" s="35">
        <f t="shared" si="225"/>
        <v>0</v>
      </c>
      <c r="AA140" s="35"/>
      <c r="AB140" s="35">
        <f t="shared" si="226"/>
        <v>0</v>
      </c>
      <c r="AC140" s="46">
        <f>AC143+AC142</f>
        <v>0</v>
      </c>
      <c r="AD140" s="35">
        <f t="shared" si="227"/>
        <v>0</v>
      </c>
      <c r="AE140" s="29"/>
      <c r="AG140" s="11"/>
    </row>
    <row r="141" spans="1:33" x14ac:dyDescent="0.3">
      <c r="A141" s="1"/>
      <c r="B141" s="7" t="s">
        <v>5</v>
      </c>
      <c r="C141" s="6"/>
      <c r="D141" s="35"/>
      <c r="E141" s="35"/>
      <c r="F141" s="35"/>
      <c r="G141" s="35"/>
      <c r="H141" s="35"/>
      <c r="I141" s="35"/>
      <c r="J141" s="35"/>
      <c r="K141" s="46"/>
      <c r="L141" s="35"/>
      <c r="M141" s="35"/>
      <c r="N141" s="35"/>
      <c r="O141" s="35"/>
      <c r="P141" s="35"/>
      <c r="Q141" s="35"/>
      <c r="R141" s="35"/>
      <c r="S141" s="35"/>
      <c r="T141" s="46"/>
      <c r="U141" s="35"/>
      <c r="V141" s="35"/>
      <c r="W141" s="35"/>
      <c r="X141" s="35"/>
      <c r="Y141" s="35"/>
      <c r="Z141" s="35"/>
      <c r="AA141" s="35"/>
      <c r="AB141" s="35"/>
      <c r="AC141" s="46"/>
      <c r="AD141" s="35"/>
      <c r="AE141" s="29"/>
      <c r="AG141" s="11"/>
    </row>
    <row r="142" spans="1:33" hidden="1" x14ac:dyDescent="0.3">
      <c r="A142" s="1"/>
      <c r="B142" s="5" t="s">
        <v>6</v>
      </c>
      <c r="C142" s="6"/>
      <c r="D142" s="35"/>
      <c r="E142" s="35"/>
      <c r="F142" s="35">
        <f t="shared" si="125"/>
        <v>0</v>
      </c>
      <c r="G142" s="35"/>
      <c r="H142" s="35">
        <f t="shared" ref="H142:H144" si="228">F142+G142</f>
        <v>0</v>
      </c>
      <c r="I142" s="35"/>
      <c r="J142" s="35">
        <f t="shared" ref="J142:J144" si="229">H142+I142</f>
        <v>0</v>
      </c>
      <c r="K142" s="46">
        <v>2353.636</v>
      </c>
      <c r="L142" s="35">
        <f t="shared" ref="L142:L144" si="230">J142+K142</f>
        <v>2353.636</v>
      </c>
      <c r="M142" s="35"/>
      <c r="N142" s="35">
        <v>8356.2000000000007</v>
      </c>
      <c r="O142" s="35">
        <f t="shared" si="126"/>
        <v>8356.2000000000007</v>
      </c>
      <c r="P142" s="35"/>
      <c r="Q142" s="35">
        <f t="shared" ref="Q142:Q144" si="231">O142+P142</f>
        <v>8356.2000000000007</v>
      </c>
      <c r="R142" s="35"/>
      <c r="S142" s="35">
        <f t="shared" ref="S142:S144" si="232">Q142+R142</f>
        <v>8356.2000000000007</v>
      </c>
      <c r="T142" s="46"/>
      <c r="U142" s="35">
        <f t="shared" ref="U142:U144" si="233">S142+T142</f>
        <v>8356.2000000000007</v>
      </c>
      <c r="V142" s="35"/>
      <c r="W142" s="35"/>
      <c r="X142" s="35">
        <f t="shared" si="127"/>
        <v>0</v>
      </c>
      <c r="Y142" s="35"/>
      <c r="Z142" s="35">
        <f t="shared" ref="Z142:Z144" si="234">X142+Y142</f>
        <v>0</v>
      </c>
      <c r="AA142" s="35"/>
      <c r="AB142" s="35">
        <f t="shared" ref="AB142:AB144" si="235">Z142+AA142</f>
        <v>0</v>
      </c>
      <c r="AC142" s="46"/>
      <c r="AD142" s="35">
        <f t="shared" ref="AD142:AD144" si="236">AB142+AC142</f>
        <v>0</v>
      </c>
      <c r="AE142" s="39">
        <v>1110543580</v>
      </c>
      <c r="AF142" s="23" t="s">
        <v>51</v>
      </c>
      <c r="AG142" s="11"/>
    </row>
    <row r="143" spans="1:33" x14ac:dyDescent="0.3">
      <c r="A143" s="1"/>
      <c r="B143" s="7" t="s">
        <v>12</v>
      </c>
      <c r="C143" s="6"/>
      <c r="D143" s="35"/>
      <c r="E143" s="35">
        <v>8013.6</v>
      </c>
      <c r="F143" s="35">
        <f t="shared" si="125"/>
        <v>8013.6</v>
      </c>
      <c r="G143" s="35"/>
      <c r="H143" s="35">
        <f t="shared" si="228"/>
        <v>8013.6</v>
      </c>
      <c r="I143" s="35"/>
      <c r="J143" s="35">
        <f t="shared" si="229"/>
        <v>8013.6</v>
      </c>
      <c r="K143" s="46"/>
      <c r="L143" s="35">
        <f t="shared" si="230"/>
        <v>8013.6</v>
      </c>
      <c r="M143" s="35"/>
      <c r="N143" s="35"/>
      <c r="O143" s="35">
        <f t="shared" si="126"/>
        <v>0</v>
      </c>
      <c r="P143" s="35"/>
      <c r="Q143" s="35">
        <f t="shared" si="231"/>
        <v>0</v>
      </c>
      <c r="R143" s="35"/>
      <c r="S143" s="35">
        <f t="shared" si="232"/>
        <v>0</v>
      </c>
      <c r="T143" s="46"/>
      <c r="U143" s="35">
        <f t="shared" si="233"/>
        <v>0</v>
      </c>
      <c r="V143" s="35"/>
      <c r="W143" s="35"/>
      <c r="X143" s="35">
        <f t="shared" si="127"/>
        <v>0</v>
      </c>
      <c r="Y143" s="35"/>
      <c r="Z143" s="35">
        <f t="shared" si="234"/>
        <v>0</v>
      </c>
      <c r="AA143" s="35"/>
      <c r="AB143" s="35">
        <f t="shared" si="235"/>
        <v>0</v>
      </c>
      <c r="AC143" s="46"/>
      <c r="AD143" s="35">
        <f t="shared" si="236"/>
        <v>0</v>
      </c>
      <c r="AE143" s="29" t="s">
        <v>314</v>
      </c>
      <c r="AG143" s="11"/>
    </row>
    <row r="144" spans="1:33" x14ac:dyDescent="0.3">
      <c r="A144" s="1"/>
      <c r="B144" s="60" t="s">
        <v>4</v>
      </c>
      <c r="C144" s="60"/>
      <c r="D144" s="37">
        <f>D149+D150+D151+D152+D153+D154+D155+D156+D160+D164+D168+D169+D173+D177+D181+D185+D190</f>
        <v>1068232.1000000001</v>
      </c>
      <c r="E144" s="37">
        <f>E149+E150+E151+E152+E153+E154+E155+E156+E160+E164+E168+E169+E173+E177+E181+E185+E190</f>
        <v>0</v>
      </c>
      <c r="F144" s="37">
        <f t="shared" si="125"/>
        <v>1068232.1000000001</v>
      </c>
      <c r="G144" s="37">
        <f>G149+G150+G151+G152+G153+G154+G155+G156+G160+G164+G168+G169+G173+G177+G181+G185+G190+G193</f>
        <v>30698.199999999997</v>
      </c>
      <c r="H144" s="37">
        <f t="shared" si="228"/>
        <v>1098930.3</v>
      </c>
      <c r="I144" s="35">
        <f>I149+I150+I151+I152+I153+I154+I155+I156+I160+I164+I168+I169+I173+I177+I181+I185+I190+I193</f>
        <v>0</v>
      </c>
      <c r="J144" s="37">
        <f t="shared" si="229"/>
        <v>1098930.3</v>
      </c>
      <c r="K144" s="37">
        <f>K149+K150+K151+K152+K153+K154+K155+K156+K160+K164+K168+K169+K173+K177+K181+K185+K190+K193</f>
        <v>0</v>
      </c>
      <c r="L144" s="35">
        <f t="shared" si="230"/>
        <v>1098930.3</v>
      </c>
      <c r="M144" s="37">
        <f t="shared" ref="M144:W144" si="237">M149+M150+M151+M152+M153+M154+M155+M156+M160+M164+M168+M169+M173+M177+M181+M185+M190</f>
        <v>771904.09999999986</v>
      </c>
      <c r="N144" s="37">
        <f t="shared" ref="N144" si="238">N149+N150+N151+N152+N153+N154+N155+N156+N160+N164+N168+N169+N173+N177+N181+N185+N190</f>
        <v>0</v>
      </c>
      <c r="O144" s="37">
        <f t="shared" si="126"/>
        <v>771904.09999999986</v>
      </c>
      <c r="P144" s="37">
        <f>P149+P150+P151+P152+P153+P154+P155+P156+P160+P164+P168+P169+P173+P177+P181+P185+P190+P193</f>
        <v>0</v>
      </c>
      <c r="Q144" s="37">
        <f t="shared" si="231"/>
        <v>771904.09999999986</v>
      </c>
      <c r="R144" s="35">
        <f>R149+R150+R151+R152+R153+R154+R155+R156+R160+R164+R168+R169+R173+R177+R181+R185+R190+R193</f>
        <v>0</v>
      </c>
      <c r="S144" s="37">
        <f t="shared" si="232"/>
        <v>771904.09999999986</v>
      </c>
      <c r="T144" s="37">
        <f>T149+T150+T151+T152+T153+T154+T155+T156+T160+T164+T168+T169+T173+T177+T181+T185+T190+T193</f>
        <v>0</v>
      </c>
      <c r="U144" s="35">
        <f t="shared" si="233"/>
        <v>771904.09999999986</v>
      </c>
      <c r="V144" s="37">
        <f t="shared" si="237"/>
        <v>1699506.2</v>
      </c>
      <c r="W144" s="37">
        <f t="shared" si="237"/>
        <v>0</v>
      </c>
      <c r="X144" s="37">
        <f t="shared" si="127"/>
        <v>1699506.2</v>
      </c>
      <c r="Y144" s="37">
        <f>Y149+Y150+Y151+Y152+Y153+Y154+Y155+Y156+Y160+Y164+Y168+Y169+Y173+Y177+Y181+Y185+Y190+Y193</f>
        <v>0</v>
      </c>
      <c r="Z144" s="37">
        <f t="shared" si="234"/>
        <v>1699506.2</v>
      </c>
      <c r="AA144" s="35">
        <f>AA149+AA150+AA151+AA152+AA153+AA154+AA155+AA156+AA160+AA164+AA168+AA169+AA173+AA177+AA181+AA185+AA190+AA193</f>
        <v>0</v>
      </c>
      <c r="AB144" s="37">
        <f t="shared" si="235"/>
        <v>1699506.2</v>
      </c>
      <c r="AC144" s="37">
        <f>AC149+AC150+AC151+AC152+AC153+AC154+AC155+AC156+AC160+AC164+AC168+AC169+AC173+AC177+AC181+AC185+AC190+AC193</f>
        <v>0</v>
      </c>
      <c r="AD144" s="35">
        <f t="shared" si="236"/>
        <v>1699506.2</v>
      </c>
      <c r="AE144" s="29"/>
      <c r="AG144" s="11"/>
    </row>
    <row r="145" spans="1:33" x14ac:dyDescent="0.3">
      <c r="A145" s="1"/>
      <c r="B145" s="7" t="s">
        <v>5</v>
      </c>
      <c r="C145" s="10"/>
      <c r="D145" s="36"/>
      <c r="E145" s="37"/>
      <c r="F145" s="37"/>
      <c r="G145" s="37"/>
      <c r="H145" s="37"/>
      <c r="I145" s="35"/>
      <c r="J145" s="37"/>
      <c r="K145" s="37"/>
      <c r="L145" s="35"/>
      <c r="M145" s="37"/>
      <c r="N145" s="37"/>
      <c r="O145" s="37"/>
      <c r="P145" s="37"/>
      <c r="Q145" s="37"/>
      <c r="R145" s="35"/>
      <c r="S145" s="37"/>
      <c r="T145" s="37"/>
      <c r="U145" s="35"/>
      <c r="V145" s="37"/>
      <c r="W145" s="37"/>
      <c r="X145" s="37"/>
      <c r="Y145" s="37"/>
      <c r="Z145" s="37"/>
      <c r="AA145" s="35"/>
      <c r="AB145" s="37"/>
      <c r="AC145" s="37"/>
      <c r="AD145" s="35"/>
      <c r="AE145" s="29"/>
      <c r="AG145" s="11"/>
    </row>
    <row r="146" spans="1:33" s="18" customFormat="1" hidden="1" x14ac:dyDescent="0.3">
      <c r="A146" s="16"/>
      <c r="B146" s="19" t="s">
        <v>6</v>
      </c>
      <c r="C146" s="20"/>
      <c r="D146" s="36">
        <f>D149+D150+D151+D152+D153+D154+D155+D158+D162+D166+D168+D171+D175+D179+D183+D187</f>
        <v>446886.1</v>
      </c>
      <c r="E146" s="37">
        <f>E149+E150+E151+E152+E153+E154+E155+E158+E162+E166+E168+E171+E175+E179+E183+E187</f>
        <v>0</v>
      </c>
      <c r="F146" s="37">
        <f t="shared" si="125"/>
        <v>446886.1</v>
      </c>
      <c r="G146" s="37">
        <f>G149+G150+G151+G152+G153+G154+G155+G158+G162+G166+G168+G171+G175+G179+G183+G187+G193</f>
        <v>30698.199999999997</v>
      </c>
      <c r="H146" s="37">
        <f t="shared" ref="H146:H156" si="239">F146+G146</f>
        <v>477584.3</v>
      </c>
      <c r="I146" s="35">
        <f>I149+I150+I151+I152+I153+I154+I155+I158+I162+I166+I168+I171+I175+I179+I183+I187+I193</f>
        <v>0</v>
      </c>
      <c r="J146" s="37">
        <f t="shared" ref="J146:J156" si="240">H146+I146</f>
        <v>477584.3</v>
      </c>
      <c r="K146" s="37">
        <f>K149+K150+K151+K152+K153+K154+K155+K158+K162+K166+K168+K171+K175+K179+K183+K187+K195</f>
        <v>0</v>
      </c>
      <c r="L146" s="37">
        <f t="shared" ref="L146:L156" si="241">J146+K146</f>
        <v>477584.3</v>
      </c>
      <c r="M146" s="37">
        <f t="shared" ref="M146:W146" si="242">M149+M150+M151+M152+M153+M154+M155+M158+M162+M166+M168+M171+M175+M179+M183+M187</f>
        <v>246904.09999999998</v>
      </c>
      <c r="N146" s="37">
        <f t="shared" ref="N146" si="243">N149+N150+N151+N152+N153+N154+N155+N158+N162+N166+N168+N171+N175+N179+N183+N187</f>
        <v>0</v>
      </c>
      <c r="O146" s="37">
        <f t="shared" si="126"/>
        <v>246904.09999999998</v>
      </c>
      <c r="P146" s="37">
        <f>P149+P150+P151+P152+P153+P154+P155+P158+P162+P166+P168+P171+P175+P179+P183+P187+P193</f>
        <v>0</v>
      </c>
      <c r="Q146" s="37">
        <f t="shared" ref="Q146:Q156" si="244">O146+P146</f>
        <v>246904.09999999998</v>
      </c>
      <c r="R146" s="35">
        <f>R149+R150+R151+R152+R153+R154+R155+R158+R162+R166+R168+R171+R175+R179+R183+R187+R193</f>
        <v>0</v>
      </c>
      <c r="S146" s="37">
        <f t="shared" ref="S146:S156" si="245">Q146+R146</f>
        <v>246904.09999999998</v>
      </c>
      <c r="T146" s="37">
        <f>T149+T150+T151+T152+T153+T154+T155+T158+T162+T166+T168+T171+T175+T179+T183+T187+T193</f>
        <v>0</v>
      </c>
      <c r="U146" s="37">
        <f t="shared" ref="U146:U156" si="246">S146+T146</f>
        <v>246904.09999999998</v>
      </c>
      <c r="V146" s="37">
        <f t="shared" si="242"/>
        <v>574506.19999999995</v>
      </c>
      <c r="W146" s="37">
        <f t="shared" si="242"/>
        <v>0</v>
      </c>
      <c r="X146" s="37">
        <f t="shared" si="127"/>
        <v>574506.19999999995</v>
      </c>
      <c r="Y146" s="37">
        <f>Y149+Y150+Y151+Y152+Y153+Y154+Y155+Y158+Y162+Y166+Y168+Y171+Y175+Y179+Y183+Y187+Y193</f>
        <v>0</v>
      </c>
      <c r="Z146" s="37">
        <f t="shared" ref="Z146:Z156" si="247">X146+Y146</f>
        <v>574506.19999999995</v>
      </c>
      <c r="AA146" s="35">
        <f>AA149+AA150+AA151+AA152+AA153+AA154+AA155+AA158+AA162+AA166+AA168+AA171+AA175+AA179+AA183+AA187+AA193</f>
        <v>0</v>
      </c>
      <c r="AB146" s="37">
        <f t="shared" ref="AB146:AB156" si="248">Z146+AA146</f>
        <v>574506.19999999995</v>
      </c>
      <c r="AC146" s="37">
        <f>AC149+AC150+AC151+AC152+AC153+AC154+AC155+AC158+AC162+AC166+AC168+AC171+AC175+AC179+AC183+AC187+AC193</f>
        <v>0</v>
      </c>
      <c r="AD146" s="37">
        <f t="shared" ref="AD146:AD156" si="249">AB146+AC146</f>
        <v>574506.19999999995</v>
      </c>
      <c r="AE146" s="32"/>
      <c r="AF146" s="24" t="s">
        <v>51</v>
      </c>
      <c r="AG146" s="17"/>
    </row>
    <row r="147" spans="1:33" x14ac:dyDescent="0.3">
      <c r="A147" s="1"/>
      <c r="B147" s="60" t="s">
        <v>20</v>
      </c>
      <c r="C147" s="10"/>
      <c r="D147" s="36">
        <f>D159+D163+D167+D172+D176+D180+D184+D192+D188</f>
        <v>621346</v>
      </c>
      <c r="E147" s="37">
        <f>E159+E163+E167+E172+E176+E180+E184+E192+E188</f>
        <v>0</v>
      </c>
      <c r="F147" s="37">
        <f t="shared" si="125"/>
        <v>621346</v>
      </c>
      <c r="G147" s="37">
        <f>G159+G163+G167+G172+G176+G180+G184+G192+G188</f>
        <v>0</v>
      </c>
      <c r="H147" s="37">
        <f t="shared" si="239"/>
        <v>621346</v>
      </c>
      <c r="I147" s="35">
        <f>I159+I163+I167+I172+I176+I180+I184+I192+I188</f>
        <v>0</v>
      </c>
      <c r="J147" s="37">
        <f t="shared" si="240"/>
        <v>621346</v>
      </c>
      <c r="K147" s="37">
        <f>K159+K163+K167+K172+K176+K180+K184+K192+K188+K196</f>
        <v>0</v>
      </c>
      <c r="L147" s="35">
        <f t="shared" si="241"/>
        <v>621346</v>
      </c>
      <c r="M147" s="37">
        <f t="shared" ref="M147:W147" si="250">M159+M163+M167+M172+M176+M180+M184+M192+M188</f>
        <v>525000</v>
      </c>
      <c r="N147" s="37">
        <f t="shared" ref="N147:P147" si="251">N159+N163+N167+N172+N176+N180+N184+N192+N188</f>
        <v>0</v>
      </c>
      <c r="O147" s="37">
        <f t="shared" si="126"/>
        <v>525000</v>
      </c>
      <c r="P147" s="37">
        <f t="shared" si="251"/>
        <v>0</v>
      </c>
      <c r="Q147" s="37">
        <f t="shared" si="244"/>
        <v>525000</v>
      </c>
      <c r="R147" s="35">
        <f t="shared" ref="R147:T147" si="252">R159+R163+R167+R172+R176+R180+R184+R192+R188</f>
        <v>0</v>
      </c>
      <c r="S147" s="37">
        <f t="shared" si="245"/>
        <v>525000</v>
      </c>
      <c r="T147" s="37">
        <f t="shared" si="252"/>
        <v>0</v>
      </c>
      <c r="U147" s="35">
        <f t="shared" si="246"/>
        <v>525000</v>
      </c>
      <c r="V147" s="37">
        <f t="shared" si="250"/>
        <v>1125000</v>
      </c>
      <c r="W147" s="37">
        <f t="shared" si="250"/>
        <v>0</v>
      </c>
      <c r="X147" s="37">
        <f t="shared" si="127"/>
        <v>1125000</v>
      </c>
      <c r="Y147" s="37">
        <f t="shared" ref="Y147:AA147" si="253">Y159+Y163+Y167+Y172+Y176+Y180+Y184+Y192+Y188</f>
        <v>0</v>
      </c>
      <c r="Z147" s="37">
        <f t="shared" si="247"/>
        <v>1125000</v>
      </c>
      <c r="AA147" s="35">
        <f t="shared" si="253"/>
        <v>0</v>
      </c>
      <c r="AB147" s="37">
        <f t="shared" si="248"/>
        <v>1125000</v>
      </c>
      <c r="AC147" s="37">
        <f t="shared" ref="AC147" si="254">AC159+AC163+AC167+AC172+AC176+AC180+AC184+AC192+AC188</f>
        <v>0</v>
      </c>
      <c r="AD147" s="35">
        <f t="shared" si="249"/>
        <v>1125000</v>
      </c>
      <c r="AE147" s="29"/>
      <c r="AG147" s="11"/>
    </row>
    <row r="148" spans="1:33" s="18" customFormat="1" hidden="1" x14ac:dyDescent="0.3">
      <c r="A148" s="16"/>
      <c r="B148" s="55" t="s">
        <v>19</v>
      </c>
      <c r="C148" s="69"/>
      <c r="D148" s="36"/>
      <c r="E148" s="37"/>
      <c r="F148" s="37"/>
      <c r="G148" s="37"/>
      <c r="H148" s="37"/>
      <c r="I148" s="35"/>
      <c r="J148" s="37"/>
      <c r="K148" s="37">
        <f>K189</f>
        <v>0</v>
      </c>
      <c r="L148" s="37">
        <f t="shared" si="241"/>
        <v>0</v>
      </c>
      <c r="M148" s="37"/>
      <c r="N148" s="37"/>
      <c r="O148" s="37"/>
      <c r="P148" s="37"/>
      <c r="Q148" s="37"/>
      <c r="R148" s="35"/>
      <c r="S148" s="37"/>
      <c r="T148" s="37"/>
      <c r="U148" s="37">
        <f t="shared" si="246"/>
        <v>0</v>
      </c>
      <c r="V148" s="37"/>
      <c r="W148" s="37"/>
      <c r="X148" s="37"/>
      <c r="Y148" s="37"/>
      <c r="Z148" s="37"/>
      <c r="AA148" s="35"/>
      <c r="AB148" s="37"/>
      <c r="AC148" s="37"/>
      <c r="AD148" s="37">
        <f t="shared" si="249"/>
        <v>0</v>
      </c>
      <c r="AE148" s="31"/>
      <c r="AF148" s="24" t="s">
        <v>51</v>
      </c>
      <c r="AG148" s="17"/>
    </row>
    <row r="149" spans="1:33" ht="56.25" x14ac:dyDescent="0.3">
      <c r="A149" s="1" t="s">
        <v>168</v>
      </c>
      <c r="B149" s="60" t="s">
        <v>110</v>
      </c>
      <c r="C149" s="6" t="s">
        <v>111</v>
      </c>
      <c r="D149" s="34">
        <v>11495</v>
      </c>
      <c r="E149" s="35"/>
      <c r="F149" s="35">
        <f t="shared" si="125"/>
        <v>11495</v>
      </c>
      <c r="G149" s="35"/>
      <c r="H149" s="35">
        <f t="shared" si="239"/>
        <v>11495</v>
      </c>
      <c r="I149" s="35"/>
      <c r="J149" s="35">
        <f t="shared" si="240"/>
        <v>11495</v>
      </c>
      <c r="K149" s="46"/>
      <c r="L149" s="35">
        <f t="shared" si="241"/>
        <v>11495</v>
      </c>
      <c r="M149" s="35">
        <v>0</v>
      </c>
      <c r="N149" s="35"/>
      <c r="O149" s="35">
        <f t="shared" si="126"/>
        <v>0</v>
      </c>
      <c r="P149" s="35"/>
      <c r="Q149" s="35">
        <f t="shared" si="244"/>
        <v>0</v>
      </c>
      <c r="R149" s="35"/>
      <c r="S149" s="35">
        <f t="shared" si="245"/>
        <v>0</v>
      </c>
      <c r="T149" s="46"/>
      <c r="U149" s="35">
        <f t="shared" si="246"/>
        <v>0</v>
      </c>
      <c r="V149" s="35">
        <v>0</v>
      </c>
      <c r="W149" s="35"/>
      <c r="X149" s="35">
        <f t="shared" si="127"/>
        <v>0</v>
      </c>
      <c r="Y149" s="35"/>
      <c r="Z149" s="35">
        <f t="shared" si="247"/>
        <v>0</v>
      </c>
      <c r="AA149" s="35"/>
      <c r="AB149" s="35">
        <f t="shared" si="248"/>
        <v>0</v>
      </c>
      <c r="AC149" s="46"/>
      <c r="AD149" s="35">
        <f t="shared" si="249"/>
        <v>0</v>
      </c>
      <c r="AE149" s="29" t="s">
        <v>268</v>
      </c>
      <c r="AG149" s="11"/>
    </row>
    <row r="150" spans="1:33" ht="56.25" x14ac:dyDescent="0.3">
      <c r="A150" s="1" t="s">
        <v>169</v>
      </c>
      <c r="B150" s="60" t="s">
        <v>112</v>
      </c>
      <c r="C150" s="10" t="s">
        <v>111</v>
      </c>
      <c r="D150" s="34">
        <v>5820.5</v>
      </c>
      <c r="E150" s="35"/>
      <c r="F150" s="35">
        <f t="shared" si="125"/>
        <v>5820.5</v>
      </c>
      <c r="G150" s="35"/>
      <c r="H150" s="35">
        <f t="shared" si="239"/>
        <v>5820.5</v>
      </c>
      <c r="I150" s="35"/>
      <c r="J150" s="35">
        <f t="shared" si="240"/>
        <v>5820.5</v>
      </c>
      <c r="K150" s="46"/>
      <c r="L150" s="35">
        <f t="shared" si="241"/>
        <v>5820.5</v>
      </c>
      <c r="M150" s="35">
        <v>0</v>
      </c>
      <c r="N150" s="35"/>
      <c r="O150" s="35">
        <f t="shared" si="126"/>
        <v>0</v>
      </c>
      <c r="P150" s="35"/>
      <c r="Q150" s="35">
        <f t="shared" si="244"/>
        <v>0</v>
      </c>
      <c r="R150" s="35"/>
      <c r="S150" s="35">
        <f t="shared" si="245"/>
        <v>0</v>
      </c>
      <c r="T150" s="46"/>
      <c r="U150" s="35">
        <f t="shared" si="246"/>
        <v>0</v>
      </c>
      <c r="V150" s="35">
        <v>0</v>
      </c>
      <c r="W150" s="35"/>
      <c r="X150" s="35">
        <f t="shared" si="127"/>
        <v>0</v>
      </c>
      <c r="Y150" s="35"/>
      <c r="Z150" s="35">
        <f t="shared" si="247"/>
        <v>0</v>
      </c>
      <c r="AA150" s="35"/>
      <c r="AB150" s="35">
        <f t="shared" si="248"/>
        <v>0</v>
      </c>
      <c r="AC150" s="46"/>
      <c r="AD150" s="35">
        <f t="shared" si="249"/>
        <v>0</v>
      </c>
      <c r="AE150" s="29" t="s">
        <v>269</v>
      </c>
      <c r="AG150" s="11"/>
    </row>
    <row r="151" spans="1:33" ht="56.25" x14ac:dyDescent="0.3">
      <c r="A151" s="1" t="s">
        <v>170</v>
      </c>
      <c r="B151" s="60" t="s">
        <v>113</v>
      </c>
      <c r="C151" s="2" t="s">
        <v>111</v>
      </c>
      <c r="D151" s="34">
        <v>18000</v>
      </c>
      <c r="E151" s="35"/>
      <c r="F151" s="35">
        <f t="shared" si="125"/>
        <v>18000</v>
      </c>
      <c r="G151" s="35"/>
      <c r="H151" s="35">
        <f t="shared" si="239"/>
        <v>18000</v>
      </c>
      <c r="I151" s="35"/>
      <c r="J151" s="35">
        <f t="shared" si="240"/>
        <v>18000</v>
      </c>
      <c r="K151" s="46"/>
      <c r="L151" s="35">
        <f t="shared" si="241"/>
        <v>18000</v>
      </c>
      <c r="M151" s="35">
        <v>0</v>
      </c>
      <c r="N151" s="35"/>
      <c r="O151" s="35">
        <f t="shared" si="126"/>
        <v>0</v>
      </c>
      <c r="P151" s="35"/>
      <c r="Q151" s="35">
        <f t="shared" si="244"/>
        <v>0</v>
      </c>
      <c r="R151" s="35"/>
      <c r="S151" s="35">
        <f t="shared" si="245"/>
        <v>0</v>
      </c>
      <c r="T151" s="46"/>
      <c r="U151" s="35">
        <f t="shared" si="246"/>
        <v>0</v>
      </c>
      <c r="V151" s="35">
        <v>180000</v>
      </c>
      <c r="W151" s="35"/>
      <c r="X151" s="35">
        <f t="shared" si="127"/>
        <v>180000</v>
      </c>
      <c r="Y151" s="35"/>
      <c r="Z151" s="35">
        <f t="shared" si="247"/>
        <v>180000</v>
      </c>
      <c r="AA151" s="35"/>
      <c r="AB151" s="35">
        <f t="shared" si="248"/>
        <v>180000</v>
      </c>
      <c r="AC151" s="46"/>
      <c r="AD151" s="35">
        <f t="shared" si="249"/>
        <v>180000</v>
      </c>
      <c r="AE151" s="30" t="s">
        <v>270</v>
      </c>
      <c r="AG151" s="11"/>
    </row>
    <row r="152" spans="1:33" ht="56.25" x14ac:dyDescent="0.3">
      <c r="A152" s="1" t="s">
        <v>171</v>
      </c>
      <c r="B152" s="60" t="s">
        <v>114</v>
      </c>
      <c r="C152" s="10" t="s">
        <v>111</v>
      </c>
      <c r="D152" s="34">
        <v>0</v>
      </c>
      <c r="E152" s="35"/>
      <c r="F152" s="35">
        <f t="shared" si="125"/>
        <v>0</v>
      </c>
      <c r="G152" s="35"/>
      <c r="H152" s="35">
        <f t="shared" si="239"/>
        <v>0</v>
      </c>
      <c r="I152" s="35"/>
      <c r="J152" s="35">
        <f t="shared" si="240"/>
        <v>0</v>
      </c>
      <c r="K152" s="46"/>
      <c r="L152" s="35">
        <f t="shared" si="241"/>
        <v>0</v>
      </c>
      <c r="M152" s="35">
        <v>7202.2</v>
      </c>
      <c r="N152" s="35"/>
      <c r="O152" s="35">
        <f t="shared" si="126"/>
        <v>7202.2</v>
      </c>
      <c r="P152" s="35"/>
      <c r="Q152" s="35">
        <f t="shared" si="244"/>
        <v>7202.2</v>
      </c>
      <c r="R152" s="35"/>
      <c r="S152" s="35">
        <f t="shared" si="245"/>
        <v>7202.2</v>
      </c>
      <c r="T152" s="46"/>
      <c r="U152" s="35">
        <f t="shared" si="246"/>
        <v>7202.2</v>
      </c>
      <c r="V152" s="35">
        <v>0</v>
      </c>
      <c r="W152" s="35"/>
      <c r="X152" s="35">
        <f t="shared" si="127"/>
        <v>0</v>
      </c>
      <c r="Y152" s="35"/>
      <c r="Z152" s="35">
        <f t="shared" si="247"/>
        <v>0</v>
      </c>
      <c r="AA152" s="35"/>
      <c r="AB152" s="35">
        <f t="shared" si="248"/>
        <v>0</v>
      </c>
      <c r="AC152" s="46"/>
      <c r="AD152" s="35">
        <f t="shared" si="249"/>
        <v>0</v>
      </c>
      <c r="AE152" s="29" t="s">
        <v>271</v>
      </c>
      <c r="AG152" s="11"/>
    </row>
    <row r="153" spans="1:33" ht="56.25" x14ac:dyDescent="0.3">
      <c r="A153" s="1" t="s">
        <v>172</v>
      </c>
      <c r="B153" s="60" t="s">
        <v>115</v>
      </c>
      <c r="C153" s="6" t="s">
        <v>111</v>
      </c>
      <c r="D153" s="34">
        <v>0</v>
      </c>
      <c r="E153" s="35"/>
      <c r="F153" s="35">
        <f t="shared" si="125"/>
        <v>0</v>
      </c>
      <c r="G153" s="35"/>
      <c r="H153" s="35">
        <f t="shared" si="239"/>
        <v>0</v>
      </c>
      <c r="I153" s="35"/>
      <c r="J153" s="35">
        <f t="shared" si="240"/>
        <v>0</v>
      </c>
      <c r="K153" s="46"/>
      <c r="L153" s="35">
        <f t="shared" si="241"/>
        <v>0</v>
      </c>
      <c r="M153" s="35">
        <v>9362.9</v>
      </c>
      <c r="N153" s="35"/>
      <c r="O153" s="35">
        <f t="shared" si="126"/>
        <v>9362.9</v>
      </c>
      <c r="P153" s="35"/>
      <c r="Q153" s="35">
        <f t="shared" si="244"/>
        <v>9362.9</v>
      </c>
      <c r="R153" s="35"/>
      <c r="S153" s="35">
        <f t="shared" si="245"/>
        <v>9362.9</v>
      </c>
      <c r="T153" s="46"/>
      <c r="U153" s="35">
        <f t="shared" si="246"/>
        <v>9362.9</v>
      </c>
      <c r="V153" s="35">
        <v>0</v>
      </c>
      <c r="W153" s="35"/>
      <c r="X153" s="35">
        <f t="shared" si="127"/>
        <v>0</v>
      </c>
      <c r="Y153" s="35"/>
      <c r="Z153" s="35">
        <f t="shared" si="247"/>
        <v>0</v>
      </c>
      <c r="AA153" s="35"/>
      <c r="AB153" s="35">
        <f t="shared" si="248"/>
        <v>0</v>
      </c>
      <c r="AC153" s="46"/>
      <c r="AD153" s="35">
        <f t="shared" si="249"/>
        <v>0</v>
      </c>
      <c r="AE153" s="29" t="s">
        <v>272</v>
      </c>
      <c r="AG153" s="11"/>
    </row>
    <row r="154" spans="1:33" ht="56.25" x14ac:dyDescent="0.3">
      <c r="A154" s="1" t="s">
        <v>173</v>
      </c>
      <c r="B154" s="60" t="s">
        <v>116</v>
      </c>
      <c r="C154" s="61" t="s">
        <v>111</v>
      </c>
      <c r="D154" s="34">
        <v>0</v>
      </c>
      <c r="E154" s="35"/>
      <c r="F154" s="35">
        <f t="shared" si="125"/>
        <v>0</v>
      </c>
      <c r="G154" s="35"/>
      <c r="H154" s="35">
        <f t="shared" si="239"/>
        <v>0</v>
      </c>
      <c r="I154" s="35"/>
      <c r="J154" s="35">
        <f t="shared" si="240"/>
        <v>0</v>
      </c>
      <c r="K154" s="46"/>
      <c r="L154" s="35">
        <f t="shared" si="241"/>
        <v>0</v>
      </c>
      <c r="M154" s="35">
        <v>7202.2</v>
      </c>
      <c r="N154" s="35"/>
      <c r="O154" s="35">
        <f t="shared" si="126"/>
        <v>7202.2</v>
      </c>
      <c r="P154" s="35"/>
      <c r="Q154" s="35">
        <f t="shared" si="244"/>
        <v>7202.2</v>
      </c>
      <c r="R154" s="35"/>
      <c r="S154" s="35">
        <f t="shared" si="245"/>
        <v>7202.2</v>
      </c>
      <c r="T154" s="46"/>
      <c r="U154" s="35">
        <f t="shared" si="246"/>
        <v>7202.2</v>
      </c>
      <c r="V154" s="35">
        <v>40000</v>
      </c>
      <c r="W154" s="35"/>
      <c r="X154" s="35">
        <f t="shared" si="127"/>
        <v>40000</v>
      </c>
      <c r="Y154" s="35"/>
      <c r="Z154" s="35">
        <f t="shared" si="247"/>
        <v>40000</v>
      </c>
      <c r="AA154" s="35"/>
      <c r="AB154" s="35">
        <f t="shared" si="248"/>
        <v>40000</v>
      </c>
      <c r="AC154" s="46"/>
      <c r="AD154" s="35">
        <f t="shared" si="249"/>
        <v>40000</v>
      </c>
      <c r="AE154" s="29" t="s">
        <v>273</v>
      </c>
      <c r="AG154" s="11"/>
    </row>
    <row r="155" spans="1:33" ht="56.25" x14ac:dyDescent="0.3">
      <c r="A155" s="1" t="s">
        <v>174</v>
      </c>
      <c r="B155" s="60" t="s">
        <v>117</v>
      </c>
      <c r="C155" s="61" t="s">
        <v>111</v>
      </c>
      <c r="D155" s="34">
        <v>14272.2</v>
      </c>
      <c r="E155" s="35"/>
      <c r="F155" s="35">
        <f t="shared" si="125"/>
        <v>14272.2</v>
      </c>
      <c r="G155" s="35"/>
      <c r="H155" s="35">
        <f t="shared" si="239"/>
        <v>14272.2</v>
      </c>
      <c r="I155" s="35"/>
      <c r="J155" s="35">
        <f t="shared" si="240"/>
        <v>14272.2</v>
      </c>
      <c r="K155" s="46"/>
      <c r="L155" s="35">
        <f t="shared" si="241"/>
        <v>14272.2</v>
      </c>
      <c r="M155" s="35">
        <v>0</v>
      </c>
      <c r="N155" s="35"/>
      <c r="O155" s="35">
        <f t="shared" si="126"/>
        <v>0</v>
      </c>
      <c r="P155" s="35"/>
      <c r="Q155" s="35">
        <f t="shared" si="244"/>
        <v>0</v>
      </c>
      <c r="R155" s="35"/>
      <c r="S155" s="35">
        <f t="shared" si="245"/>
        <v>0</v>
      </c>
      <c r="T155" s="46"/>
      <c r="U155" s="35">
        <f t="shared" si="246"/>
        <v>0</v>
      </c>
      <c r="V155" s="35">
        <v>0</v>
      </c>
      <c r="W155" s="35"/>
      <c r="X155" s="35">
        <f t="shared" si="127"/>
        <v>0</v>
      </c>
      <c r="Y155" s="35"/>
      <c r="Z155" s="35">
        <f t="shared" si="247"/>
        <v>0</v>
      </c>
      <c r="AA155" s="35"/>
      <c r="AB155" s="35">
        <f t="shared" si="248"/>
        <v>0</v>
      </c>
      <c r="AC155" s="46"/>
      <c r="AD155" s="35">
        <f t="shared" si="249"/>
        <v>0</v>
      </c>
      <c r="AE155" s="29" t="s">
        <v>274</v>
      </c>
      <c r="AG155" s="11"/>
    </row>
    <row r="156" spans="1:33" ht="80.25" customHeight="1" x14ac:dyDescent="0.3">
      <c r="A156" s="1" t="s">
        <v>175</v>
      </c>
      <c r="B156" s="60" t="s">
        <v>118</v>
      </c>
      <c r="C156" s="61" t="s">
        <v>111</v>
      </c>
      <c r="D156" s="34">
        <f>D158+D159</f>
        <v>0</v>
      </c>
      <c r="E156" s="35">
        <f>E158+E159</f>
        <v>0</v>
      </c>
      <c r="F156" s="35">
        <f t="shared" si="125"/>
        <v>0</v>
      </c>
      <c r="G156" s="35">
        <f>G158+G159</f>
        <v>0</v>
      </c>
      <c r="H156" s="35">
        <f t="shared" si="239"/>
        <v>0</v>
      </c>
      <c r="I156" s="35">
        <f>I158+I159</f>
        <v>0</v>
      </c>
      <c r="J156" s="35">
        <f t="shared" si="240"/>
        <v>0</v>
      </c>
      <c r="K156" s="46">
        <f>K158+K159</f>
        <v>0</v>
      </c>
      <c r="L156" s="35">
        <f t="shared" si="241"/>
        <v>0</v>
      </c>
      <c r="M156" s="35">
        <f t="shared" ref="M156:W156" si="255">M158+M159</f>
        <v>0</v>
      </c>
      <c r="N156" s="35">
        <f t="shared" ref="N156:P156" si="256">N158+N159</f>
        <v>0</v>
      </c>
      <c r="O156" s="35">
        <f t="shared" si="126"/>
        <v>0</v>
      </c>
      <c r="P156" s="35">
        <f t="shared" si="256"/>
        <v>0</v>
      </c>
      <c r="Q156" s="35">
        <f t="shared" si="244"/>
        <v>0</v>
      </c>
      <c r="R156" s="35">
        <f t="shared" ref="R156:T156" si="257">R158+R159</f>
        <v>0</v>
      </c>
      <c r="S156" s="35">
        <f t="shared" si="245"/>
        <v>0</v>
      </c>
      <c r="T156" s="46">
        <f t="shared" si="257"/>
        <v>0</v>
      </c>
      <c r="U156" s="35">
        <f t="shared" si="246"/>
        <v>0</v>
      </c>
      <c r="V156" s="35">
        <f t="shared" si="255"/>
        <v>132163.9</v>
      </c>
      <c r="W156" s="35">
        <f t="shared" si="255"/>
        <v>0</v>
      </c>
      <c r="X156" s="35">
        <f t="shared" si="127"/>
        <v>132163.9</v>
      </c>
      <c r="Y156" s="35">
        <f t="shared" ref="Y156:AA156" si="258">Y158+Y159</f>
        <v>0</v>
      </c>
      <c r="Z156" s="35">
        <f t="shared" si="247"/>
        <v>132163.9</v>
      </c>
      <c r="AA156" s="35">
        <f t="shared" si="258"/>
        <v>0</v>
      </c>
      <c r="AB156" s="35">
        <f t="shared" si="248"/>
        <v>132163.9</v>
      </c>
      <c r="AC156" s="46">
        <f t="shared" ref="AC156" si="259">AC158+AC159</f>
        <v>0</v>
      </c>
      <c r="AD156" s="35">
        <f t="shared" si="249"/>
        <v>132163.9</v>
      </c>
      <c r="AE156" s="29"/>
      <c r="AG156" s="11"/>
    </row>
    <row r="157" spans="1:33" x14ac:dyDescent="0.3">
      <c r="A157" s="1"/>
      <c r="B157" s="7" t="s">
        <v>5</v>
      </c>
      <c r="C157" s="6"/>
      <c r="D157" s="34"/>
      <c r="E157" s="35"/>
      <c r="F157" s="35"/>
      <c r="G157" s="35"/>
      <c r="H157" s="35"/>
      <c r="I157" s="35"/>
      <c r="J157" s="35"/>
      <c r="K157" s="46"/>
      <c r="L157" s="35"/>
      <c r="M157" s="35"/>
      <c r="N157" s="35"/>
      <c r="O157" s="35"/>
      <c r="P157" s="35"/>
      <c r="Q157" s="35"/>
      <c r="R157" s="35"/>
      <c r="S157" s="35"/>
      <c r="T157" s="46"/>
      <c r="U157" s="35"/>
      <c r="V157" s="35"/>
      <c r="W157" s="35"/>
      <c r="X157" s="35"/>
      <c r="Y157" s="35"/>
      <c r="Z157" s="35"/>
      <c r="AA157" s="35"/>
      <c r="AB157" s="35"/>
      <c r="AC157" s="46"/>
      <c r="AD157" s="35"/>
      <c r="AE157" s="29"/>
      <c r="AG157" s="11"/>
    </row>
    <row r="158" spans="1:33" hidden="1" x14ac:dyDescent="0.3">
      <c r="A158" s="1"/>
      <c r="B158" s="5" t="s">
        <v>6</v>
      </c>
      <c r="C158" s="44"/>
      <c r="D158" s="34">
        <v>0</v>
      </c>
      <c r="E158" s="35"/>
      <c r="F158" s="35">
        <f t="shared" si="125"/>
        <v>0</v>
      </c>
      <c r="G158" s="35"/>
      <c r="H158" s="35">
        <f t="shared" ref="H158:H160" si="260">F158+G158</f>
        <v>0</v>
      </c>
      <c r="I158" s="35"/>
      <c r="J158" s="35">
        <f t="shared" ref="J158:J160" si="261">H158+I158</f>
        <v>0</v>
      </c>
      <c r="K158" s="46"/>
      <c r="L158" s="35">
        <f t="shared" ref="L158:L160" si="262">J158+K158</f>
        <v>0</v>
      </c>
      <c r="M158" s="35">
        <v>0</v>
      </c>
      <c r="N158" s="35"/>
      <c r="O158" s="35">
        <f t="shared" si="126"/>
        <v>0</v>
      </c>
      <c r="P158" s="35"/>
      <c r="Q158" s="35">
        <f t="shared" ref="Q158:Q160" si="263">O158+P158</f>
        <v>0</v>
      </c>
      <c r="R158" s="35"/>
      <c r="S158" s="35">
        <f t="shared" ref="S158:S160" si="264">Q158+R158</f>
        <v>0</v>
      </c>
      <c r="T158" s="46"/>
      <c r="U158" s="35">
        <f t="shared" ref="U158:U160" si="265">S158+T158</f>
        <v>0</v>
      </c>
      <c r="V158" s="35">
        <v>33041.1</v>
      </c>
      <c r="W158" s="35"/>
      <c r="X158" s="35">
        <f t="shared" si="127"/>
        <v>33041.1</v>
      </c>
      <c r="Y158" s="35"/>
      <c r="Z158" s="35">
        <f t="shared" ref="Z158:Z160" si="266">X158+Y158</f>
        <v>33041.1</v>
      </c>
      <c r="AA158" s="35"/>
      <c r="AB158" s="35">
        <f t="shared" ref="AB158:AB160" si="267">Z158+AA158</f>
        <v>33041.1</v>
      </c>
      <c r="AC158" s="46"/>
      <c r="AD158" s="35">
        <f t="shared" ref="AD158:AD160" si="268">AB158+AC158</f>
        <v>33041.1</v>
      </c>
      <c r="AE158" s="29" t="s">
        <v>275</v>
      </c>
      <c r="AF158" s="23" t="s">
        <v>51</v>
      </c>
      <c r="AG158" s="11"/>
    </row>
    <row r="159" spans="1:33" x14ac:dyDescent="0.3">
      <c r="A159" s="1"/>
      <c r="B159" s="60" t="s">
        <v>20</v>
      </c>
      <c r="C159" s="61"/>
      <c r="D159" s="34">
        <v>0</v>
      </c>
      <c r="E159" s="35"/>
      <c r="F159" s="35">
        <f t="shared" si="125"/>
        <v>0</v>
      </c>
      <c r="G159" s="35"/>
      <c r="H159" s="35">
        <f t="shared" si="260"/>
        <v>0</v>
      </c>
      <c r="I159" s="35"/>
      <c r="J159" s="35">
        <f t="shared" si="261"/>
        <v>0</v>
      </c>
      <c r="K159" s="46"/>
      <c r="L159" s="35">
        <f t="shared" si="262"/>
        <v>0</v>
      </c>
      <c r="M159" s="35">
        <v>0</v>
      </c>
      <c r="N159" s="35"/>
      <c r="O159" s="35">
        <f t="shared" si="126"/>
        <v>0</v>
      </c>
      <c r="P159" s="35"/>
      <c r="Q159" s="35">
        <f t="shared" si="263"/>
        <v>0</v>
      </c>
      <c r="R159" s="35"/>
      <c r="S159" s="35">
        <f t="shared" si="264"/>
        <v>0</v>
      </c>
      <c r="T159" s="46"/>
      <c r="U159" s="35">
        <f t="shared" si="265"/>
        <v>0</v>
      </c>
      <c r="V159" s="35">
        <v>99122.8</v>
      </c>
      <c r="W159" s="35"/>
      <c r="X159" s="35">
        <f t="shared" si="127"/>
        <v>99122.8</v>
      </c>
      <c r="Y159" s="35"/>
      <c r="Z159" s="35">
        <f t="shared" si="266"/>
        <v>99122.8</v>
      </c>
      <c r="AA159" s="35"/>
      <c r="AB159" s="35">
        <f t="shared" si="267"/>
        <v>99122.8</v>
      </c>
      <c r="AC159" s="46"/>
      <c r="AD159" s="35">
        <f t="shared" si="268"/>
        <v>99122.8</v>
      </c>
      <c r="AE159" s="29" t="s">
        <v>284</v>
      </c>
      <c r="AG159" s="11"/>
    </row>
    <row r="160" spans="1:33" ht="56.25" x14ac:dyDescent="0.3">
      <c r="A160" s="1" t="s">
        <v>176</v>
      </c>
      <c r="B160" s="60" t="s">
        <v>276</v>
      </c>
      <c r="C160" s="61" t="s">
        <v>111</v>
      </c>
      <c r="D160" s="34">
        <f>D162+D163</f>
        <v>0</v>
      </c>
      <c r="E160" s="35">
        <f>E162+E163</f>
        <v>0</v>
      </c>
      <c r="F160" s="35">
        <f t="shared" si="125"/>
        <v>0</v>
      </c>
      <c r="G160" s="35">
        <f>G162+G163</f>
        <v>0</v>
      </c>
      <c r="H160" s="35">
        <f t="shared" si="260"/>
        <v>0</v>
      </c>
      <c r="I160" s="35">
        <f>I162+I163</f>
        <v>0</v>
      </c>
      <c r="J160" s="35">
        <f t="shared" si="261"/>
        <v>0</v>
      </c>
      <c r="K160" s="46">
        <f>K162+K163</f>
        <v>0</v>
      </c>
      <c r="L160" s="35">
        <f t="shared" si="262"/>
        <v>0</v>
      </c>
      <c r="M160" s="35">
        <f t="shared" ref="M160:W160" si="269">M162+M163</f>
        <v>187200.09999999998</v>
      </c>
      <c r="N160" s="35">
        <f t="shared" ref="N160:P160" si="270">N162+N163</f>
        <v>0</v>
      </c>
      <c r="O160" s="35">
        <f t="shared" si="126"/>
        <v>187200.09999999998</v>
      </c>
      <c r="P160" s="35">
        <f t="shared" si="270"/>
        <v>0</v>
      </c>
      <c r="Q160" s="35">
        <f t="shared" si="263"/>
        <v>187200.09999999998</v>
      </c>
      <c r="R160" s="35">
        <f t="shared" ref="R160:T160" si="271">R162+R163</f>
        <v>0</v>
      </c>
      <c r="S160" s="35">
        <f t="shared" si="264"/>
        <v>187200.09999999998</v>
      </c>
      <c r="T160" s="46">
        <f t="shared" si="271"/>
        <v>0</v>
      </c>
      <c r="U160" s="35">
        <f t="shared" si="265"/>
        <v>187200.09999999998</v>
      </c>
      <c r="V160" s="35">
        <f t="shared" si="269"/>
        <v>461481.8</v>
      </c>
      <c r="W160" s="35">
        <f t="shared" si="269"/>
        <v>0</v>
      </c>
      <c r="X160" s="35">
        <f t="shared" si="127"/>
        <v>461481.8</v>
      </c>
      <c r="Y160" s="35">
        <f t="shared" ref="Y160:AA160" si="272">Y162+Y163</f>
        <v>0</v>
      </c>
      <c r="Z160" s="35">
        <f t="shared" si="266"/>
        <v>461481.8</v>
      </c>
      <c r="AA160" s="35">
        <f t="shared" si="272"/>
        <v>0</v>
      </c>
      <c r="AB160" s="35">
        <f t="shared" si="267"/>
        <v>461481.8</v>
      </c>
      <c r="AC160" s="46">
        <f t="shared" ref="AC160" si="273">AC162+AC163</f>
        <v>0</v>
      </c>
      <c r="AD160" s="35">
        <f t="shared" si="268"/>
        <v>461481.8</v>
      </c>
      <c r="AE160" s="29"/>
      <c r="AG160" s="11"/>
    </row>
    <row r="161" spans="1:33" x14ac:dyDescent="0.3">
      <c r="A161" s="1"/>
      <c r="B161" s="60" t="s">
        <v>5</v>
      </c>
      <c r="C161" s="6"/>
      <c r="D161" s="34"/>
      <c r="E161" s="35"/>
      <c r="F161" s="35"/>
      <c r="G161" s="35"/>
      <c r="H161" s="35"/>
      <c r="I161" s="35"/>
      <c r="J161" s="35"/>
      <c r="K161" s="46"/>
      <c r="L161" s="35"/>
      <c r="M161" s="35"/>
      <c r="N161" s="35"/>
      <c r="O161" s="35"/>
      <c r="P161" s="35"/>
      <c r="Q161" s="35"/>
      <c r="R161" s="35"/>
      <c r="S161" s="35"/>
      <c r="T161" s="46"/>
      <c r="U161" s="35"/>
      <c r="V161" s="35"/>
      <c r="W161" s="35"/>
      <c r="X161" s="35"/>
      <c r="Y161" s="35"/>
      <c r="Z161" s="35"/>
      <c r="AA161" s="35"/>
      <c r="AB161" s="35"/>
      <c r="AC161" s="46"/>
      <c r="AD161" s="35"/>
      <c r="AE161" s="29"/>
      <c r="AG161" s="11"/>
    </row>
    <row r="162" spans="1:33" hidden="1" x14ac:dyDescent="0.3">
      <c r="A162" s="1"/>
      <c r="B162" s="5" t="s">
        <v>6</v>
      </c>
      <c r="C162" s="44"/>
      <c r="D162" s="34">
        <v>0</v>
      </c>
      <c r="E162" s="35"/>
      <c r="F162" s="35">
        <f t="shared" si="125"/>
        <v>0</v>
      </c>
      <c r="G162" s="35"/>
      <c r="H162" s="35">
        <f t="shared" ref="H162:H164" si="274">F162+G162</f>
        <v>0</v>
      </c>
      <c r="I162" s="35"/>
      <c r="J162" s="35">
        <f t="shared" ref="J162:J164" si="275">H162+I162</f>
        <v>0</v>
      </c>
      <c r="K162" s="46"/>
      <c r="L162" s="35">
        <f t="shared" ref="L162:L164" si="276">J162+K162</f>
        <v>0</v>
      </c>
      <c r="M162" s="35">
        <v>82902.599999999977</v>
      </c>
      <c r="N162" s="35"/>
      <c r="O162" s="35">
        <f t="shared" si="126"/>
        <v>82902.599999999977</v>
      </c>
      <c r="P162" s="35"/>
      <c r="Q162" s="35">
        <f t="shared" ref="Q162:Q164" si="277">O162+P162</f>
        <v>82902.599999999977</v>
      </c>
      <c r="R162" s="35"/>
      <c r="S162" s="35">
        <f t="shared" ref="S162:S164" si="278">Q162+R162</f>
        <v>82902.599999999977</v>
      </c>
      <c r="T162" s="46"/>
      <c r="U162" s="35">
        <f t="shared" ref="U162:U164" si="279">S162+T162</f>
        <v>82902.599999999977</v>
      </c>
      <c r="V162" s="35">
        <v>100000</v>
      </c>
      <c r="W162" s="35"/>
      <c r="X162" s="35">
        <f t="shared" si="127"/>
        <v>100000</v>
      </c>
      <c r="Y162" s="35"/>
      <c r="Z162" s="35">
        <f t="shared" ref="Z162:Z164" si="280">X162+Y162</f>
        <v>100000</v>
      </c>
      <c r="AA162" s="35"/>
      <c r="AB162" s="35">
        <f t="shared" ref="AB162:AB164" si="281">Z162+AA162</f>
        <v>100000</v>
      </c>
      <c r="AC162" s="46"/>
      <c r="AD162" s="35">
        <f t="shared" ref="AD162:AD164" si="282">AB162+AC162</f>
        <v>100000</v>
      </c>
      <c r="AE162" s="29" t="s">
        <v>277</v>
      </c>
      <c r="AF162" s="23" t="s">
        <v>51</v>
      </c>
      <c r="AG162" s="11"/>
    </row>
    <row r="163" spans="1:33" x14ac:dyDescent="0.3">
      <c r="A163" s="1"/>
      <c r="B163" s="60" t="s">
        <v>20</v>
      </c>
      <c r="C163" s="61"/>
      <c r="D163" s="34">
        <v>0</v>
      </c>
      <c r="E163" s="35"/>
      <c r="F163" s="35">
        <f t="shared" si="125"/>
        <v>0</v>
      </c>
      <c r="G163" s="35"/>
      <c r="H163" s="35">
        <f t="shared" si="274"/>
        <v>0</v>
      </c>
      <c r="I163" s="35"/>
      <c r="J163" s="35">
        <f t="shared" si="275"/>
        <v>0</v>
      </c>
      <c r="K163" s="46"/>
      <c r="L163" s="35">
        <f t="shared" si="276"/>
        <v>0</v>
      </c>
      <c r="M163" s="35">
        <v>104297.5</v>
      </c>
      <c r="N163" s="35"/>
      <c r="O163" s="35">
        <f t="shared" si="126"/>
        <v>104297.5</v>
      </c>
      <c r="P163" s="35"/>
      <c r="Q163" s="35">
        <f t="shared" si="277"/>
        <v>104297.5</v>
      </c>
      <c r="R163" s="35"/>
      <c r="S163" s="35">
        <f t="shared" si="278"/>
        <v>104297.5</v>
      </c>
      <c r="T163" s="46"/>
      <c r="U163" s="35">
        <f t="shared" si="279"/>
        <v>104297.5</v>
      </c>
      <c r="V163" s="35">
        <v>361481.8</v>
      </c>
      <c r="W163" s="35"/>
      <c r="X163" s="35">
        <f t="shared" si="127"/>
        <v>361481.8</v>
      </c>
      <c r="Y163" s="35"/>
      <c r="Z163" s="35">
        <f t="shared" si="280"/>
        <v>361481.8</v>
      </c>
      <c r="AA163" s="35"/>
      <c r="AB163" s="35">
        <f t="shared" si="281"/>
        <v>361481.8</v>
      </c>
      <c r="AC163" s="46"/>
      <c r="AD163" s="35">
        <f t="shared" si="282"/>
        <v>361481.8</v>
      </c>
      <c r="AE163" s="29" t="s">
        <v>284</v>
      </c>
      <c r="AG163" s="11"/>
    </row>
    <row r="164" spans="1:33" ht="56.25" x14ac:dyDescent="0.3">
      <c r="A164" s="1" t="s">
        <v>177</v>
      </c>
      <c r="B164" s="60" t="s">
        <v>119</v>
      </c>
      <c r="C164" s="61" t="s">
        <v>111</v>
      </c>
      <c r="D164" s="34">
        <f>D166+D167</f>
        <v>368198.39999999997</v>
      </c>
      <c r="E164" s="35">
        <f>E166+E167</f>
        <v>0</v>
      </c>
      <c r="F164" s="35">
        <f t="shared" si="125"/>
        <v>368198.39999999997</v>
      </c>
      <c r="G164" s="35">
        <f>G166+G167</f>
        <v>16885.599999999999</v>
      </c>
      <c r="H164" s="35">
        <f t="shared" si="274"/>
        <v>385083.99999999994</v>
      </c>
      <c r="I164" s="35">
        <f>I166+I167</f>
        <v>0</v>
      </c>
      <c r="J164" s="35">
        <f t="shared" si="275"/>
        <v>385083.99999999994</v>
      </c>
      <c r="K164" s="46">
        <f>K166+K167</f>
        <v>0</v>
      </c>
      <c r="L164" s="35">
        <f t="shared" si="276"/>
        <v>385083.99999999994</v>
      </c>
      <c r="M164" s="35">
        <f t="shared" ref="M164:W164" si="283">M166+M167</f>
        <v>439063.3</v>
      </c>
      <c r="N164" s="35">
        <f t="shared" ref="N164:P164" si="284">N166+N167</f>
        <v>0</v>
      </c>
      <c r="O164" s="35">
        <f t="shared" si="126"/>
        <v>439063.3</v>
      </c>
      <c r="P164" s="35">
        <f t="shared" si="284"/>
        <v>0</v>
      </c>
      <c r="Q164" s="35">
        <f t="shared" si="277"/>
        <v>439063.3</v>
      </c>
      <c r="R164" s="35">
        <f t="shared" ref="R164:T164" si="285">R166+R167</f>
        <v>0</v>
      </c>
      <c r="S164" s="35">
        <f t="shared" si="278"/>
        <v>439063.3</v>
      </c>
      <c r="T164" s="46">
        <f t="shared" si="285"/>
        <v>0</v>
      </c>
      <c r="U164" s="35">
        <f t="shared" si="279"/>
        <v>439063.3</v>
      </c>
      <c r="V164" s="35">
        <f t="shared" si="283"/>
        <v>780860.5</v>
      </c>
      <c r="W164" s="35">
        <f t="shared" si="283"/>
        <v>0</v>
      </c>
      <c r="X164" s="35">
        <f t="shared" si="127"/>
        <v>780860.5</v>
      </c>
      <c r="Y164" s="35">
        <f t="shared" ref="Y164:AA164" si="286">Y166+Y167</f>
        <v>0</v>
      </c>
      <c r="Z164" s="35">
        <f t="shared" si="280"/>
        <v>780860.5</v>
      </c>
      <c r="AA164" s="35">
        <f t="shared" si="286"/>
        <v>0</v>
      </c>
      <c r="AB164" s="35">
        <f t="shared" si="281"/>
        <v>780860.5</v>
      </c>
      <c r="AC164" s="46">
        <f t="shared" ref="AC164" si="287">AC166+AC167</f>
        <v>0</v>
      </c>
      <c r="AD164" s="35">
        <f t="shared" si="282"/>
        <v>780860.5</v>
      </c>
      <c r="AE164" s="29"/>
      <c r="AG164" s="11"/>
    </row>
    <row r="165" spans="1:33" x14ac:dyDescent="0.3">
      <c r="A165" s="1"/>
      <c r="B165" s="60" t="s">
        <v>5</v>
      </c>
      <c r="C165" s="6"/>
      <c r="D165" s="34"/>
      <c r="E165" s="35"/>
      <c r="F165" s="35"/>
      <c r="G165" s="35"/>
      <c r="H165" s="35"/>
      <c r="I165" s="35"/>
      <c r="J165" s="35"/>
      <c r="K165" s="46"/>
      <c r="L165" s="35"/>
      <c r="M165" s="35"/>
      <c r="N165" s="35"/>
      <c r="O165" s="35"/>
      <c r="P165" s="35"/>
      <c r="Q165" s="35"/>
      <c r="R165" s="35"/>
      <c r="S165" s="35"/>
      <c r="T165" s="46"/>
      <c r="U165" s="35"/>
      <c r="V165" s="35"/>
      <c r="W165" s="35"/>
      <c r="X165" s="35"/>
      <c r="Y165" s="35"/>
      <c r="Z165" s="35"/>
      <c r="AA165" s="35"/>
      <c r="AB165" s="35"/>
      <c r="AC165" s="46"/>
      <c r="AD165" s="35"/>
      <c r="AE165" s="29"/>
      <c r="AG165" s="11"/>
    </row>
    <row r="166" spans="1:33" hidden="1" x14ac:dyDescent="0.3">
      <c r="A166" s="1"/>
      <c r="B166" s="5" t="s">
        <v>6</v>
      </c>
      <c r="C166" s="10"/>
      <c r="D166" s="34">
        <v>222989.79999999996</v>
      </c>
      <c r="E166" s="35"/>
      <c r="F166" s="35">
        <f t="shared" si="125"/>
        <v>222989.79999999996</v>
      </c>
      <c r="G166" s="35">
        <f>5305+11580.6</f>
        <v>16885.599999999999</v>
      </c>
      <c r="H166" s="35">
        <f t="shared" ref="H166:H169" si="288">F166+G166</f>
        <v>239875.39999999997</v>
      </c>
      <c r="I166" s="35"/>
      <c r="J166" s="35">
        <f t="shared" ref="J166:J169" si="289">H166+I166</f>
        <v>239875.39999999997</v>
      </c>
      <c r="K166" s="46"/>
      <c r="L166" s="35">
        <f t="shared" ref="L166:L169" si="290">J166+K166</f>
        <v>239875.39999999997</v>
      </c>
      <c r="M166" s="35">
        <v>109765.79999999999</v>
      </c>
      <c r="N166" s="35"/>
      <c r="O166" s="35">
        <f t="shared" si="126"/>
        <v>109765.79999999999</v>
      </c>
      <c r="P166" s="35"/>
      <c r="Q166" s="35">
        <f t="shared" ref="Q166:Q169" si="291">O166+P166</f>
        <v>109765.79999999999</v>
      </c>
      <c r="R166" s="35"/>
      <c r="S166" s="35">
        <f t="shared" ref="S166:S169" si="292">Q166+R166</f>
        <v>109765.79999999999</v>
      </c>
      <c r="T166" s="46"/>
      <c r="U166" s="35">
        <f t="shared" ref="U166:U169" si="293">S166+T166</f>
        <v>109765.79999999999</v>
      </c>
      <c r="V166" s="35">
        <v>195215.1</v>
      </c>
      <c r="W166" s="35"/>
      <c r="X166" s="35">
        <f t="shared" si="127"/>
        <v>195215.1</v>
      </c>
      <c r="Y166" s="35"/>
      <c r="Z166" s="35">
        <f t="shared" ref="Z166:Z169" si="294">X166+Y166</f>
        <v>195215.1</v>
      </c>
      <c r="AA166" s="35"/>
      <c r="AB166" s="35">
        <f t="shared" ref="AB166:AB169" si="295">Z166+AA166</f>
        <v>195215.1</v>
      </c>
      <c r="AC166" s="46"/>
      <c r="AD166" s="35">
        <f t="shared" ref="AD166:AD169" si="296">AB166+AC166</f>
        <v>195215.1</v>
      </c>
      <c r="AE166" s="29" t="s">
        <v>278</v>
      </c>
      <c r="AF166" s="23" t="s">
        <v>51</v>
      </c>
      <c r="AG166" s="11"/>
    </row>
    <row r="167" spans="1:33" x14ac:dyDescent="0.3">
      <c r="A167" s="1"/>
      <c r="B167" s="60" t="s">
        <v>20</v>
      </c>
      <c r="C167" s="2"/>
      <c r="D167" s="34">
        <v>145208.6</v>
      </c>
      <c r="E167" s="35"/>
      <c r="F167" s="35">
        <f t="shared" si="125"/>
        <v>145208.6</v>
      </c>
      <c r="G167" s="35"/>
      <c r="H167" s="35">
        <f t="shared" si="288"/>
        <v>145208.6</v>
      </c>
      <c r="I167" s="35"/>
      <c r="J167" s="35">
        <f t="shared" si="289"/>
        <v>145208.6</v>
      </c>
      <c r="K167" s="46"/>
      <c r="L167" s="35">
        <f t="shared" si="290"/>
        <v>145208.6</v>
      </c>
      <c r="M167" s="35">
        <v>329297.5</v>
      </c>
      <c r="N167" s="35"/>
      <c r="O167" s="35">
        <f t="shared" si="126"/>
        <v>329297.5</v>
      </c>
      <c r="P167" s="35"/>
      <c r="Q167" s="35">
        <f t="shared" si="291"/>
        <v>329297.5</v>
      </c>
      <c r="R167" s="35"/>
      <c r="S167" s="35">
        <f t="shared" si="292"/>
        <v>329297.5</v>
      </c>
      <c r="T167" s="46"/>
      <c r="U167" s="35">
        <f t="shared" si="293"/>
        <v>329297.5</v>
      </c>
      <c r="V167" s="35">
        <v>585645.4</v>
      </c>
      <c r="W167" s="35"/>
      <c r="X167" s="35">
        <f t="shared" si="127"/>
        <v>585645.4</v>
      </c>
      <c r="Y167" s="35"/>
      <c r="Z167" s="35">
        <f t="shared" si="294"/>
        <v>585645.4</v>
      </c>
      <c r="AA167" s="35"/>
      <c r="AB167" s="35">
        <f t="shared" si="295"/>
        <v>585645.4</v>
      </c>
      <c r="AC167" s="46"/>
      <c r="AD167" s="35">
        <f t="shared" si="296"/>
        <v>585645.4</v>
      </c>
      <c r="AE167" s="29" t="s">
        <v>284</v>
      </c>
      <c r="AG167" s="11"/>
    </row>
    <row r="168" spans="1:33" ht="56.25" x14ac:dyDescent="0.3">
      <c r="A168" s="1" t="s">
        <v>178</v>
      </c>
      <c r="B168" s="60" t="s">
        <v>120</v>
      </c>
      <c r="C168" s="10" t="s">
        <v>111</v>
      </c>
      <c r="D168" s="34">
        <v>21398.400000000001</v>
      </c>
      <c r="E168" s="35"/>
      <c r="F168" s="35">
        <f t="shared" si="125"/>
        <v>21398.400000000001</v>
      </c>
      <c r="G168" s="35"/>
      <c r="H168" s="35">
        <f t="shared" si="288"/>
        <v>21398.400000000001</v>
      </c>
      <c r="I168" s="35"/>
      <c r="J168" s="35">
        <f t="shared" si="289"/>
        <v>21398.400000000001</v>
      </c>
      <c r="K168" s="46"/>
      <c r="L168" s="35">
        <f t="shared" si="290"/>
        <v>21398.400000000001</v>
      </c>
      <c r="M168" s="35">
        <v>0</v>
      </c>
      <c r="N168" s="35"/>
      <c r="O168" s="35">
        <f t="shared" si="126"/>
        <v>0</v>
      </c>
      <c r="P168" s="35"/>
      <c r="Q168" s="35">
        <f t="shared" si="291"/>
        <v>0</v>
      </c>
      <c r="R168" s="35"/>
      <c r="S168" s="35">
        <f t="shared" si="292"/>
        <v>0</v>
      </c>
      <c r="T168" s="46"/>
      <c r="U168" s="35">
        <f t="shared" si="293"/>
        <v>0</v>
      </c>
      <c r="V168" s="35">
        <v>0</v>
      </c>
      <c r="W168" s="35"/>
      <c r="X168" s="35">
        <f t="shared" si="127"/>
        <v>0</v>
      </c>
      <c r="Y168" s="35"/>
      <c r="Z168" s="35">
        <f t="shared" si="294"/>
        <v>0</v>
      </c>
      <c r="AA168" s="35"/>
      <c r="AB168" s="35">
        <f t="shared" si="295"/>
        <v>0</v>
      </c>
      <c r="AC168" s="46"/>
      <c r="AD168" s="35">
        <f t="shared" si="296"/>
        <v>0</v>
      </c>
      <c r="AE168" s="29" t="s">
        <v>279</v>
      </c>
      <c r="AG168" s="11"/>
    </row>
    <row r="169" spans="1:33" ht="56.25" x14ac:dyDescent="0.3">
      <c r="A169" s="1" t="s">
        <v>179</v>
      </c>
      <c r="B169" s="60" t="s">
        <v>121</v>
      </c>
      <c r="C169" s="6" t="s">
        <v>111</v>
      </c>
      <c r="D169" s="34">
        <f>D171+D172</f>
        <v>35000</v>
      </c>
      <c r="E169" s="35">
        <f>E171+E172</f>
        <v>0</v>
      </c>
      <c r="F169" s="35">
        <f t="shared" si="125"/>
        <v>35000</v>
      </c>
      <c r="G169" s="35">
        <f>G171+G172</f>
        <v>0</v>
      </c>
      <c r="H169" s="35">
        <f t="shared" si="288"/>
        <v>35000</v>
      </c>
      <c r="I169" s="35">
        <f>I171+I172</f>
        <v>0</v>
      </c>
      <c r="J169" s="35">
        <f t="shared" si="289"/>
        <v>35000</v>
      </c>
      <c r="K169" s="46">
        <f>K171+K172</f>
        <v>0</v>
      </c>
      <c r="L169" s="35">
        <f t="shared" si="290"/>
        <v>35000</v>
      </c>
      <c r="M169" s="35">
        <f t="shared" ref="M169:W169" si="297">M171+M172</f>
        <v>105000</v>
      </c>
      <c r="N169" s="35">
        <f t="shared" ref="N169:P169" si="298">N171+N172</f>
        <v>0</v>
      </c>
      <c r="O169" s="35">
        <f t="shared" si="126"/>
        <v>105000</v>
      </c>
      <c r="P169" s="35">
        <f t="shared" si="298"/>
        <v>0</v>
      </c>
      <c r="Q169" s="35">
        <f t="shared" si="291"/>
        <v>105000</v>
      </c>
      <c r="R169" s="35">
        <f t="shared" ref="R169:T169" si="299">R171+R172</f>
        <v>0</v>
      </c>
      <c r="S169" s="35">
        <f t="shared" si="292"/>
        <v>105000</v>
      </c>
      <c r="T169" s="46">
        <f t="shared" si="299"/>
        <v>0</v>
      </c>
      <c r="U169" s="35">
        <f t="shared" si="293"/>
        <v>105000</v>
      </c>
      <c r="V169" s="35">
        <f t="shared" si="297"/>
        <v>105000</v>
      </c>
      <c r="W169" s="35">
        <f t="shared" si="297"/>
        <v>0</v>
      </c>
      <c r="X169" s="35">
        <f t="shared" si="127"/>
        <v>105000</v>
      </c>
      <c r="Y169" s="35">
        <f t="shared" ref="Y169:AA169" si="300">Y171+Y172</f>
        <v>0</v>
      </c>
      <c r="Z169" s="35">
        <f t="shared" si="294"/>
        <v>105000</v>
      </c>
      <c r="AA169" s="35">
        <f t="shared" si="300"/>
        <v>0</v>
      </c>
      <c r="AB169" s="35">
        <f t="shared" si="295"/>
        <v>105000</v>
      </c>
      <c r="AC169" s="46">
        <f t="shared" ref="AC169" si="301">AC171+AC172</f>
        <v>0</v>
      </c>
      <c r="AD169" s="35">
        <f t="shared" si="296"/>
        <v>105000</v>
      </c>
      <c r="AE169" s="29"/>
      <c r="AG169" s="11"/>
    </row>
    <row r="170" spans="1:33" x14ac:dyDescent="0.3">
      <c r="A170" s="1"/>
      <c r="B170" s="60" t="s">
        <v>5</v>
      </c>
      <c r="C170" s="10"/>
      <c r="D170" s="34"/>
      <c r="E170" s="35"/>
      <c r="F170" s="35"/>
      <c r="G170" s="35"/>
      <c r="H170" s="35"/>
      <c r="I170" s="35"/>
      <c r="J170" s="35"/>
      <c r="K170" s="46"/>
      <c r="L170" s="35"/>
      <c r="M170" s="35"/>
      <c r="N170" s="35"/>
      <c r="O170" s="35"/>
      <c r="P170" s="35"/>
      <c r="Q170" s="35"/>
      <c r="R170" s="35"/>
      <c r="S170" s="35"/>
      <c r="T170" s="46"/>
      <c r="U170" s="35"/>
      <c r="V170" s="35"/>
      <c r="W170" s="35"/>
      <c r="X170" s="35"/>
      <c r="Y170" s="35"/>
      <c r="Z170" s="35"/>
      <c r="AA170" s="35"/>
      <c r="AB170" s="35"/>
      <c r="AC170" s="46"/>
      <c r="AD170" s="35"/>
      <c r="AE170" s="29"/>
      <c r="AG170" s="11"/>
    </row>
    <row r="171" spans="1:33" hidden="1" x14ac:dyDescent="0.3">
      <c r="A171" s="1"/>
      <c r="B171" s="5" t="s">
        <v>6</v>
      </c>
      <c r="C171" s="2"/>
      <c r="D171" s="34">
        <v>26250</v>
      </c>
      <c r="E171" s="35"/>
      <c r="F171" s="35">
        <f t="shared" ref="F171:F245" si="302">D171+E171</f>
        <v>26250</v>
      </c>
      <c r="G171" s="35"/>
      <c r="H171" s="35">
        <f t="shared" ref="H171:H173" si="303">F171+G171</f>
        <v>26250</v>
      </c>
      <c r="I171" s="35"/>
      <c r="J171" s="35">
        <f t="shared" ref="J171:J173" si="304">H171+I171</f>
        <v>26250</v>
      </c>
      <c r="K171" s="46"/>
      <c r="L171" s="35">
        <f t="shared" ref="L171:L173" si="305">J171+K171</f>
        <v>26250</v>
      </c>
      <c r="M171" s="35">
        <v>26250</v>
      </c>
      <c r="N171" s="35"/>
      <c r="O171" s="35">
        <f t="shared" ref="O171:O245" si="306">M171+N171</f>
        <v>26250</v>
      </c>
      <c r="P171" s="35"/>
      <c r="Q171" s="35">
        <f t="shared" ref="Q171:Q173" si="307">O171+P171</f>
        <v>26250</v>
      </c>
      <c r="R171" s="35"/>
      <c r="S171" s="35">
        <f t="shared" ref="S171:S173" si="308">Q171+R171</f>
        <v>26250</v>
      </c>
      <c r="T171" s="46"/>
      <c r="U171" s="35">
        <f t="shared" ref="U171:U173" si="309">S171+T171</f>
        <v>26250</v>
      </c>
      <c r="V171" s="35">
        <v>26250</v>
      </c>
      <c r="W171" s="35"/>
      <c r="X171" s="35">
        <f t="shared" ref="X171:X245" si="310">V171+W171</f>
        <v>26250</v>
      </c>
      <c r="Y171" s="35"/>
      <c r="Z171" s="35">
        <f t="shared" ref="Z171:Z173" si="311">X171+Y171</f>
        <v>26250</v>
      </c>
      <c r="AA171" s="35"/>
      <c r="AB171" s="35">
        <f t="shared" ref="AB171:AB173" si="312">Z171+AA171</f>
        <v>26250</v>
      </c>
      <c r="AC171" s="46"/>
      <c r="AD171" s="35">
        <f t="shared" ref="AD171:AD173" si="313">AB171+AC171</f>
        <v>26250</v>
      </c>
      <c r="AE171" s="30" t="s">
        <v>280</v>
      </c>
      <c r="AF171" s="23" t="s">
        <v>51</v>
      </c>
      <c r="AG171" s="11"/>
    </row>
    <row r="172" spans="1:33" x14ac:dyDescent="0.3">
      <c r="A172" s="1"/>
      <c r="B172" s="60" t="s">
        <v>20</v>
      </c>
      <c r="C172" s="10"/>
      <c r="D172" s="34">
        <v>8750</v>
      </c>
      <c r="E172" s="35"/>
      <c r="F172" s="35">
        <f t="shared" si="302"/>
        <v>8750</v>
      </c>
      <c r="G172" s="35"/>
      <c r="H172" s="35">
        <f t="shared" si="303"/>
        <v>8750</v>
      </c>
      <c r="I172" s="35"/>
      <c r="J172" s="35">
        <f t="shared" si="304"/>
        <v>8750</v>
      </c>
      <c r="K172" s="46"/>
      <c r="L172" s="35">
        <f t="shared" si="305"/>
        <v>8750</v>
      </c>
      <c r="M172" s="35">
        <v>78750</v>
      </c>
      <c r="N172" s="35"/>
      <c r="O172" s="35">
        <f t="shared" si="306"/>
        <v>78750</v>
      </c>
      <c r="P172" s="35"/>
      <c r="Q172" s="35">
        <f t="shared" si="307"/>
        <v>78750</v>
      </c>
      <c r="R172" s="35"/>
      <c r="S172" s="35">
        <f t="shared" si="308"/>
        <v>78750</v>
      </c>
      <c r="T172" s="46"/>
      <c r="U172" s="35">
        <f t="shared" si="309"/>
        <v>78750</v>
      </c>
      <c r="V172" s="35">
        <v>78750</v>
      </c>
      <c r="W172" s="35"/>
      <c r="X172" s="35">
        <f t="shared" si="310"/>
        <v>78750</v>
      </c>
      <c r="Y172" s="35"/>
      <c r="Z172" s="35">
        <f t="shared" si="311"/>
        <v>78750</v>
      </c>
      <c r="AA172" s="35"/>
      <c r="AB172" s="35">
        <f t="shared" si="312"/>
        <v>78750</v>
      </c>
      <c r="AC172" s="46"/>
      <c r="AD172" s="35">
        <f t="shared" si="313"/>
        <v>78750</v>
      </c>
      <c r="AE172" s="29" t="s">
        <v>284</v>
      </c>
      <c r="AG172" s="11"/>
    </row>
    <row r="173" spans="1:33" ht="56.25" x14ac:dyDescent="0.3">
      <c r="A173" s="1" t="s">
        <v>180</v>
      </c>
      <c r="B173" s="60" t="s">
        <v>122</v>
      </c>
      <c r="C173" s="6" t="s">
        <v>111</v>
      </c>
      <c r="D173" s="34">
        <f>D175+D176</f>
        <v>0</v>
      </c>
      <c r="E173" s="35">
        <f>E175+E176</f>
        <v>0</v>
      </c>
      <c r="F173" s="35">
        <f t="shared" si="302"/>
        <v>0</v>
      </c>
      <c r="G173" s="35">
        <f>G175+G176</f>
        <v>0</v>
      </c>
      <c r="H173" s="35">
        <f t="shared" si="303"/>
        <v>0</v>
      </c>
      <c r="I173" s="35">
        <f>I175+I176</f>
        <v>0</v>
      </c>
      <c r="J173" s="35">
        <f t="shared" si="304"/>
        <v>0</v>
      </c>
      <c r="K173" s="46">
        <f>K175+K176</f>
        <v>0</v>
      </c>
      <c r="L173" s="35">
        <f t="shared" si="305"/>
        <v>0</v>
      </c>
      <c r="M173" s="35">
        <f t="shared" ref="M173:W173" si="314">M175+M176</f>
        <v>8664.7000000000007</v>
      </c>
      <c r="N173" s="35">
        <f t="shared" ref="N173:P173" si="315">N175+N176</f>
        <v>0</v>
      </c>
      <c r="O173" s="35">
        <f t="shared" si="306"/>
        <v>8664.7000000000007</v>
      </c>
      <c r="P173" s="35">
        <f t="shared" si="315"/>
        <v>0</v>
      </c>
      <c r="Q173" s="35">
        <f t="shared" si="307"/>
        <v>8664.7000000000007</v>
      </c>
      <c r="R173" s="35">
        <f t="shared" ref="R173:T173" si="316">R175+R176</f>
        <v>0</v>
      </c>
      <c r="S173" s="35">
        <f t="shared" si="308"/>
        <v>8664.7000000000007</v>
      </c>
      <c r="T173" s="46">
        <f t="shared" si="316"/>
        <v>0</v>
      </c>
      <c r="U173" s="35">
        <f t="shared" si="309"/>
        <v>8664.7000000000007</v>
      </c>
      <c r="V173" s="35">
        <f t="shared" si="314"/>
        <v>0</v>
      </c>
      <c r="W173" s="35">
        <f t="shared" si="314"/>
        <v>0</v>
      </c>
      <c r="X173" s="35">
        <f t="shared" si="310"/>
        <v>0</v>
      </c>
      <c r="Y173" s="35">
        <f t="shared" ref="Y173:AA173" si="317">Y175+Y176</f>
        <v>0</v>
      </c>
      <c r="Z173" s="35">
        <f t="shared" si="311"/>
        <v>0</v>
      </c>
      <c r="AA173" s="35">
        <f t="shared" si="317"/>
        <v>0</v>
      </c>
      <c r="AB173" s="35">
        <f t="shared" si="312"/>
        <v>0</v>
      </c>
      <c r="AC173" s="46">
        <f t="shared" ref="AC173" si="318">AC175+AC176</f>
        <v>0</v>
      </c>
      <c r="AD173" s="35">
        <f t="shared" si="313"/>
        <v>0</v>
      </c>
      <c r="AE173" s="29"/>
      <c r="AG173" s="11"/>
    </row>
    <row r="174" spans="1:33" x14ac:dyDescent="0.3">
      <c r="A174" s="1"/>
      <c r="B174" s="60" t="s">
        <v>5</v>
      </c>
      <c r="C174" s="6"/>
      <c r="D174" s="34"/>
      <c r="E174" s="35"/>
      <c r="F174" s="35"/>
      <c r="G174" s="35"/>
      <c r="H174" s="35"/>
      <c r="I174" s="35"/>
      <c r="J174" s="35"/>
      <c r="K174" s="46"/>
      <c r="L174" s="35"/>
      <c r="M174" s="35"/>
      <c r="N174" s="35"/>
      <c r="O174" s="35"/>
      <c r="P174" s="35"/>
      <c r="Q174" s="35"/>
      <c r="R174" s="35"/>
      <c r="S174" s="35"/>
      <c r="T174" s="46"/>
      <c r="U174" s="35"/>
      <c r="V174" s="35"/>
      <c r="W174" s="35"/>
      <c r="X174" s="35"/>
      <c r="Y174" s="35"/>
      <c r="Z174" s="35"/>
      <c r="AA174" s="35"/>
      <c r="AB174" s="35"/>
      <c r="AC174" s="46"/>
      <c r="AD174" s="35"/>
      <c r="AE174" s="29"/>
      <c r="AG174" s="11"/>
    </row>
    <row r="175" spans="1:33" hidden="1" x14ac:dyDescent="0.3">
      <c r="A175" s="1"/>
      <c r="B175" s="5" t="s">
        <v>6</v>
      </c>
      <c r="C175" s="43"/>
      <c r="D175" s="34">
        <v>0</v>
      </c>
      <c r="E175" s="35"/>
      <c r="F175" s="35">
        <f t="shared" si="302"/>
        <v>0</v>
      </c>
      <c r="G175" s="35"/>
      <c r="H175" s="35">
        <f t="shared" ref="H175:H177" si="319">F175+G175</f>
        <v>0</v>
      </c>
      <c r="I175" s="35"/>
      <c r="J175" s="35">
        <f t="shared" ref="J175:J177" si="320">H175+I175</f>
        <v>0</v>
      </c>
      <c r="K175" s="46"/>
      <c r="L175" s="35">
        <f t="shared" ref="L175:L177" si="321">J175+K175</f>
        <v>0</v>
      </c>
      <c r="M175" s="35">
        <v>2166.1999999999998</v>
      </c>
      <c r="N175" s="35"/>
      <c r="O175" s="35">
        <f t="shared" si="306"/>
        <v>2166.1999999999998</v>
      </c>
      <c r="P175" s="35"/>
      <c r="Q175" s="35">
        <f t="shared" ref="Q175:Q177" si="322">O175+P175</f>
        <v>2166.1999999999998</v>
      </c>
      <c r="R175" s="35"/>
      <c r="S175" s="35">
        <f t="shared" ref="S175:S177" si="323">Q175+R175</f>
        <v>2166.1999999999998</v>
      </c>
      <c r="T175" s="46"/>
      <c r="U175" s="35">
        <f t="shared" ref="U175:U177" si="324">S175+T175</f>
        <v>2166.1999999999998</v>
      </c>
      <c r="V175" s="35">
        <v>0</v>
      </c>
      <c r="W175" s="35"/>
      <c r="X175" s="35">
        <f t="shared" si="310"/>
        <v>0</v>
      </c>
      <c r="Y175" s="35"/>
      <c r="Z175" s="35">
        <f t="shared" ref="Z175:Z177" si="325">X175+Y175</f>
        <v>0</v>
      </c>
      <c r="AA175" s="35"/>
      <c r="AB175" s="35">
        <f t="shared" ref="AB175:AB177" si="326">Z175+AA175</f>
        <v>0</v>
      </c>
      <c r="AC175" s="46"/>
      <c r="AD175" s="35">
        <f t="shared" ref="AD175:AD177" si="327">AB175+AC175</f>
        <v>0</v>
      </c>
      <c r="AE175" s="29" t="s">
        <v>281</v>
      </c>
      <c r="AF175" s="23" t="s">
        <v>51</v>
      </c>
      <c r="AG175" s="11"/>
    </row>
    <row r="176" spans="1:33" x14ac:dyDescent="0.3">
      <c r="A176" s="1"/>
      <c r="B176" s="60" t="s">
        <v>20</v>
      </c>
      <c r="C176" s="60"/>
      <c r="D176" s="34">
        <v>0</v>
      </c>
      <c r="E176" s="35"/>
      <c r="F176" s="35">
        <f t="shared" si="302"/>
        <v>0</v>
      </c>
      <c r="G176" s="35"/>
      <c r="H176" s="35">
        <f t="shared" si="319"/>
        <v>0</v>
      </c>
      <c r="I176" s="35"/>
      <c r="J176" s="35">
        <f t="shared" si="320"/>
        <v>0</v>
      </c>
      <c r="K176" s="46"/>
      <c r="L176" s="35">
        <f t="shared" si="321"/>
        <v>0</v>
      </c>
      <c r="M176" s="35">
        <v>6498.5</v>
      </c>
      <c r="N176" s="35"/>
      <c r="O176" s="35">
        <f t="shared" si="306"/>
        <v>6498.5</v>
      </c>
      <c r="P176" s="35"/>
      <c r="Q176" s="35">
        <f t="shared" si="322"/>
        <v>6498.5</v>
      </c>
      <c r="R176" s="35"/>
      <c r="S176" s="35">
        <f t="shared" si="323"/>
        <v>6498.5</v>
      </c>
      <c r="T176" s="46"/>
      <c r="U176" s="35">
        <f t="shared" si="324"/>
        <v>6498.5</v>
      </c>
      <c r="V176" s="35">
        <v>0</v>
      </c>
      <c r="W176" s="35"/>
      <c r="X176" s="35">
        <f t="shared" si="310"/>
        <v>0</v>
      </c>
      <c r="Y176" s="35"/>
      <c r="Z176" s="35">
        <f t="shared" si="325"/>
        <v>0</v>
      </c>
      <c r="AA176" s="35"/>
      <c r="AB176" s="35">
        <f t="shared" si="326"/>
        <v>0</v>
      </c>
      <c r="AC176" s="46"/>
      <c r="AD176" s="35">
        <f t="shared" si="327"/>
        <v>0</v>
      </c>
      <c r="AE176" s="29" t="s">
        <v>284</v>
      </c>
      <c r="AG176" s="11"/>
    </row>
    <row r="177" spans="1:33" ht="56.25" x14ac:dyDescent="0.3">
      <c r="A177" s="1" t="s">
        <v>181</v>
      </c>
      <c r="B177" s="60" t="s">
        <v>123</v>
      </c>
      <c r="C177" s="60" t="s">
        <v>111</v>
      </c>
      <c r="D177" s="34">
        <f>D179+D180</f>
        <v>0</v>
      </c>
      <c r="E177" s="35">
        <f>E179+E180</f>
        <v>0</v>
      </c>
      <c r="F177" s="35">
        <f t="shared" si="302"/>
        <v>0</v>
      </c>
      <c r="G177" s="35">
        <f>G179+G180</f>
        <v>0</v>
      </c>
      <c r="H177" s="35">
        <f t="shared" si="319"/>
        <v>0</v>
      </c>
      <c r="I177" s="35">
        <f>I179+I180</f>
        <v>0</v>
      </c>
      <c r="J177" s="35">
        <f t="shared" si="320"/>
        <v>0</v>
      </c>
      <c r="K177" s="46">
        <f>K179+K180</f>
        <v>0</v>
      </c>
      <c r="L177" s="35">
        <f t="shared" si="321"/>
        <v>0</v>
      </c>
      <c r="M177" s="35">
        <f t="shared" ref="M177:W177" si="328">M179+M180</f>
        <v>8208.7000000000007</v>
      </c>
      <c r="N177" s="35">
        <f t="shared" ref="N177:P177" si="329">N179+N180</f>
        <v>0</v>
      </c>
      <c r="O177" s="35">
        <f t="shared" si="306"/>
        <v>8208.7000000000007</v>
      </c>
      <c r="P177" s="35">
        <f t="shared" si="329"/>
        <v>0</v>
      </c>
      <c r="Q177" s="35">
        <f t="shared" si="322"/>
        <v>8208.7000000000007</v>
      </c>
      <c r="R177" s="35">
        <f t="shared" ref="R177:T177" si="330">R179+R180</f>
        <v>0</v>
      </c>
      <c r="S177" s="35">
        <f t="shared" si="323"/>
        <v>8208.7000000000007</v>
      </c>
      <c r="T177" s="46">
        <f t="shared" si="330"/>
        <v>0</v>
      </c>
      <c r="U177" s="35">
        <f t="shared" si="324"/>
        <v>8208.7000000000007</v>
      </c>
      <c r="V177" s="35">
        <f t="shared" si="328"/>
        <v>0</v>
      </c>
      <c r="W177" s="35">
        <f t="shared" si="328"/>
        <v>0</v>
      </c>
      <c r="X177" s="35">
        <f t="shared" si="310"/>
        <v>0</v>
      </c>
      <c r="Y177" s="35">
        <f t="shared" ref="Y177:AA177" si="331">Y179+Y180</f>
        <v>0</v>
      </c>
      <c r="Z177" s="35">
        <f t="shared" si="325"/>
        <v>0</v>
      </c>
      <c r="AA177" s="35">
        <f t="shared" si="331"/>
        <v>0</v>
      </c>
      <c r="AB177" s="35">
        <f t="shared" si="326"/>
        <v>0</v>
      </c>
      <c r="AC177" s="46">
        <f t="shared" ref="AC177" si="332">AC179+AC180</f>
        <v>0</v>
      </c>
      <c r="AD177" s="35">
        <f t="shared" si="327"/>
        <v>0</v>
      </c>
      <c r="AE177" s="29"/>
      <c r="AG177" s="11"/>
    </row>
    <row r="178" spans="1:33" x14ac:dyDescent="0.3">
      <c r="A178" s="1"/>
      <c r="B178" s="60" t="s">
        <v>5</v>
      </c>
      <c r="C178" s="6"/>
      <c r="D178" s="34"/>
      <c r="E178" s="35"/>
      <c r="F178" s="35"/>
      <c r="G178" s="35"/>
      <c r="H178" s="35"/>
      <c r="I178" s="35"/>
      <c r="J178" s="35"/>
      <c r="K178" s="46"/>
      <c r="L178" s="35"/>
      <c r="M178" s="35"/>
      <c r="N178" s="35"/>
      <c r="O178" s="35"/>
      <c r="P178" s="35"/>
      <c r="Q178" s="35"/>
      <c r="R178" s="35"/>
      <c r="S178" s="35"/>
      <c r="T178" s="46"/>
      <c r="U178" s="35"/>
      <c r="V178" s="35"/>
      <c r="W178" s="35"/>
      <c r="X178" s="35"/>
      <c r="Y178" s="35"/>
      <c r="Z178" s="35"/>
      <c r="AA178" s="35"/>
      <c r="AB178" s="35"/>
      <c r="AC178" s="46"/>
      <c r="AD178" s="35"/>
      <c r="AE178" s="29"/>
      <c r="AG178" s="11"/>
    </row>
    <row r="179" spans="1:33" hidden="1" x14ac:dyDescent="0.3">
      <c r="A179" s="1"/>
      <c r="B179" s="5" t="s">
        <v>6</v>
      </c>
      <c r="C179" s="43"/>
      <c r="D179" s="34">
        <v>0</v>
      </c>
      <c r="E179" s="35"/>
      <c r="F179" s="35">
        <f t="shared" si="302"/>
        <v>0</v>
      </c>
      <c r="G179" s="35"/>
      <c r="H179" s="35">
        <f t="shared" ref="H179:H181" si="333">F179+G179</f>
        <v>0</v>
      </c>
      <c r="I179" s="35"/>
      <c r="J179" s="35">
        <f t="shared" ref="J179:J181" si="334">H179+I179</f>
        <v>0</v>
      </c>
      <c r="K179" s="46"/>
      <c r="L179" s="35">
        <f t="shared" ref="L179:L181" si="335">J179+K179</f>
        <v>0</v>
      </c>
      <c r="M179" s="35">
        <v>2052.1999999999998</v>
      </c>
      <c r="N179" s="35"/>
      <c r="O179" s="35">
        <f t="shared" si="306"/>
        <v>2052.1999999999998</v>
      </c>
      <c r="P179" s="35"/>
      <c r="Q179" s="35">
        <f t="shared" ref="Q179:Q181" si="336">O179+P179</f>
        <v>2052.1999999999998</v>
      </c>
      <c r="R179" s="35"/>
      <c r="S179" s="35">
        <f t="shared" ref="S179:S181" si="337">Q179+R179</f>
        <v>2052.1999999999998</v>
      </c>
      <c r="T179" s="46"/>
      <c r="U179" s="35">
        <f t="shared" ref="U179:U181" si="338">S179+T179</f>
        <v>2052.1999999999998</v>
      </c>
      <c r="V179" s="35">
        <v>0</v>
      </c>
      <c r="W179" s="35"/>
      <c r="X179" s="35">
        <f t="shared" si="310"/>
        <v>0</v>
      </c>
      <c r="Y179" s="35"/>
      <c r="Z179" s="35">
        <f t="shared" ref="Z179:Z181" si="339">X179+Y179</f>
        <v>0</v>
      </c>
      <c r="AA179" s="35"/>
      <c r="AB179" s="35">
        <f t="shared" ref="AB179:AB181" si="340">Z179+AA179</f>
        <v>0</v>
      </c>
      <c r="AC179" s="46"/>
      <c r="AD179" s="35">
        <f t="shared" ref="AD179:AD181" si="341">AB179+AC179</f>
        <v>0</v>
      </c>
      <c r="AE179" s="29" t="s">
        <v>282</v>
      </c>
      <c r="AF179" s="23" t="s">
        <v>51</v>
      </c>
      <c r="AG179" s="11"/>
    </row>
    <row r="180" spans="1:33" x14ac:dyDescent="0.3">
      <c r="A180" s="1"/>
      <c r="B180" s="60" t="s">
        <v>20</v>
      </c>
      <c r="C180" s="60"/>
      <c r="D180" s="34">
        <v>0</v>
      </c>
      <c r="E180" s="35"/>
      <c r="F180" s="35">
        <f t="shared" si="302"/>
        <v>0</v>
      </c>
      <c r="G180" s="35"/>
      <c r="H180" s="35">
        <f t="shared" si="333"/>
        <v>0</v>
      </c>
      <c r="I180" s="35"/>
      <c r="J180" s="35">
        <f t="shared" si="334"/>
        <v>0</v>
      </c>
      <c r="K180" s="46"/>
      <c r="L180" s="35">
        <f t="shared" si="335"/>
        <v>0</v>
      </c>
      <c r="M180" s="35">
        <v>6156.5</v>
      </c>
      <c r="N180" s="35"/>
      <c r="O180" s="35">
        <f t="shared" si="306"/>
        <v>6156.5</v>
      </c>
      <c r="P180" s="35"/>
      <c r="Q180" s="35">
        <f t="shared" si="336"/>
        <v>6156.5</v>
      </c>
      <c r="R180" s="35"/>
      <c r="S180" s="35">
        <f t="shared" si="337"/>
        <v>6156.5</v>
      </c>
      <c r="T180" s="46"/>
      <c r="U180" s="35">
        <f t="shared" si="338"/>
        <v>6156.5</v>
      </c>
      <c r="V180" s="35">
        <v>0</v>
      </c>
      <c r="W180" s="35"/>
      <c r="X180" s="35">
        <f t="shared" si="310"/>
        <v>0</v>
      </c>
      <c r="Y180" s="35"/>
      <c r="Z180" s="35">
        <f t="shared" si="339"/>
        <v>0</v>
      </c>
      <c r="AA180" s="35"/>
      <c r="AB180" s="35">
        <f t="shared" si="340"/>
        <v>0</v>
      </c>
      <c r="AC180" s="46"/>
      <c r="AD180" s="35">
        <f t="shared" si="341"/>
        <v>0</v>
      </c>
      <c r="AE180" s="29" t="s">
        <v>284</v>
      </c>
      <c r="AG180" s="11"/>
    </row>
    <row r="181" spans="1:33" ht="56.25" x14ac:dyDescent="0.3">
      <c r="A181" s="1" t="s">
        <v>182</v>
      </c>
      <c r="B181" s="60" t="s">
        <v>124</v>
      </c>
      <c r="C181" s="60" t="s">
        <v>111</v>
      </c>
      <c r="D181" s="34">
        <f>D183+D184</f>
        <v>235920.4</v>
      </c>
      <c r="E181" s="35">
        <f>E183+E184</f>
        <v>0</v>
      </c>
      <c r="F181" s="35">
        <f t="shared" si="302"/>
        <v>235920.4</v>
      </c>
      <c r="G181" s="35">
        <f>G183+G184</f>
        <v>0</v>
      </c>
      <c r="H181" s="35">
        <f t="shared" si="333"/>
        <v>235920.4</v>
      </c>
      <c r="I181" s="35">
        <f>I183+I184</f>
        <v>0</v>
      </c>
      <c r="J181" s="35">
        <f t="shared" si="334"/>
        <v>235920.4</v>
      </c>
      <c r="K181" s="46">
        <f>K183+K184</f>
        <v>0</v>
      </c>
      <c r="L181" s="35">
        <f t="shared" si="335"/>
        <v>235920.4</v>
      </c>
      <c r="M181" s="35">
        <f t="shared" ref="M181:W181" si="342">M183+M184</f>
        <v>0</v>
      </c>
      <c r="N181" s="35">
        <f t="shared" ref="N181:P181" si="343">N183+N184</f>
        <v>0</v>
      </c>
      <c r="O181" s="35">
        <f t="shared" si="306"/>
        <v>0</v>
      </c>
      <c r="P181" s="35">
        <f t="shared" si="343"/>
        <v>0</v>
      </c>
      <c r="Q181" s="35">
        <f t="shared" si="336"/>
        <v>0</v>
      </c>
      <c r="R181" s="35">
        <f t="shared" ref="R181:T181" si="344">R183+R184</f>
        <v>0</v>
      </c>
      <c r="S181" s="35">
        <f t="shared" si="337"/>
        <v>0</v>
      </c>
      <c r="T181" s="46">
        <f t="shared" si="344"/>
        <v>0</v>
      </c>
      <c r="U181" s="35">
        <f t="shared" si="338"/>
        <v>0</v>
      </c>
      <c r="V181" s="35">
        <f t="shared" si="342"/>
        <v>0</v>
      </c>
      <c r="W181" s="35">
        <f t="shared" si="342"/>
        <v>0</v>
      </c>
      <c r="X181" s="35">
        <f t="shared" si="310"/>
        <v>0</v>
      </c>
      <c r="Y181" s="35">
        <f t="shared" ref="Y181:AA181" si="345">Y183+Y184</f>
        <v>0</v>
      </c>
      <c r="Z181" s="35">
        <f t="shared" si="339"/>
        <v>0</v>
      </c>
      <c r="AA181" s="35">
        <f t="shared" si="345"/>
        <v>0</v>
      </c>
      <c r="AB181" s="35">
        <f t="shared" si="340"/>
        <v>0</v>
      </c>
      <c r="AC181" s="46">
        <f t="shared" ref="AC181" si="346">AC183+AC184</f>
        <v>0</v>
      </c>
      <c r="AD181" s="35">
        <f t="shared" si="341"/>
        <v>0</v>
      </c>
      <c r="AE181" s="29"/>
      <c r="AG181" s="11"/>
    </row>
    <row r="182" spans="1:33" x14ac:dyDescent="0.3">
      <c r="A182" s="1"/>
      <c r="B182" s="60" t="s">
        <v>5</v>
      </c>
      <c r="C182" s="6"/>
      <c r="D182" s="34"/>
      <c r="E182" s="35"/>
      <c r="F182" s="35"/>
      <c r="G182" s="35"/>
      <c r="H182" s="35"/>
      <c r="I182" s="35"/>
      <c r="J182" s="35"/>
      <c r="K182" s="46"/>
      <c r="L182" s="35"/>
      <c r="M182" s="35"/>
      <c r="N182" s="35"/>
      <c r="O182" s="35"/>
      <c r="P182" s="35"/>
      <c r="Q182" s="35"/>
      <c r="R182" s="35"/>
      <c r="S182" s="35"/>
      <c r="T182" s="46"/>
      <c r="U182" s="35"/>
      <c r="V182" s="35"/>
      <c r="W182" s="35"/>
      <c r="X182" s="35"/>
      <c r="Y182" s="35"/>
      <c r="Z182" s="35"/>
      <c r="AA182" s="35"/>
      <c r="AB182" s="35"/>
      <c r="AC182" s="46"/>
      <c r="AD182" s="35"/>
      <c r="AE182" s="29"/>
      <c r="AG182" s="11"/>
    </row>
    <row r="183" spans="1:33" hidden="1" x14ac:dyDescent="0.3">
      <c r="A183" s="1"/>
      <c r="B183" s="5" t="s">
        <v>6</v>
      </c>
      <c r="C183" s="43"/>
      <c r="D183" s="34">
        <v>58980.1</v>
      </c>
      <c r="E183" s="35"/>
      <c r="F183" s="35">
        <f t="shared" si="302"/>
        <v>58980.1</v>
      </c>
      <c r="G183" s="35"/>
      <c r="H183" s="35">
        <f t="shared" ref="H183:H185" si="347">F183+G183</f>
        <v>58980.1</v>
      </c>
      <c r="I183" s="35"/>
      <c r="J183" s="35">
        <f t="shared" ref="J183:J185" si="348">H183+I183</f>
        <v>58980.1</v>
      </c>
      <c r="K183" s="46"/>
      <c r="L183" s="35">
        <f t="shared" ref="L183:L185" si="349">J183+K183</f>
        <v>58980.1</v>
      </c>
      <c r="M183" s="35">
        <v>0</v>
      </c>
      <c r="N183" s="35"/>
      <c r="O183" s="35">
        <f t="shared" si="306"/>
        <v>0</v>
      </c>
      <c r="P183" s="35"/>
      <c r="Q183" s="35">
        <f t="shared" ref="Q183:Q185" si="350">O183+P183</f>
        <v>0</v>
      </c>
      <c r="R183" s="35"/>
      <c r="S183" s="35">
        <f t="shared" ref="S183:S185" si="351">Q183+R183</f>
        <v>0</v>
      </c>
      <c r="T183" s="46"/>
      <c r="U183" s="35">
        <f t="shared" ref="U183:U185" si="352">S183+T183</f>
        <v>0</v>
      </c>
      <c r="V183" s="35">
        <v>0</v>
      </c>
      <c r="W183" s="35"/>
      <c r="X183" s="35">
        <f t="shared" si="310"/>
        <v>0</v>
      </c>
      <c r="Y183" s="35"/>
      <c r="Z183" s="35">
        <f t="shared" ref="Z183:Z185" si="353">X183+Y183</f>
        <v>0</v>
      </c>
      <c r="AA183" s="35"/>
      <c r="AB183" s="35">
        <f t="shared" ref="AB183:AB185" si="354">Z183+AA183</f>
        <v>0</v>
      </c>
      <c r="AC183" s="46"/>
      <c r="AD183" s="35">
        <f t="shared" ref="AD183:AD185" si="355">AB183+AC183</f>
        <v>0</v>
      </c>
      <c r="AE183" s="29" t="s">
        <v>283</v>
      </c>
      <c r="AF183" s="23" t="s">
        <v>51</v>
      </c>
      <c r="AG183" s="11"/>
    </row>
    <row r="184" spans="1:33" x14ac:dyDescent="0.3">
      <c r="A184" s="1"/>
      <c r="B184" s="60" t="s">
        <v>20</v>
      </c>
      <c r="C184" s="60"/>
      <c r="D184" s="34">
        <v>176940.3</v>
      </c>
      <c r="E184" s="35"/>
      <c r="F184" s="35">
        <f t="shared" si="302"/>
        <v>176940.3</v>
      </c>
      <c r="G184" s="35"/>
      <c r="H184" s="35">
        <f t="shared" si="347"/>
        <v>176940.3</v>
      </c>
      <c r="I184" s="35"/>
      <c r="J184" s="35">
        <f t="shared" si="348"/>
        <v>176940.3</v>
      </c>
      <c r="K184" s="46"/>
      <c r="L184" s="35">
        <f t="shared" si="349"/>
        <v>176940.3</v>
      </c>
      <c r="M184" s="35">
        <v>0</v>
      </c>
      <c r="N184" s="35"/>
      <c r="O184" s="35">
        <f t="shared" si="306"/>
        <v>0</v>
      </c>
      <c r="P184" s="35"/>
      <c r="Q184" s="35">
        <f t="shared" si="350"/>
        <v>0</v>
      </c>
      <c r="R184" s="35"/>
      <c r="S184" s="35">
        <f t="shared" si="351"/>
        <v>0</v>
      </c>
      <c r="T184" s="46"/>
      <c r="U184" s="35">
        <f t="shared" si="352"/>
        <v>0</v>
      </c>
      <c r="V184" s="35">
        <v>0</v>
      </c>
      <c r="W184" s="35"/>
      <c r="X184" s="35">
        <f t="shared" si="310"/>
        <v>0</v>
      </c>
      <c r="Y184" s="35"/>
      <c r="Z184" s="35">
        <f t="shared" si="353"/>
        <v>0</v>
      </c>
      <c r="AA184" s="35"/>
      <c r="AB184" s="35">
        <f t="shared" si="354"/>
        <v>0</v>
      </c>
      <c r="AC184" s="46"/>
      <c r="AD184" s="35">
        <f t="shared" si="355"/>
        <v>0</v>
      </c>
      <c r="AE184" s="29" t="s">
        <v>284</v>
      </c>
      <c r="AG184" s="11"/>
    </row>
    <row r="185" spans="1:33" ht="56.25" x14ac:dyDescent="0.3">
      <c r="A185" s="1" t="s">
        <v>183</v>
      </c>
      <c r="B185" s="60" t="s">
        <v>125</v>
      </c>
      <c r="C185" s="60" t="s">
        <v>111</v>
      </c>
      <c r="D185" s="34">
        <f>D187+D188</f>
        <v>270720.40000000002</v>
      </c>
      <c r="E185" s="35">
        <f>E187+E188</f>
        <v>0</v>
      </c>
      <c r="F185" s="35">
        <f t="shared" si="302"/>
        <v>270720.40000000002</v>
      </c>
      <c r="G185" s="35">
        <f>G187+G188</f>
        <v>0</v>
      </c>
      <c r="H185" s="35">
        <f t="shared" si="347"/>
        <v>270720.40000000002</v>
      </c>
      <c r="I185" s="35">
        <f>I187+I188</f>
        <v>0</v>
      </c>
      <c r="J185" s="35">
        <f t="shared" si="348"/>
        <v>270720.40000000002</v>
      </c>
      <c r="K185" s="46">
        <f>K187+K188+K189</f>
        <v>0</v>
      </c>
      <c r="L185" s="35">
        <f t="shared" si="349"/>
        <v>270720.40000000002</v>
      </c>
      <c r="M185" s="35">
        <f t="shared" ref="M185:W185" si="356">M187+M188</f>
        <v>0</v>
      </c>
      <c r="N185" s="35">
        <f t="shared" ref="N185:P185" si="357">N187+N188</f>
        <v>0</v>
      </c>
      <c r="O185" s="35">
        <f t="shared" si="306"/>
        <v>0</v>
      </c>
      <c r="P185" s="35">
        <f t="shared" si="357"/>
        <v>0</v>
      </c>
      <c r="Q185" s="35">
        <f t="shared" si="350"/>
        <v>0</v>
      </c>
      <c r="R185" s="35">
        <f t="shared" ref="R185" si="358">R187+R188</f>
        <v>0</v>
      </c>
      <c r="S185" s="35">
        <f t="shared" si="351"/>
        <v>0</v>
      </c>
      <c r="T185" s="46">
        <f>T187+T188+T189</f>
        <v>0</v>
      </c>
      <c r="U185" s="35">
        <f t="shared" si="352"/>
        <v>0</v>
      </c>
      <c r="V185" s="35">
        <f t="shared" si="356"/>
        <v>0</v>
      </c>
      <c r="W185" s="35">
        <f t="shared" si="356"/>
        <v>0</v>
      </c>
      <c r="X185" s="35">
        <f t="shared" si="310"/>
        <v>0</v>
      </c>
      <c r="Y185" s="35">
        <f t="shared" ref="Y185:AA185" si="359">Y187+Y188</f>
        <v>0</v>
      </c>
      <c r="Z185" s="35">
        <f t="shared" si="353"/>
        <v>0</v>
      </c>
      <c r="AA185" s="35">
        <f t="shared" si="359"/>
        <v>0</v>
      </c>
      <c r="AB185" s="35">
        <f t="shared" si="354"/>
        <v>0</v>
      </c>
      <c r="AC185" s="46">
        <f>AC187+AC188+AC189</f>
        <v>0</v>
      </c>
      <c r="AD185" s="35">
        <f t="shared" si="355"/>
        <v>0</v>
      </c>
      <c r="AE185" s="29"/>
      <c r="AG185" s="11"/>
    </row>
    <row r="186" spans="1:33" x14ac:dyDescent="0.3">
      <c r="A186" s="1"/>
      <c r="B186" s="60" t="s">
        <v>5</v>
      </c>
      <c r="C186" s="60"/>
      <c r="D186" s="34"/>
      <c r="E186" s="35"/>
      <c r="F186" s="35"/>
      <c r="G186" s="35"/>
      <c r="H186" s="35"/>
      <c r="I186" s="35"/>
      <c r="J186" s="35"/>
      <c r="K186" s="46"/>
      <c r="L186" s="35"/>
      <c r="M186" s="35"/>
      <c r="N186" s="35"/>
      <c r="O186" s="35"/>
      <c r="P186" s="35"/>
      <c r="Q186" s="35"/>
      <c r="R186" s="35"/>
      <c r="S186" s="35"/>
      <c r="T186" s="46"/>
      <c r="U186" s="35"/>
      <c r="V186" s="35"/>
      <c r="W186" s="35"/>
      <c r="X186" s="35"/>
      <c r="Y186" s="35"/>
      <c r="Z186" s="35"/>
      <c r="AA186" s="35"/>
      <c r="AB186" s="35"/>
      <c r="AC186" s="46"/>
      <c r="AD186" s="35"/>
      <c r="AE186" s="29"/>
      <c r="AG186" s="11"/>
    </row>
    <row r="187" spans="1:33" hidden="1" x14ac:dyDescent="0.3">
      <c r="A187" s="1"/>
      <c r="B187" s="43" t="s">
        <v>6</v>
      </c>
      <c r="C187" s="43"/>
      <c r="D187" s="34">
        <v>67680.100000000006</v>
      </c>
      <c r="E187" s="35"/>
      <c r="F187" s="35">
        <f t="shared" si="302"/>
        <v>67680.100000000006</v>
      </c>
      <c r="G187" s="35"/>
      <c r="H187" s="35">
        <f t="shared" ref="H187:H190" si="360">F187+G187</f>
        <v>67680.100000000006</v>
      </c>
      <c r="I187" s="35"/>
      <c r="J187" s="35">
        <f t="shared" ref="J187:J190" si="361">H187+I187</f>
        <v>67680.100000000006</v>
      </c>
      <c r="K187" s="46">
        <f>11520.4-11520.4</f>
        <v>0</v>
      </c>
      <c r="L187" s="35">
        <f t="shared" ref="L187:L190" si="362">J187+K187</f>
        <v>67680.100000000006</v>
      </c>
      <c r="M187" s="35">
        <v>0</v>
      </c>
      <c r="N187" s="35"/>
      <c r="O187" s="35">
        <f t="shared" si="306"/>
        <v>0</v>
      </c>
      <c r="P187" s="35"/>
      <c r="Q187" s="35">
        <f t="shared" ref="Q187:Q190" si="363">O187+P187</f>
        <v>0</v>
      </c>
      <c r="R187" s="35"/>
      <c r="S187" s="35">
        <f t="shared" ref="S187:S190" si="364">Q187+R187</f>
        <v>0</v>
      </c>
      <c r="T187" s="46"/>
      <c r="U187" s="35">
        <f t="shared" ref="U187:U190" si="365">S187+T187</f>
        <v>0</v>
      </c>
      <c r="V187" s="35">
        <v>0</v>
      </c>
      <c r="W187" s="35"/>
      <c r="X187" s="35">
        <f t="shared" si="310"/>
        <v>0</v>
      </c>
      <c r="Y187" s="35"/>
      <c r="Z187" s="35">
        <f t="shared" ref="Z187:Z190" si="366">X187+Y187</f>
        <v>0</v>
      </c>
      <c r="AA187" s="35"/>
      <c r="AB187" s="35">
        <f t="shared" ref="AB187:AB190" si="367">Z187+AA187</f>
        <v>0</v>
      </c>
      <c r="AC187" s="46"/>
      <c r="AD187" s="35">
        <f t="shared" ref="AD187:AD190" si="368">AB187+AC187</f>
        <v>0</v>
      </c>
      <c r="AE187" s="29" t="s">
        <v>345</v>
      </c>
      <c r="AF187" s="23" t="s">
        <v>51</v>
      </c>
      <c r="AG187" s="11"/>
    </row>
    <row r="188" spans="1:33" x14ac:dyDescent="0.3">
      <c r="A188" s="1"/>
      <c r="B188" s="60" t="s">
        <v>20</v>
      </c>
      <c r="C188" s="60"/>
      <c r="D188" s="34">
        <v>203040.3</v>
      </c>
      <c r="E188" s="35"/>
      <c r="F188" s="35">
        <f t="shared" si="302"/>
        <v>203040.3</v>
      </c>
      <c r="G188" s="35"/>
      <c r="H188" s="35">
        <f t="shared" si="360"/>
        <v>203040.3</v>
      </c>
      <c r="I188" s="35"/>
      <c r="J188" s="35">
        <f t="shared" si="361"/>
        <v>203040.3</v>
      </c>
      <c r="K188" s="46"/>
      <c r="L188" s="35">
        <f t="shared" si="362"/>
        <v>203040.3</v>
      </c>
      <c r="M188" s="35">
        <v>0</v>
      </c>
      <c r="N188" s="35"/>
      <c r="O188" s="35">
        <f t="shared" si="306"/>
        <v>0</v>
      </c>
      <c r="P188" s="35"/>
      <c r="Q188" s="35">
        <f t="shared" si="363"/>
        <v>0</v>
      </c>
      <c r="R188" s="35"/>
      <c r="S188" s="35">
        <f t="shared" si="364"/>
        <v>0</v>
      </c>
      <c r="T188" s="46"/>
      <c r="U188" s="35">
        <f t="shared" si="365"/>
        <v>0</v>
      </c>
      <c r="V188" s="35">
        <v>0</v>
      </c>
      <c r="W188" s="35"/>
      <c r="X188" s="35">
        <f t="shared" si="310"/>
        <v>0</v>
      </c>
      <c r="Y188" s="35"/>
      <c r="Z188" s="35">
        <f t="shared" si="366"/>
        <v>0</v>
      </c>
      <c r="AA188" s="35"/>
      <c r="AB188" s="35">
        <f t="shared" si="367"/>
        <v>0</v>
      </c>
      <c r="AC188" s="46"/>
      <c r="AD188" s="35">
        <f t="shared" si="368"/>
        <v>0</v>
      </c>
      <c r="AE188" s="29" t="s">
        <v>284</v>
      </c>
      <c r="AG188" s="11"/>
    </row>
    <row r="189" spans="1:33" hidden="1" x14ac:dyDescent="0.3">
      <c r="A189" s="1"/>
      <c r="B189" s="60" t="s">
        <v>19</v>
      </c>
      <c r="C189" s="60"/>
      <c r="D189" s="34"/>
      <c r="E189" s="35"/>
      <c r="F189" s="35"/>
      <c r="G189" s="35"/>
      <c r="H189" s="35"/>
      <c r="I189" s="35"/>
      <c r="J189" s="35"/>
      <c r="K189" s="46"/>
      <c r="L189" s="35">
        <f t="shared" si="362"/>
        <v>0</v>
      </c>
      <c r="M189" s="35"/>
      <c r="N189" s="35"/>
      <c r="O189" s="35"/>
      <c r="P189" s="35"/>
      <c r="Q189" s="35"/>
      <c r="R189" s="35"/>
      <c r="S189" s="35"/>
      <c r="T189" s="46"/>
      <c r="U189" s="35">
        <f t="shared" si="365"/>
        <v>0</v>
      </c>
      <c r="V189" s="35"/>
      <c r="W189" s="35"/>
      <c r="X189" s="35"/>
      <c r="Y189" s="35"/>
      <c r="Z189" s="35"/>
      <c r="AA189" s="35"/>
      <c r="AB189" s="35"/>
      <c r="AC189" s="46"/>
      <c r="AD189" s="35">
        <f t="shared" si="368"/>
        <v>0</v>
      </c>
      <c r="AE189" s="29" t="s">
        <v>344</v>
      </c>
      <c r="AF189" s="23" t="s">
        <v>51</v>
      </c>
      <c r="AG189" s="11"/>
    </row>
    <row r="190" spans="1:33" ht="56.25" x14ac:dyDescent="0.3">
      <c r="A190" s="1" t="s">
        <v>184</v>
      </c>
      <c r="B190" s="60" t="s">
        <v>126</v>
      </c>
      <c r="C190" s="6" t="s">
        <v>111</v>
      </c>
      <c r="D190" s="34">
        <f>D192</f>
        <v>87406.8</v>
      </c>
      <c r="E190" s="35">
        <f>E192</f>
        <v>0</v>
      </c>
      <c r="F190" s="35">
        <f t="shared" si="302"/>
        <v>87406.8</v>
      </c>
      <c r="G190" s="35">
        <f>G192</f>
        <v>0</v>
      </c>
      <c r="H190" s="35">
        <f t="shared" si="360"/>
        <v>87406.8</v>
      </c>
      <c r="I190" s="35">
        <f>I192</f>
        <v>0</v>
      </c>
      <c r="J190" s="35">
        <f t="shared" si="361"/>
        <v>87406.8</v>
      </c>
      <c r="K190" s="46">
        <f>K192</f>
        <v>0</v>
      </c>
      <c r="L190" s="35">
        <f t="shared" si="362"/>
        <v>87406.8</v>
      </c>
      <c r="M190" s="35">
        <f t="shared" ref="M190:W190" si="369">M192</f>
        <v>0</v>
      </c>
      <c r="N190" s="35">
        <f t="shared" ref="N190:P190" si="370">N192</f>
        <v>0</v>
      </c>
      <c r="O190" s="35">
        <f t="shared" si="306"/>
        <v>0</v>
      </c>
      <c r="P190" s="35">
        <f t="shared" si="370"/>
        <v>0</v>
      </c>
      <c r="Q190" s="35">
        <f t="shared" si="363"/>
        <v>0</v>
      </c>
      <c r="R190" s="35">
        <f t="shared" ref="R190:T190" si="371">R192</f>
        <v>0</v>
      </c>
      <c r="S190" s="35">
        <f t="shared" si="364"/>
        <v>0</v>
      </c>
      <c r="T190" s="46">
        <f t="shared" si="371"/>
        <v>0</v>
      </c>
      <c r="U190" s="35">
        <f t="shared" si="365"/>
        <v>0</v>
      </c>
      <c r="V190" s="35">
        <f t="shared" si="369"/>
        <v>0</v>
      </c>
      <c r="W190" s="35">
        <f t="shared" si="369"/>
        <v>0</v>
      </c>
      <c r="X190" s="35">
        <f t="shared" si="310"/>
        <v>0</v>
      </c>
      <c r="Y190" s="35">
        <f t="shared" ref="Y190:AA190" si="372">Y192</f>
        <v>0</v>
      </c>
      <c r="Z190" s="35">
        <f t="shared" si="366"/>
        <v>0</v>
      </c>
      <c r="AA190" s="35">
        <f t="shared" si="372"/>
        <v>0</v>
      </c>
      <c r="AB190" s="35">
        <f t="shared" si="367"/>
        <v>0</v>
      </c>
      <c r="AC190" s="46">
        <f t="shared" ref="AC190" si="373">AC192</f>
        <v>0</v>
      </c>
      <c r="AD190" s="35">
        <f t="shared" si="368"/>
        <v>0</v>
      </c>
      <c r="AE190" s="29"/>
      <c r="AG190" s="11"/>
    </row>
    <row r="191" spans="1:33" x14ac:dyDescent="0.3">
      <c r="A191" s="1"/>
      <c r="B191" s="60" t="s">
        <v>5</v>
      </c>
      <c r="C191" s="60"/>
      <c r="D191" s="34"/>
      <c r="E191" s="35"/>
      <c r="F191" s="35"/>
      <c r="G191" s="35"/>
      <c r="H191" s="35"/>
      <c r="I191" s="35"/>
      <c r="J191" s="35"/>
      <c r="K191" s="46"/>
      <c r="L191" s="35"/>
      <c r="M191" s="35"/>
      <c r="N191" s="35"/>
      <c r="O191" s="35"/>
      <c r="P191" s="35"/>
      <c r="Q191" s="35"/>
      <c r="R191" s="35"/>
      <c r="S191" s="35"/>
      <c r="T191" s="46"/>
      <c r="U191" s="35"/>
      <c r="V191" s="35"/>
      <c r="W191" s="35"/>
      <c r="X191" s="35"/>
      <c r="Y191" s="35"/>
      <c r="Z191" s="35"/>
      <c r="AA191" s="35"/>
      <c r="AB191" s="35"/>
      <c r="AC191" s="46"/>
      <c r="AD191" s="35"/>
      <c r="AE191" s="29"/>
      <c r="AG191" s="11"/>
    </row>
    <row r="192" spans="1:33" x14ac:dyDescent="0.3">
      <c r="A192" s="1"/>
      <c r="B192" s="60" t="s">
        <v>20</v>
      </c>
      <c r="C192" s="60"/>
      <c r="D192" s="34">
        <v>87406.8</v>
      </c>
      <c r="E192" s="35"/>
      <c r="F192" s="35">
        <f t="shared" si="302"/>
        <v>87406.8</v>
      </c>
      <c r="G192" s="35"/>
      <c r="H192" s="35">
        <f t="shared" ref="H192:H200" si="374">F192+G192</f>
        <v>87406.8</v>
      </c>
      <c r="I192" s="35"/>
      <c r="J192" s="35">
        <f t="shared" ref="J192" si="375">H192+I192</f>
        <v>87406.8</v>
      </c>
      <c r="K192" s="46"/>
      <c r="L192" s="35">
        <f t="shared" ref="L192" si="376">J192+K192</f>
        <v>87406.8</v>
      </c>
      <c r="M192" s="35">
        <v>0</v>
      </c>
      <c r="N192" s="35"/>
      <c r="O192" s="35">
        <f t="shared" si="306"/>
        <v>0</v>
      </c>
      <c r="P192" s="35"/>
      <c r="Q192" s="35">
        <f t="shared" ref="Q192:Q200" si="377">O192+P192</f>
        <v>0</v>
      </c>
      <c r="R192" s="35"/>
      <c r="S192" s="35">
        <f t="shared" ref="S192:S200" si="378">Q192+R192</f>
        <v>0</v>
      </c>
      <c r="T192" s="46"/>
      <c r="U192" s="35">
        <f t="shared" ref="U192:U200" si="379">S192+T192</f>
        <v>0</v>
      </c>
      <c r="V192" s="35">
        <v>0</v>
      </c>
      <c r="W192" s="35"/>
      <c r="X192" s="35">
        <f t="shared" si="310"/>
        <v>0</v>
      </c>
      <c r="Y192" s="35"/>
      <c r="Z192" s="35">
        <f t="shared" ref="Z192:Z200" si="380">X192+Y192</f>
        <v>0</v>
      </c>
      <c r="AA192" s="35"/>
      <c r="AB192" s="35">
        <f t="shared" ref="AB192:AB200" si="381">Z192+AA192</f>
        <v>0</v>
      </c>
      <c r="AC192" s="46"/>
      <c r="AD192" s="35">
        <f t="shared" ref="AD192:AD200" si="382">AB192+AC192</f>
        <v>0</v>
      </c>
      <c r="AE192" s="29" t="s">
        <v>284</v>
      </c>
      <c r="AG192" s="11"/>
    </row>
    <row r="193" spans="1:33" ht="56.25" x14ac:dyDescent="0.3">
      <c r="A193" s="1" t="s">
        <v>185</v>
      </c>
      <c r="B193" s="60" t="s">
        <v>322</v>
      </c>
      <c r="C193" s="60" t="s">
        <v>111</v>
      </c>
      <c r="D193" s="34"/>
      <c r="E193" s="35"/>
      <c r="F193" s="35"/>
      <c r="G193" s="35">
        <v>13812.6</v>
      </c>
      <c r="H193" s="35">
        <f>F193+G193</f>
        <v>13812.6</v>
      </c>
      <c r="I193" s="35"/>
      <c r="J193" s="35">
        <f>H193+I193</f>
        <v>13812.6</v>
      </c>
      <c r="K193" s="46">
        <f>K195+K196</f>
        <v>0</v>
      </c>
      <c r="L193" s="35">
        <f>J193+K193</f>
        <v>13812.6</v>
      </c>
      <c r="M193" s="35"/>
      <c r="N193" s="35"/>
      <c r="O193" s="35"/>
      <c r="P193" s="35"/>
      <c r="Q193" s="35">
        <f t="shared" si="377"/>
        <v>0</v>
      </c>
      <c r="R193" s="35"/>
      <c r="S193" s="35">
        <f t="shared" si="378"/>
        <v>0</v>
      </c>
      <c r="T193" s="46"/>
      <c r="U193" s="35">
        <f t="shared" si="379"/>
        <v>0</v>
      </c>
      <c r="V193" s="35"/>
      <c r="W193" s="35"/>
      <c r="X193" s="35"/>
      <c r="Y193" s="35"/>
      <c r="Z193" s="35">
        <f t="shared" si="380"/>
        <v>0</v>
      </c>
      <c r="AA193" s="35"/>
      <c r="AB193" s="35">
        <f t="shared" si="381"/>
        <v>0</v>
      </c>
      <c r="AC193" s="46"/>
      <c r="AD193" s="35">
        <f t="shared" si="382"/>
        <v>0</v>
      </c>
      <c r="AE193" s="29"/>
      <c r="AG193" s="11"/>
    </row>
    <row r="194" spans="1:33" hidden="1" x14ac:dyDescent="0.3">
      <c r="A194" s="1"/>
      <c r="B194" s="60" t="s">
        <v>5</v>
      </c>
      <c r="C194" s="60"/>
      <c r="D194" s="34"/>
      <c r="E194" s="35"/>
      <c r="F194" s="35"/>
      <c r="G194" s="35"/>
      <c r="H194" s="35"/>
      <c r="I194" s="35"/>
      <c r="J194" s="35"/>
      <c r="K194" s="46"/>
      <c r="L194" s="35"/>
      <c r="M194" s="35"/>
      <c r="N194" s="35"/>
      <c r="O194" s="35"/>
      <c r="P194" s="35"/>
      <c r="Q194" s="35"/>
      <c r="R194" s="35"/>
      <c r="S194" s="35"/>
      <c r="T194" s="46"/>
      <c r="U194" s="35"/>
      <c r="V194" s="35"/>
      <c r="W194" s="35"/>
      <c r="X194" s="35"/>
      <c r="Y194" s="35"/>
      <c r="Z194" s="35"/>
      <c r="AA194" s="35"/>
      <c r="AB194" s="35"/>
      <c r="AC194" s="46"/>
      <c r="AD194" s="35"/>
      <c r="AE194" s="29"/>
      <c r="AF194" s="23" t="s">
        <v>51</v>
      </c>
      <c r="AG194" s="11"/>
    </row>
    <row r="195" spans="1:33" hidden="1" x14ac:dyDescent="0.3">
      <c r="A195" s="1"/>
      <c r="B195" s="60" t="s">
        <v>6</v>
      </c>
      <c r="C195" s="60"/>
      <c r="D195" s="34"/>
      <c r="E195" s="35"/>
      <c r="F195" s="35"/>
      <c r="G195" s="35">
        <v>13812.6</v>
      </c>
      <c r="H195" s="35">
        <f t="shared" ref="H195:H196" si="383">F195+G195</f>
        <v>13812.6</v>
      </c>
      <c r="I195" s="35"/>
      <c r="J195" s="35">
        <f t="shared" ref="J195:J196" si="384">H195+I195</f>
        <v>13812.6</v>
      </c>
      <c r="K195" s="46"/>
      <c r="L195" s="35">
        <f t="shared" ref="L195:L196" si="385">J195+K195</f>
        <v>13812.6</v>
      </c>
      <c r="M195" s="35"/>
      <c r="N195" s="35"/>
      <c r="O195" s="35"/>
      <c r="P195" s="35"/>
      <c r="Q195" s="35"/>
      <c r="R195" s="35"/>
      <c r="S195" s="35"/>
      <c r="T195" s="46"/>
      <c r="U195" s="35">
        <f t="shared" si="379"/>
        <v>0</v>
      </c>
      <c r="V195" s="35"/>
      <c r="W195" s="35"/>
      <c r="X195" s="35"/>
      <c r="Y195" s="35"/>
      <c r="Z195" s="35"/>
      <c r="AA195" s="35"/>
      <c r="AB195" s="35"/>
      <c r="AC195" s="46"/>
      <c r="AD195" s="35">
        <f t="shared" si="382"/>
        <v>0</v>
      </c>
      <c r="AE195" s="29" t="s">
        <v>321</v>
      </c>
      <c r="AF195" s="23" t="s">
        <v>51</v>
      </c>
      <c r="AG195" s="11"/>
    </row>
    <row r="196" spans="1:33" hidden="1" x14ac:dyDescent="0.3">
      <c r="A196" s="1"/>
      <c r="B196" s="60" t="s">
        <v>20</v>
      </c>
      <c r="C196" s="60"/>
      <c r="D196" s="34"/>
      <c r="E196" s="35"/>
      <c r="F196" s="35"/>
      <c r="G196" s="35"/>
      <c r="H196" s="35">
        <f t="shared" si="383"/>
        <v>0</v>
      </c>
      <c r="I196" s="35"/>
      <c r="J196" s="35">
        <f t="shared" si="384"/>
        <v>0</v>
      </c>
      <c r="K196" s="46"/>
      <c r="L196" s="35">
        <f t="shared" si="385"/>
        <v>0</v>
      </c>
      <c r="M196" s="35"/>
      <c r="N196" s="35"/>
      <c r="O196" s="35"/>
      <c r="P196" s="35"/>
      <c r="Q196" s="35"/>
      <c r="R196" s="35"/>
      <c r="S196" s="35"/>
      <c r="T196" s="46"/>
      <c r="U196" s="35">
        <f t="shared" si="379"/>
        <v>0</v>
      </c>
      <c r="V196" s="35"/>
      <c r="W196" s="35"/>
      <c r="X196" s="35"/>
      <c r="Y196" s="35"/>
      <c r="Z196" s="35"/>
      <c r="AA196" s="35"/>
      <c r="AB196" s="35"/>
      <c r="AC196" s="46"/>
      <c r="AD196" s="35">
        <f t="shared" si="382"/>
        <v>0</v>
      </c>
      <c r="AE196" s="29" t="s">
        <v>284</v>
      </c>
      <c r="AF196" s="23" t="s">
        <v>51</v>
      </c>
      <c r="AG196" s="11"/>
    </row>
    <row r="197" spans="1:33" x14ac:dyDescent="0.3">
      <c r="A197" s="1"/>
      <c r="B197" s="60" t="s">
        <v>21</v>
      </c>
      <c r="C197" s="10"/>
      <c r="D197" s="37">
        <f>D198+D199</f>
        <v>458741.8</v>
      </c>
      <c r="E197" s="37">
        <f>E198+E199</f>
        <v>0</v>
      </c>
      <c r="F197" s="37">
        <f t="shared" si="302"/>
        <v>458741.8</v>
      </c>
      <c r="G197" s="37">
        <f>G198+G199</f>
        <v>25643.728999999999</v>
      </c>
      <c r="H197" s="37">
        <f t="shared" si="374"/>
        <v>484385.52899999998</v>
      </c>
      <c r="I197" s="35">
        <f>I198+I199</f>
        <v>-361.59899999999999</v>
      </c>
      <c r="J197" s="37">
        <f t="shared" ref="J197:J200" si="386">H197+I197</f>
        <v>484023.93</v>
      </c>
      <c r="K197" s="37">
        <f>K198+K199</f>
        <v>0</v>
      </c>
      <c r="L197" s="35">
        <f t="shared" ref="L197:L200" si="387">J197+K197</f>
        <v>484023.93</v>
      </c>
      <c r="M197" s="37">
        <f t="shared" ref="M197:W197" si="388">M198+M199</f>
        <v>0</v>
      </c>
      <c r="N197" s="37">
        <f t="shared" ref="N197:P197" si="389">N198+N199</f>
        <v>0</v>
      </c>
      <c r="O197" s="37">
        <f t="shared" si="306"/>
        <v>0</v>
      </c>
      <c r="P197" s="37">
        <f t="shared" si="389"/>
        <v>0</v>
      </c>
      <c r="Q197" s="37">
        <f t="shared" si="377"/>
        <v>0</v>
      </c>
      <c r="R197" s="35">
        <f t="shared" ref="R197:T197" si="390">R198+R199</f>
        <v>0</v>
      </c>
      <c r="S197" s="37">
        <f t="shared" si="378"/>
        <v>0</v>
      </c>
      <c r="T197" s="37">
        <f t="shared" si="390"/>
        <v>0</v>
      </c>
      <c r="U197" s="35">
        <f t="shared" si="379"/>
        <v>0</v>
      </c>
      <c r="V197" s="37">
        <f t="shared" si="388"/>
        <v>0</v>
      </c>
      <c r="W197" s="37">
        <f t="shared" si="388"/>
        <v>0</v>
      </c>
      <c r="X197" s="37">
        <f t="shared" si="310"/>
        <v>0</v>
      </c>
      <c r="Y197" s="37">
        <f t="shared" ref="Y197:AA197" si="391">Y198+Y199</f>
        <v>0</v>
      </c>
      <c r="Z197" s="37">
        <f t="shared" si="380"/>
        <v>0</v>
      </c>
      <c r="AA197" s="35">
        <f t="shared" si="391"/>
        <v>0</v>
      </c>
      <c r="AB197" s="37">
        <f t="shared" si="381"/>
        <v>0</v>
      </c>
      <c r="AC197" s="37">
        <f t="shared" ref="AC197" si="392">AC198+AC199</f>
        <v>0</v>
      </c>
      <c r="AD197" s="35">
        <f t="shared" si="382"/>
        <v>0</v>
      </c>
      <c r="AE197" s="29"/>
      <c r="AG197" s="11"/>
    </row>
    <row r="198" spans="1:33" ht="56.25" x14ac:dyDescent="0.3">
      <c r="A198" s="100" t="s">
        <v>186</v>
      </c>
      <c r="B198" s="102" t="s">
        <v>131</v>
      </c>
      <c r="C198" s="6" t="s">
        <v>32</v>
      </c>
      <c r="D198" s="35">
        <v>444760</v>
      </c>
      <c r="E198" s="35"/>
      <c r="F198" s="35">
        <f t="shared" si="302"/>
        <v>444760</v>
      </c>
      <c r="G198" s="35">
        <f>25282.13+361.599</f>
        <v>25643.728999999999</v>
      </c>
      <c r="H198" s="35">
        <f t="shared" si="374"/>
        <v>470403.72899999999</v>
      </c>
      <c r="I198" s="35">
        <v>-361.59899999999999</v>
      </c>
      <c r="J198" s="35">
        <f t="shared" si="386"/>
        <v>470042.13</v>
      </c>
      <c r="K198" s="46"/>
      <c r="L198" s="35">
        <f t="shared" si="387"/>
        <v>470042.13</v>
      </c>
      <c r="M198" s="35">
        <v>0</v>
      </c>
      <c r="N198" s="35"/>
      <c r="O198" s="35">
        <f t="shared" si="306"/>
        <v>0</v>
      </c>
      <c r="P198" s="35"/>
      <c r="Q198" s="35">
        <f t="shared" si="377"/>
        <v>0</v>
      </c>
      <c r="R198" s="35"/>
      <c r="S198" s="35">
        <f t="shared" si="378"/>
        <v>0</v>
      </c>
      <c r="T198" s="46"/>
      <c r="U198" s="35">
        <f t="shared" si="379"/>
        <v>0</v>
      </c>
      <c r="V198" s="35">
        <v>0</v>
      </c>
      <c r="W198" s="35"/>
      <c r="X198" s="35">
        <f t="shared" si="310"/>
        <v>0</v>
      </c>
      <c r="Y198" s="35"/>
      <c r="Z198" s="35">
        <f t="shared" si="380"/>
        <v>0</v>
      </c>
      <c r="AA198" s="35"/>
      <c r="AB198" s="35">
        <f t="shared" si="381"/>
        <v>0</v>
      </c>
      <c r="AC198" s="46"/>
      <c r="AD198" s="35">
        <f t="shared" si="382"/>
        <v>0</v>
      </c>
      <c r="AE198" s="29" t="s">
        <v>285</v>
      </c>
      <c r="AG198" s="11"/>
    </row>
    <row r="199" spans="1:33" ht="75" x14ac:dyDescent="0.3">
      <c r="A199" s="101"/>
      <c r="B199" s="103"/>
      <c r="C199" s="6" t="s">
        <v>33</v>
      </c>
      <c r="D199" s="35">
        <v>13981.8</v>
      </c>
      <c r="E199" s="35"/>
      <c r="F199" s="35">
        <f t="shared" si="302"/>
        <v>13981.8</v>
      </c>
      <c r="G199" s="35"/>
      <c r="H199" s="35">
        <f t="shared" si="374"/>
        <v>13981.8</v>
      </c>
      <c r="I199" s="35"/>
      <c r="J199" s="35">
        <f t="shared" si="386"/>
        <v>13981.8</v>
      </c>
      <c r="K199" s="46"/>
      <c r="L199" s="35">
        <f t="shared" si="387"/>
        <v>13981.8</v>
      </c>
      <c r="M199" s="35">
        <v>0</v>
      </c>
      <c r="N199" s="35"/>
      <c r="O199" s="35">
        <f t="shared" si="306"/>
        <v>0</v>
      </c>
      <c r="P199" s="35"/>
      <c r="Q199" s="35">
        <f t="shared" si="377"/>
        <v>0</v>
      </c>
      <c r="R199" s="35"/>
      <c r="S199" s="35">
        <f t="shared" si="378"/>
        <v>0</v>
      </c>
      <c r="T199" s="46"/>
      <c r="U199" s="35">
        <f t="shared" si="379"/>
        <v>0</v>
      </c>
      <c r="V199" s="35">
        <v>0</v>
      </c>
      <c r="W199" s="35"/>
      <c r="X199" s="35">
        <f t="shared" si="310"/>
        <v>0</v>
      </c>
      <c r="Y199" s="35"/>
      <c r="Z199" s="35">
        <f t="shared" si="380"/>
        <v>0</v>
      </c>
      <c r="AA199" s="35"/>
      <c r="AB199" s="35">
        <f t="shared" si="381"/>
        <v>0</v>
      </c>
      <c r="AC199" s="46"/>
      <c r="AD199" s="35">
        <f t="shared" si="382"/>
        <v>0</v>
      </c>
      <c r="AE199" s="29" t="s">
        <v>285</v>
      </c>
      <c r="AG199" s="11"/>
    </row>
    <row r="200" spans="1:33" x14ac:dyDescent="0.3">
      <c r="A200" s="1"/>
      <c r="B200" s="108" t="s">
        <v>7</v>
      </c>
      <c r="C200" s="108"/>
      <c r="D200" s="37">
        <f>D204+D205+D206+D207++D211+D212+D213+D214</f>
        <v>372844.10000000003</v>
      </c>
      <c r="E200" s="37">
        <f>E204+E205+E206+E207++E211+E212+E213+E214</f>
        <v>-47211.199999999997</v>
      </c>
      <c r="F200" s="37">
        <f t="shared" si="302"/>
        <v>325632.90000000002</v>
      </c>
      <c r="G200" s="37">
        <f>G204+G205+G206+G207++G211+G212+G213+G214+G215</f>
        <v>53149.605000000003</v>
      </c>
      <c r="H200" s="37">
        <f t="shared" si="374"/>
        <v>378782.505</v>
      </c>
      <c r="I200" s="35">
        <f>I204+I205+I206+I207++I211+I212+I213+I214+I215</f>
        <v>-1208.5989999999999</v>
      </c>
      <c r="J200" s="37">
        <f t="shared" si="386"/>
        <v>377573.90600000002</v>
      </c>
      <c r="K200" s="37">
        <f>K204+K205+K206+K207++K211+K212+K213+K214+K215</f>
        <v>0</v>
      </c>
      <c r="L200" s="35">
        <f t="shared" si="387"/>
        <v>377573.90600000002</v>
      </c>
      <c r="M200" s="37">
        <f t="shared" ref="M200:W200" si="393">M204+M205+M206+M207++M211+M212+M213+M214</f>
        <v>753833.4</v>
      </c>
      <c r="N200" s="37">
        <f t="shared" ref="N200" si="394">N204+N205+N206+N207++N211+N212+N213+N214</f>
        <v>47211.199999999997</v>
      </c>
      <c r="O200" s="37">
        <f t="shared" si="306"/>
        <v>801044.6</v>
      </c>
      <c r="P200" s="37">
        <f>P204+P205+P206+P207++P211+P212+P213+P214+P215</f>
        <v>0</v>
      </c>
      <c r="Q200" s="37">
        <f t="shared" si="377"/>
        <v>801044.6</v>
      </c>
      <c r="R200" s="35">
        <f>R204+R205+R206+R207++R211+R212+R213+R214+R215</f>
        <v>0</v>
      </c>
      <c r="S200" s="37">
        <f t="shared" si="378"/>
        <v>801044.6</v>
      </c>
      <c r="T200" s="37">
        <f>T204+T205+T206+T207++T211+T212+T213+T214+T215</f>
        <v>0</v>
      </c>
      <c r="U200" s="35">
        <f t="shared" si="379"/>
        <v>801044.6</v>
      </c>
      <c r="V200" s="37">
        <f t="shared" si="393"/>
        <v>339837.2</v>
      </c>
      <c r="W200" s="37">
        <f t="shared" si="393"/>
        <v>0</v>
      </c>
      <c r="X200" s="37">
        <f t="shared" si="310"/>
        <v>339837.2</v>
      </c>
      <c r="Y200" s="37">
        <f>Y204+Y205+Y206+Y207++Y211+Y212+Y213+Y214+Y215</f>
        <v>0</v>
      </c>
      <c r="Z200" s="37">
        <f t="shared" si="380"/>
        <v>339837.2</v>
      </c>
      <c r="AA200" s="35">
        <f>AA204+AA205+AA206+AA207++AA211+AA212+AA213+AA214+AA215</f>
        <v>0</v>
      </c>
      <c r="AB200" s="37">
        <f t="shared" si="381"/>
        <v>339837.2</v>
      </c>
      <c r="AC200" s="37">
        <f>AC204+AC205+AC206+AC207++AC211+AC212+AC213+AC214+AC215</f>
        <v>0</v>
      </c>
      <c r="AD200" s="35">
        <f t="shared" si="382"/>
        <v>339837.2</v>
      </c>
      <c r="AE200" s="29"/>
      <c r="AG200" s="11"/>
    </row>
    <row r="201" spans="1:33" x14ac:dyDescent="0.3">
      <c r="A201" s="1"/>
      <c r="B201" s="60" t="s">
        <v>5</v>
      </c>
      <c r="C201" s="108"/>
      <c r="D201" s="37"/>
      <c r="E201" s="37"/>
      <c r="F201" s="37"/>
      <c r="G201" s="37"/>
      <c r="H201" s="37"/>
      <c r="I201" s="35"/>
      <c r="J201" s="37"/>
      <c r="K201" s="37"/>
      <c r="L201" s="35"/>
      <c r="M201" s="37"/>
      <c r="N201" s="37"/>
      <c r="O201" s="37"/>
      <c r="P201" s="37"/>
      <c r="Q201" s="37"/>
      <c r="R201" s="35"/>
      <c r="S201" s="37"/>
      <c r="T201" s="37"/>
      <c r="U201" s="35"/>
      <c r="V201" s="37"/>
      <c r="W201" s="37"/>
      <c r="X201" s="37"/>
      <c r="Y201" s="37"/>
      <c r="Z201" s="37"/>
      <c r="AA201" s="35"/>
      <c r="AB201" s="37"/>
      <c r="AC201" s="37"/>
      <c r="AD201" s="35"/>
      <c r="AE201" s="29"/>
      <c r="AG201" s="11"/>
    </row>
    <row r="202" spans="1:33" s="18" customFormat="1" hidden="1" x14ac:dyDescent="0.3">
      <c r="A202" s="16"/>
      <c r="B202" s="55" t="s">
        <v>6</v>
      </c>
      <c r="C202" s="21"/>
      <c r="D202" s="37">
        <f>D204+D205+D206+D209+D211+D212+D213+D214</f>
        <v>372844.10000000003</v>
      </c>
      <c r="E202" s="37">
        <f>E204+E205+E206+E209+E211+E212+E213+E214</f>
        <v>-47211.199999999997</v>
      </c>
      <c r="F202" s="37">
        <f t="shared" si="302"/>
        <v>325632.90000000002</v>
      </c>
      <c r="G202" s="37">
        <f>G204+G205+G206+G209+G211+G212+G213+G214+G215</f>
        <v>53149.605000000003</v>
      </c>
      <c r="H202" s="37">
        <f t="shared" ref="H202:H207" si="395">F202+G202</f>
        <v>378782.505</v>
      </c>
      <c r="I202" s="35">
        <f>I204+I205+I206+I209+I211+I212+I213+I214+I215</f>
        <v>-1208.5989999999999</v>
      </c>
      <c r="J202" s="37">
        <f t="shared" ref="J202:J207" si="396">H202+I202</f>
        <v>377573.90600000002</v>
      </c>
      <c r="K202" s="37">
        <f>K204+K205+K206+K209+K211+K212+K213+K214+K215</f>
        <v>0</v>
      </c>
      <c r="L202" s="37">
        <f t="shared" ref="L202:L207" si="397">J202+K202</f>
        <v>377573.90600000002</v>
      </c>
      <c r="M202" s="37">
        <f t="shared" ref="M202:W202" si="398">M204+M205+M206+M209+M211+M212+M213+M214</f>
        <v>701621</v>
      </c>
      <c r="N202" s="37">
        <f t="shared" ref="N202" si="399">N204+N205+N206+N209+N211+N212+N213+N214</f>
        <v>47211.199999999997</v>
      </c>
      <c r="O202" s="37">
        <f t="shared" si="306"/>
        <v>748832.2</v>
      </c>
      <c r="P202" s="37">
        <f>P204+P205+P206+P209+P211+P212+P213+P214+P215</f>
        <v>0</v>
      </c>
      <c r="Q202" s="37">
        <f t="shared" ref="Q202:Q207" si="400">O202+P202</f>
        <v>748832.2</v>
      </c>
      <c r="R202" s="35">
        <f>R204+R205+R206+R209+R211+R212+R213+R214+R215</f>
        <v>0</v>
      </c>
      <c r="S202" s="37">
        <f t="shared" ref="S202:S207" si="401">Q202+R202</f>
        <v>748832.2</v>
      </c>
      <c r="T202" s="37">
        <f>T204+T205+T206+T209+T211+T212+T213+T214+T215</f>
        <v>0</v>
      </c>
      <c r="U202" s="37">
        <f t="shared" ref="U202:U207" si="402">S202+T202</f>
        <v>748832.2</v>
      </c>
      <c r="V202" s="37">
        <f t="shared" si="398"/>
        <v>339837.2</v>
      </c>
      <c r="W202" s="37">
        <f t="shared" si="398"/>
        <v>0</v>
      </c>
      <c r="X202" s="37">
        <f t="shared" si="310"/>
        <v>339837.2</v>
      </c>
      <c r="Y202" s="37">
        <f>Y204+Y205+Y206+Y209+Y211+Y212+Y213+Y214+Y215</f>
        <v>0</v>
      </c>
      <c r="Z202" s="37">
        <f t="shared" ref="Z202:Z207" si="403">X202+Y202</f>
        <v>339837.2</v>
      </c>
      <c r="AA202" s="35">
        <f>AA204+AA205+AA206+AA209+AA211+AA212+AA213+AA214+AA215</f>
        <v>0</v>
      </c>
      <c r="AB202" s="37">
        <f t="shared" ref="AB202:AB207" si="404">Z202+AA202</f>
        <v>339837.2</v>
      </c>
      <c r="AC202" s="37">
        <f>AC204+AC205+AC206+AC209+AC211+AC212+AC213+AC214+AC215</f>
        <v>0</v>
      </c>
      <c r="AD202" s="37">
        <f t="shared" ref="AD202:AD207" si="405">AB202+AC202</f>
        <v>339837.2</v>
      </c>
      <c r="AE202" s="31"/>
      <c r="AF202" s="24" t="s">
        <v>51</v>
      </c>
      <c r="AG202" s="17"/>
    </row>
    <row r="203" spans="1:33" x14ac:dyDescent="0.3">
      <c r="A203" s="1"/>
      <c r="B203" s="60" t="s">
        <v>30</v>
      </c>
      <c r="C203" s="108"/>
      <c r="D203" s="37">
        <f>D210</f>
        <v>0</v>
      </c>
      <c r="E203" s="37">
        <f>E210</f>
        <v>0</v>
      </c>
      <c r="F203" s="37">
        <f t="shared" si="302"/>
        <v>0</v>
      </c>
      <c r="G203" s="37">
        <f>G210</f>
        <v>0</v>
      </c>
      <c r="H203" s="37">
        <f t="shared" si="395"/>
        <v>0</v>
      </c>
      <c r="I203" s="35">
        <f>I210</f>
        <v>0</v>
      </c>
      <c r="J203" s="37">
        <f t="shared" si="396"/>
        <v>0</v>
      </c>
      <c r="K203" s="37">
        <f>K210</f>
        <v>0</v>
      </c>
      <c r="L203" s="35">
        <f t="shared" si="397"/>
        <v>0</v>
      </c>
      <c r="M203" s="37">
        <f t="shared" ref="M203:W203" si="406">M210</f>
        <v>52212.4</v>
      </c>
      <c r="N203" s="37">
        <f t="shared" ref="N203:P203" si="407">N210</f>
        <v>0</v>
      </c>
      <c r="O203" s="37">
        <f t="shared" si="306"/>
        <v>52212.4</v>
      </c>
      <c r="P203" s="37">
        <f t="shared" si="407"/>
        <v>0</v>
      </c>
      <c r="Q203" s="37">
        <f t="shared" si="400"/>
        <v>52212.4</v>
      </c>
      <c r="R203" s="35">
        <f t="shared" ref="R203:T203" si="408">R210</f>
        <v>0</v>
      </c>
      <c r="S203" s="37">
        <f t="shared" si="401"/>
        <v>52212.4</v>
      </c>
      <c r="T203" s="37">
        <f t="shared" si="408"/>
        <v>0</v>
      </c>
      <c r="U203" s="35">
        <f t="shared" si="402"/>
        <v>52212.4</v>
      </c>
      <c r="V203" s="37">
        <f t="shared" si="406"/>
        <v>0</v>
      </c>
      <c r="W203" s="37">
        <f t="shared" si="406"/>
        <v>0</v>
      </c>
      <c r="X203" s="37">
        <f t="shared" si="310"/>
        <v>0</v>
      </c>
      <c r="Y203" s="37">
        <f t="shared" ref="Y203:AA203" si="409">Y210</f>
        <v>0</v>
      </c>
      <c r="Z203" s="37">
        <f t="shared" si="403"/>
        <v>0</v>
      </c>
      <c r="AA203" s="35">
        <f t="shared" si="409"/>
        <v>0</v>
      </c>
      <c r="AB203" s="37">
        <f t="shared" si="404"/>
        <v>0</v>
      </c>
      <c r="AC203" s="37">
        <f t="shared" ref="AC203" si="410">AC210</f>
        <v>0</v>
      </c>
      <c r="AD203" s="35">
        <f t="shared" si="405"/>
        <v>0</v>
      </c>
      <c r="AE203" s="29"/>
      <c r="AG203" s="11"/>
    </row>
    <row r="204" spans="1:33" ht="56.25" x14ac:dyDescent="0.3">
      <c r="A204" s="100" t="s">
        <v>187</v>
      </c>
      <c r="B204" s="102" t="s">
        <v>127</v>
      </c>
      <c r="C204" s="6" t="s">
        <v>32</v>
      </c>
      <c r="D204" s="35">
        <v>195888.6</v>
      </c>
      <c r="E204" s="35"/>
      <c r="F204" s="35">
        <f t="shared" si="302"/>
        <v>195888.6</v>
      </c>
      <c r="G204" s="35">
        <v>49700.256999999998</v>
      </c>
      <c r="H204" s="35">
        <f t="shared" si="395"/>
        <v>245588.85700000002</v>
      </c>
      <c r="I204" s="35"/>
      <c r="J204" s="35">
        <f t="shared" si="396"/>
        <v>245588.85700000002</v>
      </c>
      <c r="K204" s="46"/>
      <c r="L204" s="35">
        <f t="shared" si="397"/>
        <v>245588.85700000002</v>
      </c>
      <c r="M204" s="35">
        <v>0</v>
      </c>
      <c r="N204" s="35"/>
      <c r="O204" s="35">
        <f t="shared" si="306"/>
        <v>0</v>
      </c>
      <c r="P204" s="35"/>
      <c r="Q204" s="35">
        <f t="shared" si="400"/>
        <v>0</v>
      </c>
      <c r="R204" s="35"/>
      <c r="S204" s="35">
        <f t="shared" si="401"/>
        <v>0</v>
      </c>
      <c r="T204" s="46"/>
      <c r="U204" s="35">
        <f t="shared" si="402"/>
        <v>0</v>
      </c>
      <c r="V204" s="35">
        <v>0</v>
      </c>
      <c r="W204" s="35"/>
      <c r="X204" s="35">
        <f t="shared" si="310"/>
        <v>0</v>
      </c>
      <c r="Y204" s="35"/>
      <c r="Z204" s="35">
        <f t="shared" si="403"/>
        <v>0</v>
      </c>
      <c r="AA204" s="35"/>
      <c r="AB204" s="35">
        <f t="shared" si="404"/>
        <v>0</v>
      </c>
      <c r="AC204" s="46"/>
      <c r="AD204" s="35">
        <f t="shared" si="405"/>
        <v>0</v>
      </c>
      <c r="AE204" s="29" t="s">
        <v>286</v>
      </c>
      <c r="AG204" s="11"/>
    </row>
    <row r="205" spans="1:33" ht="75" x14ac:dyDescent="0.3">
      <c r="A205" s="101"/>
      <c r="B205" s="103"/>
      <c r="C205" s="6" t="s">
        <v>34</v>
      </c>
      <c r="D205" s="35">
        <v>4480.7</v>
      </c>
      <c r="E205" s="35"/>
      <c r="F205" s="35">
        <f t="shared" si="302"/>
        <v>4480.7</v>
      </c>
      <c r="G205" s="35"/>
      <c r="H205" s="35">
        <f t="shared" si="395"/>
        <v>4480.7</v>
      </c>
      <c r="I205" s="35"/>
      <c r="J205" s="35">
        <f t="shared" si="396"/>
        <v>4480.7</v>
      </c>
      <c r="K205" s="46"/>
      <c r="L205" s="35">
        <f t="shared" si="397"/>
        <v>4480.7</v>
      </c>
      <c r="M205" s="35">
        <v>0</v>
      </c>
      <c r="N205" s="35"/>
      <c r="O205" s="35">
        <f t="shared" si="306"/>
        <v>0</v>
      </c>
      <c r="P205" s="35"/>
      <c r="Q205" s="35">
        <f t="shared" si="400"/>
        <v>0</v>
      </c>
      <c r="R205" s="35"/>
      <c r="S205" s="35">
        <f t="shared" si="401"/>
        <v>0</v>
      </c>
      <c r="T205" s="46"/>
      <c r="U205" s="35">
        <f t="shared" si="402"/>
        <v>0</v>
      </c>
      <c r="V205" s="35">
        <v>0</v>
      </c>
      <c r="W205" s="35"/>
      <c r="X205" s="35">
        <f t="shared" si="310"/>
        <v>0</v>
      </c>
      <c r="Y205" s="35"/>
      <c r="Z205" s="35">
        <f t="shared" si="403"/>
        <v>0</v>
      </c>
      <c r="AA205" s="35"/>
      <c r="AB205" s="35">
        <f t="shared" si="404"/>
        <v>0</v>
      </c>
      <c r="AC205" s="46"/>
      <c r="AD205" s="35">
        <f t="shared" si="405"/>
        <v>0</v>
      </c>
      <c r="AE205" s="29" t="s">
        <v>286</v>
      </c>
      <c r="AG205" s="11"/>
    </row>
    <row r="206" spans="1:33" ht="75" x14ac:dyDescent="0.3">
      <c r="A206" s="100" t="s">
        <v>188</v>
      </c>
      <c r="B206" s="106" t="s">
        <v>287</v>
      </c>
      <c r="C206" s="6" t="s">
        <v>34</v>
      </c>
      <c r="D206" s="35">
        <v>0</v>
      </c>
      <c r="E206" s="35"/>
      <c r="F206" s="35">
        <f t="shared" si="302"/>
        <v>0</v>
      </c>
      <c r="G206" s="35"/>
      <c r="H206" s="35">
        <f t="shared" si="395"/>
        <v>0</v>
      </c>
      <c r="I206" s="35"/>
      <c r="J206" s="35">
        <f t="shared" si="396"/>
        <v>0</v>
      </c>
      <c r="K206" s="46"/>
      <c r="L206" s="35">
        <f t="shared" si="397"/>
        <v>0</v>
      </c>
      <c r="M206" s="35">
        <v>55213.3</v>
      </c>
      <c r="N206" s="35"/>
      <c r="O206" s="35">
        <f t="shared" si="306"/>
        <v>55213.3</v>
      </c>
      <c r="P206" s="35"/>
      <c r="Q206" s="35">
        <f t="shared" si="400"/>
        <v>55213.3</v>
      </c>
      <c r="R206" s="35"/>
      <c r="S206" s="35">
        <f t="shared" si="401"/>
        <v>55213.3</v>
      </c>
      <c r="T206" s="46"/>
      <c r="U206" s="35">
        <f t="shared" si="402"/>
        <v>55213.3</v>
      </c>
      <c r="V206" s="35">
        <v>0</v>
      </c>
      <c r="W206" s="35"/>
      <c r="X206" s="35">
        <f t="shared" si="310"/>
        <v>0</v>
      </c>
      <c r="Y206" s="35"/>
      <c r="Z206" s="35">
        <f t="shared" si="403"/>
        <v>0</v>
      </c>
      <c r="AA206" s="35"/>
      <c r="AB206" s="35">
        <f t="shared" si="404"/>
        <v>0</v>
      </c>
      <c r="AC206" s="46"/>
      <c r="AD206" s="35">
        <f t="shared" si="405"/>
        <v>0</v>
      </c>
      <c r="AE206" s="29" t="s">
        <v>288</v>
      </c>
      <c r="AG206" s="11"/>
    </row>
    <row r="207" spans="1:33" ht="56.25" x14ac:dyDescent="0.3">
      <c r="A207" s="101"/>
      <c r="B207" s="107"/>
      <c r="C207" s="6" t="s">
        <v>32</v>
      </c>
      <c r="D207" s="35">
        <f>D209+D210</f>
        <v>168913.1</v>
      </c>
      <c r="E207" s="35">
        <f>E209+E210</f>
        <v>-47211.199999999997</v>
      </c>
      <c r="F207" s="35">
        <f t="shared" si="302"/>
        <v>121701.90000000001</v>
      </c>
      <c r="G207" s="35">
        <f>G209+G210</f>
        <v>1393.4969999999998</v>
      </c>
      <c r="H207" s="35">
        <f t="shared" si="395"/>
        <v>123095.39700000001</v>
      </c>
      <c r="I207" s="35">
        <f>I209+I210</f>
        <v>-1208.5989999999999</v>
      </c>
      <c r="J207" s="35">
        <f t="shared" si="396"/>
        <v>121886.79800000001</v>
      </c>
      <c r="K207" s="46">
        <f>K209+K210</f>
        <v>0</v>
      </c>
      <c r="L207" s="35">
        <f t="shared" si="397"/>
        <v>121886.79800000001</v>
      </c>
      <c r="M207" s="35">
        <f>M209+M210</f>
        <v>354156.30000000005</v>
      </c>
      <c r="N207" s="35">
        <f t="shared" ref="N207:P207" si="411">N209+N210</f>
        <v>47211.199999999997</v>
      </c>
      <c r="O207" s="35">
        <f t="shared" si="306"/>
        <v>401367.50000000006</v>
      </c>
      <c r="P207" s="35">
        <f t="shared" si="411"/>
        <v>0</v>
      </c>
      <c r="Q207" s="35">
        <f t="shared" si="400"/>
        <v>401367.50000000006</v>
      </c>
      <c r="R207" s="35">
        <f t="shared" ref="R207:T207" si="412">R209+R210</f>
        <v>0</v>
      </c>
      <c r="S207" s="35">
        <f t="shared" si="401"/>
        <v>401367.50000000006</v>
      </c>
      <c r="T207" s="46">
        <f t="shared" si="412"/>
        <v>0</v>
      </c>
      <c r="U207" s="35">
        <f t="shared" si="402"/>
        <v>401367.50000000006</v>
      </c>
      <c r="V207" s="35">
        <f t="shared" ref="V207:W207" si="413">V209+V210</f>
        <v>0</v>
      </c>
      <c r="W207" s="35">
        <f t="shared" si="413"/>
        <v>0</v>
      </c>
      <c r="X207" s="35">
        <f t="shared" si="310"/>
        <v>0</v>
      </c>
      <c r="Y207" s="35">
        <f t="shared" ref="Y207:AA207" si="414">Y209+Y210</f>
        <v>0</v>
      </c>
      <c r="Z207" s="35">
        <f t="shared" si="403"/>
        <v>0</v>
      </c>
      <c r="AA207" s="35">
        <f t="shared" si="414"/>
        <v>0</v>
      </c>
      <c r="AB207" s="35">
        <f t="shared" si="404"/>
        <v>0</v>
      </c>
      <c r="AC207" s="46">
        <f t="shared" ref="AC207" si="415">AC209+AC210</f>
        <v>0</v>
      </c>
      <c r="AD207" s="35">
        <f t="shared" si="405"/>
        <v>0</v>
      </c>
      <c r="AE207" s="29"/>
      <c r="AG207" s="11"/>
    </row>
    <row r="208" spans="1:33" x14ac:dyDescent="0.3">
      <c r="A208" s="59"/>
      <c r="B208" s="60" t="s">
        <v>5</v>
      </c>
      <c r="C208" s="6"/>
      <c r="D208" s="35"/>
      <c r="E208" s="35"/>
      <c r="F208" s="35"/>
      <c r="G208" s="35"/>
      <c r="H208" s="35"/>
      <c r="I208" s="35"/>
      <c r="J208" s="35"/>
      <c r="K208" s="46"/>
      <c r="L208" s="35"/>
      <c r="M208" s="35"/>
      <c r="N208" s="35"/>
      <c r="O208" s="35"/>
      <c r="P208" s="35"/>
      <c r="Q208" s="35"/>
      <c r="R208" s="35"/>
      <c r="S208" s="35"/>
      <c r="T208" s="46"/>
      <c r="U208" s="35"/>
      <c r="V208" s="35"/>
      <c r="W208" s="35"/>
      <c r="X208" s="35"/>
      <c r="Y208" s="35"/>
      <c r="Z208" s="35"/>
      <c r="AA208" s="35"/>
      <c r="AB208" s="35"/>
      <c r="AC208" s="46"/>
      <c r="AD208" s="35"/>
      <c r="AE208" s="29"/>
      <c r="AG208" s="11"/>
    </row>
    <row r="209" spans="1:33" hidden="1" x14ac:dyDescent="0.3">
      <c r="A209" s="42"/>
      <c r="B209" s="43" t="s">
        <v>6</v>
      </c>
      <c r="C209" s="6"/>
      <c r="D209" s="35">
        <v>168913.1</v>
      </c>
      <c r="E209" s="35">
        <v>-47211.199999999997</v>
      </c>
      <c r="F209" s="35">
        <f t="shared" si="302"/>
        <v>121701.90000000001</v>
      </c>
      <c r="G209" s="35">
        <f>184.898+1208.599</f>
        <v>1393.4969999999998</v>
      </c>
      <c r="H209" s="35">
        <f t="shared" ref="H209:H233" si="416">F209+G209</f>
        <v>123095.39700000001</v>
      </c>
      <c r="I209" s="35">
        <v>-1208.5989999999999</v>
      </c>
      <c r="J209" s="35">
        <f t="shared" ref="J209:J230" si="417">H209+I209</f>
        <v>121886.79800000001</v>
      </c>
      <c r="K209" s="46"/>
      <c r="L209" s="35">
        <f t="shared" ref="L209:L230" si="418">J209+K209</f>
        <v>121886.79800000001</v>
      </c>
      <c r="M209" s="35">
        <v>301943.90000000002</v>
      </c>
      <c r="N209" s="35">
        <v>47211.199999999997</v>
      </c>
      <c r="O209" s="35">
        <f t="shared" si="306"/>
        <v>349155.10000000003</v>
      </c>
      <c r="P209" s="35"/>
      <c r="Q209" s="35">
        <f t="shared" ref="Q209:Q233" si="419">O209+P209</f>
        <v>349155.10000000003</v>
      </c>
      <c r="R209" s="35"/>
      <c r="S209" s="35">
        <f t="shared" ref="S209:S230" si="420">Q209+R209</f>
        <v>349155.10000000003</v>
      </c>
      <c r="T209" s="46"/>
      <c r="U209" s="35">
        <f t="shared" ref="U209:U230" si="421">S209+T209</f>
        <v>349155.10000000003</v>
      </c>
      <c r="V209" s="35">
        <v>0</v>
      </c>
      <c r="W209" s="35"/>
      <c r="X209" s="35">
        <f t="shared" si="310"/>
        <v>0</v>
      </c>
      <c r="Y209" s="35"/>
      <c r="Z209" s="35">
        <f t="shared" ref="Z209:Z233" si="422">X209+Y209</f>
        <v>0</v>
      </c>
      <c r="AA209" s="35"/>
      <c r="AB209" s="35">
        <f t="shared" ref="AB209:AB230" si="423">Z209+AA209</f>
        <v>0</v>
      </c>
      <c r="AC209" s="46"/>
      <c r="AD209" s="35">
        <f t="shared" ref="AD209:AD230" si="424">AB209+AC209</f>
        <v>0</v>
      </c>
      <c r="AE209" s="29" t="s">
        <v>288</v>
      </c>
      <c r="AF209" s="23" t="s">
        <v>51</v>
      </c>
      <c r="AG209" s="11"/>
    </row>
    <row r="210" spans="1:33" x14ac:dyDescent="0.3">
      <c r="A210" s="59"/>
      <c r="B210" s="60" t="s">
        <v>30</v>
      </c>
      <c r="C210" s="6"/>
      <c r="D210" s="35">
        <v>0</v>
      </c>
      <c r="E210" s="35"/>
      <c r="F210" s="35">
        <f t="shared" si="302"/>
        <v>0</v>
      </c>
      <c r="G210" s="35"/>
      <c r="H210" s="35">
        <f t="shared" si="416"/>
        <v>0</v>
      </c>
      <c r="I210" s="35"/>
      <c r="J210" s="35">
        <f t="shared" si="417"/>
        <v>0</v>
      </c>
      <c r="K210" s="46"/>
      <c r="L210" s="35">
        <f t="shared" si="418"/>
        <v>0</v>
      </c>
      <c r="M210" s="35">
        <v>52212.4</v>
      </c>
      <c r="N210" s="35"/>
      <c r="O210" s="35">
        <f t="shared" si="306"/>
        <v>52212.4</v>
      </c>
      <c r="P210" s="35"/>
      <c r="Q210" s="35">
        <f t="shared" si="419"/>
        <v>52212.4</v>
      </c>
      <c r="R210" s="35"/>
      <c r="S210" s="35">
        <f t="shared" si="420"/>
        <v>52212.4</v>
      </c>
      <c r="T210" s="46"/>
      <c r="U210" s="35">
        <f t="shared" si="421"/>
        <v>52212.4</v>
      </c>
      <c r="V210" s="35">
        <v>0</v>
      </c>
      <c r="W210" s="35"/>
      <c r="X210" s="35">
        <f t="shared" si="310"/>
        <v>0</v>
      </c>
      <c r="Y210" s="35"/>
      <c r="Z210" s="35">
        <f t="shared" si="422"/>
        <v>0</v>
      </c>
      <c r="AA210" s="35"/>
      <c r="AB210" s="35">
        <f t="shared" si="423"/>
        <v>0</v>
      </c>
      <c r="AC210" s="46"/>
      <c r="AD210" s="35">
        <f t="shared" si="424"/>
        <v>0</v>
      </c>
      <c r="AE210" s="29" t="s">
        <v>288</v>
      </c>
      <c r="AG210" s="11"/>
    </row>
    <row r="211" spans="1:33" ht="56.25" x14ac:dyDescent="0.3">
      <c r="A211" s="1" t="s">
        <v>189</v>
      </c>
      <c r="B211" s="60" t="s">
        <v>128</v>
      </c>
      <c r="C211" s="6" t="s">
        <v>32</v>
      </c>
      <c r="D211" s="35">
        <v>3500</v>
      </c>
      <c r="E211" s="35"/>
      <c r="F211" s="35">
        <f t="shared" si="302"/>
        <v>3500</v>
      </c>
      <c r="G211" s="35"/>
      <c r="H211" s="35">
        <f t="shared" si="416"/>
        <v>3500</v>
      </c>
      <c r="I211" s="35"/>
      <c r="J211" s="35">
        <f t="shared" si="417"/>
        <v>3500</v>
      </c>
      <c r="K211" s="46"/>
      <c r="L211" s="35">
        <f t="shared" si="418"/>
        <v>3500</v>
      </c>
      <c r="M211" s="35">
        <v>0</v>
      </c>
      <c r="N211" s="35"/>
      <c r="O211" s="35">
        <f t="shared" si="306"/>
        <v>0</v>
      </c>
      <c r="P211" s="35"/>
      <c r="Q211" s="35">
        <f t="shared" si="419"/>
        <v>0</v>
      </c>
      <c r="R211" s="35"/>
      <c r="S211" s="35">
        <f t="shared" si="420"/>
        <v>0</v>
      </c>
      <c r="T211" s="46"/>
      <c r="U211" s="35">
        <f t="shared" si="421"/>
        <v>0</v>
      </c>
      <c r="V211" s="35">
        <v>224073.8</v>
      </c>
      <c r="W211" s="35"/>
      <c r="X211" s="35">
        <f t="shared" si="310"/>
        <v>224073.8</v>
      </c>
      <c r="Y211" s="35"/>
      <c r="Z211" s="35">
        <f t="shared" si="422"/>
        <v>224073.8</v>
      </c>
      <c r="AA211" s="35"/>
      <c r="AB211" s="35">
        <f t="shared" si="423"/>
        <v>224073.8</v>
      </c>
      <c r="AC211" s="46"/>
      <c r="AD211" s="35">
        <f t="shared" si="424"/>
        <v>224073.8</v>
      </c>
      <c r="AE211" s="29" t="s">
        <v>289</v>
      </c>
      <c r="AG211" s="11"/>
    </row>
    <row r="212" spans="1:33" ht="56.25" x14ac:dyDescent="0.3">
      <c r="A212" s="1" t="s">
        <v>190</v>
      </c>
      <c r="B212" s="60" t="s">
        <v>129</v>
      </c>
      <c r="C212" s="6" t="s">
        <v>32</v>
      </c>
      <c r="D212" s="35">
        <v>61.7</v>
      </c>
      <c r="E212" s="35"/>
      <c r="F212" s="35">
        <f t="shared" si="302"/>
        <v>61.7</v>
      </c>
      <c r="G212" s="35"/>
      <c r="H212" s="35">
        <f t="shared" si="416"/>
        <v>61.7</v>
      </c>
      <c r="I212" s="35"/>
      <c r="J212" s="35">
        <f t="shared" si="417"/>
        <v>61.7</v>
      </c>
      <c r="K212" s="46"/>
      <c r="L212" s="35">
        <f t="shared" si="418"/>
        <v>61.7</v>
      </c>
      <c r="M212" s="35">
        <v>244606.1</v>
      </c>
      <c r="N212" s="35"/>
      <c r="O212" s="35">
        <f t="shared" si="306"/>
        <v>244606.1</v>
      </c>
      <c r="P212" s="35"/>
      <c r="Q212" s="35">
        <f t="shared" si="419"/>
        <v>244606.1</v>
      </c>
      <c r="R212" s="35"/>
      <c r="S212" s="35">
        <f t="shared" si="420"/>
        <v>244606.1</v>
      </c>
      <c r="T212" s="46"/>
      <c r="U212" s="35">
        <f t="shared" si="421"/>
        <v>244606.1</v>
      </c>
      <c r="V212" s="35">
        <v>103801.60000000001</v>
      </c>
      <c r="W212" s="35"/>
      <c r="X212" s="35">
        <f t="shared" si="310"/>
        <v>103801.60000000001</v>
      </c>
      <c r="Y212" s="35"/>
      <c r="Z212" s="35">
        <f t="shared" si="422"/>
        <v>103801.60000000001</v>
      </c>
      <c r="AA212" s="35"/>
      <c r="AB212" s="35">
        <f t="shared" si="423"/>
        <v>103801.60000000001</v>
      </c>
      <c r="AC212" s="46"/>
      <c r="AD212" s="35">
        <f t="shared" si="424"/>
        <v>103801.60000000001</v>
      </c>
      <c r="AE212" s="29" t="s">
        <v>290</v>
      </c>
      <c r="AG212" s="11"/>
    </row>
    <row r="213" spans="1:33" ht="56.25" x14ac:dyDescent="0.3">
      <c r="A213" s="1" t="s">
        <v>191</v>
      </c>
      <c r="B213" s="60" t="s">
        <v>291</v>
      </c>
      <c r="C213" s="6" t="s">
        <v>32</v>
      </c>
      <c r="D213" s="35">
        <v>0</v>
      </c>
      <c r="E213" s="35"/>
      <c r="F213" s="35">
        <f t="shared" si="302"/>
        <v>0</v>
      </c>
      <c r="G213" s="35"/>
      <c r="H213" s="35">
        <f t="shared" si="416"/>
        <v>0</v>
      </c>
      <c r="I213" s="35"/>
      <c r="J213" s="35">
        <f t="shared" si="417"/>
        <v>0</v>
      </c>
      <c r="K213" s="46"/>
      <c r="L213" s="35">
        <f t="shared" si="418"/>
        <v>0</v>
      </c>
      <c r="M213" s="35">
        <v>0</v>
      </c>
      <c r="N213" s="35"/>
      <c r="O213" s="35">
        <f t="shared" si="306"/>
        <v>0</v>
      </c>
      <c r="P213" s="35"/>
      <c r="Q213" s="35">
        <f t="shared" si="419"/>
        <v>0</v>
      </c>
      <c r="R213" s="35"/>
      <c r="S213" s="35">
        <f t="shared" si="420"/>
        <v>0</v>
      </c>
      <c r="T213" s="46"/>
      <c r="U213" s="35">
        <f t="shared" si="421"/>
        <v>0</v>
      </c>
      <c r="V213" s="35">
        <v>11961.8</v>
      </c>
      <c r="W213" s="35"/>
      <c r="X213" s="35">
        <f t="shared" si="310"/>
        <v>11961.8</v>
      </c>
      <c r="Y213" s="35"/>
      <c r="Z213" s="35">
        <f t="shared" si="422"/>
        <v>11961.8</v>
      </c>
      <c r="AA213" s="35"/>
      <c r="AB213" s="35">
        <f t="shared" si="423"/>
        <v>11961.8</v>
      </c>
      <c r="AC213" s="46"/>
      <c r="AD213" s="35">
        <f t="shared" si="424"/>
        <v>11961.8</v>
      </c>
      <c r="AE213" s="29" t="s">
        <v>292</v>
      </c>
      <c r="AG213" s="11"/>
    </row>
    <row r="214" spans="1:33" ht="56.25" x14ac:dyDescent="0.3">
      <c r="A214" s="1" t="s">
        <v>192</v>
      </c>
      <c r="B214" s="60" t="s">
        <v>130</v>
      </c>
      <c r="C214" s="6" t="s">
        <v>32</v>
      </c>
      <c r="D214" s="35">
        <v>0</v>
      </c>
      <c r="E214" s="35"/>
      <c r="F214" s="35">
        <f t="shared" si="302"/>
        <v>0</v>
      </c>
      <c r="G214" s="35"/>
      <c r="H214" s="35">
        <f t="shared" si="416"/>
        <v>0</v>
      </c>
      <c r="I214" s="35"/>
      <c r="J214" s="35">
        <f t="shared" si="417"/>
        <v>0</v>
      </c>
      <c r="K214" s="46"/>
      <c r="L214" s="35">
        <f t="shared" si="418"/>
        <v>0</v>
      </c>
      <c r="M214" s="35">
        <v>99857.7</v>
      </c>
      <c r="N214" s="35"/>
      <c r="O214" s="35">
        <f t="shared" si="306"/>
        <v>99857.7</v>
      </c>
      <c r="P214" s="35"/>
      <c r="Q214" s="35">
        <f t="shared" si="419"/>
        <v>99857.7</v>
      </c>
      <c r="R214" s="35"/>
      <c r="S214" s="35">
        <f t="shared" si="420"/>
        <v>99857.7</v>
      </c>
      <c r="T214" s="46"/>
      <c r="U214" s="35">
        <f t="shared" si="421"/>
        <v>99857.7</v>
      </c>
      <c r="V214" s="35">
        <v>0</v>
      </c>
      <c r="W214" s="35"/>
      <c r="X214" s="35">
        <f t="shared" si="310"/>
        <v>0</v>
      </c>
      <c r="Y214" s="35"/>
      <c r="Z214" s="35">
        <f t="shared" si="422"/>
        <v>0</v>
      </c>
      <c r="AA214" s="35"/>
      <c r="AB214" s="35">
        <f t="shared" si="423"/>
        <v>0</v>
      </c>
      <c r="AC214" s="46"/>
      <c r="AD214" s="35">
        <f t="shared" si="424"/>
        <v>0</v>
      </c>
      <c r="AE214" s="29" t="s">
        <v>293</v>
      </c>
      <c r="AG214" s="11"/>
    </row>
    <row r="215" spans="1:33" ht="56.25" x14ac:dyDescent="0.3">
      <c r="A215" s="1" t="s">
        <v>193</v>
      </c>
      <c r="B215" s="60" t="s">
        <v>329</v>
      </c>
      <c r="C215" s="6" t="s">
        <v>32</v>
      </c>
      <c r="D215" s="35"/>
      <c r="E215" s="35"/>
      <c r="F215" s="35"/>
      <c r="G215" s="35">
        <v>2055.8510000000001</v>
      </c>
      <c r="H215" s="35">
        <f t="shared" si="416"/>
        <v>2055.8510000000001</v>
      </c>
      <c r="I215" s="35"/>
      <c r="J215" s="35">
        <f t="shared" si="417"/>
        <v>2055.8510000000001</v>
      </c>
      <c r="K215" s="46"/>
      <c r="L215" s="35">
        <f t="shared" si="418"/>
        <v>2055.8510000000001</v>
      </c>
      <c r="M215" s="35"/>
      <c r="N215" s="35"/>
      <c r="O215" s="35"/>
      <c r="P215" s="35"/>
      <c r="Q215" s="35">
        <f t="shared" si="419"/>
        <v>0</v>
      </c>
      <c r="R215" s="35"/>
      <c r="S215" s="35">
        <f t="shared" si="420"/>
        <v>0</v>
      </c>
      <c r="T215" s="46"/>
      <c r="U215" s="35">
        <f t="shared" si="421"/>
        <v>0</v>
      </c>
      <c r="V215" s="35"/>
      <c r="W215" s="35"/>
      <c r="X215" s="35"/>
      <c r="Y215" s="35"/>
      <c r="Z215" s="35">
        <f t="shared" si="422"/>
        <v>0</v>
      </c>
      <c r="AA215" s="35"/>
      <c r="AB215" s="35">
        <f t="shared" si="423"/>
        <v>0</v>
      </c>
      <c r="AC215" s="46"/>
      <c r="AD215" s="35">
        <f t="shared" si="424"/>
        <v>0</v>
      </c>
      <c r="AE215" s="39" t="s">
        <v>330</v>
      </c>
      <c r="AG215" s="11"/>
    </row>
    <row r="216" spans="1:33" x14ac:dyDescent="0.3">
      <c r="A216" s="1"/>
      <c r="B216" s="60" t="s">
        <v>15</v>
      </c>
      <c r="C216" s="10"/>
      <c r="D216" s="37">
        <f>D217+D218+D219+D220+D221+D222+D223+D224+D225+D226+D227</f>
        <v>28465</v>
      </c>
      <c r="E216" s="37">
        <f>E217+E218+E219+E220+E221+E222+E223+E224+E225+E226+E227+E228</f>
        <v>0</v>
      </c>
      <c r="F216" s="37">
        <f t="shared" si="302"/>
        <v>28465</v>
      </c>
      <c r="G216" s="37">
        <f>G217+G218+G219+G220+G221+G222+G223+G224+G225+G226+G227+G228+G229+G230</f>
        <v>430.62</v>
      </c>
      <c r="H216" s="37">
        <f t="shared" si="416"/>
        <v>28895.62</v>
      </c>
      <c r="I216" s="35">
        <f>I217+I218+I219+I220+I221+I222+I223+I224+I225+I226+I227+I228+I229+I230</f>
        <v>0</v>
      </c>
      <c r="J216" s="37">
        <f t="shared" si="417"/>
        <v>28895.62</v>
      </c>
      <c r="K216" s="37">
        <f>K217+K218+K219+K220+K221+K222+K223+K224+K225+K226+K227+K228+K229+K230</f>
        <v>0</v>
      </c>
      <c r="L216" s="35">
        <f t="shared" si="418"/>
        <v>28895.62</v>
      </c>
      <c r="M216" s="37">
        <f>M217+M218+M219+M220+M221+M222+M223+M224+M225+M226+M227</f>
        <v>109028.69999999998</v>
      </c>
      <c r="N216" s="37">
        <f>N217+N218+N219+N220+N221+N222+N223+N224+N225+N226+N227+N228</f>
        <v>-968.39999999999964</v>
      </c>
      <c r="O216" s="37">
        <f t="shared" si="306"/>
        <v>108060.29999999999</v>
      </c>
      <c r="P216" s="37">
        <f>P217+P218+P219+P220+P221+P222+P223+P224+P225+P226+P227+P228+P229+P230</f>
        <v>0</v>
      </c>
      <c r="Q216" s="37">
        <f t="shared" si="419"/>
        <v>108060.29999999999</v>
      </c>
      <c r="R216" s="35">
        <f>R217+R218+R219+R220+R221+R222+R223+R224+R225+R226+R227+R228+R229+R230</f>
        <v>0</v>
      </c>
      <c r="S216" s="37">
        <f t="shared" si="420"/>
        <v>108060.29999999999</v>
      </c>
      <c r="T216" s="37">
        <f>T217+T218+T219+T220+T221+T222+T223+T224+T225+T226+T227+T228+T229+T230</f>
        <v>0</v>
      </c>
      <c r="U216" s="35">
        <f t="shared" si="421"/>
        <v>108060.29999999999</v>
      </c>
      <c r="V216" s="37">
        <f t="shared" ref="V216" si="425">V217+V218+V219+V220+V221+V222+V223+V224+V225+V226+V227</f>
        <v>182623.4</v>
      </c>
      <c r="W216" s="37">
        <f>W217+W218+W219+W220+W221+W222+W223+W224+W225+W226+W227+W228</f>
        <v>-1866.5</v>
      </c>
      <c r="X216" s="37">
        <f t="shared" si="310"/>
        <v>180756.9</v>
      </c>
      <c r="Y216" s="37">
        <f>Y217+Y218+Y219+Y220+Y221+Y222+Y223+Y224+Y225+Y226+Y227+Y228+Y229+Y230</f>
        <v>0</v>
      </c>
      <c r="Z216" s="37">
        <f t="shared" si="422"/>
        <v>180756.9</v>
      </c>
      <c r="AA216" s="35">
        <f>AA217+AA218+AA219+AA220+AA221+AA222+AA223+AA224+AA225+AA226+AA227+AA228+AA229+AA230</f>
        <v>0</v>
      </c>
      <c r="AB216" s="37">
        <f t="shared" si="423"/>
        <v>180756.9</v>
      </c>
      <c r="AC216" s="37">
        <f>AC217+AC218+AC219+AC220+AC221+AC222+AC223+AC224+AC225+AC226+AC227+AC228+AC229+AC230</f>
        <v>0</v>
      </c>
      <c r="AD216" s="35">
        <f t="shared" si="424"/>
        <v>180756.9</v>
      </c>
      <c r="AE216" s="29"/>
      <c r="AG216" s="11"/>
    </row>
    <row r="217" spans="1:33" ht="56.25" x14ac:dyDescent="0.3">
      <c r="A217" s="1" t="s">
        <v>256</v>
      </c>
      <c r="B217" s="60" t="s">
        <v>132</v>
      </c>
      <c r="C217" s="6" t="s">
        <v>32</v>
      </c>
      <c r="D217" s="35">
        <v>0</v>
      </c>
      <c r="E217" s="35"/>
      <c r="F217" s="35">
        <f t="shared" si="302"/>
        <v>0</v>
      </c>
      <c r="G217" s="35"/>
      <c r="H217" s="35">
        <f t="shared" si="416"/>
        <v>0</v>
      </c>
      <c r="I217" s="35"/>
      <c r="J217" s="35">
        <f t="shared" si="417"/>
        <v>0</v>
      </c>
      <c r="K217" s="46"/>
      <c r="L217" s="35">
        <f t="shared" si="418"/>
        <v>0</v>
      </c>
      <c r="M217" s="35">
        <v>94683.9</v>
      </c>
      <c r="N217" s="35">
        <v>0</v>
      </c>
      <c r="O217" s="35">
        <f t="shared" si="306"/>
        <v>94683.9</v>
      </c>
      <c r="P217" s="35">
        <v>0</v>
      </c>
      <c r="Q217" s="35">
        <f t="shared" si="419"/>
        <v>94683.9</v>
      </c>
      <c r="R217" s="35">
        <v>0</v>
      </c>
      <c r="S217" s="35">
        <f t="shared" si="420"/>
        <v>94683.9</v>
      </c>
      <c r="T217" s="46">
        <v>0</v>
      </c>
      <c r="U217" s="35">
        <f t="shared" si="421"/>
        <v>94683.9</v>
      </c>
      <c r="V217" s="35">
        <v>166194.4</v>
      </c>
      <c r="W217" s="35">
        <f>-166194.4+164968.9</f>
        <v>-1225.5</v>
      </c>
      <c r="X217" s="35">
        <f t="shared" si="310"/>
        <v>164968.9</v>
      </c>
      <c r="Y217" s="35"/>
      <c r="Z217" s="35">
        <f t="shared" si="422"/>
        <v>164968.9</v>
      </c>
      <c r="AA217" s="35"/>
      <c r="AB217" s="35">
        <f t="shared" si="423"/>
        <v>164968.9</v>
      </c>
      <c r="AC217" s="46"/>
      <c r="AD217" s="35">
        <f t="shared" si="424"/>
        <v>164968.9</v>
      </c>
      <c r="AE217" s="29" t="s">
        <v>294</v>
      </c>
      <c r="AG217" s="11"/>
    </row>
    <row r="218" spans="1:33" ht="56.25" hidden="1" x14ac:dyDescent="0.3">
      <c r="A218" s="1" t="s">
        <v>257</v>
      </c>
      <c r="B218" s="43" t="s">
        <v>246</v>
      </c>
      <c r="C218" s="6" t="s">
        <v>32</v>
      </c>
      <c r="D218" s="35">
        <v>0</v>
      </c>
      <c r="E218" s="35"/>
      <c r="F218" s="35">
        <f t="shared" si="302"/>
        <v>0</v>
      </c>
      <c r="G218" s="35"/>
      <c r="H218" s="35">
        <f t="shared" si="416"/>
        <v>0</v>
      </c>
      <c r="I218" s="35"/>
      <c r="J218" s="35">
        <f t="shared" si="417"/>
        <v>0</v>
      </c>
      <c r="K218" s="46"/>
      <c r="L218" s="35">
        <f t="shared" si="418"/>
        <v>0</v>
      </c>
      <c r="M218" s="35">
        <v>7172.4</v>
      </c>
      <c r="N218" s="35">
        <v>-7172.4</v>
      </c>
      <c r="O218" s="35">
        <f t="shared" si="306"/>
        <v>0</v>
      </c>
      <c r="P218" s="35"/>
      <c r="Q218" s="35">
        <f t="shared" si="419"/>
        <v>0</v>
      </c>
      <c r="R218" s="35"/>
      <c r="S218" s="35">
        <f t="shared" si="420"/>
        <v>0</v>
      </c>
      <c r="T218" s="46"/>
      <c r="U218" s="35">
        <f t="shared" si="421"/>
        <v>0</v>
      </c>
      <c r="V218" s="35">
        <v>0</v>
      </c>
      <c r="W218" s="35"/>
      <c r="X218" s="35">
        <f t="shared" si="310"/>
        <v>0</v>
      </c>
      <c r="Y218" s="35"/>
      <c r="Z218" s="35">
        <f t="shared" si="422"/>
        <v>0</v>
      </c>
      <c r="AA218" s="35"/>
      <c r="AB218" s="35">
        <f t="shared" si="423"/>
        <v>0</v>
      </c>
      <c r="AC218" s="46"/>
      <c r="AD218" s="35">
        <f t="shared" si="424"/>
        <v>0</v>
      </c>
      <c r="AE218" s="29" t="s">
        <v>295</v>
      </c>
      <c r="AF218" s="23" t="s">
        <v>51</v>
      </c>
      <c r="AG218" s="11"/>
    </row>
    <row r="219" spans="1:33" ht="56.25" x14ac:dyDescent="0.3">
      <c r="A219" s="1" t="s">
        <v>257</v>
      </c>
      <c r="B219" s="60" t="s">
        <v>247</v>
      </c>
      <c r="C219" s="6" t="s">
        <v>32</v>
      </c>
      <c r="D219" s="35">
        <v>0</v>
      </c>
      <c r="E219" s="35"/>
      <c r="F219" s="35">
        <f t="shared" si="302"/>
        <v>0</v>
      </c>
      <c r="G219" s="35"/>
      <c r="H219" s="35">
        <f t="shared" si="416"/>
        <v>0</v>
      </c>
      <c r="I219" s="35"/>
      <c r="J219" s="35">
        <f t="shared" si="417"/>
        <v>0</v>
      </c>
      <c r="K219" s="46"/>
      <c r="L219" s="35">
        <f t="shared" si="418"/>
        <v>0</v>
      </c>
      <c r="M219" s="35">
        <v>7172.4</v>
      </c>
      <c r="N219" s="35">
        <v>-1574.9</v>
      </c>
      <c r="O219" s="35">
        <f t="shared" si="306"/>
        <v>5597.5</v>
      </c>
      <c r="P219" s="35"/>
      <c r="Q219" s="35">
        <f t="shared" si="419"/>
        <v>5597.5</v>
      </c>
      <c r="R219" s="35"/>
      <c r="S219" s="35">
        <f t="shared" si="420"/>
        <v>5597.5</v>
      </c>
      <c r="T219" s="46"/>
      <c r="U219" s="35">
        <f t="shared" si="421"/>
        <v>5597.5</v>
      </c>
      <c r="V219" s="35">
        <v>0</v>
      </c>
      <c r="W219" s="35"/>
      <c r="X219" s="35">
        <f t="shared" si="310"/>
        <v>0</v>
      </c>
      <c r="Y219" s="35"/>
      <c r="Z219" s="35">
        <f t="shared" si="422"/>
        <v>0</v>
      </c>
      <c r="AA219" s="35"/>
      <c r="AB219" s="35">
        <f t="shared" si="423"/>
        <v>0</v>
      </c>
      <c r="AC219" s="46"/>
      <c r="AD219" s="35">
        <f t="shared" si="424"/>
        <v>0</v>
      </c>
      <c r="AE219" s="29" t="s">
        <v>296</v>
      </c>
      <c r="AG219" s="11"/>
    </row>
    <row r="220" spans="1:33" ht="56.25" x14ac:dyDescent="0.3">
      <c r="A220" s="1" t="s">
        <v>258</v>
      </c>
      <c r="B220" s="60" t="s">
        <v>248</v>
      </c>
      <c r="C220" s="6" t="s">
        <v>32</v>
      </c>
      <c r="D220" s="35">
        <v>2261.4</v>
      </c>
      <c r="E220" s="35"/>
      <c r="F220" s="35">
        <f t="shared" si="302"/>
        <v>2261.4</v>
      </c>
      <c r="G220" s="35"/>
      <c r="H220" s="35">
        <f t="shared" si="416"/>
        <v>2261.4</v>
      </c>
      <c r="I220" s="35"/>
      <c r="J220" s="35">
        <f t="shared" si="417"/>
        <v>2261.4</v>
      </c>
      <c r="K220" s="46"/>
      <c r="L220" s="35">
        <f t="shared" si="418"/>
        <v>2261.4</v>
      </c>
      <c r="M220" s="35">
        <v>0</v>
      </c>
      <c r="N220" s="35"/>
      <c r="O220" s="35">
        <f t="shared" si="306"/>
        <v>0</v>
      </c>
      <c r="P220" s="35"/>
      <c r="Q220" s="35">
        <f t="shared" si="419"/>
        <v>0</v>
      </c>
      <c r="R220" s="35"/>
      <c r="S220" s="35">
        <f t="shared" si="420"/>
        <v>0</v>
      </c>
      <c r="T220" s="46"/>
      <c r="U220" s="35">
        <f t="shared" si="421"/>
        <v>0</v>
      </c>
      <c r="V220" s="35">
        <v>0</v>
      </c>
      <c r="W220" s="35"/>
      <c r="X220" s="35">
        <f t="shared" si="310"/>
        <v>0</v>
      </c>
      <c r="Y220" s="35"/>
      <c r="Z220" s="35">
        <f t="shared" si="422"/>
        <v>0</v>
      </c>
      <c r="AA220" s="35"/>
      <c r="AB220" s="35">
        <f t="shared" si="423"/>
        <v>0</v>
      </c>
      <c r="AC220" s="46"/>
      <c r="AD220" s="35">
        <f t="shared" si="424"/>
        <v>0</v>
      </c>
      <c r="AE220" s="29" t="s">
        <v>297</v>
      </c>
      <c r="AG220" s="11"/>
    </row>
    <row r="221" spans="1:33" ht="56.25" hidden="1" x14ac:dyDescent="0.3">
      <c r="A221" s="1" t="s">
        <v>260</v>
      </c>
      <c r="B221" s="43" t="s">
        <v>249</v>
      </c>
      <c r="C221" s="6" t="s">
        <v>32</v>
      </c>
      <c r="D221" s="35">
        <v>574.9</v>
      </c>
      <c r="E221" s="35">
        <v>-574.9</v>
      </c>
      <c r="F221" s="35">
        <f t="shared" si="302"/>
        <v>0</v>
      </c>
      <c r="G221" s="35"/>
      <c r="H221" s="35">
        <f t="shared" si="416"/>
        <v>0</v>
      </c>
      <c r="I221" s="35"/>
      <c r="J221" s="35">
        <f t="shared" si="417"/>
        <v>0</v>
      </c>
      <c r="K221" s="46"/>
      <c r="L221" s="35">
        <f t="shared" si="418"/>
        <v>0</v>
      </c>
      <c r="M221" s="35">
        <v>0</v>
      </c>
      <c r="N221" s="35"/>
      <c r="O221" s="35">
        <f t="shared" si="306"/>
        <v>0</v>
      </c>
      <c r="P221" s="35"/>
      <c r="Q221" s="35">
        <f t="shared" si="419"/>
        <v>0</v>
      </c>
      <c r="R221" s="35"/>
      <c r="S221" s="35">
        <f t="shared" si="420"/>
        <v>0</v>
      </c>
      <c r="T221" s="46"/>
      <c r="U221" s="35">
        <f t="shared" si="421"/>
        <v>0</v>
      </c>
      <c r="V221" s="35">
        <v>7574</v>
      </c>
      <c r="W221" s="35">
        <v>-7574</v>
      </c>
      <c r="X221" s="35">
        <f t="shared" si="310"/>
        <v>0</v>
      </c>
      <c r="Y221" s="35"/>
      <c r="Z221" s="35">
        <f t="shared" si="422"/>
        <v>0</v>
      </c>
      <c r="AA221" s="35"/>
      <c r="AB221" s="35">
        <f t="shared" si="423"/>
        <v>0</v>
      </c>
      <c r="AC221" s="46"/>
      <c r="AD221" s="35">
        <f t="shared" si="424"/>
        <v>0</v>
      </c>
      <c r="AE221" s="29" t="s">
        <v>298</v>
      </c>
      <c r="AF221" s="23" t="s">
        <v>51</v>
      </c>
      <c r="AG221" s="11"/>
    </row>
    <row r="222" spans="1:33" ht="56.25" x14ac:dyDescent="0.3">
      <c r="A222" s="1" t="s">
        <v>259</v>
      </c>
      <c r="B222" s="60" t="s">
        <v>250</v>
      </c>
      <c r="C222" s="6" t="s">
        <v>32</v>
      </c>
      <c r="D222" s="35">
        <v>0</v>
      </c>
      <c r="E222" s="35"/>
      <c r="F222" s="35">
        <f t="shared" si="302"/>
        <v>0</v>
      </c>
      <c r="G222" s="35"/>
      <c r="H222" s="35">
        <f t="shared" si="416"/>
        <v>0</v>
      </c>
      <c r="I222" s="35"/>
      <c r="J222" s="35">
        <f t="shared" si="417"/>
        <v>0</v>
      </c>
      <c r="K222" s="46"/>
      <c r="L222" s="35">
        <f t="shared" si="418"/>
        <v>0</v>
      </c>
      <c r="M222" s="35">
        <v>0</v>
      </c>
      <c r="N222" s="35"/>
      <c r="O222" s="35">
        <f t="shared" si="306"/>
        <v>0</v>
      </c>
      <c r="P222" s="35"/>
      <c r="Q222" s="35">
        <f t="shared" si="419"/>
        <v>0</v>
      </c>
      <c r="R222" s="35"/>
      <c r="S222" s="35">
        <f t="shared" si="420"/>
        <v>0</v>
      </c>
      <c r="T222" s="46"/>
      <c r="U222" s="35">
        <f t="shared" si="421"/>
        <v>0</v>
      </c>
      <c r="V222" s="35">
        <v>640.5</v>
      </c>
      <c r="W222" s="35"/>
      <c r="X222" s="35">
        <f t="shared" si="310"/>
        <v>640.5</v>
      </c>
      <c r="Y222" s="35"/>
      <c r="Z222" s="35">
        <f t="shared" si="422"/>
        <v>640.5</v>
      </c>
      <c r="AA222" s="35"/>
      <c r="AB222" s="35">
        <f t="shared" si="423"/>
        <v>640.5</v>
      </c>
      <c r="AC222" s="46"/>
      <c r="AD222" s="35">
        <f t="shared" si="424"/>
        <v>640.5</v>
      </c>
      <c r="AE222" s="29" t="s">
        <v>299</v>
      </c>
      <c r="AG222" s="11"/>
    </row>
    <row r="223" spans="1:33" ht="56.25" x14ac:dyDescent="0.3">
      <c r="A223" s="1" t="s">
        <v>260</v>
      </c>
      <c r="B223" s="60" t="s">
        <v>251</v>
      </c>
      <c r="C223" s="6" t="s">
        <v>32</v>
      </c>
      <c r="D223" s="35">
        <v>0</v>
      </c>
      <c r="E223" s="35"/>
      <c r="F223" s="35">
        <f t="shared" si="302"/>
        <v>0</v>
      </c>
      <c r="G223" s="35"/>
      <c r="H223" s="35">
        <f t="shared" si="416"/>
        <v>0</v>
      </c>
      <c r="I223" s="35"/>
      <c r="J223" s="35">
        <f t="shared" si="417"/>
        <v>0</v>
      </c>
      <c r="K223" s="46"/>
      <c r="L223" s="35">
        <f t="shared" si="418"/>
        <v>0</v>
      </c>
      <c r="M223" s="35">
        <v>0</v>
      </c>
      <c r="N223" s="35">
        <v>606.5</v>
      </c>
      <c r="O223" s="35">
        <f t="shared" si="306"/>
        <v>606.5</v>
      </c>
      <c r="P223" s="35"/>
      <c r="Q223" s="35">
        <f t="shared" si="419"/>
        <v>606.5</v>
      </c>
      <c r="R223" s="35"/>
      <c r="S223" s="35">
        <f t="shared" si="420"/>
        <v>606.5</v>
      </c>
      <c r="T223" s="46"/>
      <c r="U223" s="35">
        <f t="shared" si="421"/>
        <v>606.5</v>
      </c>
      <c r="V223" s="35">
        <v>640.5</v>
      </c>
      <c r="W223" s="35">
        <v>6933</v>
      </c>
      <c r="X223" s="35">
        <f t="shared" si="310"/>
        <v>7573.5</v>
      </c>
      <c r="Y223" s="35"/>
      <c r="Z223" s="35">
        <f t="shared" si="422"/>
        <v>7573.5</v>
      </c>
      <c r="AA223" s="35"/>
      <c r="AB223" s="35">
        <f t="shared" si="423"/>
        <v>7573.5</v>
      </c>
      <c r="AC223" s="46"/>
      <c r="AD223" s="35">
        <f t="shared" si="424"/>
        <v>7573.5</v>
      </c>
      <c r="AE223" s="29" t="s">
        <v>300</v>
      </c>
      <c r="AG223" s="11"/>
    </row>
    <row r="224" spans="1:33" ht="56.25" x14ac:dyDescent="0.3">
      <c r="A224" s="1" t="s">
        <v>261</v>
      </c>
      <c r="B224" s="60" t="s">
        <v>252</v>
      </c>
      <c r="C224" s="6" t="s">
        <v>32</v>
      </c>
      <c r="D224" s="35">
        <v>574.9</v>
      </c>
      <c r="E224" s="35"/>
      <c r="F224" s="35">
        <f t="shared" si="302"/>
        <v>574.9</v>
      </c>
      <c r="G224" s="35"/>
      <c r="H224" s="35">
        <f t="shared" si="416"/>
        <v>574.9</v>
      </c>
      <c r="I224" s="35"/>
      <c r="J224" s="35">
        <f t="shared" si="417"/>
        <v>574.9</v>
      </c>
      <c r="K224" s="46"/>
      <c r="L224" s="35">
        <f t="shared" si="418"/>
        <v>574.9</v>
      </c>
      <c r="M224" s="35">
        <v>0</v>
      </c>
      <c r="N224" s="35">
        <v>7172.4</v>
      </c>
      <c r="O224" s="35">
        <f t="shared" si="306"/>
        <v>7172.4</v>
      </c>
      <c r="P224" s="35"/>
      <c r="Q224" s="35">
        <f t="shared" si="419"/>
        <v>7172.4</v>
      </c>
      <c r="R224" s="35"/>
      <c r="S224" s="35">
        <f t="shared" si="420"/>
        <v>7172.4</v>
      </c>
      <c r="T224" s="46"/>
      <c r="U224" s="35">
        <f t="shared" si="421"/>
        <v>7172.4</v>
      </c>
      <c r="V224" s="35">
        <v>7574</v>
      </c>
      <c r="W224" s="35">
        <v>-7574</v>
      </c>
      <c r="X224" s="35">
        <f t="shared" si="310"/>
        <v>0</v>
      </c>
      <c r="Y224" s="35"/>
      <c r="Z224" s="35">
        <f t="shared" si="422"/>
        <v>0</v>
      </c>
      <c r="AA224" s="35"/>
      <c r="AB224" s="35">
        <f t="shared" si="423"/>
        <v>0</v>
      </c>
      <c r="AC224" s="46"/>
      <c r="AD224" s="35">
        <f t="shared" si="424"/>
        <v>0</v>
      </c>
      <c r="AE224" s="29" t="s">
        <v>301</v>
      </c>
      <c r="AG224" s="11"/>
    </row>
    <row r="225" spans="1:33" ht="56.25" x14ac:dyDescent="0.3">
      <c r="A225" s="1" t="s">
        <v>262</v>
      </c>
      <c r="B225" s="60" t="s">
        <v>253</v>
      </c>
      <c r="C225" s="6" t="s">
        <v>32</v>
      </c>
      <c r="D225" s="35">
        <v>7937.8</v>
      </c>
      <c r="E225" s="35"/>
      <c r="F225" s="35">
        <f t="shared" si="302"/>
        <v>7937.8</v>
      </c>
      <c r="G225" s="35"/>
      <c r="H225" s="35">
        <f t="shared" si="416"/>
        <v>7937.8</v>
      </c>
      <c r="I225" s="35"/>
      <c r="J225" s="35">
        <f t="shared" si="417"/>
        <v>7937.8</v>
      </c>
      <c r="K225" s="46"/>
      <c r="L225" s="35">
        <f t="shared" si="418"/>
        <v>7937.8</v>
      </c>
      <c r="M225" s="35">
        <v>0</v>
      </c>
      <c r="N225" s="35"/>
      <c r="O225" s="35">
        <f t="shared" si="306"/>
        <v>0</v>
      </c>
      <c r="P225" s="35"/>
      <c r="Q225" s="35">
        <f t="shared" si="419"/>
        <v>0</v>
      </c>
      <c r="R225" s="35"/>
      <c r="S225" s="35">
        <f t="shared" si="420"/>
        <v>0</v>
      </c>
      <c r="T225" s="46"/>
      <c r="U225" s="35">
        <f t="shared" si="421"/>
        <v>0</v>
      </c>
      <c r="V225" s="35">
        <v>0</v>
      </c>
      <c r="W225" s="35"/>
      <c r="X225" s="35">
        <f t="shared" si="310"/>
        <v>0</v>
      </c>
      <c r="Y225" s="35"/>
      <c r="Z225" s="35">
        <f t="shared" si="422"/>
        <v>0</v>
      </c>
      <c r="AA225" s="35"/>
      <c r="AB225" s="35">
        <f t="shared" si="423"/>
        <v>0</v>
      </c>
      <c r="AC225" s="46"/>
      <c r="AD225" s="35">
        <f t="shared" si="424"/>
        <v>0</v>
      </c>
      <c r="AE225" s="29" t="s">
        <v>302</v>
      </c>
      <c r="AG225" s="11"/>
    </row>
    <row r="226" spans="1:33" ht="56.25" x14ac:dyDescent="0.3">
      <c r="A226" s="1" t="s">
        <v>335</v>
      </c>
      <c r="B226" s="60" t="s">
        <v>254</v>
      </c>
      <c r="C226" s="6" t="s">
        <v>32</v>
      </c>
      <c r="D226" s="35">
        <v>8382.9</v>
      </c>
      <c r="E226" s="35"/>
      <c r="F226" s="35">
        <f t="shared" si="302"/>
        <v>8382.9</v>
      </c>
      <c r="G226" s="35"/>
      <c r="H226" s="35">
        <f t="shared" si="416"/>
        <v>8382.9</v>
      </c>
      <c r="I226" s="35"/>
      <c r="J226" s="35">
        <f t="shared" si="417"/>
        <v>8382.9</v>
      </c>
      <c r="K226" s="46"/>
      <c r="L226" s="35">
        <f t="shared" si="418"/>
        <v>8382.9</v>
      </c>
      <c r="M226" s="35">
        <v>0</v>
      </c>
      <c r="N226" s="35"/>
      <c r="O226" s="35">
        <f t="shared" si="306"/>
        <v>0</v>
      </c>
      <c r="P226" s="35"/>
      <c r="Q226" s="35">
        <f t="shared" si="419"/>
        <v>0</v>
      </c>
      <c r="R226" s="35"/>
      <c r="S226" s="35">
        <f t="shared" si="420"/>
        <v>0</v>
      </c>
      <c r="T226" s="46"/>
      <c r="U226" s="35">
        <f t="shared" si="421"/>
        <v>0</v>
      </c>
      <c r="V226" s="35">
        <v>0</v>
      </c>
      <c r="W226" s="35"/>
      <c r="X226" s="35">
        <f t="shared" si="310"/>
        <v>0</v>
      </c>
      <c r="Y226" s="35"/>
      <c r="Z226" s="35">
        <f t="shared" si="422"/>
        <v>0</v>
      </c>
      <c r="AA226" s="35"/>
      <c r="AB226" s="35">
        <f t="shared" si="423"/>
        <v>0</v>
      </c>
      <c r="AC226" s="46"/>
      <c r="AD226" s="35">
        <f t="shared" si="424"/>
        <v>0</v>
      </c>
      <c r="AE226" s="29" t="s">
        <v>303</v>
      </c>
      <c r="AG226" s="11"/>
    </row>
    <row r="227" spans="1:33" ht="56.25" x14ac:dyDescent="0.3">
      <c r="A227" s="1" t="s">
        <v>336</v>
      </c>
      <c r="B227" s="60" t="s">
        <v>255</v>
      </c>
      <c r="C227" s="6" t="s">
        <v>32</v>
      </c>
      <c r="D227" s="35">
        <v>8733.1</v>
      </c>
      <c r="E227" s="35"/>
      <c r="F227" s="35">
        <f t="shared" si="302"/>
        <v>8733.1</v>
      </c>
      <c r="G227" s="35"/>
      <c r="H227" s="35">
        <f t="shared" si="416"/>
        <v>8733.1</v>
      </c>
      <c r="I227" s="35"/>
      <c r="J227" s="35">
        <f t="shared" si="417"/>
        <v>8733.1</v>
      </c>
      <c r="K227" s="46"/>
      <c r="L227" s="35">
        <f t="shared" si="418"/>
        <v>8733.1</v>
      </c>
      <c r="M227" s="35">
        <v>0</v>
      </c>
      <c r="N227" s="35"/>
      <c r="O227" s="35">
        <f t="shared" si="306"/>
        <v>0</v>
      </c>
      <c r="P227" s="35"/>
      <c r="Q227" s="35">
        <f t="shared" si="419"/>
        <v>0</v>
      </c>
      <c r="R227" s="35"/>
      <c r="S227" s="35">
        <f t="shared" si="420"/>
        <v>0</v>
      </c>
      <c r="T227" s="46"/>
      <c r="U227" s="35">
        <f t="shared" si="421"/>
        <v>0</v>
      </c>
      <c r="V227" s="35">
        <v>0</v>
      </c>
      <c r="W227" s="35"/>
      <c r="X227" s="35">
        <f t="shared" si="310"/>
        <v>0</v>
      </c>
      <c r="Y227" s="35"/>
      <c r="Z227" s="35">
        <f t="shared" si="422"/>
        <v>0</v>
      </c>
      <c r="AA227" s="35"/>
      <c r="AB227" s="35">
        <f t="shared" si="423"/>
        <v>0</v>
      </c>
      <c r="AC227" s="46"/>
      <c r="AD227" s="35">
        <f t="shared" si="424"/>
        <v>0</v>
      </c>
      <c r="AE227" s="29" t="s">
        <v>304</v>
      </c>
      <c r="AG227" s="11"/>
    </row>
    <row r="228" spans="1:33" ht="56.25" x14ac:dyDescent="0.3">
      <c r="A228" s="1" t="s">
        <v>337</v>
      </c>
      <c r="B228" s="60" t="s">
        <v>310</v>
      </c>
      <c r="C228" s="6" t="s">
        <v>32</v>
      </c>
      <c r="D228" s="35"/>
      <c r="E228" s="35">
        <v>574.9</v>
      </c>
      <c r="F228" s="35">
        <f t="shared" si="302"/>
        <v>574.9</v>
      </c>
      <c r="G228" s="35"/>
      <c r="H228" s="35">
        <f t="shared" si="416"/>
        <v>574.9</v>
      </c>
      <c r="I228" s="35"/>
      <c r="J228" s="35">
        <f t="shared" si="417"/>
        <v>574.9</v>
      </c>
      <c r="K228" s="46"/>
      <c r="L228" s="35">
        <f t="shared" si="418"/>
        <v>574.9</v>
      </c>
      <c r="M228" s="35"/>
      <c r="N228" s="35"/>
      <c r="O228" s="35">
        <f t="shared" si="306"/>
        <v>0</v>
      </c>
      <c r="P228" s="35"/>
      <c r="Q228" s="35">
        <f t="shared" si="419"/>
        <v>0</v>
      </c>
      <c r="R228" s="35"/>
      <c r="S228" s="35">
        <f t="shared" si="420"/>
        <v>0</v>
      </c>
      <c r="T228" s="46"/>
      <c r="U228" s="35">
        <f t="shared" si="421"/>
        <v>0</v>
      </c>
      <c r="V228" s="35"/>
      <c r="W228" s="35">
        <v>7574</v>
      </c>
      <c r="X228" s="35">
        <f t="shared" si="310"/>
        <v>7574</v>
      </c>
      <c r="Y228" s="35"/>
      <c r="Z228" s="35">
        <f t="shared" si="422"/>
        <v>7574</v>
      </c>
      <c r="AA228" s="35"/>
      <c r="AB228" s="35">
        <f t="shared" si="423"/>
        <v>7574</v>
      </c>
      <c r="AC228" s="46"/>
      <c r="AD228" s="35">
        <f t="shared" si="424"/>
        <v>7574</v>
      </c>
      <c r="AE228" s="39" t="s">
        <v>311</v>
      </c>
      <c r="AG228" s="11"/>
    </row>
    <row r="229" spans="1:33" ht="56.25" x14ac:dyDescent="0.3">
      <c r="A229" s="1" t="s">
        <v>338</v>
      </c>
      <c r="B229" s="60" t="s">
        <v>324</v>
      </c>
      <c r="C229" s="6" t="s">
        <v>32</v>
      </c>
      <c r="D229" s="35"/>
      <c r="E229" s="35"/>
      <c r="F229" s="35"/>
      <c r="G229" s="35">
        <v>397.92099999999999</v>
      </c>
      <c r="H229" s="35">
        <f t="shared" si="416"/>
        <v>397.92099999999999</v>
      </c>
      <c r="I229" s="35"/>
      <c r="J229" s="35">
        <f t="shared" si="417"/>
        <v>397.92099999999999</v>
      </c>
      <c r="K229" s="46"/>
      <c r="L229" s="35">
        <f t="shared" si="418"/>
        <v>397.92099999999999</v>
      </c>
      <c r="M229" s="35"/>
      <c r="N229" s="35"/>
      <c r="O229" s="35"/>
      <c r="P229" s="35"/>
      <c r="Q229" s="35">
        <f t="shared" si="419"/>
        <v>0</v>
      </c>
      <c r="R229" s="35"/>
      <c r="S229" s="35">
        <f t="shared" si="420"/>
        <v>0</v>
      </c>
      <c r="T229" s="46"/>
      <c r="U229" s="35">
        <f t="shared" si="421"/>
        <v>0</v>
      </c>
      <c r="V229" s="35"/>
      <c r="W229" s="35"/>
      <c r="X229" s="35"/>
      <c r="Y229" s="35"/>
      <c r="Z229" s="35">
        <f t="shared" si="422"/>
        <v>0</v>
      </c>
      <c r="AA229" s="35"/>
      <c r="AB229" s="35">
        <f t="shared" si="423"/>
        <v>0</v>
      </c>
      <c r="AC229" s="46"/>
      <c r="AD229" s="35">
        <f t="shared" si="424"/>
        <v>0</v>
      </c>
      <c r="AE229" s="39" t="s">
        <v>323</v>
      </c>
      <c r="AG229" s="11"/>
    </row>
    <row r="230" spans="1:33" ht="56.25" x14ac:dyDescent="0.3">
      <c r="A230" s="1" t="s">
        <v>339</v>
      </c>
      <c r="B230" s="60" t="s">
        <v>325</v>
      </c>
      <c r="C230" s="6" t="s">
        <v>32</v>
      </c>
      <c r="D230" s="35"/>
      <c r="E230" s="35"/>
      <c r="F230" s="35"/>
      <c r="G230" s="35">
        <v>32.698999999999998</v>
      </c>
      <c r="H230" s="35">
        <f t="shared" si="416"/>
        <v>32.698999999999998</v>
      </c>
      <c r="I230" s="35"/>
      <c r="J230" s="35">
        <f t="shared" si="417"/>
        <v>32.698999999999998</v>
      </c>
      <c r="K230" s="46"/>
      <c r="L230" s="35">
        <f t="shared" si="418"/>
        <v>32.698999999999998</v>
      </c>
      <c r="M230" s="35"/>
      <c r="N230" s="35"/>
      <c r="O230" s="35"/>
      <c r="P230" s="35"/>
      <c r="Q230" s="35">
        <f t="shared" si="419"/>
        <v>0</v>
      </c>
      <c r="R230" s="35"/>
      <c r="S230" s="35">
        <f t="shared" si="420"/>
        <v>0</v>
      </c>
      <c r="T230" s="46"/>
      <c r="U230" s="35">
        <f t="shared" si="421"/>
        <v>0</v>
      </c>
      <c r="V230" s="35"/>
      <c r="W230" s="35"/>
      <c r="X230" s="35"/>
      <c r="Y230" s="35"/>
      <c r="Z230" s="35">
        <f t="shared" si="422"/>
        <v>0</v>
      </c>
      <c r="AA230" s="35"/>
      <c r="AB230" s="35">
        <f t="shared" si="423"/>
        <v>0</v>
      </c>
      <c r="AC230" s="46"/>
      <c r="AD230" s="35">
        <f t="shared" si="424"/>
        <v>0</v>
      </c>
      <c r="AE230" s="39" t="s">
        <v>326</v>
      </c>
      <c r="AG230" s="11"/>
    </row>
    <row r="231" spans="1:33" s="18" customFormat="1" hidden="1" x14ac:dyDescent="0.3">
      <c r="A231" s="16"/>
      <c r="B231" s="55" t="s">
        <v>334</v>
      </c>
      <c r="C231" s="22"/>
      <c r="D231" s="37"/>
      <c r="E231" s="37"/>
      <c r="F231" s="37"/>
      <c r="G231" s="35">
        <f>G232</f>
        <v>0</v>
      </c>
      <c r="H231" s="37">
        <f t="shared" ref="H231:N231" si="426">H232</f>
        <v>0</v>
      </c>
      <c r="I231" s="35">
        <f>I232</f>
        <v>0</v>
      </c>
      <c r="J231" s="37">
        <f t="shared" si="426"/>
        <v>0</v>
      </c>
      <c r="K231" s="37">
        <f>K232</f>
        <v>0</v>
      </c>
      <c r="L231" s="37">
        <f t="shared" si="426"/>
        <v>0</v>
      </c>
      <c r="M231" s="37">
        <f t="shared" si="426"/>
        <v>0</v>
      </c>
      <c r="N231" s="37">
        <f t="shared" si="426"/>
        <v>0</v>
      </c>
      <c r="O231" s="37"/>
      <c r="P231" s="35">
        <f t="shared" ref="P231:U231" si="427">-P232</f>
        <v>0</v>
      </c>
      <c r="Q231" s="37">
        <f t="shared" si="427"/>
        <v>0</v>
      </c>
      <c r="R231" s="35">
        <f t="shared" si="427"/>
        <v>0</v>
      </c>
      <c r="S231" s="37">
        <f t="shared" si="427"/>
        <v>0</v>
      </c>
      <c r="T231" s="37">
        <f t="shared" si="427"/>
        <v>0</v>
      </c>
      <c r="U231" s="37">
        <f t="shared" si="427"/>
        <v>0</v>
      </c>
      <c r="V231" s="37"/>
      <c r="W231" s="37"/>
      <c r="X231" s="37"/>
      <c r="Y231" s="35">
        <f t="shared" ref="Y231:AD231" si="428">Y232</f>
        <v>0</v>
      </c>
      <c r="Z231" s="37">
        <f t="shared" si="428"/>
        <v>0</v>
      </c>
      <c r="AA231" s="35">
        <f t="shared" si="428"/>
        <v>0</v>
      </c>
      <c r="AB231" s="37">
        <f t="shared" si="428"/>
        <v>0</v>
      </c>
      <c r="AC231" s="37">
        <f t="shared" si="428"/>
        <v>0</v>
      </c>
      <c r="AD231" s="37">
        <f t="shared" si="428"/>
        <v>0</v>
      </c>
      <c r="AE231" s="57"/>
      <c r="AF231" s="24" t="s">
        <v>51</v>
      </c>
      <c r="AG231" s="17"/>
    </row>
    <row r="232" spans="1:33" ht="56.25" hidden="1" x14ac:dyDescent="0.3">
      <c r="A232" s="1"/>
      <c r="B232" s="56" t="s">
        <v>331</v>
      </c>
      <c r="C232" s="6" t="s">
        <v>332</v>
      </c>
      <c r="D232" s="35"/>
      <c r="E232" s="35"/>
      <c r="F232" s="35"/>
      <c r="G232" s="35"/>
      <c r="H232" s="35">
        <f t="shared" si="416"/>
        <v>0</v>
      </c>
      <c r="I232" s="35"/>
      <c r="J232" s="35">
        <f t="shared" ref="J232:J233" si="429">H232+I232</f>
        <v>0</v>
      </c>
      <c r="K232" s="35"/>
      <c r="L232" s="35">
        <f t="shared" ref="L232:L233" si="430">J232+K232</f>
        <v>0</v>
      </c>
      <c r="M232" s="35"/>
      <c r="N232" s="35"/>
      <c r="O232" s="35"/>
      <c r="P232" s="35"/>
      <c r="Q232" s="35">
        <f t="shared" si="419"/>
        <v>0</v>
      </c>
      <c r="R232" s="35"/>
      <c r="S232" s="35">
        <f t="shared" ref="S232:S233" si="431">Q232+R232</f>
        <v>0</v>
      </c>
      <c r="T232" s="35"/>
      <c r="U232" s="35">
        <f t="shared" ref="U232:U233" si="432">S232+T232</f>
        <v>0</v>
      </c>
      <c r="V232" s="35"/>
      <c r="W232" s="35"/>
      <c r="X232" s="35"/>
      <c r="Y232" s="35"/>
      <c r="Z232" s="35">
        <f t="shared" ref="Z232" si="433">X232+Y232</f>
        <v>0</v>
      </c>
      <c r="AA232" s="35"/>
      <c r="AB232" s="35">
        <f t="shared" ref="AB232:AB233" si="434">Z232+AA232</f>
        <v>0</v>
      </c>
      <c r="AC232" s="35"/>
      <c r="AD232" s="35">
        <f t="shared" ref="AD232:AD233" si="435">AB232+AC232</f>
        <v>0</v>
      </c>
      <c r="AE232" s="39" t="s">
        <v>333</v>
      </c>
      <c r="AF232" s="23" t="s">
        <v>51</v>
      </c>
      <c r="AG232" s="11"/>
    </row>
    <row r="233" spans="1:33" x14ac:dyDescent="0.3">
      <c r="A233" s="63"/>
      <c r="B233" s="60" t="s">
        <v>8</v>
      </c>
      <c r="C233" s="60"/>
      <c r="D233" s="37">
        <f>D15+D80+D121+D144+D197+D200+D216</f>
        <v>5390307.2000000002</v>
      </c>
      <c r="E233" s="37">
        <f>E15+E80+E121+E144+E197+E200+E216</f>
        <v>-8893.5129999999263</v>
      </c>
      <c r="F233" s="37">
        <f t="shared" si="302"/>
        <v>5381413.6869999999</v>
      </c>
      <c r="G233" s="37">
        <f>G15+G80+G121+G144+G197+G200+G216+G231</f>
        <v>343377.679</v>
      </c>
      <c r="H233" s="37">
        <f t="shared" si="416"/>
        <v>5724791.3660000004</v>
      </c>
      <c r="I233" s="35">
        <f>I15+I80+I121+I144+I197+I200+I216+I231</f>
        <v>4.5474735088646412E-13</v>
      </c>
      <c r="J233" s="37">
        <f t="shared" si="429"/>
        <v>5724791.3660000004</v>
      </c>
      <c r="K233" s="37">
        <f>K15+K80+K121+K144+K197+K200+K216+K231</f>
        <v>-8668.4629999999997</v>
      </c>
      <c r="L233" s="35">
        <f t="shared" si="430"/>
        <v>5716122.9029999999</v>
      </c>
      <c r="M233" s="37">
        <f>M15+M80+M121+M144+M197+M200+M216</f>
        <v>9388941.6999999993</v>
      </c>
      <c r="N233" s="37">
        <f>N15+N80+N121+N144+N197+N200+N216</f>
        <v>583481.68999999994</v>
      </c>
      <c r="O233" s="37">
        <f t="shared" si="306"/>
        <v>9972423.3899999987</v>
      </c>
      <c r="P233" s="37">
        <f>P15+P80+P121+P144+P197+P200+P216+P231</f>
        <v>106538.943</v>
      </c>
      <c r="Q233" s="37">
        <f t="shared" si="419"/>
        <v>10078962.332999999</v>
      </c>
      <c r="R233" s="35">
        <f>R15+R80+R121+R144+R197+R200+R216+R231</f>
        <v>0</v>
      </c>
      <c r="S233" s="37">
        <f t="shared" si="431"/>
        <v>10078962.332999999</v>
      </c>
      <c r="T233" s="37">
        <f>T15+T80+T121+T144+T197+T200+T216+T231</f>
        <v>0</v>
      </c>
      <c r="U233" s="35">
        <f t="shared" si="432"/>
        <v>10078962.332999999</v>
      </c>
      <c r="V233" s="37">
        <f>V15+V80+V121+V144+V197+V200+V216</f>
        <v>4222513.8000000007</v>
      </c>
      <c r="W233" s="37">
        <f>W15+W80+W121+W144+W197+W200+W216</f>
        <v>50756.650000000023</v>
      </c>
      <c r="X233" s="37">
        <f t="shared" si="310"/>
        <v>4273270.4500000011</v>
      </c>
      <c r="Y233" s="37">
        <f>Y15+Y80+Y121+Y144+Y197+Y200+Y216+Y231</f>
        <v>130724.838</v>
      </c>
      <c r="Z233" s="37">
        <f t="shared" si="422"/>
        <v>4403995.2880000016</v>
      </c>
      <c r="AA233" s="35">
        <f>AA15+AA80+AA121+AA144+AA197+AA200+AA216+AA231</f>
        <v>0</v>
      </c>
      <c r="AB233" s="37">
        <f t="shared" si="434"/>
        <v>4403995.2880000016</v>
      </c>
      <c r="AC233" s="37">
        <f>AC15+AC80+AC121+AC144+AC197+AC200+AC216+AC231</f>
        <v>0</v>
      </c>
      <c r="AD233" s="35">
        <f t="shared" si="435"/>
        <v>4403995.2880000016</v>
      </c>
      <c r="AE233" s="29"/>
      <c r="AG233" s="11"/>
    </row>
    <row r="234" spans="1:33" x14ac:dyDescent="0.3">
      <c r="A234" s="63"/>
      <c r="B234" s="73" t="s">
        <v>9</v>
      </c>
      <c r="C234" s="62"/>
      <c r="D234" s="35"/>
      <c r="E234" s="35"/>
      <c r="F234" s="35"/>
      <c r="G234" s="35"/>
      <c r="H234" s="35"/>
      <c r="I234" s="35"/>
      <c r="J234" s="35"/>
      <c r="K234" s="46"/>
      <c r="L234" s="35"/>
      <c r="M234" s="35"/>
      <c r="N234" s="35"/>
      <c r="O234" s="35"/>
      <c r="P234" s="35"/>
      <c r="Q234" s="35"/>
      <c r="R234" s="35"/>
      <c r="S234" s="35"/>
      <c r="T234" s="46"/>
      <c r="U234" s="35"/>
      <c r="V234" s="35"/>
      <c r="W234" s="35"/>
      <c r="X234" s="35"/>
      <c r="Y234" s="35"/>
      <c r="Z234" s="35"/>
      <c r="AA234" s="35"/>
      <c r="AB234" s="35"/>
      <c r="AC234" s="46"/>
      <c r="AD234" s="35"/>
      <c r="AE234" s="29"/>
      <c r="AG234" s="11"/>
    </row>
    <row r="235" spans="1:33" x14ac:dyDescent="0.3">
      <c r="A235" s="63"/>
      <c r="B235" s="73" t="s">
        <v>20</v>
      </c>
      <c r="C235" s="64"/>
      <c r="D235" s="35">
        <f>D147</f>
        <v>621346</v>
      </c>
      <c r="E235" s="35">
        <f>E147</f>
        <v>0</v>
      </c>
      <c r="F235" s="35">
        <f t="shared" si="302"/>
        <v>621346</v>
      </c>
      <c r="G235" s="35">
        <f>G147</f>
        <v>0</v>
      </c>
      <c r="H235" s="35">
        <f t="shared" ref="H235:H238" si="436">F235+G235</f>
        <v>621346</v>
      </c>
      <c r="I235" s="35">
        <f>I147</f>
        <v>0</v>
      </c>
      <c r="J235" s="35">
        <f t="shared" ref="J235:J238" si="437">H235+I235</f>
        <v>621346</v>
      </c>
      <c r="K235" s="46">
        <f>K147</f>
        <v>0</v>
      </c>
      <c r="L235" s="35">
        <f t="shared" ref="L235:L238" si="438">J235+K235</f>
        <v>621346</v>
      </c>
      <c r="M235" s="35">
        <f>M147</f>
        <v>525000</v>
      </c>
      <c r="N235" s="35">
        <f>N147</f>
        <v>0</v>
      </c>
      <c r="O235" s="35">
        <f t="shared" si="306"/>
        <v>525000</v>
      </c>
      <c r="P235" s="35">
        <f>P147</f>
        <v>0</v>
      </c>
      <c r="Q235" s="35">
        <f t="shared" ref="Q235:Q238" si="439">O235+P235</f>
        <v>525000</v>
      </c>
      <c r="R235" s="35">
        <f>R147</f>
        <v>0</v>
      </c>
      <c r="S235" s="35">
        <f t="shared" ref="S235:S238" si="440">Q235+R235</f>
        <v>525000</v>
      </c>
      <c r="T235" s="46">
        <f>T147</f>
        <v>0</v>
      </c>
      <c r="U235" s="35">
        <f t="shared" ref="U235:U238" si="441">S235+T235</f>
        <v>525000</v>
      </c>
      <c r="V235" s="35">
        <f>V147</f>
        <v>1125000</v>
      </c>
      <c r="W235" s="35">
        <f>W147</f>
        <v>0</v>
      </c>
      <c r="X235" s="35">
        <f t="shared" si="310"/>
        <v>1125000</v>
      </c>
      <c r="Y235" s="35">
        <f>Y147</f>
        <v>0</v>
      </c>
      <c r="Z235" s="35">
        <f t="shared" ref="Z235:Z238" si="442">X235+Y235</f>
        <v>1125000</v>
      </c>
      <c r="AA235" s="35">
        <f>AA147</f>
        <v>0</v>
      </c>
      <c r="AB235" s="35">
        <f t="shared" ref="AB235:AB238" si="443">Z235+AA235</f>
        <v>1125000</v>
      </c>
      <c r="AC235" s="46">
        <f>AC147</f>
        <v>0</v>
      </c>
      <c r="AD235" s="35">
        <f t="shared" ref="AD235:AD238" si="444">AB235+AC235</f>
        <v>1125000</v>
      </c>
      <c r="AE235" s="29"/>
      <c r="AG235" s="11"/>
    </row>
    <row r="236" spans="1:33" x14ac:dyDescent="0.3">
      <c r="A236" s="63"/>
      <c r="B236" s="73" t="s">
        <v>12</v>
      </c>
      <c r="C236" s="64"/>
      <c r="D236" s="35">
        <f>D18+D83+D124+D203</f>
        <v>449555.10000000003</v>
      </c>
      <c r="E236" s="35">
        <f>E18+E83+E124+E203</f>
        <v>-66895.599999999991</v>
      </c>
      <c r="F236" s="35">
        <f t="shared" si="302"/>
        <v>382659.50000000006</v>
      </c>
      <c r="G236" s="35">
        <f>G18+G83+G124+G203</f>
        <v>0</v>
      </c>
      <c r="H236" s="35">
        <f t="shared" si="436"/>
        <v>382659.50000000006</v>
      </c>
      <c r="I236" s="35">
        <f>I18+I83+I124+I203</f>
        <v>0</v>
      </c>
      <c r="J236" s="35">
        <f t="shared" si="437"/>
        <v>382659.50000000006</v>
      </c>
      <c r="K236" s="46">
        <f>K18+K83+K124+K203</f>
        <v>0</v>
      </c>
      <c r="L236" s="35">
        <f t="shared" si="438"/>
        <v>382659.50000000006</v>
      </c>
      <c r="M236" s="35">
        <f>M18+M83+M124+M203</f>
        <v>283053.8</v>
      </c>
      <c r="N236" s="35">
        <f>N18+N83+N124+N203</f>
        <v>50521.599999999999</v>
      </c>
      <c r="O236" s="35">
        <f t="shared" si="306"/>
        <v>333575.39999999997</v>
      </c>
      <c r="P236" s="35">
        <f>P18+P83+P124+P203</f>
        <v>0</v>
      </c>
      <c r="Q236" s="35">
        <f t="shared" si="439"/>
        <v>333575.39999999997</v>
      </c>
      <c r="R236" s="35">
        <f>R18+R83+R124+R203</f>
        <v>0</v>
      </c>
      <c r="S236" s="35">
        <f t="shared" si="440"/>
        <v>333575.39999999997</v>
      </c>
      <c r="T236" s="46">
        <f>T18+T83+T124+T203</f>
        <v>0</v>
      </c>
      <c r="U236" s="35">
        <f t="shared" si="441"/>
        <v>333575.39999999997</v>
      </c>
      <c r="V236" s="35">
        <f>V18+V83+V124+V203</f>
        <v>368128.70000000007</v>
      </c>
      <c r="W236" s="35">
        <f>W18+W83+W124+W203</f>
        <v>0</v>
      </c>
      <c r="X236" s="35">
        <f t="shared" si="310"/>
        <v>368128.70000000007</v>
      </c>
      <c r="Y236" s="35">
        <f>Y18+Y83+Y124+Y203</f>
        <v>0</v>
      </c>
      <c r="Z236" s="35">
        <f t="shared" si="442"/>
        <v>368128.70000000007</v>
      </c>
      <c r="AA236" s="35">
        <f>AA18+AA83+AA124+AA203</f>
        <v>0</v>
      </c>
      <c r="AB236" s="35">
        <f t="shared" si="443"/>
        <v>368128.70000000007</v>
      </c>
      <c r="AC236" s="46">
        <f>AC18+AC83+AC124+AC203</f>
        <v>0</v>
      </c>
      <c r="AD236" s="35">
        <f t="shared" si="444"/>
        <v>368128.70000000007</v>
      </c>
      <c r="AE236" s="29"/>
      <c r="AG236" s="11"/>
    </row>
    <row r="237" spans="1:33" x14ac:dyDescent="0.3">
      <c r="A237" s="63"/>
      <c r="B237" s="73" t="s">
        <v>19</v>
      </c>
      <c r="C237" s="64"/>
      <c r="D237" s="35">
        <f>D19+D84</f>
        <v>562558.19999999995</v>
      </c>
      <c r="E237" s="35">
        <f>E19+E84</f>
        <v>129888.70000000001</v>
      </c>
      <c r="F237" s="35">
        <f t="shared" si="302"/>
        <v>692446.89999999991</v>
      </c>
      <c r="G237" s="35">
        <f>G19+G84</f>
        <v>0</v>
      </c>
      <c r="H237" s="35">
        <f t="shared" si="436"/>
        <v>692446.89999999991</v>
      </c>
      <c r="I237" s="35">
        <f>I19+I84</f>
        <v>0</v>
      </c>
      <c r="J237" s="35">
        <f t="shared" si="437"/>
        <v>692446.89999999991</v>
      </c>
      <c r="K237" s="46">
        <f>K19+K84+K148</f>
        <v>0</v>
      </c>
      <c r="L237" s="35">
        <f t="shared" si="438"/>
        <v>692446.89999999991</v>
      </c>
      <c r="M237" s="35">
        <f>M19+M84</f>
        <v>103845.8</v>
      </c>
      <c r="N237" s="35">
        <f>N19+N84</f>
        <v>959911</v>
      </c>
      <c r="O237" s="35">
        <f t="shared" si="306"/>
        <v>1063756.8</v>
      </c>
      <c r="P237" s="35">
        <f>P19+P84</f>
        <v>0</v>
      </c>
      <c r="Q237" s="35">
        <f t="shared" si="439"/>
        <v>1063756.8</v>
      </c>
      <c r="R237" s="35">
        <f>R19+R84</f>
        <v>0</v>
      </c>
      <c r="S237" s="35">
        <f t="shared" si="440"/>
        <v>1063756.8</v>
      </c>
      <c r="T237" s="46">
        <f>T19+T84+T148</f>
        <v>0</v>
      </c>
      <c r="U237" s="35">
        <f t="shared" si="441"/>
        <v>1063756.8</v>
      </c>
      <c r="V237" s="35">
        <f>V19+V84</f>
        <v>99252.7</v>
      </c>
      <c r="W237" s="35">
        <f>W19+W84</f>
        <v>0</v>
      </c>
      <c r="X237" s="35">
        <f t="shared" si="310"/>
        <v>99252.7</v>
      </c>
      <c r="Y237" s="35">
        <f>Y19+Y84</f>
        <v>0</v>
      </c>
      <c r="Z237" s="35">
        <f t="shared" si="442"/>
        <v>99252.7</v>
      </c>
      <c r="AA237" s="35">
        <f>AA19+AA84</f>
        <v>0</v>
      </c>
      <c r="AB237" s="35">
        <f t="shared" si="443"/>
        <v>99252.7</v>
      </c>
      <c r="AC237" s="46">
        <f>AC19+AC84+AC148</f>
        <v>0</v>
      </c>
      <c r="AD237" s="35">
        <f t="shared" si="444"/>
        <v>99252.7</v>
      </c>
      <c r="AE237" s="29"/>
      <c r="AG237" s="11"/>
    </row>
    <row r="238" spans="1:33" x14ac:dyDescent="0.3">
      <c r="A238" s="63"/>
      <c r="B238" s="98" t="s">
        <v>26</v>
      </c>
      <c r="C238" s="99"/>
      <c r="D238" s="35">
        <f>D85</f>
        <v>1138038.3</v>
      </c>
      <c r="E238" s="35">
        <f>E85</f>
        <v>-344676.79999999993</v>
      </c>
      <c r="F238" s="35">
        <f t="shared" si="302"/>
        <v>793361.50000000012</v>
      </c>
      <c r="G238" s="35">
        <f>G85</f>
        <v>0</v>
      </c>
      <c r="H238" s="35">
        <f t="shared" si="436"/>
        <v>793361.50000000012</v>
      </c>
      <c r="I238" s="35">
        <f>I85</f>
        <v>0</v>
      </c>
      <c r="J238" s="35">
        <f t="shared" si="437"/>
        <v>793361.50000000012</v>
      </c>
      <c r="K238" s="46">
        <f>K85</f>
        <v>0</v>
      </c>
      <c r="L238" s="35">
        <f t="shared" si="438"/>
        <v>793361.50000000012</v>
      </c>
      <c r="M238" s="35">
        <f>M85</f>
        <v>4740174.3999999994</v>
      </c>
      <c r="N238" s="35">
        <f>N85</f>
        <v>-250718.5</v>
      </c>
      <c r="O238" s="35">
        <f t="shared" si="306"/>
        <v>4489455.8999999994</v>
      </c>
      <c r="P238" s="35">
        <f>P85</f>
        <v>0</v>
      </c>
      <c r="Q238" s="35">
        <f t="shared" si="439"/>
        <v>4489455.8999999994</v>
      </c>
      <c r="R238" s="35">
        <f>R85</f>
        <v>0</v>
      </c>
      <c r="S238" s="35">
        <f t="shared" si="440"/>
        <v>4489455.8999999994</v>
      </c>
      <c r="T238" s="46">
        <f>T85</f>
        <v>0</v>
      </c>
      <c r="U238" s="35">
        <f t="shared" si="441"/>
        <v>4489455.8999999994</v>
      </c>
      <c r="V238" s="35">
        <f>V85</f>
        <v>0</v>
      </c>
      <c r="W238" s="35">
        <f>W85</f>
        <v>0</v>
      </c>
      <c r="X238" s="35">
        <f t="shared" si="310"/>
        <v>0</v>
      </c>
      <c r="Y238" s="35">
        <f>Y85</f>
        <v>0</v>
      </c>
      <c r="Z238" s="35">
        <f t="shared" si="442"/>
        <v>0</v>
      </c>
      <c r="AA238" s="35">
        <f>AA85</f>
        <v>0</v>
      </c>
      <c r="AB238" s="35">
        <f t="shared" si="443"/>
        <v>0</v>
      </c>
      <c r="AC238" s="46">
        <f>AC85</f>
        <v>0</v>
      </c>
      <c r="AD238" s="35">
        <f t="shared" si="444"/>
        <v>0</v>
      </c>
      <c r="AE238" s="29"/>
      <c r="AG238" s="11"/>
    </row>
    <row r="239" spans="1:33" x14ac:dyDescent="0.3">
      <c r="A239" s="63"/>
      <c r="B239" s="98" t="s">
        <v>10</v>
      </c>
      <c r="C239" s="99"/>
      <c r="D239" s="35"/>
      <c r="E239" s="35"/>
      <c r="F239" s="35"/>
      <c r="G239" s="35"/>
      <c r="H239" s="35"/>
      <c r="I239" s="35"/>
      <c r="J239" s="35"/>
      <c r="K239" s="46"/>
      <c r="L239" s="35"/>
      <c r="M239" s="46">
        <f t="shared" ref="M239:W239" si="445">M233-M235-M236-M237-M238</f>
        <v>3736867.6999999983</v>
      </c>
      <c r="N239" s="35">
        <f t="shared" si="445"/>
        <v>-176232.41000000003</v>
      </c>
      <c r="O239" s="35"/>
      <c r="P239" s="35"/>
      <c r="Q239" s="35"/>
      <c r="R239" s="35"/>
      <c r="S239" s="35"/>
      <c r="T239" s="46"/>
      <c r="U239" s="35"/>
      <c r="V239" s="46">
        <f t="shared" si="445"/>
        <v>2630132.4000000004</v>
      </c>
      <c r="W239" s="35">
        <f t="shared" si="445"/>
        <v>50756.650000000023</v>
      </c>
      <c r="X239" s="35"/>
      <c r="Y239" s="35"/>
      <c r="Z239" s="35"/>
      <c r="AA239" s="35"/>
      <c r="AB239" s="35"/>
      <c r="AC239" s="46"/>
      <c r="AD239" s="35"/>
      <c r="AE239" s="29"/>
      <c r="AG239" s="11"/>
    </row>
    <row r="240" spans="1:33" x14ac:dyDescent="0.3">
      <c r="A240" s="63"/>
      <c r="B240" s="98" t="s">
        <v>14</v>
      </c>
      <c r="C240" s="99"/>
      <c r="D240" s="35">
        <f>D86+D87+D88+D89+D91+D92+D93+D94+D95+D96+D97+D20+D21+D22+D23+D27+D36+D42+D47+D48+D49+D50+D51+D55+D60+D72+D74+D76+D78+D99+D137+D198+D204+D211+D212+D213+D214+D217+D105+D139+D218+D219+D220+D221+D222+D223+D224+D225+D226+D227+D207</f>
        <v>2342969.5999999996</v>
      </c>
      <c r="E240" s="35">
        <f>E86+E87+E88+E89+E91+E92+E93+E94+E95+E96+E97+E20+E21+E22+E23+E27+E36+E42+E47+E48+E49+E50+E51+E55+E60+E72+E74+E76+E78+E99+E137+E198+E204+E211+E212+E213+E214+E217+E105+E139+E218+E219+E220+E221+E222+E223+E224+E225+E226+E227+E207+E228+E118+E115</f>
        <v>56204.829000000012</v>
      </c>
      <c r="F240" s="35">
        <f t="shared" si="302"/>
        <v>2399174.4289999995</v>
      </c>
      <c r="G240" s="35">
        <f>G86+G87+G88+G89+G91+G92+G93+G94+G95+G96+G97+G20+G21+G22+G23+G27+G36+G42+G47+G48+G49+G50+G51+G55+G60+G72+G74+G76+G78+G99+G137+G198+G204+G211+G212+G213+G214+G217+G105+G139+G218+G219+G220+G221+G222+G223+G224+G225+G226+G227+G207+G228+G118+G115+G229+G230+G79+G215</f>
        <v>89711.838999999978</v>
      </c>
      <c r="H240" s="35">
        <f t="shared" ref="H240:H247" si="446">F240+G240</f>
        <v>2488886.2679999997</v>
      </c>
      <c r="I240" s="35">
        <f>I86+I87+I88+I89+I91+I92+I93+I94+I95+I96+I97+I20+I21+I22+I23+I27+I36+I42+I47+I48+I49+I50+I51+I55+I60+I72+I74+I76+I78+I99+I137+I198+I204+I211+I212+I213+I214+I217+I105+I139+I218+I219+I220+I221+I222+I223+I224+I225+I226+I227+I207+I228+I118+I115+I229+I230+I79+I215</f>
        <v>-2673.2209999999995</v>
      </c>
      <c r="J240" s="35">
        <f t="shared" ref="J240:J247" si="447">H240+I240</f>
        <v>2486213.0469999998</v>
      </c>
      <c r="K240" s="46">
        <f>K86+K87+K88+K89+K91+K92+K93+K94+K95+K96+K97+K20+K21+K22+K23+K27+K36+K42+K47+K48+K49+K50+K51+K55+K60+K72+K74+K76+K78+K99+K137+K198+K204+K211+K212+K213+K214+K217+K105+K139+K218+K219+K220+K221+K222+K223+K224+K225+K226+K227+K207+K228+K118+K115+K229+K230+K79+K215</f>
        <v>-8668.4629999999997</v>
      </c>
      <c r="L240" s="35">
        <f t="shared" ref="L240:L247" si="448">J240+K240</f>
        <v>2477544.5839999998</v>
      </c>
      <c r="M240" s="35">
        <f>M86+M87+M88+M89+M91+M92+M93+M94+M95+M96+M97+M20+M21+M22+M23+M27+M36+M42+M47+M48+M49+M50+M51+M55+M60+M72+M74+M76+M78+M99+M137+M198+M204+M211+M212+M213+M214+M217+M105+M139+M218+M219+M220+M221+M222+M223+M224+M225+M226+M227+M207+M228+M118+M115</f>
        <v>3170945.1999999993</v>
      </c>
      <c r="N240" s="35">
        <f>N86+N87+N88+N89+N91+N92+N93+N94+N95+N96+N97+N20+N21+N22+N23+N27+N36+N42+N47+N48+N49+N50+N51+N55+N60+N72+N74+N76+N78+N99+N137+N198+N204+N211+N212+N213+N214+N217+N105+N139+N218+N219+N220+N221+N222+N223+N224+N225+N226+N227+N207+N228+N118+N115</f>
        <v>1950964.39</v>
      </c>
      <c r="O240" s="35">
        <f t="shared" si="306"/>
        <v>5121909.5899999989</v>
      </c>
      <c r="P240" s="35">
        <f>P86+P87+P88+P89+P91+P92+P93+P94+P95+P96+P97+P20+P21+P22+P23+P27+P36+P42+P47+P48+P49+P50+P51+P55+P60+P72+P74+P76+P78+P99+P137+P198+P204+P211+P212+P213+P214+P217+P105+P139+P218+P219+P220+P221+P222+P223+P224+P225+P226+P227+P207+P228+P118+P115+P229+P230+P79+P215</f>
        <v>106538.943</v>
      </c>
      <c r="Q240" s="35">
        <f t="shared" ref="Q240:Q247" si="449">O240+P240</f>
        <v>5228448.5329999989</v>
      </c>
      <c r="R240" s="35">
        <f>R86+R87+R88+R89+R91+R92+R93+R94+R95+R96+R97+R20+R21+R22+R23+R27+R36+R42+R47+R48+R49+R50+R51+R55+R60+R72+R74+R76+R78+R99+R137+R198+R204+R211+R212+R213+R214+R217+R105+R139+R218+R219+R220+R221+R222+R223+R224+R225+R226+R227+R207+R228+R118+R115+R229+R230+R79+R215</f>
        <v>0</v>
      </c>
      <c r="S240" s="35">
        <f t="shared" ref="S240:S247" si="450">Q240+R240</f>
        <v>5228448.5329999989</v>
      </c>
      <c r="T240" s="46">
        <f>T86+T87+T88+T89+T91+T92+T93+T94+T95+T96+T97+T20+T21+T22+T23+T27+T36+T42+T47+T48+T49+T50+T51+T55+T60+T72+T74+T76+T78+T99+T137+T198+T204+T211+T212+T213+T214+T217+T105+T139+T218+T219+T220+T221+T222+T223+T224+T225+T226+T227+T207+T228+T118+T115+T229+T230+T79+T215</f>
        <v>0</v>
      </c>
      <c r="U240" s="35">
        <f t="shared" ref="U240:U247" si="451">S240+T240</f>
        <v>5228448.5329999989</v>
      </c>
      <c r="V240" s="35">
        <f>V86+V87+V88+V89+V91+V92+V93+V94+V95+V96+V97+V20+V21+V22+V23+V27+V36+V42+V47+V48+V49+V50+V51+V55+V60+V72+V74+V76+V78+V99+V137+V198+V204+V211+V212+V213+V214+V217+V105+V139+V218+V219+V220+V221+V222+V223+V224+V225+V226+V227+V207+V228+V118+V115</f>
        <v>1459698.1</v>
      </c>
      <c r="W240" s="35">
        <f>W86+W87+W88+W89+W91+W92+W93+W94+W95+W96+W97+W20+W21+W22+W23+W27+W36+W42+W47+W48+W49+W50+W51+W55+W60+W72+W74+W76+W78+W99+W137+W198+W204+W211+W212+W213+W214+W217+W105+W139+W218+W219+W220+W221+W222+W223+W224+W225+W226+W227+W207+W228+W118+W115</f>
        <v>50756.650000000023</v>
      </c>
      <c r="X240" s="35">
        <f t="shared" si="310"/>
        <v>1510454.75</v>
      </c>
      <c r="Y240" s="35">
        <f>Y86+Y87+Y88+Y89+Y91+Y92+Y93+Y94+Y95+Y96+Y97+Y20+Y21+Y22+Y23+Y27+Y36+Y42+Y47+Y48+Y49+Y50+Y51+Y55+Y60+Y72+Y74+Y76+Y78+Y99+Y137+Y198+Y204+Y211+Y212+Y213+Y214+Y217+Y105+Y139+Y218+Y219+Y220+Y221+Y222+Y223+Y224+Y225+Y226+Y227+Y207+Y228+Y118+Y115+Y229+Y230+Y79+Y215</f>
        <v>130724.838</v>
      </c>
      <c r="Z240" s="35">
        <f t="shared" ref="Z240:Z247" si="452">X240+Y240</f>
        <v>1641179.588</v>
      </c>
      <c r="AA240" s="35">
        <f>AA86+AA87+AA88+AA89+AA91+AA92+AA93+AA94+AA95+AA96+AA97+AA20+AA21+AA22+AA23+AA27+AA36+AA42+AA47+AA48+AA49+AA50+AA51+AA55+AA60+AA72+AA74+AA76+AA78+AA99+AA137+AA198+AA204+AA211+AA212+AA213+AA214+AA217+AA105+AA139+AA218+AA219+AA220+AA221+AA222+AA223+AA224+AA225+AA226+AA227+AA207+AA228+AA118+AA115+AA229+AA230+AA79+AA215</f>
        <v>0</v>
      </c>
      <c r="AB240" s="35">
        <f t="shared" ref="AB240:AB247" si="453">Z240+AA240</f>
        <v>1641179.588</v>
      </c>
      <c r="AC240" s="46">
        <f>AC86+AC87+AC88+AC89+AC91+AC92+AC93+AC94+AC95+AC96+AC97+AC20+AC21+AC22+AC23+AC27+AC36+AC42+AC47+AC48+AC49+AC50+AC51+AC55+AC60+AC72+AC74+AC76+AC78+AC99+AC137+AC198+AC204+AC211+AC212+AC213+AC214+AC217+AC105+AC139+AC218+AC219+AC220+AC221+AC222+AC223+AC224+AC225+AC226+AC227+AC207+AC228+AC118+AC115+AC229+AC230+AC79+AC215</f>
        <v>0</v>
      </c>
      <c r="AD240" s="35">
        <f t="shared" ref="AD240:AD247" si="454">AB240+AC240</f>
        <v>1641179.588</v>
      </c>
      <c r="AE240" s="29"/>
      <c r="AG240" s="11"/>
    </row>
    <row r="241" spans="1:33" x14ac:dyDescent="0.3">
      <c r="A241" s="63"/>
      <c r="B241" s="98" t="s">
        <v>3</v>
      </c>
      <c r="C241" s="99"/>
      <c r="D241" s="35">
        <f>D100+D108+D111</f>
        <v>1339312.3999999999</v>
      </c>
      <c r="E241" s="35">
        <f>E100+E108+E111</f>
        <v>-367677.39999999997</v>
      </c>
      <c r="F241" s="35">
        <f t="shared" si="302"/>
        <v>971635</v>
      </c>
      <c r="G241" s="35">
        <f>G100+G108+G111</f>
        <v>218956.44</v>
      </c>
      <c r="H241" s="35">
        <f t="shared" si="446"/>
        <v>1190591.44</v>
      </c>
      <c r="I241" s="35">
        <f>I100+I108+I111</f>
        <v>2561.8420000000001</v>
      </c>
      <c r="J241" s="35">
        <f t="shared" si="447"/>
        <v>1193153.2819999999</v>
      </c>
      <c r="K241" s="46">
        <f>K100+K108+K111</f>
        <v>0</v>
      </c>
      <c r="L241" s="35">
        <f t="shared" si="448"/>
        <v>1193153.2819999999</v>
      </c>
      <c r="M241" s="35">
        <f>M100+M108+M111</f>
        <v>4798565.1999999993</v>
      </c>
      <c r="N241" s="35">
        <f>N100+N108+N111</f>
        <v>-1417383.4</v>
      </c>
      <c r="O241" s="35">
        <f t="shared" si="306"/>
        <v>3381181.7999999993</v>
      </c>
      <c r="P241" s="35">
        <f>P100+P108+P111</f>
        <v>0</v>
      </c>
      <c r="Q241" s="35">
        <f t="shared" si="449"/>
        <v>3381181.7999999993</v>
      </c>
      <c r="R241" s="35">
        <f>R100+R108+R111</f>
        <v>0</v>
      </c>
      <c r="S241" s="35">
        <f t="shared" si="450"/>
        <v>3381181.7999999993</v>
      </c>
      <c r="T241" s="46">
        <f>T100+T108+T111</f>
        <v>0</v>
      </c>
      <c r="U241" s="35">
        <f t="shared" si="451"/>
        <v>3381181.7999999993</v>
      </c>
      <c r="V241" s="35">
        <f>V100+V108+V111</f>
        <v>860608.79999999993</v>
      </c>
      <c r="W241" s="35">
        <f>W100+W108+W111</f>
        <v>0</v>
      </c>
      <c r="X241" s="35">
        <f t="shared" si="310"/>
        <v>860608.79999999993</v>
      </c>
      <c r="Y241" s="35">
        <f>Y100+Y108+Y111</f>
        <v>0</v>
      </c>
      <c r="Z241" s="35">
        <f t="shared" si="452"/>
        <v>860608.79999999993</v>
      </c>
      <c r="AA241" s="35">
        <f>AA100+AA108+AA111</f>
        <v>0</v>
      </c>
      <c r="AB241" s="35">
        <f t="shared" si="453"/>
        <v>860608.79999999993</v>
      </c>
      <c r="AC241" s="46">
        <f>AC100+AC108+AC111</f>
        <v>0</v>
      </c>
      <c r="AD241" s="35">
        <f t="shared" si="454"/>
        <v>860608.79999999993</v>
      </c>
      <c r="AE241" s="29"/>
      <c r="AG241" s="11"/>
    </row>
    <row r="242" spans="1:33" x14ac:dyDescent="0.3">
      <c r="A242" s="63"/>
      <c r="B242" s="98" t="s">
        <v>28</v>
      </c>
      <c r="C242" s="99"/>
      <c r="D242" s="35">
        <f>D125+D129+D130+D131+D132+D133+D134+D135+D136+D149+D150+D151+D152+D153+D154+D155+D156+D160+D164+D168+D169+D173+D177+D181+D185+D190+D138</f>
        <v>1569795.6000000003</v>
      </c>
      <c r="E242" s="35">
        <f>E125+E129+E130+E131+E132+E133+E134+E135+E136+E149+E150+E151+E152+E153+E154+E155+E156+E160+E164+E168+E169+E173+E177+E181+E185+E190+E138+E140</f>
        <v>-1474.1000000000004</v>
      </c>
      <c r="F242" s="35">
        <f t="shared" si="302"/>
        <v>1568321.5000000002</v>
      </c>
      <c r="G242" s="35">
        <f>G125+G129+G130+G131+G132+G133+G134+G135+G136+G149+G150+G151+G152+G153+G154+G155+G156+G160+G164+G168+G169+G173+G177+G181+G185+G190+G138+G140+G193</f>
        <v>34709.4</v>
      </c>
      <c r="H242" s="35">
        <f t="shared" si="446"/>
        <v>1603030.9000000001</v>
      </c>
      <c r="I242" s="35">
        <f>I125+I129+I130+I131+I132+I133+I134+I135+I136+I149+I150+I151+I152+I153+I154+I155+I156+I160+I164+I168+I169+I173+I177+I181+I185+I190+I138+I140+I193</f>
        <v>0</v>
      </c>
      <c r="J242" s="35">
        <f t="shared" si="447"/>
        <v>1603030.9000000001</v>
      </c>
      <c r="K242" s="46">
        <f>K125+K129+K130+K131+K132+K133+K134+K135+K136+K149+K150+K151+K152+K153+K154+K155+K156+K160+K164+K168+K169+K173+K177+K181+K185+K190+K138+K140+K193</f>
        <v>0</v>
      </c>
      <c r="L242" s="35">
        <f t="shared" si="448"/>
        <v>1603030.9000000001</v>
      </c>
      <c r="M242" s="35">
        <f>M125+M129+M130+M131+M132+M133+M134+M135+M136+M149+M150+M151+M152+M153+M154+M155+M156+M160+M164+M168+M169+M173+M177+M181+M185+M190+M138</f>
        <v>1313990.7</v>
      </c>
      <c r="N242" s="35">
        <f>N125+N129+N130+N131+N132+N133+N134+N135+N136+N149+N150+N151+N152+N153+N154+N155+N156+N160+N164+N168+N169+N173+N177+N181+N185+N190+N138+N140</f>
        <v>-1768.8999999999996</v>
      </c>
      <c r="O242" s="35">
        <f t="shared" si="306"/>
        <v>1312221.8</v>
      </c>
      <c r="P242" s="35">
        <f>P125+P129+P130+P131+P132+P133+P134+P135+P136+P149+P150+P151+P152+P153+P154+P155+P156+P160+P164+P168+P169+P173+P177+P181+P185+P190+P138+P140+P193</f>
        <v>0</v>
      </c>
      <c r="Q242" s="35">
        <f t="shared" si="449"/>
        <v>1312221.8</v>
      </c>
      <c r="R242" s="35">
        <f>R125+R129+R130+R131+R132+R133+R134+R135+R136+R149+R150+R151+R152+R153+R154+R155+R156+R160+R164+R168+R169+R173+R177+R181+R185+R190+R138+R140+R193</f>
        <v>0</v>
      </c>
      <c r="S242" s="35">
        <f t="shared" si="450"/>
        <v>1312221.8</v>
      </c>
      <c r="T242" s="46">
        <f>T125+T129+T130+T131+T132+T133+T134+T135+T136+T149+T150+T151+T152+T153+T154+T155+T156+T160+T164+T168+T169+T173+T177+T181+T185+T190+T138+T140+T193</f>
        <v>0</v>
      </c>
      <c r="U242" s="35">
        <f t="shared" si="451"/>
        <v>1312221.8</v>
      </c>
      <c r="V242" s="35">
        <f>V125+V129+V130+V131+V132+V133+V134+V135+V136+V149+V150+V151+V152+V153+V154+V155+V156+V160+V164+V168+V169+V173+V177+V181+V185+V190+V138</f>
        <v>1900986.6</v>
      </c>
      <c r="W242" s="35">
        <f>W125+W129+W130+W131+W132+W133+W134+W135+W136+W149+W150+W151+W152+W153+W154+W155+W156+W160+W164+W168+W169+W173+W177+W181+W185+W190+W138+W140</f>
        <v>0</v>
      </c>
      <c r="X242" s="35">
        <f t="shared" si="310"/>
        <v>1900986.6</v>
      </c>
      <c r="Y242" s="35">
        <f>Y125+Y129+Y130+Y131+Y132+Y133+Y134+Y135+Y136+Y149+Y150+Y151+Y152+Y153+Y154+Y155+Y156+Y160+Y164+Y168+Y169+Y173+Y177+Y181+Y185+Y190+Y138+Y140+Y193</f>
        <v>0</v>
      </c>
      <c r="Z242" s="35">
        <f t="shared" si="452"/>
        <v>1900986.6</v>
      </c>
      <c r="AA242" s="35">
        <f>AA125+AA129+AA130+AA131+AA132+AA133+AA134+AA135+AA136+AA149+AA150+AA151+AA152+AA153+AA154+AA155+AA156+AA160+AA164+AA168+AA169+AA173+AA177+AA181+AA185+AA190+AA138+AA140+AA193</f>
        <v>0</v>
      </c>
      <c r="AB242" s="35">
        <f t="shared" si="453"/>
        <v>1900986.6</v>
      </c>
      <c r="AC242" s="46">
        <f>AC125+AC129+AC130+AC131+AC132+AC133+AC134+AC135+AC136+AC149+AC150+AC151+AC152+AC153+AC154+AC155+AC156+AC160+AC164+AC168+AC169+AC173+AC177+AC181+AC185+AC190+AC138+AC140+AC193</f>
        <v>0</v>
      </c>
      <c r="AD242" s="35">
        <f t="shared" si="454"/>
        <v>1900986.6</v>
      </c>
      <c r="AE242" s="29"/>
      <c r="AG242" s="11"/>
    </row>
    <row r="243" spans="1:33" x14ac:dyDescent="0.3">
      <c r="A243" s="65"/>
      <c r="B243" s="98" t="s">
        <v>11</v>
      </c>
      <c r="C243" s="99"/>
      <c r="D243" s="35">
        <f>D32+D65+D66+D67+D68+D69+D70+D71+D73+D75+D77</f>
        <v>113474.1</v>
      </c>
      <c r="E243" s="35">
        <f>E32+E65+E66+E67+E68+E69+E70+E71+E73+E75+E77+E37</f>
        <v>256356.158</v>
      </c>
      <c r="F243" s="35">
        <f t="shared" si="302"/>
        <v>369830.25800000003</v>
      </c>
      <c r="G243" s="35">
        <f>G32+G65+G66+G67+G68+G69+G70+G71+G73+G75+G77+G37</f>
        <v>0</v>
      </c>
      <c r="H243" s="35">
        <f t="shared" si="446"/>
        <v>369830.25800000003</v>
      </c>
      <c r="I243" s="35">
        <f>I32+I65+I66+I67+I68+I69+I70+I71+I73+I75+I77+I37</f>
        <v>111.379</v>
      </c>
      <c r="J243" s="35">
        <f t="shared" si="447"/>
        <v>369941.63700000005</v>
      </c>
      <c r="K243" s="46">
        <f>K32+K65+K66+K67+K68+K69+K70+K71+K73+K75+K77+K37</f>
        <v>0</v>
      </c>
      <c r="L243" s="35">
        <f t="shared" si="448"/>
        <v>369941.63700000005</v>
      </c>
      <c r="M243" s="35">
        <f>M32+M65+M66+M67+M68+M69+M70+M71+M73+M75+M77</f>
        <v>50227.299999999996</v>
      </c>
      <c r="N243" s="35">
        <f>N32+N65+N66+N67+N68+N69+N70+N71+N73+N75+N77+N37</f>
        <v>0</v>
      </c>
      <c r="O243" s="35">
        <f t="shared" si="306"/>
        <v>50227.299999999996</v>
      </c>
      <c r="P243" s="35">
        <f>P32+P65+P66+P67+P68+P69+P70+P71+P73+P75+P77+P37</f>
        <v>0</v>
      </c>
      <c r="Q243" s="35">
        <f t="shared" si="449"/>
        <v>50227.299999999996</v>
      </c>
      <c r="R243" s="35">
        <f>R32+R65+R66+R67+R68+R69+R70+R71+R73+R75+R77+R37</f>
        <v>0</v>
      </c>
      <c r="S243" s="35">
        <f t="shared" si="450"/>
        <v>50227.299999999996</v>
      </c>
      <c r="T243" s="46">
        <f>T32+T65+T66+T67+T68+T69+T70+T71+T73+T75+T77+T37</f>
        <v>0</v>
      </c>
      <c r="U243" s="35">
        <f t="shared" si="451"/>
        <v>50227.299999999996</v>
      </c>
      <c r="V243" s="35">
        <f>V32+V65+V66+V67+V68+V69+V70+V71+V73+V75+V77</f>
        <v>1220.3</v>
      </c>
      <c r="W243" s="35">
        <f>W32+W65+W66+W67+W68+W69+W70+W71+W73+W75+W77+W37</f>
        <v>0</v>
      </c>
      <c r="X243" s="35">
        <f t="shared" si="310"/>
        <v>1220.3</v>
      </c>
      <c r="Y243" s="35">
        <f>Y32+Y65+Y66+Y67+Y68+Y69+Y70+Y71+Y73+Y75+Y77+Y37</f>
        <v>0</v>
      </c>
      <c r="Z243" s="35">
        <f t="shared" si="452"/>
        <v>1220.3</v>
      </c>
      <c r="AA243" s="35">
        <f>AA32+AA65+AA66+AA67+AA68+AA69+AA70+AA71+AA73+AA75+AA77+AA37</f>
        <v>0</v>
      </c>
      <c r="AB243" s="35">
        <f t="shared" si="453"/>
        <v>1220.3</v>
      </c>
      <c r="AC243" s="46">
        <f>AC32+AC65+AC66+AC67+AC68+AC69+AC70+AC71+AC73+AC75+AC77+AC37</f>
        <v>0</v>
      </c>
      <c r="AD243" s="35">
        <f t="shared" si="454"/>
        <v>1220.3</v>
      </c>
      <c r="AE243" s="29"/>
    </row>
    <row r="244" spans="1:33" x14ac:dyDescent="0.3">
      <c r="A244" s="65"/>
      <c r="B244" s="74" t="s">
        <v>33</v>
      </c>
      <c r="C244" s="75"/>
      <c r="D244" s="35">
        <f>D199</f>
        <v>13981.8</v>
      </c>
      <c r="E244" s="35">
        <f>E199</f>
        <v>0</v>
      </c>
      <c r="F244" s="35">
        <f t="shared" si="302"/>
        <v>13981.8</v>
      </c>
      <c r="G244" s="35">
        <f>G199</f>
        <v>0</v>
      </c>
      <c r="H244" s="35">
        <f t="shared" si="446"/>
        <v>13981.8</v>
      </c>
      <c r="I244" s="35">
        <f>I199</f>
        <v>0</v>
      </c>
      <c r="J244" s="35">
        <f t="shared" si="447"/>
        <v>13981.8</v>
      </c>
      <c r="K244" s="46">
        <f>K199</f>
        <v>0</v>
      </c>
      <c r="L244" s="35">
        <f t="shared" si="448"/>
        <v>13981.8</v>
      </c>
      <c r="M244" s="35">
        <f>M199</f>
        <v>0</v>
      </c>
      <c r="N244" s="35">
        <f>N199</f>
        <v>0</v>
      </c>
      <c r="O244" s="35">
        <f t="shared" si="306"/>
        <v>0</v>
      </c>
      <c r="P244" s="35">
        <f>P199</f>
        <v>0</v>
      </c>
      <c r="Q244" s="35">
        <f t="shared" si="449"/>
        <v>0</v>
      </c>
      <c r="R244" s="35">
        <f>R199</f>
        <v>0</v>
      </c>
      <c r="S244" s="35">
        <f t="shared" si="450"/>
        <v>0</v>
      </c>
      <c r="T244" s="46">
        <f>T199</f>
        <v>0</v>
      </c>
      <c r="U244" s="35">
        <f t="shared" si="451"/>
        <v>0</v>
      </c>
      <c r="V244" s="35">
        <f>V199</f>
        <v>0</v>
      </c>
      <c r="W244" s="35">
        <f>W199</f>
        <v>0</v>
      </c>
      <c r="X244" s="35">
        <f t="shared" si="310"/>
        <v>0</v>
      </c>
      <c r="Y244" s="35">
        <f>Y199</f>
        <v>0</v>
      </c>
      <c r="Z244" s="35">
        <f t="shared" si="452"/>
        <v>0</v>
      </c>
      <c r="AA244" s="35">
        <f>AA199</f>
        <v>0</v>
      </c>
      <c r="AB244" s="35">
        <f t="shared" si="453"/>
        <v>0</v>
      </c>
      <c r="AC244" s="46">
        <f>AC199</f>
        <v>0</v>
      </c>
      <c r="AD244" s="35">
        <f t="shared" si="454"/>
        <v>0</v>
      </c>
      <c r="AE244" s="29"/>
    </row>
    <row r="245" spans="1:33" x14ac:dyDescent="0.3">
      <c r="A245" s="65"/>
      <c r="B245" s="74" t="s">
        <v>34</v>
      </c>
      <c r="C245" s="75"/>
      <c r="D245" s="35">
        <f>D205+D206</f>
        <v>4480.7</v>
      </c>
      <c r="E245" s="35">
        <f>E205+E206</f>
        <v>0</v>
      </c>
      <c r="F245" s="35">
        <f t="shared" si="302"/>
        <v>4480.7</v>
      </c>
      <c r="G245" s="35">
        <f>G205+G206</f>
        <v>0</v>
      </c>
      <c r="H245" s="35">
        <f t="shared" si="446"/>
        <v>4480.7</v>
      </c>
      <c r="I245" s="35">
        <f>I205+I206</f>
        <v>0</v>
      </c>
      <c r="J245" s="35">
        <f t="shared" si="447"/>
        <v>4480.7</v>
      </c>
      <c r="K245" s="46">
        <f>K205+K206</f>
        <v>0</v>
      </c>
      <c r="L245" s="35">
        <f t="shared" si="448"/>
        <v>4480.7</v>
      </c>
      <c r="M245" s="35">
        <f t="shared" ref="M245:V245" si="455">M205+M206</f>
        <v>55213.3</v>
      </c>
      <c r="N245" s="35">
        <f t="shared" si="455"/>
        <v>0</v>
      </c>
      <c r="O245" s="35">
        <f t="shared" si="306"/>
        <v>55213.3</v>
      </c>
      <c r="P245" s="35">
        <f t="shared" ref="P245:R245" si="456">P205+P206</f>
        <v>0</v>
      </c>
      <c r="Q245" s="35">
        <f t="shared" si="449"/>
        <v>55213.3</v>
      </c>
      <c r="R245" s="35">
        <f t="shared" si="456"/>
        <v>0</v>
      </c>
      <c r="S245" s="35">
        <f t="shared" si="450"/>
        <v>55213.3</v>
      </c>
      <c r="T245" s="46">
        <f t="shared" ref="T245" si="457">T205+T206</f>
        <v>0</v>
      </c>
      <c r="U245" s="35">
        <f t="shared" si="451"/>
        <v>55213.3</v>
      </c>
      <c r="V245" s="35">
        <f t="shared" si="455"/>
        <v>0</v>
      </c>
      <c r="W245" s="35">
        <f>W205+W206</f>
        <v>0</v>
      </c>
      <c r="X245" s="35">
        <f t="shared" si="310"/>
        <v>0</v>
      </c>
      <c r="Y245" s="35">
        <f>Y205+Y206</f>
        <v>0</v>
      </c>
      <c r="Z245" s="35">
        <f t="shared" si="452"/>
        <v>0</v>
      </c>
      <c r="AA245" s="35">
        <f>AA205+AA206</f>
        <v>0</v>
      </c>
      <c r="AB245" s="35">
        <f t="shared" si="453"/>
        <v>0</v>
      </c>
      <c r="AC245" s="46">
        <f>AC205+AC206</f>
        <v>0</v>
      </c>
      <c r="AD245" s="35">
        <f t="shared" si="454"/>
        <v>0</v>
      </c>
      <c r="AE245" s="29"/>
    </row>
    <row r="246" spans="1:33" x14ac:dyDescent="0.3">
      <c r="A246" s="65"/>
      <c r="B246" s="74" t="s">
        <v>39</v>
      </c>
      <c r="C246" s="75"/>
      <c r="D246" s="35">
        <f>D90</f>
        <v>6293</v>
      </c>
      <c r="E246" s="35">
        <f>E90+E98</f>
        <v>47697</v>
      </c>
      <c r="F246" s="35">
        <f t="shared" ref="F246" si="458">D246+E246</f>
        <v>53990</v>
      </c>
      <c r="G246" s="35">
        <f>G90+G98</f>
        <v>0</v>
      </c>
      <c r="H246" s="35">
        <f t="shared" si="446"/>
        <v>53990</v>
      </c>
      <c r="I246" s="35">
        <f>I90+I98</f>
        <v>0</v>
      </c>
      <c r="J246" s="35">
        <f t="shared" si="447"/>
        <v>53990</v>
      </c>
      <c r="K246" s="46">
        <f>K90+K98</f>
        <v>0</v>
      </c>
      <c r="L246" s="35">
        <f t="shared" si="448"/>
        <v>53990</v>
      </c>
      <c r="M246" s="35">
        <f>M90</f>
        <v>0</v>
      </c>
      <c r="N246" s="35">
        <f>N90+N98</f>
        <v>51669.599999999999</v>
      </c>
      <c r="O246" s="35">
        <f t="shared" ref="O246" si="459">M246+N246</f>
        <v>51669.599999999999</v>
      </c>
      <c r="P246" s="35">
        <f>P90+P98</f>
        <v>0</v>
      </c>
      <c r="Q246" s="35">
        <f t="shared" si="449"/>
        <v>51669.599999999999</v>
      </c>
      <c r="R246" s="35">
        <f>R90+R98</f>
        <v>0</v>
      </c>
      <c r="S246" s="35">
        <f t="shared" si="450"/>
        <v>51669.599999999999</v>
      </c>
      <c r="T246" s="46">
        <f>T90+T98</f>
        <v>0</v>
      </c>
      <c r="U246" s="35">
        <f t="shared" si="451"/>
        <v>51669.599999999999</v>
      </c>
      <c r="V246" s="35">
        <f>V90</f>
        <v>0</v>
      </c>
      <c r="W246" s="35">
        <f>W90+W98</f>
        <v>0</v>
      </c>
      <c r="X246" s="35">
        <f t="shared" ref="X246" si="460">V246+W246</f>
        <v>0</v>
      </c>
      <c r="Y246" s="35">
        <f>Y90+Y98</f>
        <v>0</v>
      </c>
      <c r="Z246" s="35">
        <f t="shared" si="452"/>
        <v>0</v>
      </c>
      <c r="AA246" s="35">
        <f>AA90+AA98</f>
        <v>0</v>
      </c>
      <c r="AB246" s="35">
        <f t="shared" si="453"/>
        <v>0</v>
      </c>
      <c r="AC246" s="46">
        <f>AC90+AC98</f>
        <v>0</v>
      </c>
      <c r="AD246" s="35">
        <f t="shared" si="454"/>
        <v>0</v>
      </c>
      <c r="AE246" s="29"/>
    </row>
    <row r="247" spans="1:33" hidden="1" x14ac:dyDescent="0.3">
      <c r="A247" s="12"/>
      <c r="B247" s="92" t="s">
        <v>332</v>
      </c>
      <c r="C247" s="93"/>
      <c r="D247" s="35"/>
      <c r="E247" s="35"/>
      <c r="F247" s="35"/>
      <c r="G247" s="35">
        <f>G232</f>
        <v>0</v>
      </c>
      <c r="H247" s="35">
        <f t="shared" si="446"/>
        <v>0</v>
      </c>
      <c r="I247" s="35">
        <f>I232</f>
        <v>0</v>
      </c>
      <c r="J247" s="35">
        <f t="shared" si="447"/>
        <v>0</v>
      </c>
      <c r="K247" s="46">
        <f>K232</f>
        <v>0</v>
      </c>
      <c r="L247" s="35">
        <f t="shared" si="448"/>
        <v>0</v>
      </c>
      <c r="M247" s="35"/>
      <c r="N247" s="35"/>
      <c r="O247" s="35"/>
      <c r="P247" s="35">
        <f>P232</f>
        <v>0</v>
      </c>
      <c r="Q247" s="35">
        <f t="shared" si="449"/>
        <v>0</v>
      </c>
      <c r="R247" s="35">
        <f>R232</f>
        <v>0</v>
      </c>
      <c r="S247" s="35">
        <f t="shared" si="450"/>
        <v>0</v>
      </c>
      <c r="T247" s="46">
        <f>T232</f>
        <v>0</v>
      </c>
      <c r="U247" s="35">
        <f t="shared" si="451"/>
        <v>0</v>
      </c>
      <c r="V247" s="35"/>
      <c r="W247" s="35"/>
      <c r="X247" s="35"/>
      <c r="Y247" s="35">
        <f>Y232</f>
        <v>0</v>
      </c>
      <c r="Z247" s="35">
        <f t="shared" si="452"/>
        <v>0</v>
      </c>
      <c r="AA247" s="35">
        <f>AA232</f>
        <v>0</v>
      </c>
      <c r="AB247" s="35">
        <f t="shared" si="453"/>
        <v>0</v>
      </c>
      <c r="AC247" s="46">
        <f>AC232</f>
        <v>0</v>
      </c>
      <c r="AD247" s="35">
        <f t="shared" si="454"/>
        <v>0</v>
      </c>
      <c r="AE247" s="29"/>
      <c r="AF247" s="23" t="s">
        <v>51</v>
      </c>
    </row>
    <row r="248" spans="1:33" x14ac:dyDescent="0.3">
      <c r="D248" s="15"/>
      <c r="E248" s="15">
        <f>E233-E240-E241-E242-E243-E244-E245-E246</f>
        <v>0</v>
      </c>
      <c r="F248" s="15"/>
      <c r="G248" s="15">
        <f>G233-G240-G241-G242-G243-G244-G245-G246-G247</f>
        <v>2.1827872842550278E-11</v>
      </c>
      <c r="H248" s="15"/>
      <c r="I248" s="15">
        <f>I233-I240-I241-I242-I243-I244-I245-I246-I247</f>
        <v>-9.9475983006414026E-14</v>
      </c>
      <c r="J248" s="15"/>
      <c r="K248" s="47">
        <f>K233-K240-K241-K242-K243-K244-K245-K246-K247</f>
        <v>0</v>
      </c>
      <c r="L248" s="15"/>
      <c r="M248" s="47">
        <f t="shared" ref="M248:Y248" si="461">M233-M240-M241-M242-M243-M244-M245-M246-M247</f>
        <v>7.9307937994599342E-10</v>
      </c>
      <c r="N248" s="47">
        <f t="shared" si="461"/>
        <v>-4.3655745685100555E-11</v>
      </c>
      <c r="O248" s="47">
        <f t="shared" si="461"/>
        <v>4.2928149923682213E-10</v>
      </c>
      <c r="P248" s="15">
        <f t="shared" si="461"/>
        <v>0</v>
      </c>
      <c r="Q248" s="15"/>
      <c r="R248" s="15">
        <f t="shared" ref="R248:T248" si="462">R233-R240-R241-R242-R243-R244-R245-R246-R247</f>
        <v>0</v>
      </c>
      <c r="S248" s="15"/>
      <c r="T248" s="47">
        <f t="shared" si="462"/>
        <v>0</v>
      </c>
      <c r="U248" s="15"/>
      <c r="V248" s="47">
        <f t="shared" si="461"/>
        <v>7.4510353442747146E-10</v>
      </c>
      <c r="W248" s="47">
        <f t="shared" si="461"/>
        <v>0</v>
      </c>
      <c r="X248" s="47">
        <f t="shared" si="461"/>
        <v>1.2107648217352107E-9</v>
      </c>
      <c r="Y248" s="15">
        <f t="shared" si="461"/>
        <v>0</v>
      </c>
      <c r="Z248" s="15"/>
      <c r="AA248" s="15">
        <f t="shared" ref="AA248:AC248" si="463">AA233-AA240-AA241-AA242-AA243-AA244-AA245-AA246-AA247</f>
        <v>0</v>
      </c>
      <c r="AB248" s="15"/>
      <c r="AC248" s="47">
        <f t="shared" si="463"/>
        <v>0</v>
      </c>
      <c r="AD248" s="15"/>
      <c r="AE248" s="33"/>
    </row>
    <row r="249" spans="1:33" x14ac:dyDescent="0.3">
      <c r="D249" s="15"/>
      <c r="E249" s="15"/>
      <c r="F249" s="15"/>
      <c r="G249" s="15"/>
      <c r="H249" s="15"/>
      <c r="I249" s="15"/>
      <c r="J249" s="15"/>
      <c r="K249" s="47"/>
      <c r="L249" s="15"/>
      <c r="M249" s="15"/>
      <c r="N249" s="15"/>
      <c r="O249" s="15"/>
      <c r="P249" s="15"/>
      <c r="Q249" s="15"/>
      <c r="R249" s="15"/>
      <c r="S249" s="15"/>
      <c r="T249" s="47"/>
      <c r="U249" s="15"/>
      <c r="V249" s="15"/>
      <c r="W249" s="15"/>
      <c r="X249" s="15"/>
      <c r="Y249" s="15"/>
      <c r="Z249" s="15"/>
      <c r="AA249" s="15"/>
      <c r="AB249" s="15"/>
      <c r="AC249" s="47"/>
      <c r="AD249" s="15"/>
      <c r="AE249" s="33"/>
    </row>
    <row r="250" spans="1:33" x14ac:dyDescent="0.3">
      <c r="D250" s="15"/>
      <c r="E250" s="15"/>
      <c r="F250" s="15"/>
      <c r="G250" s="15"/>
      <c r="H250" s="15"/>
      <c r="I250" s="15"/>
      <c r="J250" s="15"/>
      <c r="K250" s="47"/>
      <c r="L250" s="15"/>
      <c r="M250" s="15"/>
      <c r="N250" s="15"/>
      <c r="O250" s="15"/>
      <c r="P250" s="15"/>
      <c r="Q250" s="15"/>
      <c r="R250" s="15"/>
      <c r="S250" s="15"/>
      <c r="T250" s="47"/>
      <c r="U250" s="15"/>
      <c r="V250" s="15"/>
      <c r="W250" s="15"/>
      <c r="X250" s="15"/>
      <c r="Y250" s="15"/>
      <c r="Z250" s="15"/>
      <c r="AA250" s="15"/>
      <c r="AB250" s="15"/>
      <c r="AC250" s="47"/>
      <c r="AD250" s="15"/>
      <c r="AE250" s="33"/>
    </row>
    <row r="251" spans="1:33" x14ac:dyDescent="0.3">
      <c r="D251" s="15"/>
      <c r="E251" s="15"/>
      <c r="F251" s="15"/>
      <c r="G251" s="15"/>
      <c r="H251" s="15"/>
      <c r="I251" s="15"/>
      <c r="J251" s="15"/>
      <c r="K251" s="47"/>
      <c r="L251" s="15"/>
      <c r="M251" s="15"/>
      <c r="N251" s="15"/>
      <c r="O251" s="15"/>
      <c r="P251" s="15"/>
      <c r="Q251" s="15"/>
      <c r="R251" s="15"/>
      <c r="S251" s="15"/>
      <c r="T251" s="47"/>
      <c r="U251" s="15"/>
      <c r="V251" s="15"/>
      <c r="W251" s="15"/>
      <c r="X251" s="15"/>
      <c r="Y251" s="15"/>
      <c r="Z251" s="15"/>
      <c r="AA251" s="15"/>
      <c r="AB251" s="15"/>
      <c r="AC251" s="47"/>
      <c r="AD251" s="15"/>
      <c r="AE251" s="33"/>
    </row>
  </sheetData>
  <autoFilter ref="A14:AG248">
    <filterColumn colId="31">
      <filters blank="1"/>
    </filterColumn>
  </autoFilter>
  <mergeCells count="52">
    <mergeCell ref="A198:A199"/>
    <mergeCell ref="B198:B199"/>
    <mergeCell ref="A204:A205"/>
    <mergeCell ref="B204:B205"/>
    <mergeCell ref="A206:A207"/>
    <mergeCell ref="B206:B207"/>
    <mergeCell ref="A74:A75"/>
    <mergeCell ref="B74:B75"/>
    <mergeCell ref="A37:A42"/>
    <mergeCell ref="A76:A77"/>
    <mergeCell ref="B76:B77"/>
    <mergeCell ref="A72:A73"/>
    <mergeCell ref="B72:B73"/>
    <mergeCell ref="B240:C240"/>
    <mergeCell ref="T13:T14"/>
    <mergeCell ref="U13:U14"/>
    <mergeCell ref="J13:J14"/>
    <mergeCell ref="R13:R14"/>
    <mergeCell ref="S13:S14"/>
    <mergeCell ref="H13:H14"/>
    <mergeCell ref="Q13:Q14"/>
    <mergeCell ref="B13:B14"/>
    <mergeCell ref="C13:C14"/>
    <mergeCell ref="B238:C238"/>
    <mergeCell ref="B239:C239"/>
    <mergeCell ref="B247:C247"/>
    <mergeCell ref="X13:X14"/>
    <mergeCell ref="E13:E14"/>
    <mergeCell ref="F13:F14"/>
    <mergeCell ref="N13:N14"/>
    <mergeCell ref="O13:O14"/>
    <mergeCell ref="W13:W14"/>
    <mergeCell ref="M13:M14"/>
    <mergeCell ref="V13:V14"/>
    <mergeCell ref="D13:D14"/>
    <mergeCell ref="G13:G14"/>
    <mergeCell ref="P13:P14"/>
    <mergeCell ref="B241:C241"/>
    <mergeCell ref="B242:C242"/>
    <mergeCell ref="B243:C243"/>
    <mergeCell ref="I13:I14"/>
    <mergeCell ref="AC13:AC14"/>
    <mergeCell ref="AD13:AD14"/>
    <mergeCell ref="K13:K14"/>
    <mergeCell ref="L13:L14"/>
    <mergeCell ref="A9:AD9"/>
    <mergeCell ref="A10:AD11"/>
    <mergeCell ref="AA13:AA14"/>
    <mergeCell ref="AB13:AB14"/>
    <mergeCell ref="Y13:Y14"/>
    <mergeCell ref="Z13:Z14"/>
    <mergeCell ref="A13:A14"/>
  </mergeCells>
  <printOptions horizontalCentered="1"/>
  <pageMargins left="0.15748031496062992" right="0.11811023622047245" top="0.15748031496062992" bottom="0.39370078740157483" header="0.51181102362204722" footer="0.15748031496062992"/>
  <pageSetup paperSize="9" scale="62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2022-2024</vt:lpstr>
      <vt:lpstr>'2022-2024'!Заголовки_для_печати</vt:lpstr>
      <vt:lpstr>'2022-2024'!Область_печати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2022-03-01T10:24:21Z</cp:lastPrinted>
  <dcterms:created xsi:type="dcterms:W3CDTF">2014-02-04T08:37:28Z</dcterms:created>
  <dcterms:modified xsi:type="dcterms:W3CDTF">2022-03-01T11:05:45Z</dcterms:modified>
</cp:coreProperties>
</file>